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FB04A9B6-B347-4F00-848A-B097D973806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ummary" sheetId="1" r:id="rId1"/>
    <sheet name="Portfolio Volatility" sheetId="4" r:id="rId2"/>
    <sheet name="Data" sheetId="2" r:id="rId3"/>
  </sheets>
  <externalReferences>
    <externalReference r:id="rId4"/>
    <externalReference r:id="rId5"/>
    <externalReference r:id="rId6"/>
  </externalReferences>
  <definedNames>
    <definedName name="_d">'[1]Implied Vol-Binomial (discrete)'!$S$6</definedName>
    <definedName name="_div">'[1]Implied Vol-Binomial (discrete)'!$C$15</definedName>
    <definedName name="_dt">'[1]Implied Vol-Binomial (discrete)'!$S$4</definedName>
    <definedName name="_emrdt">'[1]Implied Vol-Binomial (discrete)'!$S$8</definedName>
    <definedName name="_exdiv">'[1]Implied Vol-Binomial (discrete)'!$C$17</definedName>
    <definedName name="_K">'[1]Implied Vol-Binomial (discrete)'!$C$9</definedName>
    <definedName name="_n">'[1]Implied Vol-Binomial (discrete)'!$C$14</definedName>
    <definedName name="_OptType">'[1]Implied Vol-Binomial (discrete)'!$C$7</definedName>
    <definedName name="_p">'[1]Implied Vol-Binomial (discrete)'!$S$7</definedName>
    <definedName name="_rr">'[1]Implied Vol-Binomial (discrete)'!$C$10</definedName>
    <definedName name="_S">'[1]Implied Vol-Binomial (discrete)'!$C$8</definedName>
    <definedName name="_T">'[1]Implied Vol-Binomial (discrete)'!$C$13</definedName>
    <definedName name="_u">'[1]Implied Vol-Binomial (discrete)'!$S$5</definedName>
    <definedName name="d">'[2]Implied Vol-Binomial (discrete)'!$S$6</definedName>
    <definedName name="div">'[2]Implied Vol-Binomial (discrete)'!$C$15</definedName>
    <definedName name="DonnéesExternes_1" localSheetId="2" hidden="1">Data!$D$2:$E$347</definedName>
    <definedName name="DonnéesExternes_10" localSheetId="2" hidden="1">Data!$AB$2:$AC$3</definedName>
    <definedName name="DonnéesExternes_11" localSheetId="2" hidden="1">Data!$AE$2:$AF$2256</definedName>
    <definedName name="DonnéesExternes_12" localSheetId="2" hidden="1">Data!$AH$2:$AI$1991</definedName>
    <definedName name="DonnéesExternes_13" localSheetId="2" hidden="1">Data!$AK$2:$AL$582</definedName>
    <definedName name="DonnéesExternes_14" localSheetId="2" hidden="1">Data!$AN$2:$AO$2256</definedName>
    <definedName name="DonnéesExternes_15" localSheetId="2" hidden="1">Data!$AQ$2:$AR$1027</definedName>
    <definedName name="DonnéesExternes_16" localSheetId="2" hidden="1">Data!$AT$2:$AU$1846</definedName>
    <definedName name="DonnéesExternes_17" localSheetId="2" hidden="1">Data!$AW$2:$AX$418</definedName>
    <definedName name="DonnéesExternes_18" localSheetId="2" hidden="1">Data!$AZ$2:$BA$1418</definedName>
    <definedName name="DonnéesExternes_19" localSheetId="2" hidden="1">Data!$BC$2:$BD$3</definedName>
    <definedName name="DonnéesExternes_2" localSheetId="2" hidden="1">Data!$A$2:$B$2788</definedName>
    <definedName name="DonnéesExternes_3" localSheetId="2" hidden="1">Data!$G$2:$H$1223</definedName>
    <definedName name="DonnéesExternes_4" localSheetId="2" hidden="1">Data!$J$2:$K$366</definedName>
    <definedName name="DonnéesExternes_5" localSheetId="2" hidden="1">Data!$M$2:$N$153</definedName>
    <definedName name="DonnéesExternes_6" localSheetId="2" hidden="1">Data!$P$2:$Q$2256</definedName>
    <definedName name="DonnéesExternes_7" localSheetId="2" hidden="1">Data!$S$2:$T$415</definedName>
    <definedName name="DonnéesExternes_8" localSheetId="2" hidden="1">Data!$V$2:$W$1223</definedName>
    <definedName name="DonnéesExternes_9" localSheetId="2" hidden="1">Data!$Y$2:$Z$893</definedName>
    <definedName name="dt">'[2]Implied Vol-Binomial (discrete)'!$S$4</definedName>
    <definedName name="emrdt">'[2]Implied Vol-Binomial (discrete)'!$S$8</definedName>
    <definedName name="exdiv">'[2]Implied Vol-Binomial (discrete)'!$C$17</definedName>
    <definedName name="K">'[2]Implied Vol-Binomial (discrete)'!$C$9</definedName>
    <definedName name="LongTickers">Summary!$B$3:$B$11</definedName>
    <definedName name="n">'[2]Implied Vol-Binomial (discrete)'!$C$14</definedName>
    <definedName name="OptType">'[2]Implied Vol-Binomial (discrete)'!$C$7</definedName>
    <definedName name="p">'[2]Implied Vol-Binomial (discrete)'!$S$7</definedName>
    <definedName name="q">#REF!</definedName>
    <definedName name="rr">'[2]Implied Vol-Binomial (discrete)'!$C$10</definedName>
    <definedName name="S">'[2]Implied Vol-Binomial (discrete)'!$C$8</definedName>
    <definedName name="ShortTickers">Summary!$B$15:$B$23</definedName>
    <definedName name="solver_adj" localSheetId="1" hidden="1">'Portfolio Volatility'!$U$9:$U$13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'Portfolio Volatility'!$U$27</definedName>
    <definedName name="solver_lhs2" localSheetId="1" hidden="1">'Portfolio Volatility'!#REF!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'Portfolio Volatility'!$B$36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2</definedName>
    <definedName name="solver_rhs1" localSheetId="1" hidden="1">5000</definedName>
    <definedName name="solver_rhs2" localSheetId="1" hidden="1">60000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0.1</definedName>
    <definedName name="solver_ver" localSheetId="1" hidden="1">3</definedName>
    <definedName name="T">'[2]Implied Vol-Binomial (discrete)'!$C$13</definedName>
    <definedName name="u">'[2]Implied Vol-Binomial (discrete)'!$S$5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4" l="1"/>
  <c r="AB25" i="4"/>
  <c r="B25" i="4"/>
  <c r="B21" i="4"/>
  <c r="B24" i="4"/>
  <c r="B23" i="4"/>
  <c r="B22" i="4"/>
  <c r="B19" i="4"/>
  <c r="B20" i="4"/>
  <c r="B18" i="4"/>
  <c r="B11" i="4"/>
  <c r="B17" i="4"/>
  <c r="B16" i="4"/>
  <c r="B15" i="4"/>
  <c r="B14" i="4"/>
  <c r="B13" i="4"/>
  <c r="B12" i="4"/>
  <c r="B10" i="4"/>
  <c r="B9" i="4"/>
  <c r="F23" i="1" l="1"/>
  <c r="F11" i="1"/>
  <c r="U13" i="4"/>
  <c r="U12" i="4"/>
  <c r="U11" i="4"/>
  <c r="U26" i="4"/>
  <c r="U25" i="4"/>
  <c r="BE3" i="2" l="1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BB35" i="2"/>
  <c r="BB36" i="2"/>
  <c r="BB37" i="2"/>
  <c r="BB38" i="2"/>
  <c r="BB39" i="2"/>
  <c r="BB40" i="2"/>
  <c r="BB41" i="2"/>
  <c r="BB42" i="2"/>
  <c r="BB43" i="2"/>
  <c r="BB44" i="2"/>
  <c r="BB45" i="2"/>
  <c r="BB46" i="2"/>
  <c r="BB47" i="2"/>
  <c r="BB48" i="2"/>
  <c r="BB49" i="2"/>
  <c r="BB50" i="2"/>
  <c r="BB51" i="2"/>
  <c r="BB52" i="2"/>
  <c r="BB53" i="2"/>
  <c r="BB54" i="2"/>
  <c r="BB55" i="2"/>
  <c r="BB56" i="2"/>
  <c r="BB57" i="2"/>
  <c r="BB58" i="2"/>
  <c r="BB59" i="2"/>
  <c r="BB60" i="2"/>
  <c r="BB61" i="2"/>
  <c r="BB62" i="2"/>
  <c r="BB63" i="2"/>
  <c r="BB64" i="2"/>
  <c r="BB65" i="2"/>
  <c r="BB66" i="2"/>
  <c r="BB67" i="2"/>
  <c r="BB68" i="2"/>
  <c r="BB69" i="2"/>
  <c r="BB70" i="2"/>
  <c r="BB71" i="2"/>
  <c r="BB72" i="2"/>
  <c r="BB73" i="2"/>
  <c r="BB74" i="2"/>
  <c r="BB75" i="2"/>
  <c r="BB76" i="2"/>
  <c r="BB77" i="2"/>
  <c r="BB78" i="2"/>
  <c r="BB79" i="2"/>
  <c r="BB80" i="2"/>
  <c r="BB81" i="2"/>
  <c r="BB82" i="2"/>
  <c r="BB83" i="2"/>
  <c r="BB84" i="2"/>
  <c r="BB85" i="2"/>
  <c r="BB86" i="2"/>
  <c r="BB87" i="2"/>
  <c r="BB88" i="2"/>
  <c r="BB89" i="2"/>
  <c r="BB90" i="2"/>
  <c r="BB91" i="2"/>
  <c r="BB92" i="2"/>
  <c r="BB93" i="2"/>
  <c r="BB94" i="2"/>
  <c r="BB95" i="2"/>
  <c r="BB96" i="2"/>
  <c r="BB97" i="2"/>
  <c r="BB98" i="2"/>
  <c r="BB99" i="2"/>
  <c r="BB100" i="2"/>
  <c r="BB101" i="2"/>
  <c r="BB102" i="2"/>
  <c r="BB103" i="2"/>
  <c r="BB104" i="2"/>
  <c r="BB105" i="2"/>
  <c r="BB106" i="2"/>
  <c r="BB107" i="2"/>
  <c r="BB108" i="2"/>
  <c r="BB109" i="2"/>
  <c r="BB110" i="2"/>
  <c r="BB111" i="2"/>
  <c r="BB112" i="2"/>
  <c r="BB113" i="2"/>
  <c r="BB114" i="2"/>
  <c r="BB115" i="2"/>
  <c r="BB116" i="2"/>
  <c r="BB117" i="2"/>
  <c r="BB118" i="2"/>
  <c r="BB119" i="2"/>
  <c r="BB120" i="2"/>
  <c r="BB121" i="2"/>
  <c r="BB122" i="2"/>
  <c r="BB123" i="2"/>
  <c r="BB124" i="2"/>
  <c r="BB125" i="2"/>
  <c r="BB126" i="2"/>
  <c r="BB127" i="2"/>
  <c r="BB128" i="2"/>
  <c r="BB129" i="2"/>
  <c r="BB130" i="2"/>
  <c r="BB131" i="2"/>
  <c r="BB132" i="2"/>
  <c r="BB133" i="2"/>
  <c r="BB134" i="2"/>
  <c r="BB135" i="2"/>
  <c r="BB136" i="2"/>
  <c r="BB137" i="2"/>
  <c r="BB138" i="2"/>
  <c r="BB139" i="2"/>
  <c r="BB140" i="2"/>
  <c r="BB141" i="2"/>
  <c r="BB142" i="2"/>
  <c r="BB143" i="2"/>
  <c r="BB144" i="2"/>
  <c r="BB145" i="2"/>
  <c r="BB146" i="2"/>
  <c r="BB147" i="2"/>
  <c r="BB148" i="2"/>
  <c r="BB149" i="2"/>
  <c r="BB150" i="2"/>
  <c r="BB151" i="2"/>
  <c r="BB152" i="2"/>
  <c r="BB153" i="2"/>
  <c r="BB154" i="2"/>
  <c r="BB155" i="2"/>
  <c r="BB156" i="2"/>
  <c r="BB157" i="2"/>
  <c r="BB158" i="2"/>
  <c r="BB159" i="2"/>
  <c r="BB160" i="2"/>
  <c r="BB161" i="2"/>
  <c r="BB162" i="2"/>
  <c r="BB163" i="2"/>
  <c r="BB164" i="2"/>
  <c r="BB165" i="2"/>
  <c r="BB166" i="2"/>
  <c r="BB167" i="2"/>
  <c r="BB168" i="2"/>
  <c r="BB169" i="2"/>
  <c r="BB170" i="2"/>
  <c r="BB171" i="2"/>
  <c r="BB172" i="2"/>
  <c r="BB173" i="2"/>
  <c r="BB174" i="2"/>
  <c r="BB175" i="2"/>
  <c r="BB176" i="2"/>
  <c r="BB177" i="2"/>
  <c r="BB178" i="2"/>
  <c r="BB179" i="2"/>
  <c r="BB180" i="2"/>
  <c r="BB181" i="2"/>
  <c r="BB182" i="2"/>
  <c r="BB183" i="2"/>
  <c r="BB184" i="2"/>
  <c r="BB185" i="2"/>
  <c r="BB186" i="2"/>
  <c r="BB187" i="2"/>
  <c r="BB188" i="2"/>
  <c r="BB189" i="2"/>
  <c r="BB190" i="2"/>
  <c r="BB191" i="2"/>
  <c r="BB192" i="2"/>
  <c r="BB193" i="2"/>
  <c r="BB194" i="2"/>
  <c r="BB195" i="2"/>
  <c r="BB196" i="2"/>
  <c r="BB197" i="2"/>
  <c r="BB198" i="2"/>
  <c r="BB199" i="2"/>
  <c r="BB200" i="2"/>
  <c r="BB201" i="2"/>
  <c r="BB202" i="2"/>
  <c r="BB203" i="2"/>
  <c r="BB204" i="2"/>
  <c r="BB205" i="2"/>
  <c r="BB206" i="2"/>
  <c r="BB207" i="2"/>
  <c r="BB208" i="2"/>
  <c r="BB209" i="2"/>
  <c r="BB210" i="2"/>
  <c r="BB211" i="2"/>
  <c r="BB212" i="2"/>
  <c r="BB213" i="2"/>
  <c r="BB214" i="2"/>
  <c r="BB215" i="2"/>
  <c r="BB216" i="2"/>
  <c r="BB217" i="2"/>
  <c r="BB218" i="2"/>
  <c r="BB219" i="2"/>
  <c r="BB220" i="2"/>
  <c r="BB221" i="2"/>
  <c r="BB222" i="2"/>
  <c r="BB223" i="2"/>
  <c r="BB224" i="2"/>
  <c r="BB225" i="2"/>
  <c r="BB226" i="2"/>
  <c r="BB227" i="2"/>
  <c r="BB228" i="2"/>
  <c r="BB229" i="2"/>
  <c r="BB230" i="2"/>
  <c r="BB231" i="2"/>
  <c r="BB232" i="2"/>
  <c r="BB233" i="2"/>
  <c r="BB234" i="2"/>
  <c r="BB235" i="2"/>
  <c r="BB236" i="2"/>
  <c r="BB237" i="2"/>
  <c r="BB238" i="2"/>
  <c r="BB239" i="2"/>
  <c r="BB240" i="2"/>
  <c r="BB241" i="2"/>
  <c r="BB242" i="2"/>
  <c r="BB243" i="2"/>
  <c r="BB244" i="2"/>
  <c r="BB245" i="2"/>
  <c r="BB246" i="2"/>
  <c r="BB247" i="2"/>
  <c r="BB248" i="2"/>
  <c r="BB249" i="2"/>
  <c r="BB250" i="2"/>
  <c r="BB251" i="2"/>
  <c r="BB252" i="2"/>
  <c r="BB253" i="2"/>
  <c r="BB254" i="2"/>
  <c r="BB255" i="2"/>
  <c r="BB256" i="2"/>
  <c r="BB257" i="2"/>
  <c r="BB258" i="2"/>
  <c r="BB259" i="2"/>
  <c r="BB260" i="2"/>
  <c r="BB261" i="2"/>
  <c r="BB262" i="2"/>
  <c r="BB263" i="2"/>
  <c r="BB264" i="2"/>
  <c r="BB265" i="2"/>
  <c r="BB266" i="2"/>
  <c r="BB267" i="2"/>
  <c r="BB268" i="2"/>
  <c r="BB269" i="2"/>
  <c r="BB270" i="2"/>
  <c r="BB271" i="2"/>
  <c r="BB272" i="2"/>
  <c r="BB273" i="2"/>
  <c r="BB274" i="2"/>
  <c r="BB275" i="2"/>
  <c r="BB276" i="2"/>
  <c r="BB277" i="2"/>
  <c r="BB278" i="2"/>
  <c r="BB279" i="2"/>
  <c r="BB280" i="2"/>
  <c r="BB281" i="2"/>
  <c r="BB282" i="2"/>
  <c r="BB283" i="2"/>
  <c r="BB284" i="2"/>
  <c r="BB285" i="2"/>
  <c r="BB286" i="2"/>
  <c r="BB287" i="2"/>
  <c r="BB288" i="2"/>
  <c r="BB289" i="2"/>
  <c r="BB290" i="2"/>
  <c r="BB291" i="2"/>
  <c r="BB292" i="2"/>
  <c r="BB293" i="2"/>
  <c r="BB294" i="2"/>
  <c r="BB295" i="2"/>
  <c r="BB296" i="2"/>
  <c r="BB297" i="2"/>
  <c r="BB298" i="2"/>
  <c r="BB299" i="2"/>
  <c r="BB300" i="2"/>
  <c r="BB301" i="2"/>
  <c r="BB302" i="2"/>
  <c r="BB303" i="2"/>
  <c r="BB304" i="2"/>
  <c r="BB305" i="2"/>
  <c r="BB306" i="2"/>
  <c r="BB307" i="2"/>
  <c r="BB308" i="2"/>
  <c r="BB309" i="2"/>
  <c r="BB310" i="2"/>
  <c r="BB311" i="2"/>
  <c r="BB312" i="2"/>
  <c r="BB313" i="2"/>
  <c r="BB314" i="2"/>
  <c r="BB315" i="2"/>
  <c r="BB316" i="2"/>
  <c r="BB317" i="2"/>
  <c r="BB318" i="2"/>
  <c r="BB319" i="2"/>
  <c r="BB320" i="2"/>
  <c r="BB321" i="2"/>
  <c r="BB322" i="2"/>
  <c r="BB323" i="2"/>
  <c r="BB324" i="2"/>
  <c r="BB325" i="2"/>
  <c r="BB326" i="2"/>
  <c r="BB327" i="2"/>
  <c r="BB328" i="2"/>
  <c r="BB329" i="2"/>
  <c r="BB330" i="2"/>
  <c r="BB331" i="2"/>
  <c r="BB332" i="2"/>
  <c r="BB333" i="2"/>
  <c r="BB334" i="2"/>
  <c r="BB335" i="2"/>
  <c r="BB336" i="2"/>
  <c r="BB337" i="2"/>
  <c r="BB338" i="2"/>
  <c r="BB339" i="2"/>
  <c r="BB340" i="2"/>
  <c r="BB341" i="2"/>
  <c r="BB342" i="2"/>
  <c r="BB343" i="2"/>
  <c r="BB344" i="2"/>
  <c r="BB345" i="2"/>
  <c r="BB346" i="2"/>
  <c r="BB347" i="2"/>
  <c r="BB348" i="2"/>
  <c r="BB349" i="2"/>
  <c r="BB350" i="2"/>
  <c r="BB351" i="2"/>
  <c r="BB352" i="2"/>
  <c r="BB353" i="2"/>
  <c r="BB354" i="2"/>
  <c r="BB355" i="2"/>
  <c r="BB356" i="2"/>
  <c r="BB357" i="2"/>
  <c r="BB358" i="2"/>
  <c r="BB359" i="2"/>
  <c r="BB360" i="2"/>
  <c r="BB361" i="2"/>
  <c r="BB362" i="2"/>
  <c r="BB363" i="2"/>
  <c r="BB364" i="2"/>
  <c r="BB365" i="2"/>
  <c r="BB366" i="2"/>
  <c r="BB367" i="2"/>
  <c r="BB368" i="2"/>
  <c r="BB369" i="2"/>
  <c r="BB370" i="2"/>
  <c r="BB371" i="2"/>
  <c r="BB372" i="2"/>
  <c r="BB373" i="2"/>
  <c r="BB374" i="2"/>
  <c r="BB375" i="2"/>
  <c r="BB376" i="2"/>
  <c r="BB377" i="2"/>
  <c r="BB378" i="2"/>
  <c r="BB379" i="2"/>
  <c r="BB380" i="2"/>
  <c r="BB381" i="2"/>
  <c r="BB382" i="2"/>
  <c r="BB383" i="2"/>
  <c r="BB384" i="2"/>
  <c r="BB385" i="2"/>
  <c r="BB386" i="2"/>
  <c r="BB387" i="2"/>
  <c r="BB388" i="2"/>
  <c r="BB389" i="2"/>
  <c r="BB390" i="2"/>
  <c r="BB391" i="2"/>
  <c r="BB392" i="2"/>
  <c r="BB393" i="2"/>
  <c r="BB394" i="2"/>
  <c r="BB395" i="2"/>
  <c r="BB396" i="2"/>
  <c r="BB397" i="2"/>
  <c r="BB398" i="2"/>
  <c r="BB399" i="2"/>
  <c r="BB400" i="2"/>
  <c r="BB401" i="2"/>
  <c r="BB402" i="2"/>
  <c r="BB403" i="2"/>
  <c r="BB404" i="2"/>
  <c r="BB405" i="2"/>
  <c r="BB406" i="2"/>
  <c r="BB407" i="2"/>
  <c r="BB408" i="2"/>
  <c r="BB409" i="2"/>
  <c r="BB410" i="2"/>
  <c r="BB411" i="2"/>
  <c r="BB412" i="2"/>
  <c r="BB413" i="2"/>
  <c r="BB414" i="2"/>
  <c r="BB415" i="2"/>
  <c r="BB416" i="2"/>
  <c r="BB417" i="2"/>
  <c r="BB418" i="2"/>
  <c r="BB419" i="2"/>
  <c r="BB420" i="2"/>
  <c r="BB421" i="2"/>
  <c r="BB422" i="2"/>
  <c r="BB423" i="2"/>
  <c r="BB424" i="2"/>
  <c r="BB425" i="2"/>
  <c r="BB426" i="2"/>
  <c r="BB427" i="2"/>
  <c r="BB428" i="2"/>
  <c r="BB429" i="2"/>
  <c r="BB430" i="2"/>
  <c r="BB431" i="2"/>
  <c r="BB432" i="2"/>
  <c r="BB433" i="2"/>
  <c r="BB434" i="2"/>
  <c r="BB435" i="2"/>
  <c r="BB436" i="2"/>
  <c r="BB437" i="2"/>
  <c r="BB438" i="2"/>
  <c r="BB439" i="2"/>
  <c r="BB440" i="2"/>
  <c r="BB441" i="2"/>
  <c r="BB442" i="2"/>
  <c r="BB443" i="2"/>
  <c r="BB444" i="2"/>
  <c r="BB445" i="2"/>
  <c r="BB446" i="2"/>
  <c r="BB447" i="2"/>
  <c r="BB448" i="2"/>
  <c r="BB449" i="2"/>
  <c r="BB450" i="2"/>
  <c r="BB451" i="2"/>
  <c r="BB452" i="2"/>
  <c r="BB453" i="2"/>
  <c r="BB454" i="2"/>
  <c r="BB455" i="2"/>
  <c r="BB456" i="2"/>
  <c r="BB457" i="2"/>
  <c r="BB458" i="2"/>
  <c r="BB459" i="2"/>
  <c r="BB460" i="2"/>
  <c r="BB461" i="2"/>
  <c r="BB462" i="2"/>
  <c r="BB463" i="2"/>
  <c r="BB464" i="2"/>
  <c r="BB465" i="2"/>
  <c r="BB466" i="2"/>
  <c r="BB467" i="2"/>
  <c r="BB468" i="2"/>
  <c r="BB469" i="2"/>
  <c r="BB470" i="2"/>
  <c r="BB471" i="2"/>
  <c r="BB472" i="2"/>
  <c r="BB473" i="2"/>
  <c r="BB474" i="2"/>
  <c r="BB475" i="2"/>
  <c r="BB476" i="2"/>
  <c r="BB477" i="2"/>
  <c r="BB478" i="2"/>
  <c r="BB479" i="2"/>
  <c r="BB480" i="2"/>
  <c r="BB481" i="2"/>
  <c r="BB482" i="2"/>
  <c r="BB483" i="2"/>
  <c r="BB484" i="2"/>
  <c r="BB485" i="2"/>
  <c r="BB486" i="2"/>
  <c r="BB487" i="2"/>
  <c r="BB488" i="2"/>
  <c r="BB489" i="2"/>
  <c r="BB490" i="2"/>
  <c r="BB491" i="2"/>
  <c r="BB492" i="2"/>
  <c r="BB493" i="2"/>
  <c r="BB494" i="2"/>
  <c r="BB495" i="2"/>
  <c r="BB496" i="2"/>
  <c r="BB497" i="2"/>
  <c r="BB498" i="2"/>
  <c r="BB499" i="2"/>
  <c r="BB500" i="2"/>
  <c r="BB501" i="2"/>
  <c r="BB502" i="2"/>
  <c r="BB503" i="2"/>
  <c r="BB504" i="2"/>
  <c r="BB505" i="2"/>
  <c r="BB506" i="2"/>
  <c r="BB507" i="2"/>
  <c r="BB508" i="2"/>
  <c r="BB509" i="2"/>
  <c r="BB510" i="2"/>
  <c r="BB511" i="2"/>
  <c r="BB512" i="2"/>
  <c r="BB513" i="2"/>
  <c r="BB514" i="2"/>
  <c r="BB515" i="2"/>
  <c r="BB516" i="2"/>
  <c r="BB517" i="2"/>
  <c r="BB518" i="2"/>
  <c r="BB519" i="2"/>
  <c r="BB520" i="2"/>
  <c r="BB521" i="2"/>
  <c r="BB522" i="2"/>
  <c r="BB523" i="2"/>
  <c r="BB524" i="2"/>
  <c r="BB525" i="2"/>
  <c r="BB526" i="2"/>
  <c r="BB527" i="2"/>
  <c r="BB528" i="2"/>
  <c r="BB529" i="2"/>
  <c r="BB530" i="2"/>
  <c r="BB531" i="2"/>
  <c r="BB532" i="2"/>
  <c r="BB533" i="2"/>
  <c r="BB534" i="2"/>
  <c r="BB535" i="2"/>
  <c r="BB536" i="2"/>
  <c r="BB537" i="2"/>
  <c r="BB538" i="2"/>
  <c r="BB539" i="2"/>
  <c r="BB540" i="2"/>
  <c r="BB541" i="2"/>
  <c r="BB542" i="2"/>
  <c r="BB543" i="2"/>
  <c r="BB544" i="2"/>
  <c r="BB545" i="2"/>
  <c r="BB546" i="2"/>
  <c r="BB547" i="2"/>
  <c r="BB548" i="2"/>
  <c r="BB549" i="2"/>
  <c r="BB550" i="2"/>
  <c r="BB551" i="2"/>
  <c r="BB552" i="2"/>
  <c r="BB553" i="2"/>
  <c r="BB554" i="2"/>
  <c r="BB555" i="2"/>
  <c r="BB556" i="2"/>
  <c r="BB557" i="2"/>
  <c r="BB558" i="2"/>
  <c r="BB559" i="2"/>
  <c r="BB560" i="2"/>
  <c r="BB561" i="2"/>
  <c r="BB562" i="2"/>
  <c r="BB563" i="2"/>
  <c r="BB564" i="2"/>
  <c r="BB565" i="2"/>
  <c r="BB566" i="2"/>
  <c r="BB567" i="2"/>
  <c r="BB568" i="2"/>
  <c r="BB569" i="2"/>
  <c r="BB570" i="2"/>
  <c r="BB571" i="2"/>
  <c r="BB572" i="2"/>
  <c r="BB573" i="2"/>
  <c r="BB574" i="2"/>
  <c r="BB575" i="2"/>
  <c r="BB576" i="2"/>
  <c r="BB577" i="2"/>
  <c r="BB578" i="2"/>
  <c r="BB579" i="2"/>
  <c r="BB580" i="2"/>
  <c r="BB581" i="2"/>
  <c r="BB582" i="2"/>
  <c r="BB583" i="2"/>
  <c r="BB584" i="2"/>
  <c r="BB585" i="2"/>
  <c r="BB586" i="2"/>
  <c r="BB587" i="2"/>
  <c r="BB588" i="2"/>
  <c r="BB589" i="2"/>
  <c r="BB590" i="2"/>
  <c r="BB591" i="2"/>
  <c r="BB592" i="2"/>
  <c r="BB593" i="2"/>
  <c r="BB594" i="2"/>
  <c r="BB595" i="2"/>
  <c r="BB596" i="2"/>
  <c r="BB597" i="2"/>
  <c r="BB598" i="2"/>
  <c r="BB599" i="2"/>
  <c r="BB600" i="2"/>
  <c r="BB601" i="2"/>
  <c r="BB602" i="2"/>
  <c r="BB603" i="2"/>
  <c r="BB604" i="2"/>
  <c r="BB605" i="2"/>
  <c r="BB606" i="2"/>
  <c r="BB607" i="2"/>
  <c r="BB608" i="2"/>
  <c r="BB609" i="2"/>
  <c r="BB610" i="2"/>
  <c r="BB611" i="2"/>
  <c r="BB612" i="2"/>
  <c r="BB613" i="2"/>
  <c r="BB614" i="2"/>
  <c r="BB615" i="2"/>
  <c r="BB616" i="2"/>
  <c r="BB617" i="2"/>
  <c r="BB618" i="2"/>
  <c r="BB619" i="2"/>
  <c r="BB620" i="2"/>
  <c r="BB621" i="2"/>
  <c r="BB622" i="2"/>
  <c r="BB623" i="2"/>
  <c r="BB624" i="2"/>
  <c r="BB625" i="2"/>
  <c r="BB626" i="2"/>
  <c r="BB627" i="2"/>
  <c r="BB628" i="2"/>
  <c r="BB629" i="2"/>
  <c r="BB630" i="2"/>
  <c r="BB631" i="2"/>
  <c r="BB632" i="2"/>
  <c r="BB633" i="2"/>
  <c r="BB634" i="2"/>
  <c r="BB635" i="2"/>
  <c r="BB636" i="2"/>
  <c r="BB637" i="2"/>
  <c r="BB638" i="2"/>
  <c r="BB639" i="2"/>
  <c r="BB640" i="2"/>
  <c r="BB641" i="2"/>
  <c r="BB642" i="2"/>
  <c r="BB643" i="2"/>
  <c r="BB644" i="2"/>
  <c r="BB645" i="2"/>
  <c r="BB646" i="2"/>
  <c r="BB647" i="2"/>
  <c r="BB648" i="2"/>
  <c r="BB649" i="2"/>
  <c r="BB650" i="2"/>
  <c r="BB651" i="2"/>
  <c r="BB652" i="2"/>
  <c r="BB653" i="2"/>
  <c r="BB654" i="2"/>
  <c r="BB655" i="2"/>
  <c r="BB656" i="2"/>
  <c r="BB657" i="2"/>
  <c r="BB658" i="2"/>
  <c r="BB659" i="2"/>
  <c r="BB660" i="2"/>
  <c r="BB661" i="2"/>
  <c r="BB662" i="2"/>
  <c r="BB663" i="2"/>
  <c r="BB664" i="2"/>
  <c r="BB665" i="2"/>
  <c r="BB666" i="2"/>
  <c r="BB667" i="2"/>
  <c r="BB668" i="2"/>
  <c r="BB669" i="2"/>
  <c r="BB670" i="2"/>
  <c r="BB671" i="2"/>
  <c r="BB672" i="2"/>
  <c r="BB673" i="2"/>
  <c r="BB674" i="2"/>
  <c r="BB675" i="2"/>
  <c r="BB676" i="2"/>
  <c r="BB677" i="2"/>
  <c r="BB678" i="2"/>
  <c r="BB679" i="2"/>
  <c r="BB680" i="2"/>
  <c r="BB681" i="2"/>
  <c r="BB682" i="2"/>
  <c r="BB683" i="2"/>
  <c r="BB684" i="2"/>
  <c r="BB685" i="2"/>
  <c r="BB686" i="2"/>
  <c r="BB687" i="2"/>
  <c r="BB688" i="2"/>
  <c r="BB689" i="2"/>
  <c r="BB690" i="2"/>
  <c r="BB691" i="2"/>
  <c r="BB692" i="2"/>
  <c r="BB693" i="2"/>
  <c r="BB694" i="2"/>
  <c r="BB695" i="2"/>
  <c r="BB696" i="2"/>
  <c r="BB697" i="2"/>
  <c r="BB698" i="2"/>
  <c r="BB699" i="2"/>
  <c r="BB700" i="2"/>
  <c r="BB701" i="2"/>
  <c r="BB702" i="2"/>
  <c r="BB703" i="2"/>
  <c r="BB704" i="2"/>
  <c r="BB705" i="2"/>
  <c r="BB706" i="2"/>
  <c r="BB707" i="2"/>
  <c r="BB708" i="2"/>
  <c r="BB709" i="2"/>
  <c r="BB710" i="2"/>
  <c r="BB711" i="2"/>
  <c r="BB712" i="2"/>
  <c r="BB713" i="2"/>
  <c r="BB714" i="2"/>
  <c r="BB715" i="2"/>
  <c r="BB716" i="2"/>
  <c r="BB717" i="2"/>
  <c r="BB718" i="2"/>
  <c r="BB719" i="2"/>
  <c r="BB720" i="2"/>
  <c r="BB721" i="2"/>
  <c r="BB722" i="2"/>
  <c r="BB723" i="2"/>
  <c r="BB724" i="2"/>
  <c r="BB725" i="2"/>
  <c r="BB726" i="2"/>
  <c r="BB727" i="2"/>
  <c r="BB728" i="2"/>
  <c r="BB729" i="2"/>
  <c r="BB730" i="2"/>
  <c r="BB731" i="2"/>
  <c r="BB732" i="2"/>
  <c r="BB733" i="2"/>
  <c r="BB734" i="2"/>
  <c r="BB735" i="2"/>
  <c r="BB736" i="2"/>
  <c r="BB737" i="2"/>
  <c r="BB738" i="2"/>
  <c r="BB739" i="2"/>
  <c r="BB740" i="2"/>
  <c r="BB741" i="2"/>
  <c r="BB742" i="2"/>
  <c r="BB743" i="2"/>
  <c r="BB744" i="2"/>
  <c r="BB745" i="2"/>
  <c r="BB746" i="2"/>
  <c r="BB747" i="2"/>
  <c r="BB748" i="2"/>
  <c r="BB749" i="2"/>
  <c r="BB750" i="2"/>
  <c r="BB751" i="2"/>
  <c r="BB752" i="2"/>
  <c r="BB753" i="2"/>
  <c r="BB754" i="2"/>
  <c r="BB755" i="2"/>
  <c r="BB756" i="2"/>
  <c r="BB757" i="2"/>
  <c r="BB758" i="2"/>
  <c r="BB759" i="2"/>
  <c r="BB760" i="2"/>
  <c r="BB761" i="2"/>
  <c r="BB762" i="2"/>
  <c r="BB763" i="2"/>
  <c r="BB764" i="2"/>
  <c r="BB765" i="2"/>
  <c r="BB766" i="2"/>
  <c r="BB767" i="2"/>
  <c r="BB768" i="2"/>
  <c r="BB769" i="2"/>
  <c r="BB770" i="2"/>
  <c r="BB771" i="2"/>
  <c r="BB772" i="2"/>
  <c r="BB773" i="2"/>
  <c r="BB774" i="2"/>
  <c r="BB775" i="2"/>
  <c r="BB776" i="2"/>
  <c r="BB777" i="2"/>
  <c r="BB778" i="2"/>
  <c r="BB779" i="2"/>
  <c r="BB780" i="2"/>
  <c r="BB781" i="2"/>
  <c r="BB782" i="2"/>
  <c r="BB783" i="2"/>
  <c r="BB784" i="2"/>
  <c r="BB785" i="2"/>
  <c r="BB786" i="2"/>
  <c r="BB787" i="2"/>
  <c r="BB788" i="2"/>
  <c r="BB789" i="2"/>
  <c r="BB790" i="2"/>
  <c r="BB791" i="2"/>
  <c r="BB792" i="2"/>
  <c r="BB793" i="2"/>
  <c r="BB794" i="2"/>
  <c r="BB795" i="2"/>
  <c r="BB796" i="2"/>
  <c r="BB797" i="2"/>
  <c r="BB798" i="2"/>
  <c r="BB799" i="2"/>
  <c r="BB800" i="2"/>
  <c r="BB801" i="2"/>
  <c r="BB802" i="2"/>
  <c r="BB803" i="2"/>
  <c r="BB804" i="2"/>
  <c r="BB805" i="2"/>
  <c r="BB806" i="2"/>
  <c r="BB807" i="2"/>
  <c r="BB808" i="2"/>
  <c r="BB809" i="2"/>
  <c r="BB810" i="2"/>
  <c r="BB811" i="2"/>
  <c r="BB812" i="2"/>
  <c r="BB813" i="2"/>
  <c r="BB814" i="2"/>
  <c r="BB815" i="2"/>
  <c r="BB816" i="2"/>
  <c r="BB817" i="2"/>
  <c r="BB818" i="2"/>
  <c r="BB819" i="2"/>
  <c r="BB820" i="2"/>
  <c r="BB821" i="2"/>
  <c r="BB822" i="2"/>
  <c r="BB823" i="2"/>
  <c r="BB824" i="2"/>
  <c r="BB825" i="2"/>
  <c r="BB826" i="2"/>
  <c r="BB827" i="2"/>
  <c r="BB828" i="2"/>
  <c r="BB829" i="2"/>
  <c r="BB830" i="2"/>
  <c r="BB831" i="2"/>
  <c r="BB832" i="2"/>
  <c r="BB833" i="2"/>
  <c r="BB834" i="2"/>
  <c r="BB835" i="2"/>
  <c r="BB836" i="2"/>
  <c r="BB837" i="2"/>
  <c r="BB838" i="2"/>
  <c r="BB839" i="2"/>
  <c r="BB840" i="2"/>
  <c r="BB841" i="2"/>
  <c r="BB842" i="2"/>
  <c r="BB843" i="2"/>
  <c r="BB844" i="2"/>
  <c r="BB845" i="2"/>
  <c r="BB846" i="2"/>
  <c r="BB847" i="2"/>
  <c r="BB848" i="2"/>
  <c r="BB849" i="2"/>
  <c r="BB850" i="2"/>
  <c r="BB851" i="2"/>
  <c r="BB852" i="2"/>
  <c r="BB853" i="2"/>
  <c r="BB854" i="2"/>
  <c r="BB855" i="2"/>
  <c r="BB856" i="2"/>
  <c r="BB857" i="2"/>
  <c r="BB858" i="2"/>
  <c r="BB859" i="2"/>
  <c r="BB860" i="2"/>
  <c r="BB861" i="2"/>
  <c r="BB862" i="2"/>
  <c r="BB863" i="2"/>
  <c r="BB864" i="2"/>
  <c r="BB865" i="2"/>
  <c r="BB866" i="2"/>
  <c r="BB867" i="2"/>
  <c r="BB868" i="2"/>
  <c r="BB869" i="2"/>
  <c r="BB870" i="2"/>
  <c r="BB871" i="2"/>
  <c r="BB872" i="2"/>
  <c r="BB873" i="2"/>
  <c r="BB874" i="2"/>
  <c r="BB875" i="2"/>
  <c r="BB876" i="2"/>
  <c r="BB877" i="2"/>
  <c r="BB878" i="2"/>
  <c r="BB879" i="2"/>
  <c r="BB880" i="2"/>
  <c r="BB881" i="2"/>
  <c r="BB882" i="2"/>
  <c r="BB883" i="2"/>
  <c r="BB884" i="2"/>
  <c r="BB885" i="2"/>
  <c r="BB886" i="2"/>
  <c r="BB887" i="2"/>
  <c r="BB888" i="2"/>
  <c r="BB889" i="2"/>
  <c r="BB890" i="2"/>
  <c r="BB891" i="2"/>
  <c r="BB892" i="2"/>
  <c r="BB893" i="2"/>
  <c r="BB894" i="2"/>
  <c r="BB895" i="2"/>
  <c r="BB896" i="2"/>
  <c r="BB897" i="2"/>
  <c r="BB898" i="2"/>
  <c r="BB899" i="2"/>
  <c r="BB900" i="2"/>
  <c r="BB901" i="2"/>
  <c r="BB902" i="2"/>
  <c r="BB903" i="2"/>
  <c r="BB904" i="2"/>
  <c r="BB905" i="2"/>
  <c r="BB906" i="2"/>
  <c r="BB907" i="2"/>
  <c r="BB908" i="2"/>
  <c r="BB909" i="2"/>
  <c r="BB910" i="2"/>
  <c r="BB911" i="2"/>
  <c r="BB912" i="2"/>
  <c r="BB913" i="2"/>
  <c r="BB914" i="2"/>
  <c r="BB915" i="2"/>
  <c r="BB916" i="2"/>
  <c r="BB917" i="2"/>
  <c r="BB918" i="2"/>
  <c r="BB919" i="2"/>
  <c r="BB920" i="2"/>
  <c r="BB921" i="2"/>
  <c r="BB922" i="2"/>
  <c r="BB923" i="2"/>
  <c r="BB924" i="2"/>
  <c r="BB925" i="2"/>
  <c r="BB926" i="2"/>
  <c r="BB927" i="2"/>
  <c r="BB928" i="2"/>
  <c r="BB929" i="2"/>
  <c r="BB930" i="2"/>
  <c r="BB931" i="2"/>
  <c r="BB932" i="2"/>
  <c r="BB933" i="2"/>
  <c r="BB934" i="2"/>
  <c r="BB935" i="2"/>
  <c r="BB936" i="2"/>
  <c r="BB937" i="2"/>
  <c r="BB938" i="2"/>
  <c r="BB939" i="2"/>
  <c r="BB940" i="2"/>
  <c r="BB941" i="2"/>
  <c r="BB942" i="2"/>
  <c r="BB943" i="2"/>
  <c r="BB944" i="2"/>
  <c r="BB945" i="2"/>
  <c r="BB946" i="2"/>
  <c r="BB947" i="2"/>
  <c r="BB948" i="2"/>
  <c r="BB949" i="2"/>
  <c r="BB950" i="2"/>
  <c r="BB951" i="2"/>
  <c r="BB952" i="2"/>
  <c r="BB953" i="2"/>
  <c r="BB954" i="2"/>
  <c r="BB955" i="2"/>
  <c r="BB956" i="2"/>
  <c r="BB957" i="2"/>
  <c r="BB958" i="2"/>
  <c r="BB959" i="2"/>
  <c r="BB960" i="2"/>
  <c r="BB961" i="2"/>
  <c r="BB962" i="2"/>
  <c r="BB963" i="2"/>
  <c r="BB964" i="2"/>
  <c r="BB965" i="2"/>
  <c r="BB966" i="2"/>
  <c r="BB967" i="2"/>
  <c r="BB968" i="2"/>
  <c r="BB969" i="2"/>
  <c r="BB970" i="2"/>
  <c r="BB971" i="2"/>
  <c r="BB972" i="2"/>
  <c r="BB973" i="2"/>
  <c r="BB974" i="2"/>
  <c r="BB975" i="2"/>
  <c r="BB976" i="2"/>
  <c r="BB977" i="2"/>
  <c r="BB978" i="2"/>
  <c r="BB979" i="2"/>
  <c r="BB980" i="2"/>
  <c r="BB981" i="2"/>
  <c r="BB982" i="2"/>
  <c r="BB983" i="2"/>
  <c r="BB984" i="2"/>
  <c r="BB985" i="2"/>
  <c r="BB986" i="2"/>
  <c r="BB987" i="2"/>
  <c r="BB988" i="2"/>
  <c r="BB989" i="2"/>
  <c r="BB990" i="2"/>
  <c r="BB991" i="2"/>
  <c r="BB992" i="2"/>
  <c r="BB993" i="2"/>
  <c r="BB994" i="2"/>
  <c r="BB995" i="2"/>
  <c r="BB996" i="2"/>
  <c r="BB997" i="2"/>
  <c r="BB998" i="2"/>
  <c r="BB999" i="2"/>
  <c r="BB1000" i="2"/>
  <c r="BB1001" i="2"/>
  <c r="BB1002" i="2"/>
  <c r="BB1003" i="2"/>
  <c r="BB1004" i="2"/>
  <c r="BB1005" i="2"/>
  <c r="BB1006" i="2"/>
  <c r="BB1007" i="2"/>
  <c r="BB1008" i="2"/>
  <c r="BB1009" i="2"/>
  <c r="BB1010" i="2"/>
  <c r="BB1011" i="2"/>
  <c r="BB1012" i="2"/>
  <c r="BB1013" i="2"/>
  <c r="BB1014" i="2"/>
  <c r="BB1015" i="2"/>
  <c r="BB1016" i="2"/>
  <c r="BB1017" i="2"/>
  <c r="BB1018" i="2"/>
  <c r="BB1019" i="2"/>
  <c r="BB1020" i="2"/>
  <c r="BB1021" i="2"/>
  <c r="BB1022" i="2"/>
  <c r="BB1023" i="2"/>
  <c r="BB1024" i="2"/>
  <c r="BB1025" i="2"/>
  <c r="BB1026" i="2"/>
  <c r="BB1027" i="2"/>
  <c r="BB1028" i="2"/>
  <c r="BB1029" i="2"/>
  <c r="BB1030" i="2"/>
  <c r="BB1031" i="2"/>
  <c r="BB1032" i="2"/>
  <c r="BB1033" i="2"/>
  <c r="BB1034" i="2"/>
  <c r="BB1035" i="2"/>
  <c r="BB1036" i="2"/>
  <c r="BB1037" i="2"/>
  <c r="BB1038" i="2"/>
  <c r="BB1039" i="2"/>
  <c r="BB1040" i="2"/>
  <c r="BB1041" i="2"/>
  <c r="BB1042" i="2"/>
  <c r="BB1043" i="2"/>
  <c r="BB1044" i="2"/>
  <c r="BB1045" i="2"/>
  <c r="BB1046" i="2"/>
  <c r="BB1047" i="2"/>
  <c r="BB1048" i="2"/>
  <c r="BB1049" i="2"/>
  <c r="BB1050" i="2"/>
  <c r="BB1051" i="2"/>
  <c r="BB1052" i="2"/>
  <c r="BB1053" i="2"/>
  <c r="BB1054" i="2"/>
  <c r="BB1055" i="2"/>
  <c r="BB1056" i="2"/>
  <c r="BB1057" i="2"/>
  <c r="BB1058" i="2"/>
  <c r="BB1059" i="2"/>
  <c r="BB1060" i="2"/>
  <c r="BB1061" i="2"/>
  <c r="BB1062" i="2"/>
  <c r="BB1063" i="2"/>
  <c r="BB1064" i="2"/>
  <c r="BB1065" i="2"/>
  <c r="BB1066" i="2"/>
  <c r="BB1067" i="2"/>
  <c r="BB1068" i="2"/>
  <c r="BB1069" i="2"/>
  <c r="BB1070" i="2"/>
  <c r="BB1071" i="2"/>
  <c r="BB1072" i="2"/>
  <c r="BB1073" i="2"/>
  <c r="BB1074" i="2"/>
  <c r="BB1075" i="2"/>
  <c r="BB1076" i="2"/>
  <c r="BB1077" i="2"/>
  <c r="BB1078" i="2"/>
  <c r="BB1079" i="2"/>
  <c r="BB1080" i="2"/>
  <c r="BB1081" i="2"/>
  <c r="BB1082" i="2"/>
  <c r="BB1083" i="2"/>
  <c r="BB1084" i="2"/>
  <c r="BB1085" i="2"/>
  <c r="BB1086" i="2"/>
  <c r="BB1087" i="2"/>
  <c r="BB1088" i="2"/>
  <c r="BB1089" i="2"/>
  <c r="BB1090" i="2"/>
  <c r="BB1091" i="2"/>
  <c r="BB1092" i="2"/>
  <c r="BB1093" i="2"/>
  <c r="BB1094" i="2"/>
  <c r="BB1095" i="2"/>
  <c r="BB1096" i="2"/>
  <c r="BB1097" i="2"/>
  <c r="BB1098" i="2"/>
  <c r="BB1099" i="2"/>
  <c r="BB1100" i="2"/>
  <c r="BB1101" i="2"/>
  <c r="BB1102" i="2"/>
  <c r="BB1103" i="2"/>
  <c r="BB1104" i="2"/>
  <c r="BB1105" i="2"/>
  <c r="BB1106" i="2"/>
  <c r="BB1107" i="2"/>
  <c r="BB1108" i="2"/>
  <c r="BB1109" i="2"/>
  <c r="BB1110" i="2"/>
  <c r="BB1111" i="2"/>
  <c r="BB1112" i="2"/>
  <c r="BB1113" i="2"/>
  <c r="BB1114" i="2"/>
  <c r="BB1115" i="2"/>
  <c r="BB1116" i="2"/>
  <c r="BB1117" i="2"/>
  <c r="BB1118" i="2"/>
  <c r="BB1119" i="2"/>
  <c r="BB1120" i="2"/>
  <c r="BB1121" i="2"/>
  <c r="BB1122" i="2"/>
  <c r="BB1123" i="2"/>
  <c r="BB1124" i="2"/>
  <c r="BB1125" i="2"/>
  <c r="BB1126" i="2"/>
  <c r="BB1127" i="2"/>
  <c r="BB1128" i="2"/>
  <c r="BB1129" i="2"/>
  <c r="BB1130" i="2"/>
  <c r="BB1131" i="2"/>
  <c r="BB1132" i="2"/>
  <c r="BB1133" i="2"/>
  <c r="BB1134" i="2"/>
  <c r="BB1135" i="2"/>
  <c r="BB1136" i="2"/>
  <c r="BB1137" i="2"/>
  <c r="BB1138" i="2"/>
  <c r="BB1139" i="2"/>
  <c r="BB1140" i="2"/>
  <c r="BB1141" i="2"/>
  <c r="BB1142" i="2"/>
  <c r="BB1143" i="2"/>
  <c r="BB1144" i="2"/>
  <c r="BB1145" i="2"/>
  <c r="BB1146" i="2"/>
  <c r="BB1147" i="2"/>
  <c r="BB1148" i="2"/>
  <c r="BB1149" i="2"/>
  <c r="BB1150" i="2"/>
  <c r="BB1151" i="2"/>
  <c r="BB1152" i="2"/>
  <c r="BB1153" i="2"/>
  <c r="BB1154" i="2"/>
  <c r="BB1155" i="2"/>
  <c r="BB1156" i="2"/>
  <c r="BB1157" i="2"/>
  <c r="BB1158" i="2"/>
  <c r="BB1159" i="2"/>
  <c r="BB1160" i="2"/>
  <c r="BB1161" i="2"/>
  <c r="BB1162" i="2"/>
  <c r="BB1163" i="2"/>
  <c r="BB1164" i="2"/>
  <c r="BB1165" i="2"/>
  <c r="BB1166" i="2"/>
  <c r="BB1167" i="2"/>
  <c r="BB1168" i="2"/>
  <c r="BB1169" i="2"/>
  <c r="BB1170" i="2"/>
  <c r="BB1171" i="2"/>
  <c r="BB1172" i="2"/>
  <c r="BB1173" i="2"/>
  <c r="BB1174" i="2"/>
  <c r="BB1175" i="2"/>
  <c r="BB1176" i="2"/>
  <c r="BB1177" i="2"/>
  <c r="BB1178" i="2"/>
  <c r="BB1179" i="2"/>
  <c r="BB1180" i="2"/>
  <c r="BB1181" i="2"/>
  <c r="BB1182" i="2"/>
  <c r="BB1183" i="2"/>
  <c r="BB1184" i="2"/>
  <c r="BB1185" i="2"/>
  <c r="BB1186" i="2"/>
  <c r="BB1187" i="2"/>
  <c r="BB1188" i="2"/>
  <c r="BB1189" i="2"/>
  <c r="BB1190" i="2"/>
  <c r="BB1191" i="2"/>
  <c r="BB1192" i="2"/>
  <c r="BB1193" i="2"/>
  <c r="BB1194" i="2"/>
  <c r="BB1195" i="2"/>
  <c r="BB1196" i="2"/>
  <c r="BB1197" i="2"/>
  <c r="BB1198" i="2"/>
  <c r="BB1199" i="2"/>
  <c r="BB1200" i="2"/>
  <c r="BB1201" i="2"/>
  <c r="BB1202" i="2"/>
  <c r="BB1203" i="2"/>
  <c r="BB1204" i="2"/>
  <c r="BB1205" i="2"/>
  <c r="BB1206" i="2"/>
  <c r="BB1207" i="2"/>
  <c r="BB1208" i="2"/>
  <c r="BB1209" i="2"/>
  <c r="BB1210" i="2"/>
  <c r="BB1211" i="2"/>
  <c r="BB1212" i="2"/>
  <c r="BB1213" i="2"/>
  <c r="BB1214" i="2"/>
  <c r="BB1215" i="2"/>
  <c r="BB1216" i="2"/>
  <c r="BB1217" i="2"/>
  <c r="BB1218" i="2"/>
  <c r="BB1219" i="2"/>
  <c r="BB1220" i="2"/>
  <c r="BB1221" i="2"/>
  <c r="BB1222" i="2"/>
  <c r="BB1223" i="2"/>
  <c r="BB1224" i="2"/>
  <c r="BB1225" i="2"/>
  <c r="BB1226" i="2"/>
  <c r="BB1227" i="2"/>
  <c r="BB1228" i="2"/>
  <c r="BB1229" i="2"/>
  <c r="BB1230" i="2"/>
  <c r="BB1231" i="2"/>
  <c r="BB1232" i="2"/>
  <c r="BB1233" i="2"/>
  <c r="BB1234" i="2"/>
  <c r="BB1235" i="2"/>
  <c r="BB1236" i="2"/>
  <c r="BB1237" i="2"/>
  <c r="BB1238" i="2"/>
  <c r="BB1239" i="2"/>
  <c r="BB1240" i="2"/>
  <c r="BB1241" i="2"/>
  <c r="BB1242" i="2"/>
  <c r="BB1243" i="2"/>
  <c r="BB1244" i="2"/>
  <c r="BB1245" i="2"/>
  <c r="BB1246" i="2"/>
  <c r="BB1247" i="2"/>
  <c r="BB1248" i="2"/>
  <c r="BB1249" i="2"/>
  <c r="BB1250" i="2"/>
  <c r="BB1251" i="2"/>
  <c r="BB1252" i="2"/>
  <c r="BB1253" i="2"/>
  <c r="BB1254" i="2"/>
  <c r="BB1255" i="2"/>
  <c r="BB1256" i="2"/>
  <c r="BB1257" i="2"/>
  <c r="BB1258" i="2"/>
  <c r="BB1259" i="2"/>
  <c r="BB1260" i="2"/>
  <c r="BB1261" i="2"/>
  <c r="BB1262" i="2"/>
  <c r="BB1263" i="2"/>
  <c r="BB1264" i="2"/>
  <c r="BB1265" i="2"/>
  <c r="BB1266" i="2"/>
  <c r="BB1267" i="2"/>
  <c r="BB1268" i="2"/>
  <c r="BB1269" i="2"/>
  <c r="BB1270" i="2"/>
  <c r="BB1271" i="2"/>
  <c r="BB1272" i="2"/>
  <c r="BB1273" i="2"/>
  <c r="BB1274" i="2"/>
  <c r="BB1275" i="2"/>
  <c r="BB1276" i="2"/>
  <c r="BB1277" i="2"/>
  <c r="BB1278" i="2"/>
  <c r="BB1279" i="2"/>
  <c r="BB1280" i="2"/>
  <c r="BB1281" i="2"/>
  <c r="BB1282" i="2"/>
  <c r="BB1283" i="2"/>
  <c r="BB1284" i="2"/>
  <c r="BB1285" i="2"/>
  <c r="BB1286" i="2"/>
  <c r="BB1287" i="2"/>
  <c r="BB1288" i="2"/>
  <c r="BB1289" i="2"/>
  <c r="BB1290" i="2"/>
  <c r="BB1291" i="2"/>
  <c r="BB1292" i="2"/>
  <c r="BB1293" i="2"/>
  <c r="BB1294" i="2"/>
  <c r="BB1295" i="2"/>
  <c r="BB1296" i="2"/>
  <c r="BB1297" i="2"/>
  <c r="BB1298" i="2"/>
  <c r="BB1299" i="2"/>
  <c r="BB1300" i="2"/>
  <c r="BB1301" i="2"/>
  <c r="BB1302" i="2"/>
  <c r="BB1303" i="2"/>
  <c r="BB1304" i="2"/>
  <c r="BB1305" i="2"/>
  <c r="BB1306" i="2"/>
  <c r="BB1307" i="2"/>
  <c r="BB1308" i="2"/>
  <c r="BB1309" i="2"/>
  <c r="BB1310" i="2"/>
  <c r="BB1311" i="2"/>
  <c r="BB1312" i="2"/>
  <c r="BB1313" i="2"/>
  <c r="BB1314" i="2"/>
  <c r="BB1315" i="2"/>
  <c r="BB1316" i="2"/>
  <c r="BB1317" i="2"/>
  <c r="BB1318" i="2"/>
  <c r="BB1319" i="2"/>
  <c r="BB1320" i="2"/>
  <c r="BB1321" i="2"/>
  <c r="BB1322" i="2"/>
  <c r="BB1323" i="2"/>
  <c r="BB1324" i="2"/>
  <c r="BB1325" i="2"/>
  <c r="BB1326" i="2"/>
  <c r="BB1327" i="2"/>
  <c r="BB1328" i="2"/>
  <c r="BB1329" i="2"/>
  <c r="BB1330" i="2"/>
  <c r="BB1331" i="2"/>
  <c r="BB1332" i="2"/>
  <c r="BB1333" i="2"/>
  <c r="BB1334" i="2"/>
  <c r="BB1335" i="2"/>
  <c r="BB1336" i="2"/>
  <c r="BB1337" i="2"/>
  <c r="BB1338" i="2"/>
  <c r="BB1339" i="2"/>
  <c r="BB1340" i="2"/>
  <c r="BB1341" i="2"/>
  <c r="BB1342" i="2"/>
  <c r="BB1343" i="2"/>
  <c r="BB1344" i="2"/>
  <c r="BB1345" i="2"/>
  <c r="BB1346" i="2"/>
  <c r="BB1347" i="2"/>
  <c r="BB1348" i="2"/>
  <c r="BB1349" i="2"/>
  <c r="BB1350" i="2"/>
  <c r="BB1351" i="2"/>
  <c r="BB1352" i="2"/>
  <c r="BB1353" i="2"/>
  <c r="BB1354" i="2"/>
  <c r="BB1355" i="2"/>
  <c r="BB1356" i="2"/>
  <c r="BB1357" i="2"/>
  <c r="BB1358" i="2"/>
  <c r="BB1359" i="2"/>
  <c r="BB1360" i="2"/>
  <c r="BB1361" i="2"/>
  <c r="BB1362" i="2"/>
  <c r="BB1363" i="2"/>
  <c r="BB1364" i="2"/>
  <c r="BB1365" i="2"/>
  <c r="BB1366" i="2"/>
  <c r="BB1367" i="2"/>
  <c r="BB1368" i="2"/>
  <c r="BB1369" i="2"/>
  <c r="BB1370" i="2"/>
  <c r="BB1371" i="2"/>
  <c r="BB1372" i="2"/>
  <c r="BB1373" i="2"/>
  <c r="BB1374" i="2"/>
  <c r="BB1375" i="2"/>
  <c r="BB1376" i="2"/>
  <c r="BB1377" i="2"/>
  <c r="BB1378" i="2"/>
  <c r="BB1379" i="2"/>
  <c r="BB1380" i="2"/>
  <c r="BB1381" i="2"/>
  <c r="BB1382" i="2"/>
  <c r="BB1383" i="2"/>
  <c r="BB1384" i="2"/>
  <c r="BB1385" i="2"/>
  <c r="BB1386" i="2"/>
  <c r="BB1387" i="2"/>
  <c r="BB1388" i="2"/>
  <c r="BB1389" i="2"/>
  <c r="BB1390" i="2"/>
  <c r="BB1391" i="2"/>
  <c r="BB1392" i="2"/>
  <c r="BB1393" i="2"/>
  <c r="BB1394" i="2"/>
  <c r="BB1395" i="2"/>
  <c r="BB1396" i="2"/>
  <c r="BB1397" i="2"/>
  <c r="BB1398" i="2"/>
  <c r="BB1399" i="2"/>
  <c r="BB1400" i="2"/>
  <c r="BB1401" i="2"/>
  <c r="BB1402" i="2"/>
  <c r="BB1403" i="2"/>
  <c r="BB1404" i="2"/>
  <c r="BB1405" i="2"/>
  <c r="BB1406" i="2"/>
  <c r="BB1407" i="2"/>
  <c r="BB1408" i="2"/>
  <c r="BB1409" i="2"/>
  <c r="BB1410" i="2"/>
  <c r="BB1411" i="2"/>
  <c r="BB1412" i="2"/>
  <c r="BB1413" i="2"/>
  <c r="BB1414" i="2"/>
  <c r="BB1415" i="2"/>
  <c r="BB1416" i="2"/>
  <c r="BB1417" i="2"/>
  <c r="BB1418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57" i="2"/>
  <c r="AY58" i="2"/>
  <c r="AY59" i="2"/>
  <c r="AY60" i="2"/>
  <c r="AY61" i="2"/>
  <c r="AY62" i="2"/>
  <c r="AY63" i="2"/>
  <c r="AY64" i="2"/>
  <c r="AY65" i="2"/>
  <c r="AY66" i="2"/>
  <c r="AY67" i="2"/>
  <c r="AY68" i="2"/>
  <c r="AY69" i="2"/>
  <c r="AY70" i="2"/>
  <c r="AY71" i="2"/>
  <c r="AY72" i="2"/>
  <c r="AY73" i="2"/>
  <c r="AY74" i="2"/>
  <c r="AY75" i="2"/>
  <c r="AY76" i="2"/>
  <c r="AY77" i="2"/>
  <c r="AY78" i="2"/>
  <c r="AY79" i="2"/>
  <c r="AY80" i="2"/>
  <c r="AY81" i="2"/>
  <c r="AY82" i="2"/>
  <c r="AY83" i="2"/>
  <c r="AY84" i="2"/>
  <c r="AY85" i="2"/>
  <c r="AY86" i="2"/>
  <c r="AY87" i="2"/>
  <c r="AY88" i="2"/>
  <c r="AY89" i="2"/>
  <c r="AY90" i="2"/>
  <c r="AY91" i="2"/>
  <c r="AY92" i="2"/>
  <c r="AY93" i="2"/>
  <c r="AY94" i="2"/>
  <c r="AY95" i="2"/>
  <c r="AY96" i="2"/>
  <c r="AY97" i="2"/>
  <c r="AY98" i="2"/>
  <c r="AY99" i="2"/>
  <c r="AY100" i="2"/>
  <c r="AY101" i="2"/>
  <c r="AY102" i="2"/>
  <c r="AY103" i="2"/>
  <c r="AY104" i="2"/>
  <c r="AY105" i="2"/>
  <c r="AY106" i="2"/>
  <c r="AY107" i="2"/>
  <c r="AY108" i="2"/>
  <c r="AY109" i="2"/>
  <c r="AY110" i="2"/>
  <c r="AY111" i="2"/>
  <c r="AY112" i="2"/>
  <c r="AY113" i="2"/>
  <c r="AY114" i="2"/>
  <c r="AY115" i="2"/>
  <c r="AY116" i="2"/>
  <c r="AY117" i="2"/>
  <c r="AY118" i="2"/>
  <c r="AY119" i="2"/>
  <c r="AY120" i="2"/>
  <c r="AY121" i="2"/>
  <c r="AY122" i="2"/>
  <c r="AY123" i="2"/>
  <c r="AY124" i="2"/>
  <c r="AY125" i="2"/>
  <c r="AY126" i="2"/>
  <c r="AY127" i="2"/>
  <c r="AY128" i="2"/>
  <c r="AY129" i="2"/>
  <c r="AY130" i="2"/>
  <c r="AY131" i="2"/>
  <c r="AY132" i="2"/>
  <c r="AY133" i="2"/>
  <c r="AY134" i="2"/>
  <c r="AY135" i="2"/>
  <c r="AY136" i="2"/>
  <c r="AY137" i="2"/>
  <c r="AY138" i="2"/>
  <c r="AY139" i="2"/>
  <c r="AY140" i="2"/>
  <c r="AY141" i="2"/>
  <c r="AY142" i="2"/>
  <c r="AY143" i="2"/>
  <c r="AY144" i="2"/>
  <c r="AY145" i="2"/>
  <c r="AY146" i="2"/>
  <c r="AY147" i="2"/>
  <c r="AY148" i="2"/>
  <c r="AY149" i="2"/>
  <c r="AY150" i="2"/>
  <c r="AY151" i="2"/>
  <c r="AY152" i="2"/>
  <c r="AY153" i="2"/>
  <c r="AY154" i="2"/>
  <c r="AY155" i="2"/>
  <c r="AY156" i="2"/>
  <c r="AY157" i="2"/>
  <c r="AY158" i="2"/>
  <c r="AY159" i="2"/>
  <c r="AY160" i="2"/>
  <c r="AY161" i="2"/>
  <c r="AY162" i="2"/>
  <c r="AY163" i="2"/>
  <c r="AY164" i="2"/>
  <c r="AY165" i="2"/>
  <c r="AY166" i="2"/>
  <c r="AY167" i="2"/>
  <c r="AY168" i="2"/>
  <c r="AY169" i="2"/>
  <c r="AY170" i="2"/>
  <c r="AY171" i="2"/>
  <c r="AY172" i="2"/>
  <c r="AY173" i="2"/>
  <c r="AY174" i="2"/>
  <c r="AY175" i="2"/>
  <c r="AY176" i="2"/>
  <c r="AY177" i="2"/>
  <c r="AY178" i="2"/>
  <c r="AY179" i="2"/>
  <c r="AY180" i="2"/>
  <c r="AY181" i="2"/>
  <c r="AY182" i="2"/>
  <c r="AY183" i="2"/>
  <c r="AY184" i="2"/>
  <c r="AY185" i="2"/>
  <c r="AY186" i="2"/>
  <c r="AY187" i="2"/>
  <c r="AY188" i="2"/>
  <c r="AY189" i="2"/>
  <c r="AY190" i="2"/>
  <c r="AY191" i="2"/>
  <c r="AY192" i="2"/>
  <c r="AY193" i="2"/>
  <c r="AY194" i="2"/>
  <c r="AY195" i="2"/>
  <c r="AY196" i="2"/>
  <c r="AY197" i="2"/>
  <c r="AY198" i="2"/>
  <c r="AY199" i="2"/>
  <c r="AY200" i="2"/>
  <c r="AY201" i="2"/>
  <c r="AY202" i="2"/>
  <c r="AY203" i="2"/>
  <c r="AY204" i="2"/>
  <c r="AY205" i="2"/>
  <c r="AY206" i="2"/>
  <c r="AY207" i="2"/>
  <c r="AY208" i="2"/>
  <c r="AY209" i="2"/>
  <c r="AY210" i="2"/>
  <c r="AY211" i="2"/>
  <c r="AY212" i="2"/>
  <c r="AY213" i="2"/>
  <c r="AY214" i="2"/>
  <c r="AY215" i="2"/>
  <c r="AY216" i="2"/>
  <c r="AY217" i="2"/>
  <c r="AY218" i="2"/>
  <c r="AY219" i="2"/>
  <c r="AY220" i="2"/>
  <c r="AY221" i="2"/>
  <c r="AY222" i="2"/>
  <c r="AY223" i="2"/>
  <c r="AY224" i="2"/>
  <c r="AY225" i="2"/>
  <c r="AY226" i="2"/>
  <c r="AY227" i="2"/>
  <c r="AY228" i="2"/>
  <c r="AY229" i="2"/>
  <c r="AY230" i="2"/>
  <c r="AY231" i="2"/>
  <c r="AY232" i="2"/>
  <c r="AY233" i="2"/>
  <c r="AY234" i="2"/>
  <c r="AY235" i="2"/>
  <c r="AY236" i="2"/>
  <c r="AY237" i="2"/>
  <c r="AY238" i="2"/>
  <c r="AY239" i="2"/>
  <c r="AY240" i="2"/>
  <c r="AY241" i="2"/>
  <c r="AY242" i="2"/>
  <c r="AY243" i="2"/>
  <c r="AY244" i="2"/>
  <c r="AY245" i="2"/>
  <c r="AY246" i="2"/>
  <c r="AY247" i="2"/>
  <c r="AY248" i="2"/>
  <c r="AY249" i="2"/>
  <c r="AY250" i="2"/>
  <c r="AY251" i="2"/>
  <c r="AY252" i="2"/>
  <c r="AY253" i="2"/>
  <c r="AY254" i="2"/>
  <c r="AY255" i="2"/>
  <c r="AY256" i="2"/>
  <c r="AY257" i="2"/>
  <c r="AY258" i="2"/>
  <c r="AY259" i="2"/>
  <c r="AY260" i="2"/>
  <c r="AY261" i="2"/>
  <c r="AY262" i="2"/>
  <c r="AY263" i="2"/>
  <c r="AY264" i="2"/>
  <c r="AY265" i="2"/>
  <c r="AY266" i="2"/>
  <c r="AY267" i="2"/>
  <c r="AY268" i="2"/>
  <c r="AY269" i="2"/>
  <c r="AY270" i="2"/>
  <c r="AY271" i="2"/>
  <c r="AY272" i="2"/>
  <c r="AY273" i="2"/>
  <c r="AY274" i="2"/>
  <c r="AY275" i="2"/>
  <c r="AY276" i="2"/>
  <c r="AY277" i="2"/>
  <c r="AY278" i="2"/>
  <c r="AY279" i="2"/>
  <c r="AY280" i="2"/>
  <c r="AY281" i="2"/>
  <c r="AY282" i="2"/>
  <c r="AY283" i="2"/>
  <c r="AY284" i="2"/>
  <c r="AY285" i="2"/>
  <c r="AY286" i="2"/>
  <c r="AY287" i="2"/>
  <c r="AY288" i="2"/>
  <c r="AY289" i="2"/>
  <c r="AY290" i="2"/>
  <c r="AY291" i="2"/>
  <c r="AY292" i="2"/>
  <c r="AY293" i="2"/>
  <c r="AY294" i="2"/>
  <c r="AY295" i="2"/>
  <c r="AY296" i="2"/>
  <c r="AY297" i="2"/>
  <c r="AY298" i="2"/>
  <c r="AY299" i="2"/>
  <c r="AY300" i="2"/>
  <c r="AY301" i="2"/>
  <c r="AY302" i="2"/>
  <c r="AY303" i="2"/>
  <c r="AY304" i="2"/>
  <c r="AY305" i="2"/>
  <c r="AY306" i="2"/>
  <c r="AY307" i="2"/>
  <c r="AY308" i="2"/>
  <c r="AY309" i="2"/>
  <c r="AY310" i="2"/>
  <c r="AY311" i="2"/>
  <c r="AY312" i="2"/>
  <c r="AY313" i="2"/>
  <c r="AY314" i="2"/>
  <c r="AY315" i="2"/>
  <c r="AY316" i="2"/>
  <c r="AY317" i="2"/>
  <c r="AY318" i="2"/>
  <c r="AY319" i="2"/>
  <c r="AY320" i="2"/>
  <c r="AY321" i="2"/>
  <c r="AY322" i="2"/>
  <c r="AY323" i="2"/>
  <c r="AY324" i="2"/>
  <c r="AY325" i="2"/>
  <c r="AY326" i="2"/>
  <c r="AY327" i="2"/>
  <c r="AY328" i="2"/>
  <c r="AY329" i="2"/>
  <c r="AY330" i="2"/>
  <c r="AY331" i="2"/>
  <c r="AY332" i="2"/>
  <c r="AY333" i="2"/>
  <c r="AY334" i="2"/>
  <c r="AY335" i="2"/>
  <c r="AY336" i="2"/>
  <c r="AY337" i="2"/>
  <c r="AY338" i="2"/>
  <c r="AY339" i="2"/>
  <c r="AY340" i="2"/>
  <c r="AY341" i="2"/>
  <c r="AY342" i="2"/>
  <c r="AY343" i="2"/>
  <c r="AY344" i="2"/>
  <c r="AY345" i="2"/>
  <c r="AY346" i="2"/>
  <c r="AY347" i="2"/>
  <c r="AY348" i="2"/>
  <c r="AY349" i="2"/>
  <c r="AY350" i="2"/>
  <c r="AY351" i="2"/>
  <c r="AY352" i="2"/>
  <c r="AY353" i="2"/>
  <c r="AY354" i="2"/>
  <c r="AY355" i="2"/>
  <c r="AY356" i="2"/>
  <c r="AY357" i="2"/>
  <c r="AY358" i="2"/>
  <c r="AY359" i="2"/>
  <c r="AY360" i="2"/>
  <c r="AY361" i="2"/>
  <c r="AY362" i="2"/>
  <c r="AY363" i="2"/>
  <c r="AY364" i="2"/>
  <c r="AY365" i="2"/>
  <c r="AY366" i="2"/>
  <c r="AY367" i="2"/>
  <c r="AY368" i="2"/>
  <c r="AY369" i="2"/>
  <c r="AY370" i="2"/>
  <c r="AY371" i="2"/>
  <c r="AY372" i="2"/>
  <c r="AY373" i="2"/>
  <c r="AY374" i="2"/>
  <c r="AY375" i="2"/>
  <c r="AY376" i="2"/>
  <c r="AY377" i="2"/>
  <c r="AY378" i="2"/>
  <c r="AY379" i="2"/>
  <c r="AY380" i="2"/>
  <c r="AY381" i="2"/>
  <c r="AY382" i="2"/>
  <c r="AY383" i="2"/>
  <c r="AY384" i="2"/>
  <c r="AY385" i="2"/>
  <c r="AY386" i="2"/>
  <c r="AY387" i="2"/>
  <c r="AY388" i="2"/>
  <c r="AY389" i="2"/>
  <c r="AY390" i="2"/>
  <c r="AY391" i="2"/>
  <c r="AY392" i="2"/>
  <c r="AY393" i="2"/>
  <c r="AY394" i="2"/>
  <c r="AY395" i="2"/>
  <c r="AY396" i="2"/>
  <c r="AY397" i="2"/>
  <c r="AY398" i="2"/>
  <c r="AY399" i="2"/>
  <c r="AY400" i="2"/>
  <c r="AY401" i="2"/>
  <c r="AY402" i="2"/>
  <c r="AY403" i="2"/>
  <c r="AY404" i="2"/>
  <c r="AY405" i="2"/>
  <c r="AY406" i="2"/>
  <c r="AY407" i="2"/>
  <c r="AY408" i="2"/>
  <c r="AY409" i="2"/>
  <c r="AY410" i="2"/>
  <c r="AY411" i="2"/>
  <c r="AY412" i="2"/>
  <c r="AY413" i="2"/>
  <c r="AY414" i="2"/>
  <c r="AY415" i="2"/>
  <c r="AY416" i="2"/>
  <c r="AY417" i="2"/>
  <c r="AY418" i="2"/>
  <c r="AV3" i="2"/>
  <c r="AV4" i="2"/>
  <c r="AV5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V57" i="2"/>
  <c r="AV58" i="2"/>
  <c r="AV59" i="2"/>
  <c r="AV60" i="2"/>
  <c r="AV61" i="2"/>
  <c r="AV62" i="2"/>
  <c r="AV63" i="2"/>
  <c r="AV64" i="2"/>
  <c r="AV65" i="2"/>
  <c r="AV66" i="2"/>
  <c r="AV67" i="2"/>
  <c r="AV68" i="2"/>
  <c r="AV69" i="2"/>
  <c r="AV70" i="2"/>
  <c r="AV71" i="2"/>
  <c r="AV72" i="2"/>
  <c r="AV73" i="2"/>
  <c r="AV74" i="2"/>
  <c r="AV75" i="2"/>
  <c r="AV76" i="2"/>
  <c r="AV77" i="2"/>
  <c r="AV78" i="2"/>
  <c r="AV79" i="2"/>
  <c r="AV80" i="2"/>
  <c r="AV81" i="2"/>
  <c r="AV82" i="2"/>
  <c r="AV83" i="2"/>
  <c r="AV84" i="2"/>
  <c r="AV85" i="2"/>
  <c r="AV86" i="2"/>
  <c r="AV87" i="2"/>
  <c r="AV88" i="2"/>
  <c r="AV89" i="2"/>
  <c r="AV90" i="2"/>
  <c r="AV91" i="2"/>
  <c r="AV92" i="2"/>
  <c r="AV93" i="2"/>
  <c r="AV94" i="2"/>
  <c r="AV95" i="2"/>
  <c r="AV96" i="2"/>
  <c r="AV97" i="2"/>
  <c r="AV98" i="2"/>
  <c r="AV99" i="2"/>
  <c r="AV100" i="2"/>
  <c r="AV101" i="2"/>
  <c r="AV102" i="2"/>
  <c r="AV103" i="2"/>
  <c r="AV104" i="2"/>
  <c r="AV105" i="2"/>
  <c r="AV106" i="2"/>
  <c r="AV107" i="2"/>
  <c r="AV108" i="2"/>
  <c r="AV109" i="2"/>
  <c r="AV110" i="2"/>
  <c r="AV111" i="2"/>
  <c r="AV112" i="2"/>
  <c r="AV113" i="2"/>
  <c r="AV114" i="2"/>
  <c r="AV115" i="2"/>
  <c r="AV116" i="2"/>
  <c r="AV117" i="2"/>
  <c r="AV118" i="2"/>
  <c r="AV119" i="2"/>
  <c r="AV120" i="2"/>
  <c r="AV121" i="2"/>
  <c r="AV122" i="2"/>
  <c r="AV123" i="2"/>
  <c r="AV124" i="2"/>
  <c r="AV125" i="2"/>
  <c r="AV126" i="2"/>
  <c r="AV127" i="2"/>
  <c r="AV128" i="2"/>
  <c r="AV129" i="2"/>
  <c r="AV130" i="2"/>
  <c r="AV131" i="2"/>
  <c r="AV132" i="2"/>
  <c r="AV133" i="2"/>
  <c r="AV134" i="2"/>
  <c r="AV135" i="2"/>
  <c r="AV136" i="2"/>
  <c r="AV137" i="2"/>
  <c r="AV138" i="2"/>
  <c r="AV139" i="2"/>
  <c r="AV140" i="2"/>
  <c r="AV141" i="2"/>
  <c r="AV142" i="2"/>
  <c r="AV143" i="2"/>
  <c r="AV144" i="2"/>
  <c r="AV145" i="2"/>
  <c r="AV146" i="2"/>
  <c r="AV147" i="2"/>
  <c r="AV148" i="2"/>
  <c r="AV149" i="2"/>
  <c r="AV150" i="2"/>
  <c r="AV151" i="2"/>
  <c r="AV152" i="2"/>
  <c r="AV153" i="2"/>
  <c r="AV154" i="2"/>
  <c r="AV155" i="2"/>
  <c r="AV156" i="2"/>
  <c r="AV157" i="2"/>
  <c r="AV158" i="2"/>
  <c r="AV159" i="2"/>
  <c r="AV160" i="2"/>
  <c r="AV161" i="2"/>
  <c r="AV162" i="2"/>
  <c r="AV163" i="2"/>
  <c r="AV164" i="2"/>
  <c r="AV165" i="2"/>
  <c r="AV166" i="2"/>
  <c r="AV167" i="2"/>
  <c r="AV168" i="2"/>
  <c r="AV169" i="2"/>
  <c r="AV170" i="2"/>
  <c r="AV171" i="2"/>
  <c r="AV172" i="2"/>
  <c r="AV173" i="2"/>
  <c r="AV174" i="2"/>
  <c r="AV175" i="2"/>
  <c r="AV176" i="2"/>
  <c r="AV177" i="2"/>
  <c r="AV178" i="2"/>
  <c r="AV179" i="2"/>
  <c r="AV180" i="2"/>
  <c r="AV181" i="2"/>
  <c r="AV182" i="2"/>
  <c r="AV183" i="2"/>
  <c r="AV184" i="2"/>
  <c r="AV185" i="2"/>
  <c r="AV186" i="2"/>
  <c r="AV187" i="2"/>
  <c r="AV188" i="2"/>
  <c r="AV189" i="2"/>
  <c r="AV190" i="2"/>
  <c r="AV191" i="2"/>
  <c r="AV192" i="2"/>
  <c r="AV193" i="2"/>
  <c r="AV194" i="2"/>
  <c r="AV195" i="2"/>
  <c r="AV196" i="2"/>
  <c r="AV197" i="2"/>
  <c r="AV198" i="2"/>
  <c r="AV199" i="2"/>
  <c r="AV200" i="2"/>
  <c r="AV201" i="2"/>
  <c r="AV202" i="2"/>
  <c r="AV203" i="2"/>
  <c r="AV204" i="2"/>
  <c r="AV205" i="2"/>
  <c r="AV206" i="2"/>
  <c r="AV207" i="2"/>
  <c r="AV208" i="2"/>
  <c r="AV209" i="2"/>
  <c r="AV210" i="2"/>
  <c r="AV211" i="2"/>
  <c r="AV212" i="2"/>
  <c r="AV213" i="2"/>
  <c r="AV214" i="2"/>
  <c r="AV215" i="2"/>
  <c r="AV216" i="2"/>
  <c r="AV217" i="2"/>
  <c r="AV218" i="2"/>
  <c r="AV219" i="2"/>
  <c r="AV220" i="2"/>
  <c r="AV221" i="2"/>
  <c r="AV222" i="2"/>
  <c r="AV223" i="2"/>
  <c r="AV224" i="2"/>
  <c r="AV225" i="2"/>
  <c r="AV226" i="2"/>
  <c r="AV227" i="2"/>
  <c r="AV228" i="2"/>
  <c r="AV229" i="2"/>
  <c r="AV230" i="2"/>
  <c r="AV231" i="2"/>
  <c r="AV232" i="2"/>
  <c r="AV233" i="2"/>
  <c r="AV234" i="2"/>
  <c r="AV235" i="2"/>
  <c r="AV236" i="2"/>
  <c r="AV237" i="2"/>
  <c r="AV238" i="2"/>
  <c r="AV239" i="2"/>
  <c r="AV240" i="2"/>
  <c r="AV241" i="2"/>
  <c r="AV242" i="2"/>
  <c r="AV243" i="2"/>
  <c r="AV244" i="2"/>
  <c r="AV245" i="2"/>
  <c r="AV246" i="2"/>
  <c r="AV247" i="2"/>
  <c r="AV248" i="2"/>
  <c r="AV249" i="2"/>
  <c r="AV250" i="2"/>
  <c r="AV251" i="2"/>
  <c r="AV252" i="2"/>
  <c r="AV253" i="2"/>
  <c r="AV254" i="2"/>
  <c r="AV255" i="2"/>
  <c r="AV256" i="2"/>
  <c r="AV257" i="2"/>
  <c r="AV258" i="2"/>
  <c r="AV259" i="2"/>
  <c r="AV260" i="2"/>
  <c r="AV261" i="2"/>
  <c r="AV262" i="2"/>
  <c r="AV263" i="2"/>
  <c r="AV264" i="2"/>
  <c r="AV265" i="2"/>
  <c r="AV266" i="2"/>
  <c r="AV267" i="2"/>
  <c r="AV268" i="2"/>
  <c r="AV269" i="2"/>
  <c r="AV270" i="2"/>
  <c r="AV271" i="2"/>
  <c r="AV272" i="2"/>
  <c r="AV273" i="2"/>
  <c r="AV274" i="2"/>
  <c r="AV275" i="2"/>
  <c r="AV276" i="2"/>
  <c r="AV277" i="2"/>
  <c r="AV278" i="2"/>
  <c r="AV279" i="2"/>
  <c r="AV280" i="2"/>
  <c r="AV281" i="2"/>
  <c r="AV282" i="2"/>
  <c r="AV283" i="2"/>
  <c r="AV284" i="2"/>
  <c r="AV285" i="2"/>
  <c r="AV286" i="2"/>
  <c r="AV287" i="2"/>
  <c r="AV288" i="2"/>
  <c r="AV289" i="2"/>
  <c r="AV290" i="2"/>
  <c r="AV291" i="2"/>
  <c r="AV292" i="2"/>
  <c r="AV293" i="2"/>
  <c r="AV294" i="2"/>
  <c r="AV295" i="2"/>
  <c r="AV296" i="2"/>
  <c r="AV297" i="2"/>
  <c r="AV298" i="2"/>
  <c r="AV299" i="2"/>
  <c r="AV300" i="2"/>
  <c r="AV301" i="2"/>
  <c r="AV302" i="2"/>
  <c r="AV303" i="2"/>
  <c r="AV304" i="2"/>
  <c r="AV305" i="2"/>
  <c r="AV306" i="2"/>
  <c r="AV307" i="2"/>
  <c r="AV308" i="2"/>
  <c r="AV309" i="2"/>
  <c r="AV310" i="2"/>
  <c r="AV311" i="2"/>
  <c r="AV312" i="2"/>
  <c r="AV313" i="2"/>
  <c r="AV314" i="2"/>
  <c r="AV315" i="2"/>
  <c r="AV316" i="2"/>
  <c r="AV317" i="2"/>
  <c r="AV318" i="2"/>
  <c r="AV319" i="2"/>
  <c r="AV320" i="2"/>
  <c r="AV321" i="2"/>
  <c r="AV322" i="2"/>
  <c r="AV323" i="2"/>
  <c r="AV324" i="2"/>
  <c r="AV325" i="2"/>
  <c r="AV326" i="2"/>
  <c r="AV327" i="2"/>
  <c r="AV328" i="2"/>
  <c r="AV329" i="2"/>
  <c r="AV330" i="2"/>
  <c r="AV331" i="2"/>
  <c r="AV332" i="2"/>
  <c r="AV333" i="2"/>
  <c r="AV334" i="2"/>
  <c r="AV335" i="2"/>
  <c r="AV336" i="2"/>
  <c r="AV337" i="2"/>
  <c r="AV338" i="2"/>
  <c r="AV339" i="2"/>
  <c r="AV340" i="2"/>
  <c r="AV341" i="2"/>
  <c r="AV342" i="2"/>
  <c r="AV343" i="2"/>
  <c r="AV344" i="2"/>
  <c r="AV345" i="2"/>
  <c r="AV346" i="2"/>
  <c r="AV347" i="2"/>
  <c r="AV348" i="2"/>
  <c r="AV349" i="2"/>
  <c r="AV350" i="2"/>
  <c r="AV351" i="2"/>
  <c r="AV352" i="2"/>
  <c r="AV353" i="2"/>
  <c r="AV354" i="2"/>
  <c r="AV355" i="2"/>
  <c r="AV356" i="2"/>
  <c r="AV357" i="2"/>
  <c r="AV358" i="2"/>
  <c r="AV359" i="2"/>
  <c r="AV360" i="2"/>
  <c r="AV361" i="2"/>
  <c r="AV362" i="2"/>
  <c r="AV363" i="2"/>
  <c r="AV364" i="2"/>
  <c r="AV365" i="2"/>
  <c r="AV366" i="2"/>
  <c r="AV367" i="2"/>
  <c r="AV368" i="2"/>
  <c r="AV369" i="2"/>
  <c r="AV370" i="2"/>
  <c r="AV371" i="2"/>
  <c r="AV372" i="2"/>
  <c r="AV373" i="2"/>
  <c r="AV374" i="2"/>
  <c r="AV375" i="2"/>
  <c r="AV376" i="2"/>
  <c r="AV377" i="2"/>
  <c r="AV378" i="2"/>
  <c r="AV379" i="2"/>
  <c r="AV380" i="2"/>
  <c r="AV381" i="2"/>
  <c r="AV382" i="2"/>
  <c r="AV383" i="2"/>
  <c r="AV384" i="2"/>
  <c r="AV385" i="2"/>
  <c r="AV386" i="2"/>
  <c r="AV387" i="2"/>
  <c r="AV388" i="2"/>
  <c r="AV389" i="2"/>
  <c r="AV390" i="2"/>
  <c r="AV391" i="2"/>
  <c r="AV392" i="2"/>
  <c r="AV393" i="2"/>
  <c r="AV394" i="2"/>
  <c r="AV395" i="2"/>
  <c r="AV396" i="2"/>
  <c r="AV397" i="2"/>
  <c r="AV398" i="2"/>
  <c r="AV399" i="2"/>
  <c r="AV400" i="2"/>
  <c r="AV401" i="2"/>
  <c r="AV402" i="2"/>
  <c r="AV403" i="2"/>
  <c r="AV404" i="2"/>
  <c r="AV405" i="2"/>
  <c r="AV406" i="2"/>
  <c r="AV407" i="2"/>
  <c r="AV408" i="2"/>
  <c r="AV409" i="2"/>
  <c r="AV410" i="2"/>
  <c r="AV411" i="2"/>
  <c r="AV412" i="2"/>
  <c r="AV413" i="2"/>
  <c r="AV414" i="2"/>
  <c r="AV415" i="2"/>
  <c r="AV416" i="2"/>
  <c r="AV417" i="2"/>
  <c r="AV418" i="2"/>
  <c r="AV419" i="2"/>
  <c r="AV420" i="2"/>
  <c r="AV421" i="2"/>
  <c r="AV422" i="2"/>
  <c r="AV423" i="2"/>
  <c r="AV424" i="2"/>
  <c r="AV425" i="2"/>
  <c r="AV426" i="2"/>
  <c r="AV427" i="2"/>
  <c r="AV428" i="2"/>
  <c r="AV429" i="2"/>
  <c r="AV430" i="2"/>
  <c r="AV431" i="2"/>
  <c r="AV432" i="2"/>
  <c r="AV433" i="2"/>
  <c r="AV434" i="2"/>
  <c r="AV435" i="2"/>
  <c r="AV436" i="2"/>
  <c r="AV437" i="2"/>
  <c r="AV438" i="2"/>
  <c r="AV439" i="2"/>
  <c r="AV440" i="2"/>
  <c r="AV441" i="2"/>
  <c r="AV442" i="2"/>
  <c r="AV443" i="2"/>
  <c r="AV444" i="2"/>
  <c r="AV445" i="2"/>
  <c r="AV446" i="2"/>
  <c r="AV447" i="2"/>
  <c r="AV448" i="2"/>
  <c r="AV449" i="2"/>
  <c r="AV450" i="2"/>
  <c r="AV451" i="2"/>
  <c r="AV452" i="2"/>
  <c r="AV453" i="2"/>
  <c r="AV454" i="2"/>
  <c r="AV455" i="2"/>
  <c r="AV456" i="2"/>
  <c r="AV457" i="2"/>
  <c r="AV458" i="2"/>
  <c r="AV459" i="2"/>
  <c r="AV460" i="2"/>
  <c r="AV461" i="2"/>
  <c r="AV462" i="2"/>
  <c r="AV463" i="2"/>
  <c r="AV464" i="2"/>
  <c r="AV465" i="2"/>
  <c r="AV466" i="2"/>
  <c r="AV467" i="2"/>
  <c r="AV468" i="2"/>
  <c r="AV469" i="2"/>
  <c r="AV470" i="2"/>
  <c r="AV471" i="2"/>
  <c r="AV472" i="2"/>
  <c r="AV473" i="2"/>
  <c r="AV474" i="2"/>
  <c r="AV475" i="2"/>
  <c r="AV476" i="2"/>
  <c r="AV477" i="2"/>
  <c r="AV478" i="2"/>
  <c r="AV479" i="2"/>
  <c r="AV480" i="2"/>
  <c r="AV481" i="2"/>
  <c r="AV482" i="2"/>
  <c r="AV483" i="2"/>
  <c r="AV484" i="2"/>
  <c r="AV485" i="2"/>
  <c r="AV486" i="2"/>
  <c r="AV487" i="2"/>
  <c r="AV488" i="2"/>
  <c r="AV489" i="2"/>
  <c r="AV490" i="2"/>
  <c r="AV491" i="2"/>
  <c r="AV492" i="2"/>
  <c r="AV493" i="2"/>
  <c r="AV494" i="2"/>
  <c r="AV495" i="2"/>
  <c r="AV496" i="2"/>
  <c r="AV497" i="2"/>
  <c r="AV498" i="2"/>
  <c r="AV499" i="2"/>
  <c r="AV500" i="2"/>
  <c r="AV501" i="2"/>
  <c r="AV502" i="2"/>
  <c r="AV503" i="2"/>
  <c r="AV504" i="2"/>
  <c r="AV505" i="2"/>
  <c r="AV506" i="2"/>
  <c r="AV507" i="2"/>
  <c r="AV508" i="2"/>
  <c r="AV509" i="2"/>
  <c r="AV510" i="2"/>
  <c r="AV511" i="2"/>
  <c r="AV512" i="2"/>
  <c r="AV513" i="2"/>
  <c r="AV514" i="2"/>
  <c r="AV515" i="2"/>
  <c r="AV516" i="2"/>
  <c r="AV517" i="2"/>
  <c r="AV518" i="2"/>
  <c r="AV519" i="2"/>
  <c r="AV520" i="2"/>
  <c r="AV521" i="2"/>
  <c r="AV522" i="2"/>
  <c r="AV523" i="2"/>
  <c r="AV524" i="2"/>
  <c r="AV525" i="2"/>
  <c r="AV526" i="2"/>
  <c r="AV527" i="2"/>
  <c r="AV528" i="2"/>
  <c r="AV529" i="2"/>
  <c r="AV530" i="2"/>
  <c r="AV531" i="2"/>
  <c r="AV532" i="2"/>
  <c r="AV533" i="2"/>
  <c r="AV534" i="2"/>
  <c r="AV535" i="2"/>
  <c r="AV536" i="2"/>
  <c r="AV537" i="2"/>
  <c r="AV538" i="2"/>
  <c r="AV539" i="2"/>
  <c r="AV540" i="2"/>
  <c r="AV541" i="2"/>
  <c r="AV542" i="2"/>
  <c r="AV543" i="2"/>
  <c r="AV544" i="2"/>
  <c r="AV545" i="2"/>
  <c r="AV546" i="2"/>
  <c r="AV547" i="2"/>
  <c r="AV548" i="2"/>
  <c r="AV549" i="2"/>
  <c r="AV550" i="2"/>
  <c r="AV551" i="2"/>
  <c r="AV552" i="2"/>
  <c r="AV553" i="2"/>
  <c r="AV554" i="2"/>
  <c r="AV555" i="2"/>
  <c r="AV556" i="2"/>
  <c r="AV557" i="2"/>
  <c r="AV558" i="2"/>
  <c r="AV559" i="2"/>
  <c r="AV560" i="2"/>
  <c r="AV561" i="2"/>
  <c r="AV562" i="2"/>
  <c r="AV563" i="2"/>
  <c r="AV564" i="2"/>
  <c r="AV565" i="2"/>
  <c r="AV566" i="2"/>
  <c r="AV567" i="2"/>
  <c r="AV568" i="2"/>
  <c r="AV569" i="2"/>
  <c r="AV570" i="2"/>
  <c r="AV571" i="2"/>
  <c r="AV572" i="2"/>
  <c r="AV573" i="2"/>
  <c r="AV574" i="2"/>
  <c r="AV575" i="2"/>
  <c r="AV576" i="2"/>
  <c r="AV577" i="2"/>
  <c r="AV578" i="2"/>
  <c r="AV579" i="2"/>
  <c r="AV580" i="2"/>
  <c r="AV581" i="2"/>
  <c r="AV582" i="2"/>
  <c r="AV583" i="2"/>
  <c r="AV584" i="2"/>
  <c r="AV585" i="2"/>
  <c r="AV586" i="2"/>
  <c r="AV587" i="2"/>
  <c r="AV588" i="2"/>
  <c r="AV589" i="2"/>
  <c r="AV590" i="2"/>
  <c r="AV591" i="2"/>
  <c r="AV592" i="2"/>
  <c r="AV593" i="2"/>
  <c r="AV594" i="2"/>
  <c r="AV595" i="2"/>
  <c r="AV596" i="2"/>
  <c r="AV597" i="2"/>
  <c r="AV598" i="2"/>
  <c r="AV599" i="2"/>
  <c r="AV600" i="2"/>
  <c r="AV601" i="2"/>
  <c r="AV602" i="2"/>
  <c r="AV603" i="2"/>
  <c r="AV604" i="2"/>
  <c r="AV605" i="2"/>
  <c r="AV606" i="2"/>
  <c r="AV607" i="2"/>
  <c r="AV608" i="2"/>
  <c r="AV609" i="2"/>
  <c r="AV610" i="2"/>
  <c r="AV611" i="2"/>
  <c r="AV612" i="2"/>
  <c r="AV613" i="2"/>
  <c r="AV614" i="2"/>
  <c r="AV615" i="2"/>
  <c r="AV616" i="2"/>
  <c r="AV617" i="2"/>
  <c r="AV618" i="2"/>
  <c r="AV619" i="2"/>
  <c r="AV620" i="2"/>
  <c r="AV621" i="2"/>
  <c r="AV622" i="2"/>
  <c r="AV623" i="2"/>
  <c r="AV624" i="2"/>
  <c r="AV625" i="2"/>
  <c r="AV626" i="2"/>
  <c r="AV627" i="2"/>
  <c r="AV628" i="2"/>
  <c r="AV629" i="2"/>
  <c r="AV630" i="2"/>
  <c r="AV631" i="2"/>
  <c r="AV632" i="2"/>
  <c r="AV633" i="2"/>
  <c r="AV634" i="2"/>
  <c r="AV635" i="2"/>
  <c r="AV636" i="2"/>
  <c r="AV637" i="2"/>
  <c r="AV638" i="2"/>
  <c r="AV639" i="2"/>
  <c r="AV640" i="2"/>
  <c r="AV641" i="2"/>
  <c r="AV642" i="2"/>
  <c r="AV643" i="2"/>
  <c r="AV644" i="2"/>
  <c r="AV645" i="2"/>
  <c r="AV646" i="2"/>
  <c r="AV647" i="2"/>
  <c r="AV648" i="2"/>
  <c r="AV649" i="2"/>
  <c r="AV650" i="2"/>
  <c r="AV651" i="2"/>
  <c r="AV652" i="2"/>
  <c r="AV653" i="2"/>
  <c r="AV654" i="2"/>
  <c r="AV655" i="2"/>
  <c r="AV656" i="2"/>
  <c r="AV657" i="2"/>
  <c r="AV658" i="2"/>
  <c r="AV659" i="2"/>
  <c r="AV660" i="2"/>
  <c r="AV661" i="2"/>
  <c r="AV662" i="2"/>
  <c r="AV663" i="2"/>
  <c r="AV664" i="2"/>
  <c r="AV665" i="2"/>
  <c r="AV666" i="2"/>
  <c r="AV667" i="2"/>
  <c r="AV668" i="2"/>
  <c r="AV669" i="2"/>
  <c r="AV670" i="2"/>
  <c r="AV671" i="2"/>
  <c r="AV672" i="2"/>
  <c r="AV673" i="2"/>
  <c r="AV674" i="2"/>
  <c r="AV675" i="2"/>
  <c r="AV676" i="2"/>
  <c r="AV677" i="2"/>
  <c r="AV678" i="2"/>
  <c r="AV679" i="2"/>
  <c r="AV680" i="2"/>
  <c r="AV681" i="2"/>
  <c r="AV682" i="2"/>
  <c r="AV683" i="2"/>
  <c r="AV684" i="2"/>
  <c r="AV685" i="2"/>
  <c r="AV686" i="2"/>
  <c r="AV687" i="2"/>
  <c r="AV688" i="2"/>
  <c r="AV689" i="2"/>
  <c r="AV690" i="2"/>
  <c r="AV691" i="2"/>
  <c r="AV692" i="2"/>
  <c r="AV693" i="2"/>
  <c r="AV694" i="2"/>
  <c r="AV695" i="2"/>
  <c r="AV696" i="2"/>
  <c r="AV697" i="2"/>
  <c r="AV698" i="2"/>
  <c r="AV699" i="2"/>
  <c r="AV700" i="2"/>
  <c r="AV701" i="2"/>
  <c r="AV702" i="2"/>
  <c r="AV703" i="2"/>
  <c r="AV704" i="2"/>
  <c r="AV705" i="2"/>
  <c r="AV706" i="2"/>
  <c r="AV707" i="2"/>
  <c r="AV708" i="2"/>
  <c r="AV709" i="2"/>
  <c r="AV710" i="2"/>
  <c r="AV711" i="2"/>
  <c r="AV712" i="2"/>
  <c r="AV713" i="2"/>
  <c r="AV714" i="2"/>
  <c r="AV715" i="2"/>
  <c r="AV716" i="2"/>
  <c r="AV717" i="2"/>
  <c r="AV718" i="2"/>
  <c r="AV719" i="2"/>
  <c r="AV720" i="2"/>
  <c r="AV721" i="2"/>
  <c r="AV722" i="2"/>
  <c r="AV723" i="2"/>
  <c r="AV724" i="2"/>
  <c r="AV725" i="2"/>
  <c r="AV726" i="2"/>
  <c r="AV727" i="2"/>
  <c r="AV728" i="2"/>
  <c r="AV729" i="2"/>
  <c r="AV730" i="2"/>
  <c r="AV731" i="2"/>
  <c r="AV732" i="2"/>
  <c r="AV733" i="2"/>
  <c r="AV734" i="2"/>
  <c r="AV735" i="2"/>
  <c r="AV736" i="2"/>
  <c r="AV737" i="2"/>
  <c r="AV738" i="2"/>
  <c r="AV739" i="2"/>
  <c r="AV740" i="2"/>
  <c r="AV741" i="2"/>
  <c r="AV742" i="2"/>
  <c r="AV743" i="2"/>
  <c r="AV744" i="2"/>
  <c r="AV745" i="2"/>
  <c r="AV746" i="2"/>
  <c r="AV747" i="2"/>
  <c r="AV748" i="2"/>
  <c r="AV749" i="2"/>
  <c r="AV750" i="2"/>
  <c r="AV751" i="2"/>
  <c r="AV752" i="2"/>
  <c r="AV753" i="2"/>
  <c r="AV754" i="2"/>
  <c r="AV755" i="2"/>
  <c r="AV756" i="2"/>
  <c r="AV757" i="2"/>
  <c r="AV758" i="2"/>
  <c r="AV759" i="2"/>
  <c r="AV760" i="2"/>
  <c r="AV761" i="2"/>
  <c r="AV762" i="2"/>
  <c r="AV763" i="2"/>
  <c r="AV764" i="2"/>
  <c r="AV765" i="2"/>
  <c r="AV766" i="2"/>
  <c r="AV767" i="2"/>
  <c r="AV768" i="2"/>
  <c r="AV769" i="2"/>
  <c r="AV770" i="2"/>
  <c r="AV771" i="2"/>
  <c r="AV772" i="2"/>
  <c r="AV773" i="2"/>
  <c r="AV774" i="2"/>
  <c r="AV775" i="2"/>
  <c r="AV776" i="2"/>
  <c r="AV777" i="2"/>
  <c r="AV778" i="2"/>
  <c r="AV779" i="2"/>
  <c r="AV780" i="2"/>
  <c r="AV781" i="2"/>
  <c r="AV782" i="2"/>
  <c r="AV783" i="2"/>
  <c r="AV784" i="2"/>
  <c r="AV785" i="2"/>
  <c r="AV786" i="2"/>
  <c r="AV787" i="2"/>
  <c r="AV788" i="2"/>
  <c r="AV789" i="2"/>
  <c r="AV790" i="2"/>
  <c r="AV791" i="2"/>
  <c r="AV792" i="2"/>
  <c r="AV793" i="2"/>
  <c r="AV794" i="2"/>
  <c r="AV795" i="2"/>
  <c r="AV796" i="2"/>
  <c r="AV797" i="2"/>
  <c r="AV798" i="2"/>
  <c r="AV799" i="2"/>
  <c r="AV800" i="2"/>
  <c r="AV801" i="2"/>
  <c r="AV802" i="2"/>
  <c r="AV803" i="2"/>
  <c r="AV804" i="2"/>
  <c r="AV805" i="2"/>
  <c r="AV806" i="2"/>
  <c r="AV807" i="2"/>
  <c r="AV808" i="2"/>
  <c r="AV809" i="2"/>
  <c r="AV810" i="2"/>
  <c r="AV811" i="2"/>
  <c r="AV812" i="2"/>
  <c r="AV813" i="2"/>
  <c r="AV814" i="2"/>
  <c r="AV815" i="2"/>
  <c r="AV816" i="2"/>
  <c r="AV817" i="2"/>
  <c r="AV818" i="2"/>
  <c r="AV819" i="2"/>
  <c r="AV820" i="2"/>
  <c r="AV821" i="2"/>
  <c r="AV822" i="2"/>
  <c r="AV823" i="2"/>
  <c r="AV824" i="2"/>
  <c r="AV825" i="2"/>
  <c r="AV826" i="2"/>
  <c r="AV827" i="2"/>
  <c r="AV828" i="2"/>
  <c r="AV829" i="2"/>
  <c r="AV830" i="2"/>
  <c r="AV831" i="2"/>
  <c r="AV832" i="2"/>
  <c r="AV833" i="2"/>
  <c r="AV834" i="2"/>
  <c r="AV835" i="2"/>
  <c r="AV836" i="2"/>
  <c r="AV837" i="2"/>
  <c r="AV838" i="2"/>
  <c r="AV839" i="2"/>
  <c r="AV840" i="2"/>
  <c r="AV841" i="2"/>
  <c r="AV842" i="2"/>
  <c r="AV843" i="2"/>
  <c r="AV844" i="2"/>
  <c r="AV845" i="2"/>
  <c r="AV846" i="2"/>
  <c r="AV847" i="2"/>
  <c r="AV848" i="2"/>
  <c r="AV849" i="2"/>
  <c r="AV850" i="2"/>
  <c r="AV851" i="2"/>
  <c r="AV852" i="2"/>
  <c r="AV853" i="2"/>
  <c r="AV854" i="2"/>
  <c r="AV855" i="2"/>
  <c r="AV856" i="2"/>
  <c r="AV857" i="2"/>
  <c r="AV858" i="2"/>
  <c r="AV859" i="2"/>
  <c r="AV860" i="2"/>
  <c r="AV861" i="2"/>
  <c r="AV862" i="2"/>
  <c r="AV863" i="2"/>
  <c r="AV864" i="2"/>
  <c r="AV865" i="2"/>
  <c r="AV866" i="2"/>
  <c r="AV867" i="2"/>
  <c r="AV868" i="2"/>
  <c r="AV869" i="2"/>
  <c r="AV870" i="2"/>
  <c r="AV871" i="2"/>
  <c r="AV872" i="2"/>
  <c r="AV873" i="2"/>
  <c r="AV874" i="2"/>
  <c r="AV875" i="2"/>
  <c r="AV876" i="2"/>
  <c r="AV877" i="2"/>
  <c r="AV878" i="2"/>
  <c r="AV879" i="2"/>
  <c r="AV880" i="2"/>
  <c r="AV881" i="2"/>
  <c r="AV882" i="2"/>
  <c r="AV883" i="2"/>
  <c r="AV884" i="2"/>
  <c r="AV885" i="2"/>
  <c r="AV886" i="2"/>
  <c r="AV887" i="2"/>
  <c r="AV888" i="2"/>
  <c r="AV889" i="2"/>
  <c r="AV890" i="2"/>
  <c r="AV891" i="2"/>
  <c r="AV892" i="2"/>
  <c r="AV893" i="2"/>
  <c r="AV894" i="2"/>
  <c r="AV895" i="2"/>
  <c r="AV896" i="2"/>
  <c r="AV897" i="2"/>
  <c r="AV898" i="2"/>
  <c r="AV899" i="2"/>
  <c r="AV900" i="2"/>
  <c r="AV901" i="2"/>
  <c r="AV902" i="2"/>
  <c r="AV903" i="2"/>
  <c r="AV904" i="2"/>
  <c r="AV905" i="2"/>
  <c r="AV906" i="2"/>
  <c r="AV907" i="2"/>
  <c r="AV908" i="2"/>
  <c r="AV909" i="2"/>
  <c r="AV910" i="2"/>
  <c r="AV911" i="2"/>
  <c r="AV912" i="2"/>
  <c r="AV913" i="2"/>
  <c r="AV914" i="2"/>
  <c r="AV915" i="2"/>
  <c r="AV916" i="2"/>
  <c r="AV917" i="2"/>
  <c r="AV918" i="2"/>
  <c r="AV919" i="2"/>
  <c r="AV920" i="2"/>
  <c r="AV921" i="2"/>
  <c r="AV922" i="2"/>
  <c r="AV923" i="2"/>
  <c r="AV924" i="2"/>
  <c r="AV925" i="2"/>
  <c r="AV926" i="2"/>
  <c r="AV927" i="2"/>
  <c r="AV928" i="2"/>
  <c r="AV929" i="2"/>
  <c r="AV930" i="2"/>
  <c r="AV931" i="2"/>
  <c r="AV932" i="2"/>
  <c r="AV933" i="2"/>
  <c r="AV934" i="2"/>
  <c r="AV935" i="2"/>
  <c r="AV936" i="2"/>
  <c r="AV937" i="2"/>
  <c r="AV938" i="2"/>
  <c r="AV939" i="2"/>
  <c r="AV940" i="2"/>
  <c r="AV941" i="2"/>
  <c r="AV942" i="2"/>
  <c r="AV943" i="2"/>
  <c r="AV944" i="2"/>
  <c r="AV945" i="2"/>
  <c r="AV946" i="2"/>
  <c r="AV947" i="2"/>
  <c r="AV948" i="2"/>
  <c r="AV949" i="2"/>
  <c r="AV950" i="2"/>
  <c r="AV951" i="2"/>
  <c r="AV952" i="2"/>
  <c r="AV953" i="2"/>
  <c r="AV954" i="2"/>
  <c r="AV955" i="2"/>
  <c r="AV956" i="2"/>
  <c r="AV957" i="2"/>
  <c r="AV958" i="2"/>
  <c r="AV959" i="2"/>
  <c r="AV960" i="2"/>
  <c r="AV961" i="2"/>
  <c r="AV962" i="2"/>
  <c r="AV963" i="2"/>
  <c r="AV964" i="2"/>
  <c r="AV965" i="2"/>
  <c r="AV966" i="2"/>
  <c r="AV967" i="2"/>
  <c r="AV968" i="2"/>
  <c r="AV969" i="2"/>
  <c r="AV970" i="2"/>
  <c r="AV971" i="2"/>
  <c r="AV972" i="2"/>
  <c r="AV973" i="2"/>
  <c r="AV974" i="2"/>
  <c r="AV975" i="2"/>
  <c r="AV976" i="2"/>
  <c r="AV977" i="2"/>
  <c r="AV978" i="2"/>
  <c r="AV979" i="2"/>
  <c r="AV980" i="2"/>
  <c r="AV981" i="2"/>
  <c r="AV982" i="2"/>
  <c r="AV983" i="2"/>
  <c r="AV984" i="2"/>
  <c r="AV985" i="2"/>
  <c r="AV986" i="2"/>
  <c r="AV987" i="2"/>
  <c r="AV988" i="2"/>
  <c r="AV989" i="2"/>
  <c r="AV990" i="2"/>
  <c r="AV991" i="2"/>
  <c r="AV992" i="2"/>
  <c r="AV993" i="2"/>
  <c r="AV994" i="2"/>
  <c r="AV995" i="2"/>
  <c r="AV996" i="2"/>
  <c r="AV997" i="2"/>
  <c r="AV998" i="2"/>
  <c r="AV999" i="2"/>
  <c r="AV1000" i="2"/>
  <c r="AV1001" i="2"/>
  <c r="AV1002" i="2"/>
  <c r="AV1003" i="2"/>
  <c r="AV1004" i="2"/>
  <c r="AV1005" i="2"/>
  <c r="AV1006" i="2"/>
  <c r="AV1007" i="2"/>
  <c r="AV1008" i="2"/>
  <c r="AV1009" i="2"/>
  <c r="AV1010" i="2"/>
  <c r="AV1011" i="2"/>
  <c r="AV1012" i="2"/>
  <c r="AV1013" i="2"/>
  <c r="AV1014" i="2"/>
  <c r="AV1015" i="2"/>
  <c r="AV1016" i="2"/>
  <c r="AV1017" i="2"/>
  <c r="AV1018" i="2"/>
  <c r="AV1019" i="2"/>
  <c r="AV1020" i="2"/>
  <c r="AV1021" i="2"/>
  <c r="AV1022" i="2"/>
  <c r="AV1023" i="2"/>
  <c r="AV1024" i="2"/>
  <c r="AV1025" i="2"/>
  <c r="AV1026" i="2"/>
  <c r="AV1027" i="2"/>
  <c r="AV1028" i="2"/>
  <c r="AV1029" i="2"/>
  <c r="AV1030" i="2"/>
  <c r="AV1031" i="2"/>
  <c r="AV1032" i="2"/>
  <c r="AV1033" i="2"/>
  <c r="AV1034" i="2"/>
  <c r="AV1035" i="2"/>
  <c r="AV1036" i="2"/>
  <c r="AV1037" i="2"/>
  <c r="AV1038" i="2"/>
  <c r="AV1039" i="2"/>
  <c r="AV1040" i="2"/>
  <c r="AV1041" i="2"/>
  <c r="AV1042" i="2"/>
  <c r="AV1043" i="2"/>
  <c r="AV1044" i="2"/>
  <c r="AV1045" i="2"/>
  <c r="AV1046" i="2"/>
  <c r="AV1047" i="2"/>
  <c r="AV1048" i="2"/>
  <c r="AV1049" i="2"/>
  <c r="AV1050" i="2"/>
  <c r="AV1051" i="2"/>
  <c r="AV1052" i="2"/>
  <c r="AV1053" i="2"/>
  <c r="AV1054" i="2"/>
  <c r="AV1055" i="2"/>
  <c r="AV1056" i="2"/>
  <c r="AV1057" i="2"/>
  <c r="AV1058" i="2"/>
  <c r="AV1059" i="2"/>
  <c r="AV1060" i="2"/>
  <c r="AV1061" i="2"/>
  <c r="AV1062" i="2"/>
  <c r="AV1063" i="2"/>
  <c r="AV1064" i="2"/>
  <c r="AV1065" i="2"/>
  <c r="AV1066" i="2"/>
  <c r="AV1067" i="2"/>
  <c r="AV1068" i="2"/>
  <c r="AV1069" i="2"/>
  <c r="AV1070" i="2"/>
  <c r="AV1071" i="2"/>
  <c r="AV1072" i="2"/>
  <c r="AV1073" i="2"/>
  <c r="AV1074" i="2"/>
  <c r="AV1075" i="2"/>
  <c r="AV1076" i="2"/>
  <c r="AV1077" i="2"/>
  <c r="AV1078" i="2"/>
  <c r="AV1079" i="2"/>
  <c r="AV1080" i="2"/>
  <c r="AV1081" i="2"/>
  <c r="AV1082" i="2"/>
  <c r="AV1083" i="2"/>
  <c r="AV1084" i="2"/>
  <c r="AV1085" i="2"/>
  <c r="AV1086" i="2"/>
  <c r="AV1087" i="2"/>
  <c r="AV1088" i="2"/>
  <c r="AV1089" i="2"/>
  <c r="AV1090" i="2"/>
  <c r="AV1091" i="2"/>
  <c r="AV1092" i="2"/>
  <c r="AV1093" i="2"/>
  <c r="AV1094" i="2"/>
  <c r="AV1095" i="2"/>
  <c r="AV1096" i="2"/>
  <c r="AV1097" i="2"/>
  <c r="AV1098" i="2"/>
  <c r="AV1099" i="2"/>
  <c r="AV1100" i="2"/>
  <c r="AV1101" i="2"/>
  <c r="AV1102" i="2"/>
  <c r="AV1103" i="2"/>
  <c r="AV1104" i="2"/>
  <c r="AV1105" i="2"/>
  <c r="AV1106" i="2"/>
  <c r="AV1107" i="2"/>
  <c r="AV1108" i="2"/>
  <c r="AV1109" i="2"/>
  <c r="AV1110" i="2"/>
  <c r="AV1111" i="2"/>
  <c r="AV1112" i="2"/>
  <c r="AV1113" i="2"/>
  <c r="AV1114" i="2"/>
  <c r="AV1115" i="2"/>
  <c r="AV1116" i="2"/>
  <c r="AV1117" i="2"/>
  <c r="AV1118" i="2"/>
  <c r="AV1119" i="2"/>
  <c r="AV1120" i="2"/>
  <c r="AV1121" i="2"/>
  <c r="AV1122" i="2"/>
  <c r="AV1123" i="2"/>
  <c r="AV1124" i="2"/>
  <c r="AV1125" i="2"/>
  <c r="AV1126" i="2"/>
  <c r="AV1127" i="2"/>
  <c r="AV1128" i="2"/>
  <c r="AV1129" i="2"/>
  <c r="AV1130" i="2"/>
  <c r="AV1131" i="2"/>
  <c r="AV1132" i="2"/>
  <c r="AV1133" i="2"/>
  <c r="AV1134" i="2"/>
  <c r="AV1135" i="2"/>
  <c r="AV1136" i="2"/>
  <c r="AV1137" i="2"/>
  <c r="AV1138" i="2"/>
  <c r="AV1139" i="2"/>
  <c r="AV1140" i="2"/>
  <c r="AV1141" i="2"/>
  <c r="AV1142" i="2"/>
  <c r="AV1143" i="2"/>
  <c r="AV1144" i="2"/>
  <c r="AV1145" i="2"/>
  <c r="AV1146" i="2"/>
  <c r="AV1147" i="2"/>
  <c r="AV1148" i="2"/>
  <c r="AV1149" i="2"/>
  <c r="AV1150" i="2"/>
  <c r="AV1151" i="2"/>
  <c r="AV1152" i="2"/>
  <c r="AV1153" i="2"/>
  <c r="AV1154" i="2"/>
  <c r="AV1155" i="2"/>
  <c r="AV1156" i="2"/>
  <c r="AV1157" i="2"/>
  <c r="AV1158" i="2"/>
  <c r="AV1159" i="2"/>
  <c r="AV1160" i="2"/>
  <c r="AV1161" i="2"/>
  <c r="AV1162" i="2"/>
  <c r="AV1163" i="2"/>
  <c r="AV1164" i="2"/>
  <c r="AV1165" i="2"/>
  <c r="AV1166" i="2"/>
  <c r="AV1167" i="2"/>
  <c r="AV1168" i="2"/>
  <c r="AV1169" i="2"/>
  <c r="AV1170" i="2"/>
  <c r="AV1171" i="2"/>
  <c r="AV1172" i="2"/>
  <c r="AV1173" i="2"/>
  <c r="AV1174" i="2"/>
  <c r="AV1175" i="2"/>
  <c r="AV1176" i="2"/>
  <c r="AV1177" i="2"/>
  <c r="AV1178" i="2"/>
  <c r="AV1179" i="2"/>
  <c r="AV1180" i="2"/>
  <c r="AV1181" i="2"/>
  <c r="AV1182" i="2"/>
  <c r="AV1183" i="2"/>
  <c r="AV1184" i="2"/>
  <c r="AV1185" i="2"/>
  <c r="AV1186" i="2"/>
  <c r="AV1187" i="2"/>
  <c r="AV1188" i="2"/>
  <c r="AV1189" i="2"/>
  <c r="AV1190" i="2"/>
  <c r="AV1191" i="2"/>
  <c r="AV1192" i="2"/>
  <c r="AV1193" i="2"/>
  <c r="AV1194" i="2"/>
  <c r="AV1195" i="2"/>
  <c r="AV1196" i="2"/>
  <c r="AV1197" i="2"/>
  <c r="AV1198" i="2"/>
  <c r="AV1199" i="2"/>
  <c r="AV1200" i="2"/>
  <c r="AV1201" i="2"/>
  <c r="AV1202" i="2"/>
  <c r="AV1203" i="2"/>
  <c r="AV1204" i="2"/>
  <c r="AV1205" i="2"/>
  <c r="AV1206" i="2"/>
  <c r="AV1207" i="2"/>
  <c r="AV1208" i="2"/>
  <c r="AV1209" i="2"/>
  <c r="AV1210" i="2"/>
  <c r="AV1211" i="2"/>
  <c r="AV1212" i="2"/>
  <c r="AV1213" i="2"/>
  <c r="AV1214" i="2"/>
  <c r="AV1215" i="2"/>
  <c r="AV1216" i="2"/>
  <c r="AV1217" i="2"/>
  <c r="AV1218" i="2"/>
  <c r="AV1219" i="2"/>
  <c r="AV1220" i="2"/>
  <c r="AV1221" i="2"/>
  <c r="AV1222" i="2"/>
  <c r="AV1223" i="2"/>
  <c r="AV1224" i="2"/>
  <c r="AV1225" i="2"/>
  <c r="AV1226" i="2"/>
  <c r="AV1227" i="2"/>
  <c r="AV1228" i="2"/>
  <c r="AV1229" i="2"/>
  <c r="AV1230" i="2"/>
  <c r="AV1231" i="2"/>
  <c r="AV1232" i="2"/>
  <c r="AV1233" i="2"/>
  <c r="AV1234" i="2"/>
  <c r="AV1235" i="2"/>
  <c r="AV1236" i="2"/>
  <c r="AV1237" i="2"/>
  <c r="AV1238" i="2"/>
  <c r="AV1239" i="2"/>
  <c r="AV1240" i="2"/>
  <c r="AV1241" i="2"/>
  <c r="AV1242" i="2"/>
  <c r="AV1243" i="2"/>
  <c r="AV1244" i="2"/>
  <c r="AV1245" i="2"/>
  <c r="AV1246" i="2"/>
  <c r="AV1247" i="2"/>
  <c r="AV1248" i="2"/>
  <c r="AV1249" i="2"/>
  <c r="AV1250" i="2"/>
  <c r="AV1251" i="2"/>
  <c r="AV1252" i="2"/>
  <c r="AV1253" i="2"/>
  <c r="AV1254" i="2"/>
  <c r="AV1255" i="2"/>
  <c r="AV1256" i="2"/>
  <c r="AV1257" i="2"/>
  <c r="AV1258" i="2"/>
  <c r="AV1259" i="2"/>
  <c r="AV1260" i="2"/>
  <c r="AV1261" i="2"/>
  <c r="AV1262" i="2"/>
  <c r="AV1263" i="2"/>
  <c r="AV1264" i="2"/>
  <c r="AV1265" i="2"/>
  <c r="AV1266" i="2"/>
  <c r="AV1267" i="2"/>
  <c r="AV1268" i="2"/>
  <c r="AV1269" i="2"/>
  <c r="AV1270" i="2"/>
  <c r="AV1271" i="2"/>
  <c r="AV1272" i="2"/>
  <c r="AV1273" i="2"/>
  <c r="AV1274" i="2"/>
  <c r="AV1275" i="2"/>
  <c r="AV1276" i="2"/>
  <c r="AV1277" i="2"/>
  <c r="AV1278" i="2"/>
  <c r="AV1279" i="2"/>
  <c r="AV1280" i="2"/>
  <c r="AV1281" i="2"/>
  <c r="AV1282" i="2"/>
  <c r="AV1283" i="2"/>
  <c r="AV1284" i="2"/>
  <c r="AV1285" i="2"/>
  <c r="AV1286" i="2"/>
  <c r="AV1287" i="2"/>
  <c r="AV1288" i="2"/>
  <c r="AV1289" i="2"/>
  <c r="AV1290" i="2"/>
  <c r="AV1291" i="2"/>
  <c r="AV1292" i="2"/>
  <c r="AV1293" i="2"/>
  <c r="AV1294" i="2"/>
  <c r="AV1295" i="2"/>
  <c r="AV1296" i="2"/>
  <c r="AV1297" i="2"/>
  <c r="AV1298" i="2"/>
  <c r="AV1299" i="2"/>
  <c r="AV1300" i="2"/>
  <c r="AV1301" i="2"/>
  <c r="AV1302" i="2"/>
  <c r="AV1303" i="2"/>
  <c r="AV1304" i="2"/>
  <c r="AV1305" i="2"/>
  <c r="AV1306" i="2"/>
  <c r="AV1307" i="2"/>
  <c r="AV1308" i="2"/>
  <c r="AV1309" i="2"/>
  <c r="AV1310" i="2"/>
  <c r="AV1311" i="2"/>
  <c r="AV1312" i="2"/>
  <c r="AV1313" i="2"/>
  <c r="AV1314" i="2"/>
  <c r="AV1315" i="2"/>
  <c r="AV1316" i="2"/>
  <c r="AV1317" i="2"/>
  <c r="AV1318" i="2"/>
  <c r="AV1319" i="2"/>
  <c r="AV1320" i="2"/>
  <c r="AV1321" i="2"/>
  <c r="AV1322" i="2"/>
  <c r="AV1323" i="2"/>
  <c r="AV1324" i="2"/>
  <c r="AV1325" i="2"/>
  <c r="AV1326" i="2"/>
  <c r="AV1327" i="2"/>
  <c r="AV1328" i="2"/>
  <c r="AV1329" i="2"/>
  <c r="AV1330" i="2"/>
  <c r="AV1331" i="2"/>
  <c r="AV1332" i="2"/>
  <c r="AV1333" i="2"/>
  <c r="AV1334" i="2"/>
  <c r="AV1335" i="2"/>
  <c r="AV1336" i="2"/>
  <c r="AV1337" i="2"/>
  <c r="AV1338" i="2"/>
  <c r="AV1339" i="2"/>
  <c r="AV1340" i="2"/>
  <c r="AV1341" i="2"/>
  <c r="AV1342" i="2"/>
  <c r="AV1343" i="2"/>
  <c r="AV1344" i="2"/>
  <c r="AV1345" i="2"/>
  <c r="AV1346" i="2"/>
  <c r="AV1347" i="2"/>
  <c r="AV1348" i="2"/>
  <c r="AV1349" i="2"/>
  <c r="AV1350" i="2"/>
  <c r="AV1351" i="2"/>
  <c r="AV1352" i="2"/>
  <c r="AV1353" i="2"/>
  <c r="AV1354" i="2"/>
  <c r="AV1355" i="2"/>
  <c r="AV1356" i="2"/>
  <c r="AV1357" i="2"/>
  <c r="AV1358" i="2"/>
  <c r="AV1359" i="2"/>
  <c r="AV1360" i="2"/>
  <c r="AV1361" i="2"/>
  <c r="AV1362" i="2"/>
  <c r="AV1363" i="2"/>
  <c r="AV1364" i="2"/>
  <c r="AV1365" i="2"/>
  <c r="AV1366" i="2"/>
  <c r="AV1367" i="2"/>
  <c r="AV1368" i="2"/>
  <c r="AV1369" i="2"/>
  <c r="AV1370" i="2"/>
  <c r="AV1371" i="2"/>
  <c r="AV1372" i="2"/>
  <c r="AV1373" i="2"/>
  <c r="AV1374" i="2"/>
  <c r="AV1375" i="2"/>
  <c r="AV1376" i="2"/>
  <c r="AV1377" i="2"/>
  <c r="AV1378" i="2"/>
  <c r="AV1379" i="2"/>
  <c r="AV1380" i="2"/>
  <c r="AV1381" i="2"/>
  <c r="AV1382" i="2"/>
  <c r="AV1383" i="2"/>
  <c r="AV1384" i="2"/>
  <c r="AV1385" i="2"/>
  <c r="AV1386" i="2"/>
  <c r="AV1387" i="2"/>
  <c r="AV1388" i="2"/>
  <c r="AV1389" i="2"/>
  <c r="AV1390" i="2"/>
  <c r="AV1391" i="2"/>
  <c r="AV1392" i="2"/>
  <c r="AV1393" i="2"/>
  <c r="AV1394" i="2"/>
  <c r="AV1395" i="2"/>
  <c r="AV1396" i="2"/>
  <c r="AV1397" i="2"/>
  <c r="AV1398" i="2"/>
  <c r="AV1399" i="2"/>
  <c r="AV1400" i="2"/>
  <c r="AV1401" i="2"/>
  <c r="AV1402" i="2"/>
  <c r="AV1403" i="2"/>
  <c r="AV1404" i="2"/>
  <c r="AV1405" i="2"/>
  <c r="AV1406" i="2"/>
  <c r="AV1407" i="2"/>
  <c r="AV1408" i="2"/>
  <c r="AV1409" i="2"/>
  <c r="AV1410" i="2"/>
  <c r="AV1411" i="2"/>
  <c r="AV1412" i="2"/>
  <c r="AV1413" i="2"/>
  <c r="AV1414" i="2"/>
  <c r="AV1415" i="2"/>
  <c r="AV1416" i="2"/>
  <c r="AV1417" i="2"/>
  <c r="AV1418" i="2"/>
  <c r="AV1419" i="2"/>
  <c r="AV1420" i="2"/>
  <c r="AV1421" i="2"/>
  <c r="AV1422" i="2"/>
  <c r="AV1423" i="2"/>
  <c r="AV1424" i="2"/>
  <c r="AV1425" i="2"/>
  <c r="AV1426" i="2"/>
  <c r="AV1427" i="2"/>
  <c r="AV1428" i="2"/>
  <c r="AV1429" i="2"/>
  <c r="AV1430" i="2"/>
  <c r="AV1431" i="2"/>
  <c r="AV1432" i="2"/>
  <c r="AV1433" i="2"/>
  <c r="AV1434" i="2"/>
  <c r="AV1435" i="2"/>
  <c r="AV1436" i="2"/>
  <c r="AV1437" i="2"/>
  <c r="AV1438" i="2"/>
  <c r="AV1439" i="2"/>
  <c r="AV1440" i="2"/>
  <c r="AV1441" i="2"/>
  <c r="AV1442" i="2"/>
  <c r="AV1443" i="2"/>
  <c r="AV1444" i="2"/>
  <c r="AV1445" i="2"/>
  <c r="AV1446" i="2"/>
  <c r="AV1447" i="2"/>
  <c r="AV1448" i="2"/>
  <c r="AV1449" i="2"/>
  <c r="AV1450" i="2"/>
  <c r="AV1451" i="2"/>
  <c r="AV1452" i="2"/>
  <c r="AV1453" i="2"/>
  <c r="AV1454" i="2"/>
  <c r="AV1455" i="2"/>
  <c r="AV1456" i="2"/>
  <c r="AV1457" i="2"/>
  <c r="AV1458" i="2"/>
  <c r="AV1459" i="2"/>
  <c r="AV1460" i="2"/>
  <c r="AV1461" i="2"/>
  <c r="AV1462" i="2"/>
  <c r="AV1463" i="2"/>
  <c r="AV1464" i="2"/>
  <c r="AV1465" i="2"/>
  <c r="AV1466" i="2"/>
  <c r="AV1467" i="2"/>
  <c r="AV1468" i="2"/>
  <c r="AV1469" i="2"/>
  <c r="AV1470" i="2"/>
  <c r="AV1471" i="2"/>
  <c r="AV1472" i="2"/>
  <c r="AV1473" i="2"/>
  <c r="AV1474" i="2"/>
  <c r="AV1475" i="2"/>
  <c r="AV1476" i="2"/>
  <c r="AV1477" i="2"/>
  <c r="AV1478" i="2"/>
  <c r="AV1479" i="2"/>
  <c r="AV1480" i="2"/>
  <c r="AV1481" i="2"/>
  <c r="AV1482" i="2"/>
  <c r="AV1483" i="2"/>
  <c r="AV1484" i="2"/>
  <c r="AV1485" i="2"/>
  <c r="AV1486" i="2"/>
  <c r="AV1487" i="2"/>
  <c r="AV1488" i="2"/>
  <c r="AV1489" i="2"/>
  <c r="AV1490" i="2"/>
  <c r="AV1491" i="2"/>
  <c r="AV1492" i="2"/>
  <c r="AV1493" i="2"/>
  <c r="AV1494" i="2"/>
  <c r="AV1495" i="2"/>
  <c r="AV1496" i="2"/>
  <c r="AV1497" i="2"/>
  <c r="AV1498" i="2"/>
  <c r="AV1499" i="2"/>
  <c r="AV1500" i="2"/>
  <c r="AV1501" i="2"/>
  <c r="AV1502" i="2"/>
  <c r="AV1503" i="2"/>
  <c r="AV1504" i="2"/>
  <c r="AV1505" i="2"/>
  <c r="AV1506" i="2"/>
  <c r="AV1507" i="2"/>
  <c r="AV1508" i="2"/>
  <c r="AV1509" i="2"/>
  <c r="AV1510" i="2"/>
  <c r="AV1511" i="2"/>
  <c r="AV1512" i="2"/>
  <c r="AV1513" i="2"/>
  <c r="AV1514" i="2"/>
  <c r="AV1515" i="2"/>
  <c r="AV1516" i="2"/>
  <c r="AV1517" i="2"/>
  <c r="AV1518" i="2"/>
  <c r="AV1519" i="2"/>
  <c r="AV1520" i="2"/>
  <c r="AV1521" i="2"/>
  <c r="AV1522" i="2"/>
  <c r="AV1523" i="2"/>
  <c r="AV1524" i="2"/>
  <c r="AV1525" i="2"/>
  <c r="AV1526" i="2"/>
  <c r="AV1527" i="2"/>
  <c r="AV1528" i="2"/>
  <c r="AV1529" i="2"/>
  <c r="AV1530" i="2"/>
  <c r="AV1531" i="2"/>
  <c r="AV1532" i="2"/>
  <c r="AV1533" i="2"/>
  <c r="AV1534" i="2"/>
  <c r="AV1535" i="2"/>
  <c r="AV1536" i="2"/>
  <c r="AV1537" i="2"/>
  <c r="AV1538" i="2"/>
  <c r="AV1539" i="2"/>
  <c r="AV1540" i="2"/>
  <c r="AV1541" i="2"/>
  <c r="AV1542" i="2"/>
  <c r="AV1543" i="2"/>
  <c r="AV1544" i="2"/>
  <c r="AV1545" i="2"/>
  <c r="AV1546" i="2"/>
  <c r="AV1547" i="2"/>
  <c r="AV1548" i="2"/>
  <c r="AV1549" i="2"/>
  <c r="AV1550" i="2"/>
  <c r="AV1551" i="2"/>
  <c r="AV1552" i="2"/>
  <c r="AV1553" i="2"/>
  <c r="AV1554" i="2"/>
  <c r="AV1555" i="2"/>
  <c r="AV1556" i="2"/>
  <c r="AV1557" i="2"/>
  <c r="AV1558" i="2"/>
  <c r="AV1559" i="2"/>
  <c r="AV1560" i="2"/>
  <c r="AV1561" i="2"/>
  <c r="AV1562" i="2"/>
  <c r="AV1563" i="2"/>
  <c r="AV1564" i="2"/>
  <c r="AV1565" i="2"/>
  <c r="AV1566" i="2"/>
  <c r="AV1567" i="2"/>
  <c r="AV1568" i="2"/>
  <c r="AV1569" i="2"/>
  <c r="AV1570" i="2"/>
  <c r="AV1571" i="2"/>
  <c r="AV1572" i="2"/>
  <c r="AV1573" i="2"/>
  <c r="AV1574" i="2"/>
  <c r="AV1575" i="2"/>
  <c r="AV1576" i="2"/>
  <c r="AV1577" i="2"/>
  <c r="AV1578" i="2"/>
  <c r="AV1579" i="2"/>
  <c r="AV1580" i="2"/>
  <c r="AV1581" i="2"/>
  <c r="AV1582" i="2"/>
  <c r="AV1583" i="2"/>
  <c r="AV1584" i="2"/>
  <c r="AV1585" i="2"/>
  <c r="AV1586" i="2"/>
  <c r="AV1587" i="2"/>
  <c r="AV1588" i="2"/>
  <c r="AV1589" i="2"/>
  <c r="AV1590" i="2"/>
  <c r="AV1591" i="2"/>
  <c r="AV1592" i="2"/>
  <c r="AV1593" i="2"/>
  <c r="AV1594" i="2"/>
  <c r="AV1595" i="2"/>
  <c r="AV1596" i="2"/>
  <c r="AV1597" i="2"/>
  <c r="AV1598" i="2"/>
  <c r="AV1599" i="2"/>
  <c r="AV1600" i="2"/>
  <c r="AV1601" i="2"/>
  <c r="AV1602" i="2"/>
  <c r="AV1603" i="2"/>
  <c r="AV1604" i="2"/>
  <c r="AV1605" i="2"/>
  <c r="AV1606" i="2"/>
  <c r="AV1607" i="2"/>
  <c r="AV1608" i="2"/>
  <c r="AV1609" i="2"/>
  <c r="AV1610" i="2"/>
  <c r="AV1611" i="2"/>
  <c r="AV1612" i="2"/>
  <c r="AV1613" i="2"/>
  <c r="AV1614" i="2"/>
  <c r="AV1615" i="2"/>
  <c r="AV1616" i="2"/>
  <c r="AV1617" i="2"/>
  <c r="AV1618" i="2"/>
  <c r="AV1619" i="2"/>
  <c r="AV1620" i="2"/>
  <c r="AV1621" i="2"/>
  <c r="AV1622" i="2"/>
  <c r="AV1623" i="2"/>
  <c r="AV1624" i="2"/>
  <c r="AV1625" i="2"/>
  <c r="AV1626" i="2"/>
  <c r="AV1627" i="2"/>
  <c r="AV1628" i="2"/>
  <c r="AV1629" i="2"/>
  <c r="AV1630" i="2"/>
  <c r="AV1631" i="2"/>
  <c r="AV1632" i="2"/>
  <c r="AV1633" i="2"/>
  <c r="AV1634" i="2"/>
  <c r="AV1635" i="2"/>
  <c r="AV1636" i="2"/>
  <c r="AV1637" i="2"/>
  <c r="AV1638" i="2"/>
  <c r="AV1639" i="2"/>
  <c r="AV1640" i="2"/>
  <c r="AV1641" i="2"/>
  <c r="AV1642" i="2"/>
  <c r="AV1643" i="2"/>
  <c r="AV1644" i="2"/>
  <c r="AV1645" i="2"/>
  <c r="AV1646" i="2"/>
  <c r="AV1647" i="2"/>
  <c r="AV1648" i="2"/>
  <c r="AV1649" i="2"/>
  <c r="AV1650" i="2"/>
  <c r="AV1651" i="2"/>
  <c r="AV1652" i="2"/>
  <c r="AV1653" i="2"/>
  <c r="AV1654" i="2"/>
  <c r="AV1655" i="2"/>
  <c r="AV1656" i="2"/>
  <c r="AV1657" i="2"/>
  <c r="AV1658" i="2"/>
  <c r="AV1659" i="2"/>
  <c r="AV1660" i="2"/>
  <c r="AV1661" i="2"/>
  <c r="AV1662" i="2"/>
  <c r="AV1663" i="2"/>
  <c r="AV1664" i="2"/>
  <c r="AV1665" i="2"/>
  <c r="AV1666" i="2"/>
  <c r="AV1667" i="2"/>
  <c r="AV1668" i="2"/>
  <c r="AV1669" i="2"/>
  <c r="AV1670" i="2"/>
  <c r="AV1671" i="2"/>
  <c r="AV1672" i="2"/>
  <c r="AV1673" i="2"/>
  <c r="AV1674" i="2"/>
  <c r="AV1675" i="2"/>
  <c r="AV1676" i="2"/>
  <c r="AV1677" i="2"/>
  <c r="AV1678" i="2"/>
  <c r="AV1679" i="2"/>
  <c r="AV1680" i="2"/>
  <c r="AV1681" i="2"/>
  <c r="AV1682" i="2"/>
  <c r="AV1683" i="2"/>
  <c r="AV1684" i="2"/>
  <c r="AV1685" i="2"/>
  <c r="AV1686" i="2"/>
  <c r="AV1687" i="2"/>
  <c r="AV1688" i="2"/>
  <c r="AV1689" i="2"/>
  <c r="AV1690" i="2"/>
  <c r="AV1691" i="2"/>
  <c r="AV1692" i="2"/>
  <c r="AV1693" i="2"/>
  <c r="AV1694" i="2"/>
  <c r="AV1695" i="2"/>
  <c r="AV1696" i="2"/>
  <c r="AV1697" i="2"/>
  <c r="AV1698" i="2"/>
  <c r="AV1699" i="2"/>
  <c r="AV1700" i="2"/>
  <c r="AV1701" i="2"/>
  <c r="AV1702" i="2"/>
  <c r="AV1703" i="2"/>
  <c r="AV1704" i="2"/>
  <c r="AV1705" i="2"/>
  <c r="AV1706" i="2"/>
  <c r="AV1707" i="2"/>
  <c r="AV1708" i="2"/>
  <c r="AV1709" i="2"/>
  <c r="AV1710" i="2"/>
  <c r="AV1711" i="2"/>
  <c r="AV1712" i="2"/>
  <c r="AV1713" i="2"/>
  <c r="AV1714" i="2"/>
  <c r="AV1715" i="2"/>
  <c r="AV1716" i="2"/>
  <c r="AV1717" i="2"/>
  <c r="AV1718" i="2"/>
  <c r="AV1719" i="2"/>
  <c r="AV1720" i="2"/>
  <c r="AV1721" i="2"/>
  <c r="AV1722" i="2"/>
  <c r="AV1723" i="2"/>
  <c r="AV1724" i="2"/>
  <c r="AV1725" i="2"/>
  <c r="AV1726" i="2"/>
  <c r="AV1727" i="2"/>
  <c r="AV1728" i="2"/>
  <c r="AV1729" i="2"/>
  <c r="AV1730" i="2"/>
  <c r="AV1731" i="2"/>
  <c r="AV1732" i="2"/>
  <c r="AV1733" i="2"/>
  <c r="AV1734" i="2"/>
  <c r="AV1735" i="2"/>
  <c r="AV1736" i="2"/>
  <c r="AV1737" i="2"/>
  <c r="AV1738" i="2"/>
  <c r="AV1739" i="2"/>
  <c r="AV1740" i="2"/>
  <c r="AV1741" i="2"/>
  <c r="AV1742" i="2"/>
  <c r="AV1743" i="2"/>
  <c r="AV1744" i="2"/>
  <c r="AV1745" i="2"/>
  <c r="AV1746" i="2"/>
  <c r="AV1747" i="2"/>
  <c r="AV1748" i="2"/>
  <c r="AV1749" i="2"/>
  <c r="AV1750" i="2"/>
  <c r="AV1751" i="2"/>
  <c r="AV1752" i="2"/>
  <c r="AV1753" i="2"/>
  <c r="AV1754" i="2"/>
  <c r="AV1755" i="2"/>
  <c r="AV1756" i="2"/>
  <c r="AV1757" i="2"/>
  <c r="AV1758" i="2"/>
  <c r="AV1759" i="2"/>
  <c r="AV1760" i="2"/>
  <c r="AV1761" i="2"/>
  <c r="AV1762" i="2"/>
  <c r="AV1763" i="2"/>
  <c r="AV1764" i="2"/>
  <c r="AV1765" i="2"/>
  <c r="AV1766" i="2"/>
  <c r="AV1767" i="2"/>
  <c r="AV1768" i="2"/>
  <c r="AV1769" i="2"/>
  <c r="AV1770" i="2"/>
  <c r="AV1771" i="2"/>
  <c r="AV1772" i="2"/>
  <c r="AV1773" i="2"/>
  <c r="AV1774" i="2"/>
  <c r="AV1775" i="2"/>
  <c r="AV1776" i="2"/>
  <c r="AV1777" i="2"/>
  <c r="AV1778" i="2"/>
  <c r="AV1779" i="2"/>
  <c r="AV1780" i="2"/>
  <c r="AV1781" i="2"/>
  <c r="AV1782" i="2"/>
  <c r="AV1783" i="2"/>
  <c r="AV1784" i="2"/>
  <c r="AV1785" i="2"/>
  <c r="AV1786" i="2"/>
  <c r="AV1787" i="2"/>
  <c r="AV1788" i="2"/>
  <c r="AV1789" i="2"/>
  <c r="AV1790" i="2"/>
  <c r="AV1791" i="2"/>
  <c r="AV1792" i="2"/>
  <c r="AV1793" i="2"/>
  <c r="AV1794" i="2"/>
  <c r="AV1795" i="2"/>
  <c r="AV1796" i="2"/>
  <c r="AV1797" i="2"/>
  <c r="AV1798" i="2"/>
  <c r="AV1799" i="2"/>
  <c r="AV1800" i="2"/>
  <c r="AV1801" i="2"/>
  <c r="AV1802" i="2"/>
  <c r="AV1803" i="2"/>
  <c r="AV1804" i="2"/>
  <c r="AV1805" i="2"/>
  <c r="AV1806" i="2"/>
  <c r="AV1807" i="2"/>
  <c r="AV1808" i="2"/>
  <c r="AV1809" i="2"/>
  <c r="AV1810" i="2"/>
  <c r="AV1811" i="2"/>
  <c r="AV1812" i="2"/>
  <c r="AV1813" i="2"/>
  <c r="AV1814" i="2"/>
  <c r="AV1815" i="2"/>
  <c r="AV1816" i="2"/>
  <c r="AV1817" i="2"/>
  <c r="AV1818" i="2"/>
  <c r="AV1819" i="2"/>
  <c r="AV1820" i="2"/>
  <c r="AV1821" i="2"/>
  <c r="AV1822" i="2"/>
  <c r="AV1823" i="2"/>
  <c r="AV1824" i="2"/>
  <c r="AV1825" i="2"/>
  <c r="AV1826" i="2"/>
  <c r="AV1827" i="2"/>
  <c r="AV1828" i="2"/>
  <c r="AV1829" i="2"/>
  <c r="AV1830" i="2"/>
  <c r="AV1831" i="2"/>
  <c r="AV1832" i="2"/>
  <c r="AV1833" i="2"/>
  <c r="AV1834" i="2"/>
  <c r="AV1835" i="2"/>
  <c r="AV1836" i="2"/>
  <c r="AV1837" i="2"/>
  <c r="AV1838" i="2"/>
  <c r="AV1839" i="2"/>
  <c r="AV1840" i="2"/>
  <c r="AV1841" i="2"/>
  <c r="AV1842" i="2"/>
  <c r="AV1843" i="2"/>
  <c r="AV1844" i="2"/>
  <c r="AV1845" i="2"/>
  <c r="AV1846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62" i="2"/>
  <c r="AS63" i="2"/>
  <c r="AS64" i="2"/>
  <c r="AS65" i="2"/>
  <c r="AS66" i="2"/>
  <c r="AS67" i="2"/>
  <c r="AS68" i="2"/>
  <c r="AS69" i="2"/>
  <c r="AS70" i="2"/>
  <c r="AS71" i="2"/>
  <c r="AS72" i="2"/>
  <c r="AS73" i="2"/>
  <c r="AS74" i="2"/>
  <c r="AS75" i="2"/>
  <c r="AS76" i="2"/>
  <c r="AS77" i="2"/>
  <c r="AS78" i="2"/>
  <c r="AS79" i="2"/>
  <c r="AS80" i="2"/>
  <c r="AS81" i="2"/>
  <c r="AS82" i="2"/>
  <c r="AS83" i="2"/>
  <c r="AS84" i="2"/>
  <c r="AS85" i="2"/>
  <c r="AS86" i="2"/>
  <c r="AS87" i="2"/>
  <c r="AS88" i="2"/>
  <c r="AS89" i="2"/>
  <c r="AS90" i="2"/>
  <c r="AS91" i="2"/>
  <c r="AS92" i="2"/>
  <c r="AS93" i="2"/>
  <c r="AS94" i="2"/>
  <c r="AS95" i="2"/>
  <c r="AS96" i="2"/>
  <c r="AS97" i="2"/>
  <c r="AS98" i="2"/>
  <c r="AS99" i="2"/>
  <c r="AS100" i="2"/>
  <c r="AS101" i="2"/>
  <c r="AS102" i="2"/>
  <c r="AS103" i="2"/>
  <c r="AS104" i="2"/>
  <c r="AS105" i="2"/>
  <c r="AS106" i="2"/>
  <c r="AS107" i="2"/>
  <c r="AS108" i="2"/>
  <c r="AS109" i="2"/>
  <c r="AS110" i="2"/>
  <c r="AS111" i="2"/>
  <c r="AS112" i="2"/>
  <c r="AS113" i="2"/>
  <c r="AS114" i="2"/>
  <c r="AS115" i="2"/>
  <c r="AS116" i="2"/>
  <c r="AS117" i="2"/>
  <c r="AS118" i="2"/>
  <c r="AS119" i="2"/>
  <c r="AS120" i="2"/>
  <c r="AS121" i="2"/>
  <c r="AS122" i="2"/>
  <c r="AS123" i="2"/>
  <c r="AS124" i="2"/>
  <c r="AS125" i="2"/>
  <c r="AS126" i="2"/>
  <c r="AS127" i="2"/>
  <c r="AS128" i="2"/>
  <c r="AS129" i="2"/>
  <c r="AS130" i="2"/>
  <c r="AS131" i="2"/>
  <c r="AS132" i="2"/>
  <c r="AS133" i="2"/>
  <c r="AS134" i="2"/>
  <c r="AS135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200" i="2"/>
  <c r="AS201" i="2"/>
  <c r="AS202" i="2"/>
  <c r="AS203" i="2"/>
  <c r="AS204" i="2"/>
  <c r="AS205" i="2"/>
  <c r="AS206" i="2"/>
  <c r="AS207" i="2"/>
  <c r="AS208" i="2"/>
  <c r="AS209" i="2"/>
  <c r="AS210" i="2"/>
  <c r="AS211" i="2"/>
  <c r="AS212" i="2"/>
  <c r="AS213" i="2"/>
  <c r="AS214" i="2"/>
  <c r="AS215" i="2"/>
  <c r="AS216" i="2"/>
  <c r="AS217" i="2"/>
  <c r="AS218" i="2"/>
  <c r="AS219" i="2"/>
  <c r="AS220" i="2"/>
  <c r="AS221" i="2"/>
  <c r="AS222" i="2"/>
  <c r="AS223" i="2"/>
  <c r="AS224" i="2"/>
  <c r="AS225" i="2"/>
  <c r="AS226" i="2"/>
  <c r="AS227" i="2"/>
  <c r="AS228" i="2"/>
  <c r="AS229" i="2"/>
  <c r="AS230" i="2"/>
  <c r="AS231" i="2"/>
  <c r="AS232" i="2"/>
  <c r="AS233" i="2"/>
  <c r="AS234" i="2"/>
  <c r="AS235" i="2"/>
  <c r="AS236" i="2"/>
  <c r="AS237" i="2"/>
  <c r="AS238" i="2"/>
  <c r="AS239" i="2"/>
  <c r="AS240" i="2"/>
  <c r="AS241" i="2"/>
  <c r="AS242" i="2"/>
  <c r="AS243" i="2"/>
  <c r="AS244" i="2"/>
  <c r="AS245" i="2"/>
  <c r="AS246" i="2"/>
  <c r="AS247" i="2"/>
  <c r="AS248" i="2"/>
  <c r="AS249" i="2"/>
  <c r="AS250" i="2"/>
  <c r="AS251" i="2"/>
  <c r="AS252" i="2"/>
  <c r="AS253" i="2"/>
  <c r="AS254" i="2"/>
  <c r="AS255" i="2"/>
  <c r="AS256" i="2"/>
  <c r="AS257" i="2"/>
  <c r="AS258" i="2"/>
  <c r="AS259" i="2"/>
  <c r="AS260" i="2"/>
  <c r="AS261" i="2"/>
  <c r="AS262" i="2"/>
  <c r="AS263" i="2"/>
  <c r="AS264" i="2"/>
  <c r="AS265" i="2"/>
  <c r="AS266" i="2"/>
  <c r="AS267" i="2"/>
  <c r="AS268" i="2"/>
  <c r="AS269" i="2"/>
  <c r="AS270" i="2"/>
  <c r="AS271" i="2"/>
  <c r="AS272" i="2"/>
  <c r="AS273" i="2"/>
  <c r="AS274" i="2"/>
  <c r="AS275" i="2"/>
  <c r="AS276" i="2"/>
  <c r="AS277" i="2"/>
  <c r="AS278" i="2"/>
  <c r="AS279" i="2"/>
  <c r="AS280" i="2"/>
  <c r="AS281" i="2"/>
  <c r="AS282" i="2"/>
  <c r="AS283" i="2"/>
  <c r="AS284" i="2"/>
  <c r="AS285" i="2"/>
  <c r="AS286" i="2"/>
  <c r="AS287" i="2"/>
  <c r="AS288" i="2"/>
  <c r="AS289" i="2"/>
  <c r="AS290" i="2"/>
  <c r="AS291" i="2"/>
  <c r="AS292" i="2"/>
  <c r="AS293" i="2"/>
  <c r="AS294" i="2"/>
  <c r="AS295" i="2"/>
  <c r="AS296" i="2"/>
  <c r="AS297" i="2"/>
  <c r="AS298" i="2"/>
  <c r="AS299" i="2"/>
  <c r="AS300" i="2"/>
  <c r="AS301" i="2"/>
  <c r="AS302" i="2"/>
  <c r="AS303" i="2"/>
  <c r="AS304" i="2"/>
  <c r="AS305" i="2"/>
  <c r="AS306" i="2"/>
  <c r="AS307" i="2"/>
  <c r="AS308" i="2"/>
  <c r="AS309" i="2"/>
  <c r="AS310" i="2"/>
  <c r="AS311" i="2"/>
  <c r="AS312" i="2"/>
  <c r="AS313" i="2"/>
  <c r="AS314" i="2"/>
  <c r="AS315" i="2"/>
  <c r="AS316" i="2"/>
  <c r="AS317" i="2"/>
  <c r="AS318" i="2"/>
  <c r="AS319" i="2"/>
  <c r="AS320" i="2"/>
  <c r="AS321" i="2"/>
  <c r="AS322" i="2"/>
  <c r="AS323" i="2"/>
  <c r="AS324" i="2"/>
  <c r="AS325" i="2"/>
  <c r="AS326" i="2"/>
  <c r="AS327" i="2"/>
  <c r="AS328" i="2"/>
  <c r="AS329" i="2"/>
  <c r="AS330" i="2"/>
  <c r="AS331" i="2"/>
  <c r="AS332" i="2"/>
  <c r="AS333" i="2"/>
  <c r="AS334" i="2"/>
  <c r="AS335" i="2"/>
  <c r="AS336" i="2"/>
  <c r="AS337" i="2"/>
  <c r="AS338" i="2"/>
  <c r="AS339" i="2"/>
  <c r="AS340" i="2"/>
  <c r="AS341" i="2"/>
  <c r="AS342" i="2"/>
  <c r="AS343" i="2"/>
  <c r="AS344" i="2"/>
  <c r="AS345" i="2"/>
  <c r="AS346" i="2"/>
  <c r="AS347" i="2"/>
  <c r="AS348" i="2"/>
  <c r="AS349" i="2"/>
  <c r="AS350" i="2"/>
  <c r="AS351" i="2"/>
  <c r="AS352" i="2"/>
  <c r="AS353" i="2"/>
  <c r="AS354" i="2"/>
  <c r="AS355" i="2"/>
  <c r="AS356" i="2"/>
  <c r="AS357" i="2"/>
  <c r="AS358" i="2"/>
  <c r="AS359" i="2"/>
  <c r="AS360" i="2"/>
  <c r="AS361" i="2"/>
  <c r="AS362" i="2"/>
  <c r="AS363" i="2"/>
  <c r="AS364" i="2"/>
  <c r="AS365" i="2"/>
  <c r="AS366" i="2"/>
  <c r="AS367" i="2"/>
  <c r="AS368" i="2"/>
  <c r="AS369" i="2"/>
  <c r="AS370" i="2"/>
  <c r="AS371" i="2"/>
  <c r="AS372" i="2"/>
  <c r="AS373" i="2"/>
  <c r="AS374" i="2"/>
  <c r="AS375" i="2"/>
  <c r="AS376" i="2"/>
  <c r="AS377" i="2"/>
  <c r="AS378" i="2"/>
  <c r="AS379" i="2"/>
  <c r="AS380" i="2"/>
  <c r="AS381" i="2"/>
  <c r="AS382" i="2"/>
  <c r="AS383" i="2"/>
  <c r="AS384" i="2"/>
  <c r="AS385" i="2"/>
  <c r="AS386" i="2"/>
  <c r="AS387" i="2"/>
  <c r="AS388" i="2"/>
  <c r="AS389" i="2"/>
  <c r="AS390" i="2"/>
  <c r="AS391" i="2"/>
  <c r="AS392" i="2"/>
  <c r="AS393" i="2"/>
  <c r="AS394" i="2"/>
  <c r="AS395" i="2"/>
  <c r="AS396" i="2"/>
  <c r="AS397" i="2"/>
  <c r="AS398" i="2"/>
  <c r="AS399" i="2"/>
  <c r="AS400" i="2"/>
  <c r="AS401" i="2"/>
  <c r="AS402" i="2"/>
  <c r="AS403" i="2"/>
  <c r="AS404" i="2"/>
  <c r="AS405" i="2"/>
  <c r="AS406" i="2"/>
  <c r="AS407" i="2"/>
  <c r="AS408" i="2"/>
  <c r="AS409" i="2"/>
  <c r="AS410" i="2"/>
  <c r="AS411" i="2"/>
  <c r="AS412" i="2"/>
  <c r="AS413" i="2"/>
  <c r="AS414" i="2"/>
  <c r="AS415" i="2"/>
  <c r="AS416" i="2"/>
  <c r="AS417" i="2"/>
  <c r="AS418" i="2"/>
  <c r="AS419" i="2"/>
  <c r="AS420" i="2"/>
  <c r="AS421" i="2"/>
  <c r="AS422" i="2"/>
  <c r="AS423" i="2"/>
  <c r="AS424" i="2"/>
  <c r="AS425" i="2"/>
  <c r="AS426" i="2"/>
  <c r="AS427" i="2"/>
  <c r="AS428" i="2"/>
  <c r="AS429" i="2"/>
  <c r="AS430" i="2"/>
  <c r="AS431" i="2"/>
  <c r="AS432" i="2"/>
  <c r="AS433" i="2"/>
  <c r="AS434" i="2"/>
  <c r="AS435" i="2"/>
  <c r="AS436" i="2"/>
  <c r="AS437" i="2"/>
  <c r="AS438" i="2"/>
  <c r="AS439" i="2"/>
  <c r="AS440" i="2"/>
  <c r="AS441" i="2"/>
  <c r="AS442" i="2"/>
  <c r="AS443" i="2"/>
  <c r="AS444" i="2"/>
  <c r="AS445" i="2"/>
  <c r="AS446" i="2"/>
  <c r="AS447" i="2"/>
  <c r="AS448" i="2"/>
  <c r="AS449" i="2"/>
  <c r="AS450" i="2"/>
  <c r="AS451" i="2"/>
  <c r="AS452" i="2"/>
  <c r="AS453" i="2"/>
  <c r="AS454" i="2"/>
  <c r="AS455" i="2"/>
  <c r="AS456" i="2"/>
  <c r="AS457" i="2"/>
  <c r="AS458" i="2"/>
  <c r="AS459" i="2"/>
  <c r="AS460" i="2"/>
  <c r="AS461" i="2"/>
  <c r="AS462" i="2"/>
  <c r="AS463" i="2"/>
  <c r="AS464" i="2"/>
  <c r="AS465" i="2"/>
  <c r="AS466" i="2"/>
  <c r="AS467" i="2"/>
  <c r="AS468" i="2"/>
  <c r="AS469" i="2"/>
  <c r="AS470" i="2"/>
  <c r="AS471" i="2"/>
  <c r="AS472" i="2"/>
  <c r="AS473" i="2"/>
  <c r="AS474" i="2"/>
  <c r="AS475" i="2"/>
  <c r="AS476" i="2"/>
  <c r="AS477" i="2"/>
  <c r="AS478" i="2"/>
  <c r="AS479" i="2"/>
  <c r="AS480" i="2"/>
  <c r="AS481" i="2"/>
  <c r="AS482" i="2"/>
  <c r="AS483" i="2"/>
  <c r="AS484" i="2"/>
  <c r="AS485" i="2"/>
  <c r="AS486" i="2"/>
  <c r="AS487" i="2"/>
  <c r="AS488" i="2"/>
  <c r="AS489" i="2"/>
  <c r="AS490" i="2"/>
  <c r="AS491" i="2"/>
  <c r="AS492" i="2"/>
  <c r="AS493" i="2"/>
  <c r="AS494" i="2"/>
  <c r="AS495" i="2"/>
  <c r="AS496" i="2"/>
  <c r="AS497" i="2"/>
  <c r="AS498" i="2"/>
  <c r="AS499" i="2"/>
  <c r="AS500" i="2"/>
  <c r="AS501" i="2"/>
  <c r="AS502" i="2"/>
  <c r="AS503" i="2"/>
  <c r="AS504" i="2"/>
  <c r="AS505" i="2"/>
  <c r="AS506" i="2"/>
  <c r="AS507" i="2"/>
  <c r="AS508" i="2"/>
  <c r="AS509" i="2"/>
  <c r="AS510" i="2"/>
  <c r="AS511" i="2"/>
  <c r="AS512" i="2"/>
  <c r="AS513" i="2"/>
  <c r="AS514" i="2"/>
  <c r="AS515" i="2"/>
  <c r="AS516" i="2"/>
  <c r="AS517" i="2"/>
  <c r="AS518" i="2"/>
  <c r="AS519" i="2"/>
  <c r="AS520" i="2"/>
  <c r="AS521" i="2"/>
  <c r="AS522" i="2"/>
  <c r="AS523" i="2"/>
  <c r="AS524" i="2"/>
  <c r="AS525" i="2"/>
  <c r="AS526" i="2"/>
  <c r="AS527" i="2"/>
  <c r="AS528" i="2"/>
  <c r="AS529" i="2"/>
  <c r="AS530" i="2"/>
  <c r="AS531" i="2"/>
  <c r="AS532" i="2"/>
  <c r="AS533" i="2"/>
  <c r="AS534" i="2"/>
  <c r="AS535" i="2"/>
  <c r="AS536" i="2"/>
  <c r="AS537" i="2"/>
  <c r="AS538" i="2"/>
  <c r="AS539" i="2"/>
  <c r="AS540" i="2"/>
  <c r="AS541" i="2"/>
  <c r="AS542" i="2"/>
  <c r="AS543" i="2"/>
  <c r="AS544" i="2"/>
  <c r="AS545" i="2"/>
  <c r="AS546" i="2"/>
  <c r="AS547" i="2"/>
  <c r="AS548" i="2"/>
  <c r="AS549" i="2"/>
  <c r="AS550" i="2"/>
  <c r="AS551" i="2"/>
  <c r="AS552" i="2"/>
  <c r="AS553" i="2"/>
  <c r="AS554" i="2"/>
  <c r="AS555" i="2"/>
  <c r="AS556" i="2"/>
  <c r="AS557" i="2"/>
  <c r="AS558" i="2"/>
  <c r="AS559" i="2"/>
  <c r="AS560" i="2"/>
  <c r="AS561" i="2"/>
  <c r="AS562" i="2"/>
  <c r="AS563" i="2"/>
  <c r="AS564" i="2"/>
  <c r="AS565" i="2"/>
  <c r="AS566" i="2"/>
  <c r="AS567" i="2"/>
  <c r="AS568" i="2"/>
  <c r="AS569" i="2"/>
  <c r="AS570" i="2"/>
  <c r="AS571" i="2"/>
  <c r="AS572" i="2"/>
  <c r="AS573" i="2"/>
  <c r="AS574" i="2"/>
  <c r="AS575" i="2"/>
  <c r="AS576" i="2"/>
  <c r="AS577" i="2"/>
  <c r="AS578" i="2"/>
  <c r="AS579" i="2"/>
  <c r="AS580" i="2"/>
  <c r="AS581" i="2"/>
  <c r="AS582" i="2"/>
  <c r="AS583" i="2"/>
  <c r="AS584" i="2"/>
  <c r="AS585" i="2"/>
  <c r="AS586" i="2"/>
  <c r="AS587" i="2"/>
  <c r="AS588" i="2"/>
  <c r="AS589" i="2"/>
  <c r="AS590" i="2"/>
  <c r="AS591" i="2"/>
  <c r="AS592" i="2"/>
  <c r="AS593" i="2"/>
  <c r="AS594" i="2"/>
  <c r="AS595" i="2"/>
  <c r="AS596" i="2"/>
  <c r="AS597" i="2"/>
  <c r="AS598" i="2"/>
  <c r="AS599" i="2"/>
  <c r="AS600" i="2"/>
  <c r="AS601" i="2"/>
  <c r="AS602" i="2"/>
  <c r="AS603" i="2"/>
  <c r="AS604" i="2"/>
  <c r="AS605" i="2"/>
  <c r="AS606" i="2"/>
  <c r="AS607" i="2"/>
  <c r="AS608" i="2"/>
  <c r="AS609" i="2"/>
  <c r="AS610" i="2"/>
  <c r="AS611" i="2"/>
  <c r="AS612" i="2"/>
  <c r="AS613" i="2"/>
  <c r="AS614" i="2"/>
  <c r="AS615" i="2"/>
  <c r="AS616" i="2"/>
  <c r="AS617" i="2"/>
  <c r="AS618" i="2"/>
  <c r="AS619" i="2"/>
  <c r="AS620" i="2"/>
  <c r="AS621" i="2"/>
  <c r="AS622" i="2"/>
  <c r="AS623" i="2"/>
  <c r="AS624" i="2"/>
  <c r="AS625" i="2"/>
  <c r="AS626" i="2"/>
  <c r="AS627" i="2"/>
  <c r="AS628" i="2"/>
  <c r="AS629" i="2"/>
  <c r="AS630" i="2"/>
  <c r="AS631" i="2"/>
  <c r="AS632" i="2"/>
  <c r="AS633" i="2"/>
  <c r="AS634" i="2"/>
  <c r="AS635" i="2"/>
  <c r="AS636" i="2"/>
  <c r="AS637" i="2"/>
  <c r="AS638" i="2"/>
  <c r="AS639" i="2"/>
  <c r="AS640" i="2"/>
  <c r="AS641" i="2"/>
  <c r="AS642" i="2"/>
  <c r="AS643" i="2"/>
  <c r="AS644" i="2"/>
  <c r="AS645" i="2"/>
  <c r="AS646" i="2"/>
  <c r="AS647" i="2"/>
  <c r="AS648" i="2"/>
  <c r="AS649" i="2"/>
  <c r="AS650" i="2"/>
  <c r="AS651" i="2"/>
  <c r="AS652" i="2"/>
  <c r="AS653" i="2"/>
  <c r="AS654" i="2"/>
  <c r="AS655" i="2"/>
  <c r="AS656" i="2"/>
  <c r="AS657" i="2"/>
  <c r="AS658" i="2"/>
  <c r="AS659" i="2"/>
  <c r="AS660" i="2"/>
  <c r="AS661" i="2"/>
  <c r="AS662" i="2"/>
  <c r="AS663" i="2"/>
  <c r="AS664" i="2"/>
  <c r="AS665" i="2"/>
  <c r="AS666" i="2"/>
  <c r="AS667" i="2"/>
  <c r="AS668" i="2"/>
  <c r="AS669" i="2"/>
  <c r="AS670" i="2"/>
  <c r="AS671" i="2"/>
  <c r="AS672" i="2"/>
  <c r="AS673" i="2"/>
  <c r="AS674" i="2"/>
  <c r="AS675" i="2"/>
  <c r="AS676" i="2"/>
  <c r="AS677" i="2"/>
  <c r="AS678" i="2"/>
  <c r="AS679" i="2"/>
  <c r="AS680" i="2"/>
  <c r="AS681" i="2"/>
  <c r="AS682" i="2"/>
  <c r="AS683" i="2"/>
  <c r="AS684" i="2"/>
  <c r="AS685" i="2"/>
  <c r="AS686" i="2"/>
  <c r="AS687" i="2"/>
  <c r="AS688" i="2"/>
  <c r="AS689" i="2"/>
  <c r="AS690" i="2"/>
  <c r="AS691" i="2"/>
  <c r="AS692" i="2"/>
  <c r="AS693" i="2"/>
  <c r="AS694" i="2"/>
  <c r="AS695" i="2"/>
  <c r="AS696" i="2"/>
  <c r="AS697" i="2"/>
  <c r="AS698" i="2"/>
  <c r="AS699" i="2"/>
  <c r="AS700" i="2"/>
  <c r="AS701" i="2"/>
  <c r="AS702" i="2"/>
  <c r="AS703" i="2"/>
  <c r="AS704" i="2"/>
  <c r="AS705" i="2"/>
  <c r="AS706" i="2"/>
  <c r="AS707" i="2"/>
  <c r="AS708" i="2"/>
  <c r="AS709" i="2"/>
  <c r="AS710" i="2"/>
  <c r="AS711" i="2"/>
  <c r="AS712" i="2"/>
  <c r="AS713" i="2"/>
  <c r="AS714" i="2"/>
  <c r="AS715" i="2"/>
  <c r="AS716" i="2"/>
  <c r="AS717" i="2"/>
  <c r="AS718" i="2"/>
  <c r="AS719" i="2"/>
  <c r="AS720" i="2"/>
  <c r="AS721" i="2"/>
  <c r="AS722" i="2"/>
  <c r="AS723" i="2"/>
  <c r="AS724" i="2"/>
  <c r="AS725" i="2"/>
  <c r="AS726" i="2"/>
  <c r="AS727" i="2"/>
  <c r="AS728" i="2"/>
  <c r="AS729" i="2"/>
  <c r="AS730" i="2"/>
  <c r="AS731" i="2"/>
  <c r="AS732" i="2"/>
  <c r="AS733" i="2"/>
  <c r="AS734" i="2"/>
  <c r="AS735" i="2"/>
  <c r="AS736" i="2"/>
  <c r="AS737" i="2"/>
  <c r="AS738" i="2"/>
  <c r="AS739" i="2"/>
  <c r="AS740" i="2"/>
  <c r="AS741" i="2"/>
  <c r="AS742" i="2"/>
  <c r="AS743" i="2"/>
  <c r="AS744" i="2"/>
  <c r="AS745" i="2"/>
  <c r="AS746" i="2"/>
  <c r="AS747" i="2"/>
  <c r="AS748" i="2"/>
  <c r="AS749" i="2"/>
  <c r="AS750" i="2"/>
  <c r="AS751" i="2"/>
  <c r="AS752" i="2"/>
  <c r="AS753" i="2"/>
  <c r="AS754" i="2"/>
  <c r="AS755" i="2"/>
  <c r="AS756" i="2"/>
  <c r="AS757" i="2"/>
  <c r="AS758" i="2"/>
  <c r="AS759" i="2"/>
  <c r="AS760" i="2"/>
  <c r="AS761" i="2"/>
  <c r="AS762" i="2"/>
  <c r="AS763" i="2"/>
  <c r="AS764" i="2"/>
  <c r="AS765" i="2"/>
  <c r="AS766" i="2"/>
  <c r="AS767" i="2"/>
  <c r="AS768" i="2"/>
  <c r="AS769" i="2"/>
  <c r="AS770" i="2"/>
  <c r="AS771" i="2"/>
  <c r="AS772" i="2"/>
  <c r="AS773" i="2"/>
  <c r="AS774" i="2"/>
  <c r="AS775" i="2"/>
  <c r="AS776" i="2"/>
  <c r="AS777" i="2"/>
  <c r="AS778" i="2"/>
  <c r="AS779" i="2"/>
  <c r="AS780" i="2"/>
  <c r="AS781" i="2"/>
  <c r="AS782" i="2"/>
  <c r="AS783" i="2"/>
  <c r="AS784" i="2"/>
  <c r="AS785" i="2"/>
  <c r="AS786" i="2"/>
  <c r="AS787" i="2"/>
  <c r="AS788" i="2"/>
  <c r="AS789" i="2"/>
  <c r="AS790" i="2"/>
  <c r="AS791" i="2"/>
  <c r="AS792" i="2"/>
  <c r="AS793" i="2"/>
  <c r="AS794" i="2"/>
  <c r="AS795" i="2"/>
  <c r="AS796" i="2"/>
  <c r="AS797" i="2"/>
  <c r="AS798" i="2"/>
  <c r="AS799" i="2"/>
  <c r="AS800" i="2"/>
  <c r="AS801" i="2"/>
  <c r="AS802" i="2"/>
  <c r="AS803" i="2"/>
  <c r="AS804" i="2"/>
  <c r="AS805" i="2"/>
  <c r="AS806" i="2"/>
  <c r="AS807" i="2"/>
  <c r="AS808" i="2"/>
  <c r="AS809" i="2"/>
  <c r="AS810" i="2"/>
  <c r="AS811" i="2"/>
  <c r="AS812" i="2"/>
  <c r="AS813" i="2"/>
  <c r="AS814" i="2"/>
  <c r="AS815" i="2"/>
  <c r="AS816" i="2"/>
  <c r="AS817" i="2"/>
  <c r="AS818" i="2"/>
  <c r="AS819" i="2"/>
  <c r="AS820" i="2"/>
  <c r="AS821" i="2"/>
  <c r="AS822" i="2"/>
  <c r="AS823" i="2"/>
  <c r="AS824" i="2"/>
  <c r="AS825" i="2"/>
  <c r="AS826" i="2"/>
  <c r="AS827" i="2"/>
  <c r="AS828" i="2"/>
  <c r="AS829" i="2"/>
  <c r="AS830" i="2"/>
  <c r="AS831" i="2"/>
  <c r="AS832" i="2"/>
  <c r="AS833" i="2"/>
  <c r="AS834" i="2"/>
  <c r="AS835" i="2"/>
  <c r="AS836" i="2"/>
  <c r="AS837" i="2"/>
  <c r="AS838" i="2"/>
  <c r="AS839" i="2"/>
  <c r="AS840" i="2"/>
  <c r="AS841" i="2"/>
  <c r="AS842" i="2"/>
  <c r="AS843" i="2"/>
  <c r="AS844" i="2"/>
  <c r="AS845" i="2"/>
  <c r="AS846" i="2"/>
  <c r="AS847" i="2"/>
  <c r="AS848" i="2"/>
  <c r="AS849" i="2"/>
  <c r="AS850" i="2"/>
  <c r="AS851" i="2"/>
  <c r="AS852" i="2"/>
  <c r="AS853" i="2"/>
  <c r="AS854" i="2"/>
  <c r="AS855" i="2"/>
  <c r="AS856" i="2"/>
  <c r="AS857" i="2"/>
  <c r="AS858" i="2"/>
  <c r="AS859" i="2"/>
  <c r="AS860" i="2"/>
  <c r="AS861" i="2"/>
  <c r="AS862" i="2"/>
  <c r="AS863" i="2"/>
  <c r="AS864" i="2"/>
  <c r="AS865" i="2"/>
  <c r="AS866" i="2"/>
  <c r="AS867" i="2"/>
  <c r="AS868" i="2"/>
  <c r="AS869" i="2"/>
  <c r="AS870" i="2"/>
  <c r="AS871" i="2"/>
  <c r="AS872" i="2"/>
  <c r="AS873" i="2"/>
  <c r="AS874" i="2"/>
  <c r="AS875" i="2"/>
  <c r="AS876" i="2"/>
  <c r="AS877" i="2"/>
  <c r="AS878" i="2"/>
  <c r="AS879" i="2"/>
  <c r="AS880" i="2"/>
  <c r="AS881" i="2"/>
  <c r="AS882" i="2"/>
  <c r="AS883" i="2"/>
  <c r="AS884" i="2"/>
  <c r="AS885" i="2"/>
  <c r="AS886" i="2"/>
  <c r="AS887" i="2"/>
  <c r="AS888" i="2"/>
  <c r="AS889" i="2"/>
  <c r="AS890" i="2"/>
  <c r="AS891" i="2"/>
  <c r="AS892" i="2"/>
  <c r="AS893" i="2"/>
  <c r="AS894" i="2"/>
  <c r="AS895" i="2"/>
  <c r="AS896" i="2"/>
  <c r="AS897" i="2"/>
  <c r="AS898" i="2"/>
  <c r="AS899" i="2"/>
  <c r="AS900" i="2"/>
  <c r="AS901" i="2"/>
  <c r="AS902" i="2"/>
  <c r="AS903" i="2"/>
  <c r="AS904" i="2"/>
  <c r="AS905" i="2"/>
  <c r="AS906" i="2"/>
  <c r="AS907" i="2"/>
  <c r="AS908" i="2"/>
  <c r="AS909" i="2"/>
  <c r="AS910" i="2"/>
  <c r="AS911" i="2"/>
  <c r="AS912" i="2"/>
  <c r="AS913" i="2"/>
  <c r="AS914" i="2"/>
  <c r="AS915" i="2"/>
  <c r="AS916" i="2"/>
  <c r="AS917" i="2"/>
  <c r="AS918" i="2"/>
  <c r="AS919" i="2"/>
  <c r="AS920" i="2"/>
  <c r="AS921" i="2"/>
  <c r="AS922" i="2"/>
  <c r="AS923" i="2"/>
  <c r="AS924" i="2"/>
  <c r="AS925" i="2"/>
  <c r="AS926" i="2"/>
  <c r="AS927" i="2"/>
  <c r="AS928" i="2"/>
  <c r="AS929" i="2"/>
  <c r="AS930" i="2"/>
  <c r="AS931" i="2"/>
  <c r="AS932" i="2"/>
  <c r="AS933" i="2"/>
  <c r="AS934" i="2"/>
  <c r="AS935" i="2"/>
  <c r="AS936" i="2"/>
  <c r="AS937" i="2"/>
  <c r="AS938" i="2"/>
  <c r="AS939" i="2"/>
  <c r="AS940" i="2"/>
  <c r="AS941" i="2"/>
  <c r="AS942" i="2"/>
  <c r="AS943" i="2"/>
  <c r="AS944" i="2"/>
  <c r="AS945" i="2"/>
  <c r="AS946" i="2"/>
  <c r="AS947" i="2"/>
  <c r="AS948" i="2"/>
  <c r="AS949" i="2"/>
  <c r="AS950" i="2"/>
  <c r="AS951" i="2"/>
  <c r="AS952" i="2"/>
  <c r="AS953" i="2"/>
  <c r="AS954" i="2"/>
  <c r="AS955" i="2"/>
  <c r="AS956" i="2"/>
  <c r="AS957" i="2"/>
  <c r="AS958" i="2"/>
  <c r="AS959" i="2"/>
  <c r="AS960" i="2"/>
  <c r="AS961" i="2"/>
  <c r="AS962" i="2"/>
  <c r="AS963" i="2"/>
  <c r="AS964" i="2"/>
  <c r="AS965" i="2"/>
  <c r="AS966" i="2"/>
  <c r="AS967" i="2"/>
  <c r="AS968" i="2"/>
  <c r="AS969" i="2"/>
  <c r="AS970" i="2"/>
  <c r="AS971" i="2"/>
  <c r="AS972" i="2"/>
  <c r="AS973" i="2"/>
  <c r="AS974" i="2"/>
  <c r="AS975" i="2"/>
  <c r="AS976" i="2"/>
  <c r="AS977" i="2"/>
  <c r="AS978" i="2"/>
  <c r="AS979" i="2"/>
  <c r="AS980" i="2"/>
  <c r="AS981" i="2"/>
  <c r="AS982" i="2"/>
  <c r="AS983" i="2"/>
  <c r="AS984" i="2"/>
  <c r="AS985" i="2"/>
  <c r="AS986" i="2"/>
  <c r="AS987" i="2"/>
  <c r="AS988" i="2"/>
  <c r="AS989" i="2"/>
  <c r="AS990" i="2"/>
  <c r="AS991" i="2"/>
  <c r="AS992" i="2"/>
  <c r="AS993" i="2"/>
  <c r="AS994" i="2"/>
  <c r="AS995" i="2"/>
  <c r="AS996" i="2"/>
  <c r="AS997" i="2"/>
  <c r="AS998" i="2"/>
  <c r="AS999" i="2"/>
  <c r="AS1000" i="2"/>
  <c r="AS1001" i="2"/>
  <c r="AS1002" i="2"/>
  <c r="AS1003" i="2"/>
  <c r="AS1004" i="2"/>
  <c r="AS1005" i="2"/>
  <c r="AS1006" i="2"/>
  <c r="AS1007" i="2"/>
  <c r="AS1008" i="2"/>
  <c r="AS1009" i="2"/>
  <c r="AS1010" i="2"/>
  <c r="AS1011" i="2"/>
  <c r="AS1012" i="2"/>
  <c r="AS1013" i="2"/>
  <c r="AS1014" i="2"/>
  <c r="AS1015" i="2"/>
  <c r="AS1016" i="2"/>
  <c r="AS1017" i="2"/>
  <c r="AS1018" i="2"/>
  <c r="AS1019" i="2"/>
  <c r="AS1020" i="2"/>
  <c r="AS1021" i="2"/>
  <c r="AS1022" i="2"/>
  <c r="AS1023" i="2"/>
  <c r="AS1024" i="2"/>
  <c r="AS1025" i="2"/>
  <c r="AS1026" i="2"/>
  <c r="AS1027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P200" i="2"/>
  <c r="AP201" i="2"/>
  <c r="AP202" i="2"/>
  <c r="AP203" i="2"/>
  <c r="AP204" i="2"/>
  <c r="AP205" i="2"/>
  <c r="AP206" i="2"/>
  <c r="AP207" i="2"/>
  <c r="AP208" i="2"/>
  <c r="AP209" i="2"/>
  <c r="AP210" i="2"/>
  <c r="AP211" i="2"/>
  <c r="AP212" i="2"/>
  <c r="AP213" i="2"/>
  <c r="AP214" i="2"/>
  <c r="AP215" i="2"/>
  <c r="AP216" i="2"/>
  <c r="AP217" i="2"/>
  <c r="AP218" i="2"/>
  <c r="AP219" i="2"/>
  <c r="AP220" i="2"/>
  <c r="AP221" i="2"/>
  <c r="AP222" i="2"/>
  <c r="AP223" i="2"/>
  <c r="AP224" i="2"/>
  <c r="AP225" i="2"/>
  <c r="AP226" i="2"/>
  <c r="AP227" i="2"/>
  <c r="AP228" i="2"/>
  <c r="AP229" i="2"/>
  <c r="AP230" i="2"/>
  <c r="AP231" i="2"/>
  <c r="AP232" i="2"/>
  <c r="AP233" i="2"/>
  <c r="AP234" i="2"/>
  <c r="AP235" i="2"/>
  <c r="AP236" i="2"/>
  <c r="AP237" i="2"/>
  <c r="AP238" i="2"/>
  <c r="AP239" i="2"/>
  <c r="AP240" i="2"/>
  <c r="AP241" i="2"/>
  <c r="AP242" i="2"/>
  <c r="AP243" i="2"/>
  <c r="AP244" i="2"/>
  <c r="AP245" i="2"/>
  <c r="AP246" i="2"/>
  <c r="AP247" i="2"/>
  <c r="AP248" i="2"/>
  <c r="AP249" i="2"/>
  <c r="AP250" i="2"/>
  <c r="AP251" i="2"/>
  <c r="AP252" i="2"/>
  <c r="AP253" i="2"/>
  <c r="AP254" i="2"/>
  <c r="AP255" i="2"/>
  <c r="AP256" i="2"/>
  <c r="AP257" i="2"/>
  <c r="AP258" i="2"/>
  <c r="AP259" i="2"/>
  <c r="AP260" i="2"/>
  <c r="AP261" i="2"/>
  <c r="AP262" i="2"/>
  <c r="AP263" i="2"/>
  <c r="AP264" i="2"/>
  <c r="AP265" i="2"/>
  <c r="AP266" i="2"/>
  <c r="AP267" i="2"/>
  <c r="AP268" i="2"/>
  <c r="AP269" i="2"/>
  <c r="AP270" i="2"/>
  <c r="AP271" i="2"/>
  <c r="AP272" i="2"/>
  <c r="AP273" i="2"/>
  <c r="AP274" i="2"/>
  <c r="AP275" i="2"/>
  <c r="AP276" i="2"/>
  <c r="AP277" i="2"/>
  <c r="AP278" i="2"/>
  <c r="AP279" i="2"/>
  <c r="AP280" i="2"/>
  <c r="AP281" i="2"/>
  <c r="AP282" i="2"/>
  <c r="AP283" i="2"/>
  <c r="AP284" i="2"/>
  <c r="AP285" i="2"/>
  <c r="AP286" i="2"/>
  <c r="AP287" i="2"/>
  <c r="AP288" i="2"/>
  <c r="AP289" i="2"/>
  <c r="AP290" i="2"/>
  <c r="AP291" i="2"/>
  <c r="AP292" i="2"/>
  <c r="AP293" i="2"/>
  <c r="AP294" i="2"/>
  <c r="AP295" i="2"/>
  <c r="AP296" i="2"/>
  <c r="AP297" i="2"/>
  <c r="AP298" i="2"/>
  <c r="AP299" i="2"/>
  <c r="AP300" i="2"/>
  <c r="AP301" i="2"/>
  <c r="AP302" i="2"/>
  <c r="AP303" i="2"/>
  <c r="AP304" i="2"/>
  <c r="AP305" i="2"/>
  <c r="AP306" i="2"/>
  <c r="AP307" i="2"/>
  <c r="AP308" i="2"/>
  <c r="AP309" i="2"/>
  <c r="AP310" i="2"/>
  <c r="AP311" i="2"/>
  <c r="AP312" i="2"/>
  <c r="AP313" i="2"/>
  <c r="AP314" i="2"/>
  <c r="AP315" i="2"/>
  <c r="AP316" i="2"/>
  <c r="AP317" i="2"/>
  <c r="AP318" i="2"/>
  <c r="AP319" i="2"/>
  <c r="AP320" i="2"/>
  <c r="AP321" i="2"/>
  <c r="AP322" i="2"/>
  <c r="AP323" i="2"/>
  <c r="AP324" i="2"/>
  <c r="AP325" i="2"/>
  <c r="AP326" i="2"/>
  <c r="AP327" i="2"/>
  <c r="AP328" i="2"/>
  <c r="AP329" i="2"/>
  <c r="AP330" i="2"/>
  <c r="AP331" i="2"/>
  <c r="AP332" i="2"/>
  <c r="AP333" i="2"/>
  <c r="AP334" i="2"/>
  <c r="AP335" i="2"/>
  <c r="AP336" i="2"/>
  <c r="AP337" i="2"/>
  <c r="AP338" i="2"/>
  <c r="AP339" i="2"/>
  <c r="AP340" i="2"/>
  <c r="AP341" i="2"/>
  <c r="AP342" i="2"/>
  <c r="AP343" i="2"/>
  <c r="AP344" i="2"/>
  <c r="AP345" i="2"/>
  <c r="AP346" i="2"/>
  <c r="AP347" i="2"/>
  <c r="AP348" i="2"/>
  <c r="AP349" i="2"/>
  <c r="AP350" i="2"/>
  <c r="AP351" i="2"/>
  <c r="AP352" i="2"/>
  <c r="AP353" i="2"/>
  <c r="AP354" i="2"/>
  <c r="AP355" i="2"/>
  <c r="AP356" i="2"/>
  <c r="AP357" i="2"/>
  <c r="AP358" i="2"/>
  <c r="AP359" i="2"/>
  <c r="AP360" i="2"/>
  <c r="AP361" i="2"/>
  <c r="AP362" i="2"/>
  <c r="AP363" i="2"/>
  <c r="AP364" i="2"/>
  <c r="AP365" i="2"/>
  <c r="AP366" i="2"/>
  <c r="AP367" i="2"/>
  <c r="AP368" i="2"/>
  <c r="AP369" i="2"/>
  <c r="AP370" i="2"/>
  <c r="AP371" i="2"/>
  <c r="AP372" i="2"/>
  <c r="AP373" i="2"/>
  <c r="AP374" i="2"/>
  <c r="AP375" i="2"/>
  <c r="AP376" i="2"/>
  <c r="AP377" i="2"/>
  <c r="AP378" i="2"/>
  <c r="AP379" i="2"/>
  <c r="AP380" i="2"/>
  <c r="AP381" i="2"/>
  <c r="AP382" i="2"/>
  <c r="AP383" i="2"/>
  <c r="AP384" i="2"/>
  <c r="AP385" i="2"/>
  <c r="AP386" i="2"/>
  <c r="AP387" i="2"/>
  <c r="AP388" i="2"/>
  <c r="AP389" i="2"/>
  <c r="AP390" i="2"/>
  <c r="AP391" i="2"/>
  <c r="AP392" i="2"/>
  <c r="AP393" i="2"/>
  <c r="AP394" i="2"/>
  <c r="AP395" i="2"/>
  <c r="AP396" i="2"/>
  <c r="AP397" i="2"/>
  <c r="AP398" i="2"/>
  <c r="AP399" i="2"/>
  <c r="AP400" i="2"/>
  <c r="AP401" i="2"/>
  <c r="AP402" i="2"/>
  <c r="AP403" i="2"/>
  <c r="AP404" i="2"/>
  <c r="AP405" i="2"/>
  <c r="AP406" i="2"/>
  <c r="AP407" i="2"/>
  <c r="AP408" i="2"/>
  <c r="AP409" i="2"/>
  <c r="AP410" i="2"/>
  <c r="AP411" i="2"/>
  <c r="AP412" i="2"/>
  <c r="AP413" i="2"/>
  <c r="AP414" i="2"/>
  <c r="AP415" i="2"/>
  <c r="AP416" i="2"/>
  <c r="AP417" i="2"/>
  <c r="AP418" i="2"/>
  <c r="AP419" i="2"/>
  <c r="AP420" i="2"/>
  <c r="AP421" i="2"/>
  <c r="AP422" i="2"/>
  <c r="AP423" i="2"/>
  <c r="AP424" i="2"/>
  <c r="AP425" i="2"/>
  <c r="AP426" i="2"/>
  <c r="AP427" i="2"/>
  <c r="AP428" i="2"/>
  <c r="AP429" i="2"/>
  <c r="AP430" i="2"/>
  <c r="AP431" i="2"/>
  <c r="AP432" i="2"/>
  <c r="AP433" i="2"/>
  <c r="AP434" i="2"/>
  <c r="AP435" i="2"/>
  <c r="AP436" i="2"/>
  <c r="AP437" i="2"/>
  <c r="AP438" i="2"/>
  <c r="AP439" i="2"/>
  <c r="AP440" i="2"/>
  <c r="AP441" i="2"/>
  <c r="AP442" i="2"/>
  <c r="AP443" i="2"/>
  <c r="AP444" i="2"/>
  <c r="AP445" i="2"/>
  <c r="AP446" i="2"/>
  <c r="AP447" i="2"/>
  <c r="AP448" i="2"/>
  <c r="AP449" i="2"/>
  <c r="AP450" i="2"/>
  <c r="AP451" i="2"/>
  <c r="AP452" i="2"/>
  <c r="AP453" i="2"/>
  <c r="AP454" i="2"/>
  <c r="AP455" i="2"/>
  <c r="AP456" i="2"/>
  <c r="AP457" i="2"/>
  <c r="AP458" i="2"/>
  <c r="AP459" i="2"/>
  <c r="AP460" i="2"/>
  <c r="AP461" i="2"/>
  <c r="AP462" i="2"/>
  <c r="AP463" i="2"/>
  <c r="AP464" i="2"/>
  <c r="AP465" i="2"/>
  <c r="AP466" i="2"/>
  <c r="AP467" i="2"/>
  <c r="AP468" i="2"/>
  <c r="AP469" i="2"/>
  <c r="AP470" i="2"/>
  <c r="AP471" i="2"/>
  <c r="AP472" i="2"/>
  <c r="AP473" i="2"/>
  <c r="AP474" i="2"/>
  <c r="AP475" i="2"/>
  <c r="AP476" i="2"/>
  <c r="AP477" i="2"/>
  <c r="AP478" i="2"/>
  <c r="AP479" i="2"/>
  <c r="AP480" i="2"/>
  <c r="AP481" i="2"/>
  <c r="AP482" i="2"/>
  <c r="AP483" i="2"/>
  <c r="AP484" i="2"/>
  <c r="AP485" i="2"/>
  <c r="AP486" i="2"/>
  <c r="AP487" i="2"/>
  <c r="AP488" i="2"/>
  <c r="AP489" i="2"/>
  <c r="AP490" i="2"/>
  <c r="AP491" i="2"/>
  <c r="AP492" i="2"/>
  <c r="AP493" i="2"/>
  <c r="AP494" i="2"/>
  <c r="AP495" i="2"/>
  <c r="AP496" i="2"/>
  <c r="AP497" i="2"/>
  <c r="AP498" i="2"/>
  <c r="AP499" i="2"/>
  <c r="AP500" i="2"/>
  <c r="AP501" i="2"/>
  <c r="AP502" i="2"/>
  <c r="AP503" i="2"/>
  <c r="AP504" i="2"/>
  <c r="AP505" i="2"/>
  <c r="AP506" i="2"/>
  <c r="AP507" i="2"/>
  <c r="AP508" i="2"/>
  <c r="AP509" i="2"/>
  <c r="AP510" i="2"/>
  <c r="AP511" i="2"/>
  <c r="AP512" i="2"/>
  <c r="AP513" i="2"/>
  <c r="AP514" i="2"/>
  <c r="AP515" i="2"/>
  <c r="AP516" i="2"/>
  <c r="AP517" i="2"/>
  <c r="AP518" i="2"/>
  <c r="AP519" i="2"/>
  <c r="AP520" i="2"/>
  <c r="AP521" i="2"/>
  <c r="AP522" i="2"/>
  <c r="AP523" i="2"/>
  <c r="AP524" i="2"/>
  <c r="AP525" i="2"/>
  <c r="AP526" i="2"/>
  <c r="AP527" i="2"/>
  <c r="AP528" i="2"/>
  <c r="AP529" i="2"/>
  <c r="AP530" i="2"/>
  <c r="AP531" i="2"/>
  <c r="AP532" i="2"/>
  <c r="AP533" i="2"/>
  <c r="AP534" i="2"/>
  <c r="AP535" i="2"/>
  <c r="AP536" i="2"/>
  <c r="AP537" i="2"/>
  <c r="AP538" i="2"/>
  <c r="AP539" i="2"/>
  <c r="AP540" i="2"/>
  <c r="AP541" i="2"/>
  <c r="AP542" i="2"/>
  <c r="AP543" i="2"/>
  <c r="AP544" i="2"/>
  <c r="AP545" i="2"/>
  <c r="AP546" i="2"/>
  <c r="AP547" i="2"/>
  <c r="AP548" i="2"/>
  <c r="AP549" i="2"/>
  <c r="AP550" i="2"/>
  <c r="AP551" i="2"/>
  <c r="AP552" i="2"/>
  <c r="AP553" i="2"/>
  <c r="AP554" i="2"/>
  <c r="AP555" i="2"/>
  <c r="AP556" i="2"/>
  <c r="AP557" i="2"/>
  <c r="AP558" i="2"/>
  <c r="AP559" i="2"/>
  <c r="AP560" i="2"/>
  <c r="AP561" i="2"/>
  <c r="AP562" i="2"/>
  <c r="AP563" i="2"/>
  <c r="AP564" i="2"/>
  <c r="AP565" i="2"/>
  <c r="AP566" i="2"/>
  <c r="AP567" i="2"/>
  <c r="AP568" i="2"/>
  <c r="AP569" i="2"/>
  <c r="AP570" i="2"/>
  <c r="AP571" i="2"/>
  <c r="AP572" i="2"/>
  <c r="AP573" i="2"/>
  <c r="AP574" i="2"/>
  <c r="AP575" i="2"/>
  <c r="AP576" i="2"/>
  <c r="AP577" i="2"/>
  <c r="AP578" i="2"/>
  <c r="AP579" i="2"/>
  <c r="AP580" i="2"/>
  <c r="AP581" i="2"/>
  <c r="AP582" i="2"/>
  <c r="AP583" i="2"/>
  <c r="AP584" i="2"/>
  <c r="AP585" i="2"/>
  <c r="AP586" i="2"/>
  <c r="AP587" i="2"/>
  <c r="AP588" i="2"/>
  <c r="AP589" i="2"/>
  <c r="AP590" i="2"/>
  <c r="AP591" i="2"/>
  <c r="AP592" i="2"/>
  <c r="AP593" i="2"/>
  <c r="AP594" i="2"/>
  <c r="AP595" i="2"/>
  <c r="AP596" i="2"/>
  <c r="AP597" i="2"/>
  <c r="AP598" i="2"/>
  <c r="AP599" i="2"/>
  <c r="AP600" i="2"/>
  <c r="AP601" i="2"/>
  <c r="AP602" i="2"/>
  <c r="AP603" i="2"/>
  <c r="AP604" i="2"/>
  <c r="AP605" i="2"/>
  <c r="AP606" i="2"/>
  <c r="AP607" i="2"/>
  <c r="AP608" i="2"/>
  <c r="AP609" i="2"/>
  <c r="AP610" i="2"/>
  <c r="AP611" i="2"/>
  <c r="AP612" i="2"/>
  <c r="AP613" i="2"/>
  <c r="AP614" i="2"/>
  <c r="AP615" i="2"/>
  <c r="AP616" i="2"/>
  <c r="AP617" i="2"/>
  <c r="AP618" i="2"/>
  <c r="AP619" i="2"/>
  <c r="AP620" i="2"/>
  <c r="AP621" i="2"/>
  <c r="AP622" i="2"/>
  <c r="AP623" i="2"/>
  <c r="AP624" i="2"/>
  <c r="AP625" i="2"/>
  <c r="AP626" i="2"/>
  <c r="AP627" i="2"/>
  <c r="AP628" i="2"/>
  <c r="AP629" i="2"/>
  <c r="AP630" i="2"/>
  <c r="AP631" i="2"/>
  <c r="AP632" i="2"/>
  <c r="AP633" i="2"/>
  <c r="AP634" i="2"/>
  <c r="AP635" i="2"/>
  <c r="AP636" i="2"/>
  <c r="AP637" i="2"/>
  <c r="AP638" i="2"/>
  <c r="AP639" i="2"/>
  <c r="AP640" i="2"/>
  <c r="AP641" i="2"/>
  <c r="AP642" i="2"/>
  <c r="AP643" i="2"/>
  <c r="AP644" i="2"/>
  <c r="AP645" i="2"/>
  <c r="AP646" i="2"/>
  <c r="AP647" i="2"/>
  <c r="AP648" i="2"/>
  <c r="AP649" i="2"/>
  <c r="AP650" i="2"/>
  <c r="AP651" i="2"/>
  <c r="AP652" i="2"/>
  <c r="AP653" i="2"/>
  <c r="AP654" i="2"/>
  <c r="AP655" i="2"/>
  <c r="AP656" i="2"/>
  <c r="AP657" i="2"/>
  <c r="AP658" i="2"/>
  <c r="AP659" i="2"/>
  <c r="AP660" i="2"/>
  <c r="AP661" i="2"/>
  <c r="AP662" i="2"/>
  <c r="AP663" i="2"/>
  <c r="AP664" i="2"/>
  <c r="AP665" i="2"/>
  <c r="AP666" i="2"/>
  <c r="AP667" i="2"/>
  <c r="AP668" i="2"/>
  <c r="AP669" i="2"/>
  <c r="AP670" i="2"/>
  <c r="AP671" i="2"/>
  <c r="AP672" i="2"/>
  <c r="AP673" i="2"/>
  <c r="AP674" i="2"/>
  <c r="AP675" i="2"/>
  <c r="AP676" i="2"/>
  <c r="AP677" i="2"/>
  <c r="AP678" i="2"/>
  <c r="AP679" i="2"/>
  <c r="AP680" i="2"/>
  <c r="AP681" i="2"/>
  <c r="AP682" i="2"/>
  <c r="AP683" i="2"/>
  <c r="AP684" i="2"/>
  <c r="AP685" i="2"/>
  <c r="AP686" i="2"/>
  <c r="AP687" i="2"/>
  <c r="AP688" i="2"/>
  <c r="AP689" i="2"/>
  <c r="AP690" i="2"/>
  <c r="AP691" i="2"/>
  <c r="AP692" i="2"/>
  <c r="AP693" i="2"/>
  <c r="AP694" i="2"/>
  <c r="AP695" i="2"/>
  <c r="AP696" i="2"/>
  <c r="AP697" i="2"/>
  <c r="AP698" i="2"/>
  <c r="AP699" i="2"/>
  <c r="AP700" i="2"/>
  <c r="AP701" i="2"/>
  <c r="AP702" i="2"/>
  <c r="AP703" i="2"/>
  <c r="AP704" i="2"/>
  <c r="AP705" i="2"/>
  <c r="AP706" i="2"/>
  <c r="AP707" i="2"/>
  <c r="AP708" i="2"/>
  <c r="AP709" i="2"/>
  <c r="AP710" i="2"/>
  <c r="AP711" i="2"/>
  <c r="AP712" i="2"/>
  <c r="AP713" i="2"/>
  <c r="AP714" i="2"/>
  <c r="AP715" i="2"/>
  <c r="AP716" i="2"/>
  <c r="AP717" i="2"/>
  <c r="AP718" i="2"/>
  <c r="AP719" i="2"/>
  <c r="AP720" i="2"/>
  <c r="AP721" i="2"/>
  <c r="AP722" i="2"/>
  <c r="AP723" i="2"/>
  <c r="AP724" i="2"/>
  <c r="AP725" i="2"/>
  <c r="AP726" i="2"/>
  <c r="AP727" i="2"/>
  <c r="AP728" i="2"/>
  <c r="AP729" i="2"/>
  <c r="AP730" i="2"/>
  <c r="AP731" i="2"/>
  <c r="AP732" i="2"/>
  <c r="AP733" i="2"/>
  <c r="AP734" i="2"/>
  <c r="AP735" i="2"/>
  <c r="AP736" i="2"/>
  <c r="AP737" i="2"/>
  <c r="AP738" i="2"/>
  <c r="AP739" i="2"/>
  <c r="AP740" i="2"/>
  <c r="AP741" i="2"/>
  <c r="AP742" i="2"/>
  <c r="AP743" i="2"/>
  <c r="AP744" i="2"/>
  <c r="AP745" i="2"/>
  <c r="AP746" i="2"/>
  <c r="AP747" i="2"/>
  <c r="AP748" i="2"/>
  <c r="AP749" i="2"/>
  <c r="AP750" i="2"/>
  <c r="AP751" i="2"/>
  <c r="AP752" i="2"/>
  <c r="AP753" i="2"/>
  <c r="AP754" i="2"/>
  <c r="AP755" i="2"/>
  <c r="AP756" i="2"/>
  <c r="AP757" i="2"/>
  <c r="AP758" i="2"/>
  <c r="AP759" i="2"/>
  <c r="AP760" i="2"/>
  <c r="AP761" i="2"/>
  <c r="AP762" i="2"/>
  <c r="AP763" i="2"/>
  <c r="AP764" i="2"/>
  <c r="AP765" i="2"/>
  <c r="AP766" i="2"/>
  <c r="AP767" i="2"/>
  <c r="AP768" i="2"/>
  <c r="AP769" i="2"/>
  <c r="AP770" i="2"/>
  <c r="AP771" i="2"/>
  <c r="AP772" i="2"/>
  <c r="AP773" i="2"/>
  <c r="AP774" i="2"/>
  <c r="AP775" i="2"/>
  <c r="AP776" i="2"/>
  <c r="AP777" i="2"/>
  <c r="AP778" i="2"/>
  <c r="AP779" i="2"/>
  <c r="AP780" i="2"/>
  <c r="AP781" i="2"/>
  <c r="AP782" i="2"/>
  <c r="AP783" i="2"/>
  <c r="AP784" i="2"/>
  <c r="AP785" i="2"/>
  <c r="AP786" i="2"/>
  <c r="AP787" i="2"/>
  <c r="AP788" i="2"/>
  <c r="AP789" i="2"/>
  <c r="AP790" i="2"/>
  <c r="AP791" i="2"/>
  <c r="AP792" i="2"/>
  <c r="AP793" i="2"/>
  <c r="AP794" i="2"/>
  <c r="AP795" i="2"/>
  <c r="AP796" i="2"/>
  <c r="AP797" i="2"/>
  <c r="AP798" i="2"/>
  <c r="AP799" i="2"/>
  <c r="AP800" i="2"/>
  <c r="AP801" i="2"/>
  <c r="AP802" i="2"/>
  <c r="AP803" i="2"/>
  <c r="AP804" i="2"/>
  <c r="AP805" i="2"/>
  <c r="AP806" i="2"/>
  <c r="AP807" i="2"/>
  <c r="AP808" i="2"/>
  <c r="AP809" i="2"/>
  <c r="AP810" i="2"/>
  <c r="AP811" i="2"/>
  <c r="AP812" i="2"/>
  <c r="AP813" i="2"/>
  <c r="AP814" i="2"/>
  <c r="AP815" i="2"/>
  <c r="AP816" i="2"/>
  <c r="AP817" i="2"/>
  <c r="AP818" i="2"/>
  <c r="AP819" i="2"/>
  <c r="AP820" i="2"/>
  <c r="AP821" i="2"/>
  <c r="AP822" i="2"/>
  <c r="AP823" i="2"/>
  <c r="AP824" i="2"/>
  <c r="AP825" i="2"/>
  <c r="AP826" i="2"/>
  <c r="AP827" i="2"/>
  <c r="AP828" i="2"/>
  <c r="AP829" i="2"/>
  <c r="AP830" i="2"/>
  <c r="AP831" i="2"/>
  <c r="AP832" i="2"/>
  <c r="AP833" i="2"/>
  <c r="AP834" i="2"/>
  <c r="AP835" i="2"/>
  <c r="AP836" i="2"/>
  <c r="AP837" i="2"/>
  <c r="AP838" i="2"/>
  <c r="AP839" i="2"/>
  <c r="AP840" i="2"/>
  <c r="AP841" i="2"/>
  <c r="AP842" i="2"/>
  <c r="AP843" i="2"/>
  <c r="AP844" i="2"/>
  <c r="AP845" i="2"/>
  <c r="AP846" i="2"/>
  <c r="AP847" i="2"/>
  <c r="AP848" i="2"/>
  <c r="AP849" i="2"/>
  <c r="AP850" i="2"/>
  <c r="AP851" i="2"/>
  <c r="AP852" i="2"/>
  <c r="AP853" i="2"/>
  <c r="AP854" i="2"/>
  <c r="AP855" i="2"/>
  <c r="AP856" i="2"/>
  <c r="AP857" i="2"/>
  <c r="AP858" i="2"/>
  <c r="AP859" i="2"/>
  <c r="AP860" i="2"/>
  <c r="AP861" i="2"/>
  <c r="AP862" i="2"/>
  <c r="AP863" i="2"/>
  <c r="AP864" i="2"/>
  <c r="AP865" i="2"/>
  <c r="AP866" i="2"/>
  <c r="AP867" i="2"/>
  <c r="AP868" i="2"/>
  <c r="AP869" i="2"/>
  <c r="AP870" i="2"/>
  <c r="AP871" i="2"/>
  <c r="AP872" i="2"/>
  <c r="AP873" i="2"/>
  <c r="AP874" i="2"/>
  <c r="AP875" i="2"/>
  <c r="AP876" i="2"/>
  <c r="AP877" i="2"/>
  <c r="AP878" i="2"/>
  <c r="AP879" i="2"/>
  <c r="AP880" i="2"/>
  <c r="AP881" i="2"/>
  <c r="AP882" i="2"/>
  <c r="AP883" i="2"/>
  <c r="AP884" i="2"/>
  <c r="AP885" i="2"/>
  <c r="AP886" i="2"/>
  <c r="AP887" i="2"/>
  <c r="AP888" i="2"/>
  <c r="AP889" i="2"/>
  <c r="AP890" i="2"/>
  <c r="AP891" i="2"/>
  <c r="AP892" i="2"/>
  <c r="AP893" i="2"/>
  <c r="AP894" i="2"/>
  <c r="AP895" i="2"/>
  <c r="AP896" i="2"/>
  <c r="AP897" i="2"/>
  <c r="AP898" i="2"/>
  <c r="AP899" i="2"/>
  <c r="AP900" i="2"/>
  <c r="AP901" i="2"/>
  <c r="AP902" i="2"/>
  <c r="AP903" i="2"/>
  <c r="AP904" i="2"/>
  <c r="AP905" i="2"/>
  <c r="AP906" i="2"/>
  <c r="AP907" i="2"/>
  <c r="AP908" i="2"/>
  <c r="AP909" i="2"/>
  <c r="AP910" i="2"/>
  <c r="AP911" i="2"/>
  <c r="AP912" i="2"/>
  <c r="AP913" i="2"/>
  <c r="AP914" i="2"/>
  <c r="AP915" i="2"/>
  <c r="AP916" i="2"/>
  <c r="AP917" i="2"/>
  <c r="AP918" i="2"/>
  <c r="AP919" i="2"/>
  <c r="AP920" i="2"/>
  <c r="AP921" i="2"/>
  <c r="AP922" i="2"/>
  <c r="AP923" i="2"/>
  <c r="AP924" i="2"/>
  <c r="AP925" i="2"/>
  <c r="AP926" i="2"/>
  <c r="AP927" i="2"/>
  <c r="AP928" i="2"/>
  <c r="AP929" i="2"/>
  <c r="AP930" i="2"/>
  <c r="AP931" i="2"/>
  <c r="AP932" i="2"/>
  <c r="AP933" i="2"/>
  <c r="AP934" i="2"/>
  <c r="AP935" i="2"/>
  <c r="AP936" i="2"/>
  <c r="AP937" i="2"/>
  <c r="AP938" i="2"/>
  <c r="AP939" i="2"/>
  <c r="AP940" i="2"/>
  <c r="AP941" i="2"/>
  <c r="AP942" i="2"/>
  <c r="AP943" i="2"/>
  <c r="AP944" i="2"/>
  <c r="AP945" i="2"/>
  <c r="AP946" i="2"/>
  <c r="AP947" i="2"/>
  <c r="AP948" i="2"/>
  <c r="AP949" i="2"/>
  <c r="AP950" i="2"/>
  <c r="AP951" i="2"/>
  <c r="AP952" i="2"/>
  <c r="AP953" i="2"/>
  <c r="AP954" i="2"/>
  <c r="AP955" i="2"/>
  <c r="AP956" i="2"/>
  <c r="AP957" i="2"/>
  <c r="AP958" i="2"/>
  <c r="AP959" i="2"/>
  <c r="AP960" i="2"/>
  <c r="AP961" i="2"/>
  <c r="AP962" i="2"/>
  <c r="AP963" i="2"/>
  <c r="AP964" i="2"/>
  <c r="AP965" i="2"/>
  <c r="AP966" i="2"/>
  <c r="AP967" i="2"/>
  <c r="AP968" i="2"/>
  <c r="AP969" i="2"/>
  <c r="AP970" i="2"/>
  <c r="AP971" i="2"/>
  <c r="AP972" i="2"/>
  <c r="AP973" i="2"/>
  <c r="AP974" i="2"/>
  <c r="AP975" i="2"/>
  <c r="AP976" i="2"/>
  <c r="AP977" i="2"/>
  <c r="AP978" i="2"/>
  <c r="AP979" i="2"/>
  <c r="AP980" i="2"/>
  <c r="AP981" i="2"/>
  <c r="AP982" i="2"/>
  <c r="AP983" i="2"/>
  <c r="AP984" i="2"/>
  <c r="AP985" i="2"/>
  <c r="AP986" i="2"/>
  <c r="AP987" i="2"/>
  <c r="AP988" i="2"/>
  <c r="AP989" i="2"/>
  <c r="AP990" i="2"/>
  <c r="AP991" i="2"/>
  <c r="AP992" i="2"/>
  <c r="AP993" i="2"/>
  <c r="AP994" i="2"/>
  <c r="AP995" i="2"/>
  <c r="AP996" i="2"/>
  <c r="AP997" i="2"/>
  <c r="AP998" i="2"/>
  <c r="AP999" i="2"/>
  <c r="AP1000" i="2"/>
  <c r="AP1001" i="2"/>
  <c r="AP1002" i="2"/>
  <c r="AP1003" i="2"/>
  <c r="AP1004" i="2"/>
  <c r="AP1005" i="2"/>
  <c r="AP1006" i="2"/>
  <c r="AP1007" i="2"/>
  <c r="AP1008" i="2"/>
  <c r="AP1009" i="2"/>
  <c r="AP1010" i="2"/>
  <c r="AP1011" i="2"/>
  <c r="AP1012" i="2"/>
  <c r="AP1013" i="2"/>
  <c r="AP1014" i="2"/>
  <c r="AP1015" i="2"/>
  <c r="AP1016" i="2"/>
  <c r="AP1017" i="2"/>
  <c r="AP1018" i="2"/>
  <c r="AP1019" i="2"/>
  <c r="AP1020" i="2"/>
  <c r="AP1021" i="2"/>
  <c r="AP1022" i="2"/>
  <c r="AP1023" i="2"/>
  <c r="AP1024" i="2"/>
  <c r="AP1025" i="2"/>
  <c r="AP1026" i="2"/>
  <c r="AP1027" i="2"/>
  <c r="AP1028" i="2"/>
  <c r="AP1029" i="2"/>
  <c r="AP1030" i="2"/>
  <c r="AP1031" i="2"/>
  <c r="AP1032" i="2"/>
  <c r="AP1033" i="2"/>
  <c r="AP1034" i="2"/>
  <c r="AP1035" i="2"/>
  <c r="AP1036" i="2"/>
  <c r="AP1037" i="2"/>
  <c r="AP1038" i="2"/>
  <c r="AP1039" i="2"/>
  <c r="AP1040" i="2"/>
  <c r="AP1041" i="2"/>
  <c r="AP1042" i="2"/>
  <c r="AP1043" i="2"/>
  <c r="AP1044" i="2"/>
  <c r="AP1045" i="2"/>
  <c r="AP1046" i="2"/>
  <c r="AP1047" i="2"/>
  <c r="AP1048" i="2"/>
  <c r="AP1049" i="2"/>
  <c r="AP1050" i="2"/>
  <c r="AP1051" i="2"/>
  <c r="AP1052" i="2"/>
  <c r="AP1053" i="2"/>
  <c r="AP1054" i="2"/>
  <c r="AP1055" i="2"/>
  <c r="AP1056" i="2"/>
  <c r="AP1057" i="2"/>
  <c r="AP1058" i="2"/>
  <c r="AP1059" i="2"/>
  <c r="AP1060" i="2"/>
  <c r="AP1061" i="2"/>
  <c r="AP1062" i="2"/>
  <c r="AP1063" i="2"/>
  <c r="AP1064" i="2"/>
  <c r="AP1065" i="2"/>
  <c r="AP1066" i="2"/>
  <c r="AP1067" i="2"/>
  <c r="AP1068" i="2"/>
  <c r="AP1069" i="2"/>
  <c r="AP1070" i="2"/>
  <c r="AP1071" i="2"/>
  <c r="AP1072" i="2"/>
  <c r="AP1073" i="2"/>
  <c r="AP1074" i="2"/>
  <c r="AP1075" i="2"/>
  <c r="AP1076" i="2"/>
  <c r="AP1077" i="2"/>
  <c r="AP1078" i="2"/>
  <c r="AP1079" i="2"/>
  <c r="AP1080" i="2"/>
  <c r="AP1081" i="2"/>
  <c r="AP1082" i="2"/>
  <c r="AP1083" i="2"/>
  <c r="AP1084" i="2"/>
  <c r="AP1085" i="2"/>
  <c r="AP1086" i="2"/>
  <c r="AP1087" i="2"/>
  <c r="AP1088" i="2"/>
  <c r="AP1089" i="2"/>
  <c r="AP1090" i="2"/>
  <c r="AP1091" i="2"/>
  <c r="AP1092" i="2"/>
  <c r="AP1093" i="2"/>
  <c r="AP1094" i="2"/>
  <c r="AP1095" i="2"/>
  <c r="AP1096" i="2"/>
  <c r="AP1097" i="2"/>
  <c r="AP1098" i="2"/>
  <c r="AP1099" i="2"/>
  <c r="AP1100" i="2"/>
  <c r="AP1101" i="2"/>
  <c r="AP1102" i="2"/>
  <c r="AP1103" i="2"/>
  <c r="AP1104" i="2"/>
  <c r="AP1105" i="2"/>
  <c r="AP1106" i="2"/>
  <c r="AP1107" i="2"/>
  <c r="AP1108" i="2"/>
  <c r="AP1109" i="2"/>
  <c r="AP1110" i="2"/>
  <c r="AP1111" i="2"/>
  <c r="AP1112" i="2"/>
  <c r="AP1113" i="2"/>
  <c r="AP1114" i="2"/>
  <c r="AP1115" i="2"/>
  <c r="AP1116" i="2"/>
  <c r="AP1117" i="2"/>
  <c r="AP1118" i="2"/>
  <c r="AP1119" i="2"/>
  <c r="AP1120" i="2"/>
  <c r="AP1121" i="2"/>
  <c r="AP1122" i="2"/>
  <c r="AP1123" i="2"/>
  <c r="AP1124" i="2"/>
  <c r="AP1125" i="2"/>
  <c r="AP1126" i="2"/>
  <c r="AP1127" i="2"/>
  <c r="AP1128" i="2"/>
  <c r="AP1129" i="2"/>
  <c r="AP1130" i="2"/>
  <c r="AP1131" i="2"/>
  <c r="AP1132" i="2"/>
  <c r="AP1133" i="2"/>
  <c r="AP1134" i="2"/>
  <c r="AP1135" i="2"/>
  <c r="AP1136" i="2"/>
  <c r="AP1137" i="2"/>
  <c r="AP1138" i="2"/>
  <c r="AP1139" i="2"/>
  <c r="AP1140" i="2"/>
  <c r="AP1141" i="2"/>
  <c r="AP1142" i="2"/>
  <c r="AP1143" i="2"/>
  <c r="AP1144" i="2"/>
  <c r="AP1145" i="2"/>
  <c r="AP1146" i="2"/>
  <c r="AP1147" i="2"/>
  <c r="AP1148" i="2"/>
  <c r="AP1149" i="2"/>
  <c r="AP1150" i="2"/>
  <c r="AP1151" i="2"/>
  <c r="AP1152" i="2"/>
  <c r="AP1153" i="2"/>
  <c r="AP1154" i="2"/>
  <c r="AP1155" i="2"/>
  <c r="AP1156" i="2"/>
  <c r="AP1157" i="2"/>
  <c r="AP1158" i="2"/>
  <c r="AP1159" i="2"/>
  <c r="AP1160" i="2"/>
  <c r="AP1161" i="2"/>
  <c r="AP1162" i="2"/>
  <c r="AP1163" i="2"/>
  <c r="AP1164" i="2"/>
  <c r="AP1165" i="2"/>
  <c r="AP1166" i="2"/>
  <c r="AP1167" i="2"/>
  <c r="AP1168" i="2"/>
  <c r="AP1169" i="2"/>
  <c r="AP1170" i="2"/>
  <c r="AP1171" i="2"/>
  <c r="AP1172" i="2"/>
  <c r="AP1173" i="2"/>
  <c r="AP1174" i="2"/>
  <c r="AP1175" i="2"/>
  <c r="AP1176" i="2"/>
  <c r="AP1177" i="2"/>
  <c r="AP1178" i="2"/>
  <c r="AP1179" i="2"/>
  <c r="AP1180" i="2"/>
  <c r="AP1181" i="2"/>
  <c r="AP1182" i="2"/>
  <c r="AP1183" i="2"/>
  <c r="AP1184" i="2"/>
  <c r="AP1185" i="2"/>
  <c r="AP1186" i="2"/>
  <c r="AP1187" i="2"/>
  <c r="AP1188" i="2"/>
  <c r="AP1189" i="2"/>
  <c r="AP1190" i="2"/>
  <c r="AP1191" i="2"/>
  <c r="AP1192" i="2"/>
  <c r="AP1193" i="2"/>
  <c r="AP1194" i="2"/>
  <c r="AP1195" i="2"/>
  <c r="AP1196" i="2"/>
  <c r="AP1197" i="2"/>
  <c r="AP1198" i="2"/>
  <c r="AP1199" i="2"/>
  <c r="AP1200" i="2"/>
  <c r="AP1201" i="2"/>
  <c r="AP1202" i="2"/>
  <c r="AP1203" i="2"/>
  <c r="AP1204" i="2"/>
  <c r="AP1205" i="2"/>
  <c r="AP1206" i="2"/>
  <c r="AP1207" i="2"/>
  <c r="AP1208" i="2"/>
  <c r="AP1209" i="2"/>
  <c r="AP1210" i="2"/>
  <c r="AP1211" i="2"/>
  <c r="AP1212" i="2"/>
  <c r="AP1213" i="2"/>
  <c r="AP1214" i="2"/>
  <c r="AP1215" i="2"/>
  <c r="AP1216" i="2"/>
  <c r="AP1217" i="2"/>
  <c r="AP1218" i="2"/>
  <c r="AP1219" i="2"/>
  <c r="AP1220" i="2"/>
  <c r="AP1221" i="2"/>
  <c r="AP1222" i="2"/>
  <c r="AP1223" i="2"/>
  <c r="AP1224" i="2"/>
  <c r="AP1225" i="2"/>
  <c r="AP1226" i="2"/>
  <c r="AP1227" i="2"/>
  <c r="AP1228" i="2"/>
  <c r="AP1229" i="2"/>
  <c r="AP1230" i="2"/>
  <c r="AP1231" i="2"/>
  <c r="AP1232" i="2"/>
  <c r="AP1233" i="2"/>
  <c r="AP1234" i="2"/>
  <c r="AP1235" i="2"/>
  <c r="AP1236" i="2"/>
  <c r="AP1237" i="2"/>
  <c r="AP1238" i="2"/>
  <c r="AP1239" i="2"/>
  <c r="AP1240" i="2"/>
  <c r="AP1241" i="2"/>
  <c r="AP1242" i="2"/>
  <c r="AP1243" i="2"/>
  <c r="AP1244" i="2"/>
  <c r="AP1245" i="2"/>
  <c r="AP1246" i="2"/>
  <c r="AP1247" i="2"/>
  <c r="AP1248" i="2"/>
  <c r="AP1249" i="2"/>
  <c r="AP1250" i="2"/>
  <c r="AP1251" i="2"/>
  <c r="AP1252" i="2"/>
  <c r="AP1253" i="2"/>
  <c r="AP1254" i="2"/>
  <c r="AP1255" i="2"/>
  <c r="AP1256" i="2"/>
  <c r="AP1257" i="2"/>
  <c r="AP1258" i="2"/>
  <c r="AP1259" i="2"/>
  <c r="AP1260" i="2"/>
  <c r="AP1261" i="2"/>
  <c r="AP1262" i="2"/>
  <c r="AP1263" i="2"/>
  <c r="AP1264" i="2"/>
  <c r="AP1265" i="2"/>
  <c r="AP1266" i="2"/>
  <c r="AP1267" i="2"/>
  <c r="AP1268" i="2"/>
  <c r="AP1269" i="2"/>
  <c r="AP1270" i="2"/>
  <c r="AP1271" i="2"/>
  <c r="AP1272" i="2"/>
  <c r="AP1273" i="2"/>
  <c r="AP1274" i="2"/>
  <c r="AP1275" i="2"/>
  <c r="AP1276" i="2"/>
  <c r="AP1277" i="2"/>
  <c r="AP1278" i="2"/>
  <c r="AP1279" i="2"/>
  <c r="AP1280" i="2"/>
  <c r="AP1281" i="2"/>
  <c r="AP1282" i="2"/>
  <c r="AP1283" i="2"/>
  <c r="AP1284" i="2"/>
  <c r="AP1285" i="2"/>
  <c r="AP1286" i="2"/>
  <c r="AP1287" i="2"/>
  <c r="AP1288" i="2"/>
  <c r="AP1289" i="2"/>
  <c r="AP1290" i="2"/>
  <c r="AP1291" i="2"/>
  <c r="AP1292" i="2"/>
  <c r="AP1293" i="2"/>
  <c r="AP1294" i="2"/>
  <c r="AP1295" i="2"/>
  <c r="AP1296" i="2"/>
  <c r="AP1297" i="2"/>
  <c r="AP1298" i="2"/>
  <c r="AP1299" i="2"/>
  <c r="AP1300" i="2"/>
  <c r="AP1301" i="2"/>
  <c r="AP1302" i="2"/>
  <c r="AP1303" i="2"/>
  <c r="AP1304" i="2"/>
  <c r="AP1305" i="2"/>
  <c r="AP1306" i="2"/>
  <c r="AP1307" i="2"/>
  <c r="AP1308" i="2"/>
  <c r="AP1309" i="2"/>
  <c r="AP1310" i="2"/>
  <c r="AP1311" i="2"/>
  <c r="AP1312" i="2"/>
  <c r="AP1313" i="2"/>
  <c r="AP1314" i="2"/>
  <c r="AP1315" i="2"/>
  <c r="AP1316" i="2"/>
  <c r="AP1317" i="2"/>
  <c r="AP1318" i="2"/>
  <c r="AP1319" i="2"/>
  <c r="AP1320" i="2"/>
  <c r="AP1321" i="2"/>
  <c r="AP1322" i="2"/>
  <c r="AP1323" i="2"/>
  <c r="AP1324" i="2"/>
  <c r="AP1325" i="2"/>
  <c r="AP1326" i="2"/>
  <c r="AP1327" i="2"/>
  <c r="AP1328" i="2"/>
  <c r="AP1329" i="2"/>
  <c r="AP1330" i="2"/>
  <c r="AP1331" i="2"/>
  <c r="AP1332" i="2"/>
  <c r="AP1333" i="2"/>
  <c r="AP1334" i="2"/>
  <c r="AP1335" i="2"/>
  <c r="AP1336" i="2"/>
  <c r="AP1337" i="2"/>
  <c r="AP1338" i="2"/>
  <c r="AP1339" i="2"/>
  <c r="AP1340" i="2"/>
  <c r="AP1341" i="2"/>
  <c r="AP1342" i="2"/>
  <c r="AP1343" i="2"/>
  <c r="AP1344" i="2"/>
  <c r="AP1345" i="2"/>
  <c r="AP1346" i="2"/>
  <c r="AP1347" i="2"/>
  <c r="AP1348" i="2"/>
  <c r="AP1349" i="2"/>
  <c r="AP1350" i="2"/>
  <c r="AP1351" i="2"/>
  <c r="AP1352" i="2"/>
  <c r="AP1353" i="2"/>
  <c r="AP1354" i="2"/>
  <c r="AP1355" i="2"/>
  <c r="AP1356" i="2"/>
  <c r="AP1357" i="2"/>
  <c r="AP1358" i="2"/>
  <c r="AP1359" i="2"/>
  <c r="AP1360" i="2"/>
  <c r="AP1361" i="2"/>
  <c r="AP1362" i="2"/>
  <c r="AP1363" i="2"/>
  <c r="AP1364" i="2"/>
  <c r="AP1365" i="2"/>
  <c r="AP1366" i="2"/>
  <c r="AP1367" i="2"/>
  <c r="AP1368" i="2"/>
  <c r="AP1369" i="2"/>
  <c r="AP1370" i="2"/>
  <c r="AP1371" i="2"/>
  <c r="AP1372" i="2"/>
  <c r="AP1373" i="2"/>
  <c r="AP1374" i="2"/>
  <c r="AP1375" i="2"/>
  <c r="AP1376" i="2"/>
  <c r="AP1377" i="2"/>
  <c r="AP1378" i="2"/>
  <c r="AP1379" i="2"/>
  <c r="AP1380" i="2"/>
  <c r="AP1381" i="2"/>
  <c r="AP1382" i="2"/>
  <c r="AP1383" i="2"/>
  <c r="AP1384" i="2"/>
  <c r="AP1385" i="2"/>
  <c r="AP1386" i="2"/>
  <c r="AP1387" i="2"/>
  <c r="AP1388" i="2"/>
  <c r="AP1389" i="2"/>
  <c r="AP1390" i="2"/>
  <c r="AP1391" i="2"/>
  <c r="AP1392" i="2"/>
  <c r="AP1393" i="2"/>
  <c r="AP1394" i="2"/>
  <c r="AP1395" i="2"/>
  <c r="AP1396" i="2"/>
  <c r="AP1397" i="2"/>
  <c r="AP1398" i="2"/>
  <c r="AP1399" i="2"/>
  <c r="AP1400" i="2"/>
  <c r="AP1401" i="2"/>
  <c r="AP1402" i="2"/>
  <c r="AP1403" i="2"/>
  <c r="AP1404" i="2"/>
  <c r="AP1405" i="2"/>
  <c r="AP1406" i="2"/>
  <c r="AP1407" i="2"/>
  <c r="AP1408" i="2"/>
  <c r="AP1409" i="2"/>
  <c r="AP1410" i="2"/>
  <c r="AP1411" i="2"/>
  <c r="AP1412" i="2"/>
  <c r="AP1413" i="2"/>
  <c r="AP1414" i="2"/>
  <c r="AP1415" i="2"/>
  <c r="AP1416" i="2"/>
  <c r="AP1417" i="2"/>
  <c r="AP1418" i="2"/>
  <c r="AP1419" i="2"/>
  <c r="AP1420" i="2"/>
  <c r="AP1421" i="2"/>
  <c r="AP1422" i="2"/>
  <c r="AP1423" i="2"/>
  <c r="AP1424" i="2"/>
  <c r="AP1425" i="2"/>
  <c r="AP1426" i="2"/>
  <c r="AP1427" i="2"/>
  <c r="AP1428" i="2"/>
  <c r="AP1429" i="2"/>
  <c r="AP1430" i="2"/>
  <c r="AP1431" i="2"/>
  <c r="AP1432" i="2"/>
  <c r="AP1433" i="2"/>
  <c r="AP1434" i="2"/>
  <c r="AP1435" i="2"/>
  <c r="AP1436" i="2"/>
  <c r="AP1437" i="2"/>
  <c r="AP1438" i="2"/>
  <c r="AP1439" i="2"/>
  <c r="AP1440" i="2"/>
  <c r="AP1441" i="2"/>
  <c r="AP1442" i="2"/>
  <c r="AP1443" i="2"/>
  <c r="AP1444" i="2"/>
  <c r="AP1445" i="2"/>
  <c r="AP1446" i="2"/>
  <c r="AP1447" i="2"/>
  <c r="AP1448" i="2"/>
  <c r="AP1449" i="2"/>
  <c r="AP1450" i="2"/>
  <c r="AP1451" i="2"/>
  <c r="AP1452" i="2"/>
  <c r="AP1453" i="2"/>
  <c r="AP1454" i="2"/>
  <c r="AP1455" i="2"/>
  <c r="AP1456" i="2"/>
  <c r="AP1457" i="2"/>
  <c r="AP1458" i="2"/>
  <c r="AP1459" i="2"/>
  <c r="AP1460" i="2"/>
  <c r="AP1461" i="2"/>
  <c r="AP1462" i="2"/>
  <c r="AP1463" i="2"/>
  <c r="AP1464" i="2"/>
  <c r="AP1465" i="2"/>
  <c r="AP1466" i="2"/>
  <c r="AP1467" i="2"/>
  <c r="AP1468" i="2"/>
  <c r="AP1469" i="2"/>
  <c r="AP1470" i="2"/>
  <c r="AP1471" i="2"/>
  <c r="AP1472" i="2"/>
  <c r="AP1473" i="2"/>
  <c r="AP1474" i="2"/>
  <c r="AP1475" i="2"/>
  <c r="AP1476" i="2"/>
  <c r="AP1477" i="2"/>
  <c r="AP1478" i="2"/>
  <c r="AP1479" i="2"/>
  <c r="AP1480" i="2"/>
  <c r="AP1481" i="2"/>
  <c r="AP1482" i="2"/>
  <c r="AP1483" i="2"/>
  <c r="AP1484" i="2"/>
  <c r="AP1485" i="2"/>
  <c r="AP1486" i="2"/>
  <c r="AP1487" i="2"/>
  <c r="AP1488" i="2"/>
  <c r="AP1489" i="2"/>
  <c r="AP1490" i="2"/>
  <c r="AP1491" i="2"/>
  <c r="AP1492" i="2"/>
  <c r="AP1493" i="2"/>
  <c r="AP1494" i="2"/>
  <c r="AP1495" i="2"/>
  <c r="AP1496" i="2"/>
  <c r="AP1497" i="2"/>
  <c r="AP1498" i="2"/>
  <c r="AP1499" i="2"/>
  <c r="AP1500" i="2"/>
  <c r="AP1501" i="2"/>
  <c r="AP1502" i="2"/>
  <c r="AP1503" i="2"/>
  <c r="AP1504" i="2"/>
  <c r="AP1505" i="2"/>
  <c r="AP1506" i="2"/>
  <c r="AP1507" i="2"/>
  <c r="AP1508" i="2"/>
  <c r="AP1509" i="2"/>
  <c r="AP1510" i="2"/>
  <c r="AP1511" i="2"/>
  <c r="AP1512" i="2"/>
  <c r="AP1513" i="2"/>
  <c r="AP1514" i="2"/>
  <c r="AP1515" i="2"/>
  <c r="AP1516" i="2"/>
  <c r="AP1517" i="2"/>
  <c r="AP1518" i="2"/>
  <c r="AP1519" i="2"/>
  <c r="AP1520" i="2"/>
  <c r="AP1521" i="2"/>
  <c r="AP1522" i="2"/>
  <c r="AP1523" i="2"/>
  <c r="AP1524" i="2"/>
  <c r="AP1525" i="2"/>
  <c r="AP1526" i="2"/>
  <c r="AP1527" i="2"/>
  <c r="AP1528" i="2"/>
  <c r="AP1529" i="2"/>
  <c r="AP1530" i="2"/>
  <c r="AP1531" i="2"/>
  <c r="AP1532" i="2"/>
  <c r="AP1533" i="2"/>
  <c r="AP1534" i="2"/>
  <c r="AP1535" i="2"/>
  <c r="AP1536" i="2"/>
  <c r="AP1537" i="2"/>
  <c r="AP1538" i="2"/>
  <c r="AP1539" i="2"/>
  <c r="AP1540" i="2"/>
  <c r="AP1541" i="2"/>
  <c r="AP1542" i="2"/>
  <c r="AP1543" i="2"/>
  <c r="AP1544" i="2"/>
  <c r="AP1545" i="2"/>
  <c r="AP1546" i="2"/>
  <c r="AP1547" i="2"/>
  <c r="AP1548" i="2"/>
  <c r="AP1549" i="2"/>
  <c r="AP1550" i="2"/>
  <c r="AP1551" i="2"/>
  <c r="AP1552" i="2"/>
  <c r="AP1553" i="2"/>
  <c r="AP1554" i="2"/>
  <c r="AP1555" i="2"/>
  <c r="AP1556" i="2"/>
  <c r="AP1557" i="2"/>
  <c r="AP1558" i="2"/>
  <c r="AP1559" i="2"/>
  <c r="AP1560" i="2"/>
  <c r="AP1561" i="2"/>
  <c r="AP1562" i="2"/>
  <c r="AP1563" i="2"/>
  <c r="AP1564" i="2"/>
  <c r="AP1565" i="2"/>
  <c r="AP1566" i="2"/>
  <c r="AP1567" i="2"/>
  <c r="AP1568" i="2"/>
  <c r="AP1569" i="2"/>
  <c r="AP1570" i="2"/>
  <c r="AP1571" i="2"/>
  <c r="AP1572" i="2"/>
  <c r="AP1573" i="2"/>
  <c r="AP1574" i="2"/>
  <c r="AP1575" i="2"/>
  <c r="AP1576" i="2"/>
  <c r="AP1577" i="2"/>
  <c r="AP1578" i="2"/>
  <c r="AP1579" i="2"/>
  <c r="AP1580" i="2"/>
  <c r="AP1581" i="2"/>
  <c r="AP1582" i="2"/>
  <c r="AP1583" i="2"/>
  <c r="AP1584" i="2"/>
  <c r="AP1585" i="2"/>
  <c r="AP1586" i="2"/>
  <c r="AP1587" i="2"/>
  <c r="AP1588" i="2"/>
  <c r="AP1589" i="2"/>
  <c r="AP1590" i="2"/>
  <c r="AP1591" i="2"/>
  <c r="AP1592" i="2"/>
  <c r="AP1593" i="2"/>
  <c r="AP1594" i="2"/>
  <c r="AP1595" i="2"/>
  <c r="AP1596" i="2"/>
  <c r="AP1597" i="2"/>
  <c r="AP1598" i="2"/>
  <c r="AP1599" i="2"/>
  <c r="AP1600" i="2"/>
  <c r="AP1601" i="2"/>
  <c r="AP1602" i="2"/>
  <c r="AP1603" i="2"/>
  <c r="AP1604" i="2"/>
  <c r="AP1605" i="2"/>
  <c r="AP1606" i="2"/>
  <c r="AP1607" i="2"/>
  <c r="AP1608" i="2"/>
  <c r="AP1609" i="2"/>
  <c r="AP1610" i="2"/>
  <c r="AP1611" i="2"/>
  <c r="AP1612" i="2"/>
  <c r="AP1613" i="2"/>
  <c r="AP1614" i="2"/>
  <c r="AP1615" i="2"/>
  <c r="AP1616" i="2"/>
  <c r="AP1617" i="2"/>
  <c r="AP1618" i="2"/>
  <c r="AP1619" i="2"/>
  <c r="AP1620" i="2"/>
  <c r="AP1621" i="2"/>
  <c r="AP1622" i="2"/>
  <c r="AP1623" i="2"/>
  <c r="AP1624" i="2"/>
  <c r="AP1625" i="2"/>
  <c r="AP1626" i="2"/>
  <c r="AP1627" i="2"/>
  <c r="AP1628" i="2"/>
  <c r="AP1629" i="2"/>
  <c r="AP1630" i="2"/>
  <c r="AP1631" i="2"/>
  <c r="AP1632" i="2"/>
  <c r="AP1633" i="2"/>
  <c r="AP1634" i="2"/>
  <c r="AP1635" i="2"/>
  <c r="AP1636" i="2"/>
  <c r="AP1637" i="2"/>
  <c r="AP1638" i="2"/>
  <c r="AP1639" i="2"/>
  <c r="AP1640" i="2"/>
  <c r="AP1641" i="2"/>
  <c r="AP1642" i="2"/>
  <c r="AP1643" i="2"/>
  <c r="AP1644" i="2"/>
  <c r="AP1645" i="2"/>
  <c r="AP1646" i="2"/>
  <c r="AP1647" i="2"/>
  <c r="AP1648" i="2"/>
  <c r="AP1649" i="2"/>
  <c r="AP1650" i="2"/>
  <c r="AP1651" i="2"/>
  <c r="AP1652" i="2"/>
  <c r="AP1653" i="2"/>
  <c r="AP1654" i="2"/>
  <c r="AP1655" i="2"/>
  <c r="AP1656" i="2"/>
  <c r="AP1657" i="2"/>
  <c r="AP1658" i="2"/>
  <c r="AP1659" i="2"/>
  <c r="AP1660" i="2"/>
  <c r="AP1661" i="2"/>
  <c r="AP1662" i="2"/>
  <c r="AP1663" i="2"/>
  <c r="AP1664" i="2"/>
  <c r="AP1665" i="2"/>
  <c r="AP1666" i="2"/>
  <c r="AP1667" i="2"/>
  <c r="AP1668" i="2"/>
  <c r="AP1669" i="2"/>
  <c r="AP1670" i="2"/>
  <c r="AP1671" i="2"/>
  <c r="AP1672" i="2"/>
  <c r="AP1673" i="2"/>
  <c r="AP1674" i="2"/>
  <c r="AP1675" i="2"/>
  <c r="AP1676" i="2"/>
  <c r="AP1677" i="2"/>
  <c r="AP1678" i="2"/>
  <c r="AP1679" i="2"/>
  <c r="AP1680" i="2"/>
  <c r="AP1681" i="2"/>
  <c r="AP1682" i="2"/>
  <c r="AP1683" i="2"/>
  <c r="AP1684" i="2"/>
  <c r="AP1685" i="2"/>
  <c r="AP1686" i="2"/>
  <c r="AP1687" i="2"/>
  <c r="AP1688" i="2"/>
  <c r="AP1689" i="2"/>
  <c r="AP1690" i="2"/>
  <c r="AP1691" i="2"/>
  <c r="AP1692" i="2"/>
  <c r="AP1693" i="2"/>
  <c r="AP1694" i="2"/>
  <c r="AP1695" i="2"/>
  <c r="AP1696" i="2"/>
  <c r="AP1697" i="2"/>
  <c r="AP1698" i="2"/>
  <c r="AP1699" i="2"/>
  <c r="AP1700" i="2"/>
  <c r="AP1701" i="2"/>
  <c r="AP1702" i="2"/>
  <c r="AP1703" i="2"/>
  <c r="AP1704" i="2"/>
  <c r="AP1705" i="2"/>
  <c r="AP1706" i="2"/>
  <c r="AP1707" i="2"/>
  <c r="AP1708" i="2"/>
  <c r="AP1709" i="2"/>
  <c r="AP1710" i="2"/>
  <c r="AP1711" i="2"/>
  <c r="AP1712" i="2"/>
  <c r="AP1713" i="2"/>
  <c r="AP1714" i="2"/>
  <c r="AP1715" i="2"/>
  <c r="AP1716" i="2"/>
  <c r="AP1717" i="2"/>
  <c r="AP1718" i="2"/>
  <c r="AP1719" i="2"/>
  <c r="AP1720" i="2"/>
  <c r="AP1721" i="2"/>
  <c r="AP1722" i="2"/>
  <c r="AP1723" i="2"/>
  <c r="AP1724" i="2"/>
  <c r="AP1725" i="2"/>
  <c r="AP1726" i="2"/>
  <c r="AP1727" i="2"/>
  <c r="AP1728" i="2"/>
  <c r="AP1729" i="2"/>
  <c r="AP1730" i="2"/>
  <c r="AP1731" i="2"/>
  <c r="AP1732" i="2"/>
  <c r="AP1733" i="2"/>
  <c r="AP1734" i="2"/>
  <c r="AP1735" i="2"/>
  <c r="AP1736" i="2"/>
  <c r="AP1737" i="2"/>
  <c r="AP1738" i="2"/>
  <c r="AP1739" i="2"/>
  <c r="AP1740" i="2"/>
  <c r="AP1741" i="2"/>
  <c r="AP1742" i="2"/>
  <c r="AP1743" i="2"/>
  <c r="AP1744" i="2"/>
  <c r="AP1745" i="2"/>
  <c r="AP1746" i="2"/>
  <c r="AP1747" i="2"/>
  <c r="AP1748" i="2"/>
  <c r="AP1749" i="2"/>
  <c r="AP1750" i="2"/>
  <c r="AP1751" i="2"/>
  <c r="AP1752" i="2"/>
  <c r="AP1753" i="2"/>
  <c r="AP1754" i="2"/>
  <c r="AP1755" i="2"/>
  <c r="AP1756" i="2"/>
  <c r="AP1757" i="2"/>
  <c r="AP1758" i="2"/>
  <c r="AP1759" i="2"/>
  <c r="AP1760" i="2"/>
  <c r="AP1761" i="2"/>
  <c r="AP1762" i="2"/>
  <c r="AP1763" i="2"/>
  <c r="AP1764" i="2"/>
  <c r="AP1765" i="2"/>
  <c r="AP1766" i="2"/>
  <c r="AP1767" i="2"/>
  <c r="AP1768" i="2"/>
  <c r="AP1769" i="2"/>
  <c r="AP1770" i="2"/>
  <c r="AP1771" i="2"/>
  <c r="AP1772" i="2"/>
  <c r="AP1773" i="2"/>
  <c r="AP1774" i="2"/>
  <c r="AP1775" i="2"/>
  <c r="AP1776" i="2"/>
  <c r="AP1777" i="2"/>
  <c r="AP1778" i="2"/>
  <c r="AP1779" i="2"/>
  <c r="AP1780" i="2"/>
  <c r="AP1781" i="2"/>
  <c r="AP1782" i="2"/>
  <c r="AP1783" i="2"/>
  <c r="AP1784" i="2"/>
  <c r="AP1785" i="2"/>
  <c r="AP1786" i="2"/>
  <c r="AP1787" i="2"/>
  <c r="AP1788" i="2"/>
  <c r="AP1789" i="2"/>
  <c r="AP1790" i="2"/>
  <c r="AP1791" i="2"/>
  <c r="AP1792" i="2"/>
  <c r="AP1793" i="2"/>
  <c r="AP1794" i="2"/>
  <c r="AP1795" i="2"/>
  <c r="AP1796" i="2"/>
  <c r="AP1797" i="2"/>
  <c r="AP1798" i="2"/>
  <c r="AP1799" i="2"/>
  <c r="AP1800" i="2"/>
  <c r="AP1801" i="2"/>
  <c r="AP1802" i="2"/>
  <c r="AP1803" i="2"/>
  <c r="AP1804" i="2"/>
  <c r="AP1805" i="2"/>
  <c r="AP1806" i="2"/>
  <c r="AP1807" i="2"/>
  <c r="AP1808" i="2"/>
  <c r="AP1809" i="2"/>
  <c r="AP1810" i="2"/>
  <c r="AP1811" i="2"/>
  <c r="AP1812" i="2"/>
  <c r="AP1813" i="2"/>
  <c r="AP1814" i="2"/>
  <c r="AP1815" i="2"/>
  <c r="AP1816" i="2"/>
  <c r="AP1817" i="2"/>
  <c r="AP1818" i="2"/>
  <c r="AP1819" i="2"/>
  <c r="AP1820" i="2"/>
  <c r="AP1821" i="2"/>
  <c r="AP1822" i="2"/>
  <c r="AP1823" i="2"/>
  <c r="AP1824" i="2"/>
  <c r="AP1825" i="2"/>
  <c r="AP1826" i="2"/>
  <c r="AP1827" i="2"/>
  <c r="AP1828" i="2"/>
  <c r="AP1829" i="2"/>
  <c r="AP1830" i="2"/>
  <c r="AP1831" i="2"/>
  <c r="AP1832" i="2"/>
  <c r="AP1833" i="2"/>
  <c r="AP1834" i="2"/>
  <c r="AP1835" i="2"/>
  <c r="AP1836" i="2"/>
  <c r="AP1837" i="2"/>
  <c r="AP1838" i="2"/>
  <c r="AP1839" i="2"/>
  <c r="AP1840" i="2"/>
  <c r="AP1841" i="2"/>
  <c r="AP1842" i="2"/>
  <c r="AP1843" i="2"/>
  <c r="AP1844" i="2"/>
  <c r="AP1845" i="2"/>
  <c r="AP1846" i="2"/>
  <c r="AP1847" i="2"/>
  <c r="AP1848" i="2"/>
  <c r="AP1849" i="2"/>
  <c r="AP1850" i="2"/>
  <c r="AP1851" i="2"/>
  <c r="AP1852" i="2"/>
  <c r="AP1853" i="2"/>
  <c r="AP1854" i="2"/>
  <c r="AP1855" i="2"/>
  <c r="AP1856" i="2"/>
  <c r="AP1857" i="2"/>
  <c r="AP1858" i="2"/>
  <c r="AP1859" i="2"/>
  <c r="AP1860" i="2"/>
  <c r="AP1861" i="2"/>
  <c r="AP1862" i="2"/>
  <c r="AP1863" i="2"/>
  <c r="AP1864" i="2"/>
  <c r="AP1865" i="2"/>
  <c r="AP1866" i="2"/>
  <c r="AP1867" i="2"/>
  <c r="AP1868" i="2"/>
  <c r="AP1869" i="2"/>
  <c r="AP1870" i="2"/>
  <c r="AP1871" i="2"/>
  <c r="AP1872" i="2"/>
  <c r="AP1873" i="2"/>
  <c r="AP1874" i="2"/>
  <c r="AP1875" i="2"/>
  <c r="AP1876" i="2"/>
  <c r="AP1877" i="2"/>
  <c r="AP1878" i="2"/>
  <c r="AP1879" i="2"/>
  <c r="AP1880" i="2"/>
  <c r="AP1881" i="2"/>
  <c r="AP1882" i="2"/>
  <c r="AP1883" i="2"/>
  <c r="AP1884" i="2"/>
  <c r="AP1885" i="2"/>
  <c r="AP1886" i="2"/>
  <c r="AP1887" i="2"/>
  <c r="AP1888" i="2"/>
  <c r="AP1889" i="2"/>
  <c r="AP1890" i="2"/>
  <c r="AP1891" i="2"/>
  <c r="AP1892" i="2"/>
  <c r="AP1893" i="2"/>
  <c r="AP1894" i="2"/>
  <c r="AP1895" i="2"/>
  <c r="AP1896" i="2"/>
  <c r="AP1897" i="2"/>
  <c r="AP1898" i="2"/>
  <c r="AP1899" i="2"/>
  <c r="AP1900" i="2"/>
  <c r="AP1901" i="2"/>
  <c r="AP1902" i="2"/>
  <c r="AP1903" i="2"/>
  <c r="AP1904" i="2"/>
  <c r="AP1905" i="2"/>
  <c r="AP1906" i="2"/>
  <c r="AP1907" i="2"/>
  <c r="AP1908" i="2"/>
  <c r="AP1909" i="2"/>
  <c r="AP1910" i="2"/>
  <c r="AP1911" i="2"/>
  <c r="AP1912" i="2"/>
  <c r="AP1913" i="2"/>
  <c r="AP1914" i="2"/>
  <c r="AP1915" i="2"/>
  <c r="AP1916" i="2"/>
  <c r="AP1917" i="2"/>
  <c r="AP1918" i="2"/>
  <c r="AP1919" i="2"/>
  <c r="AP1920" i="2"/>
  <c r="AP1921" i="2"/>
  <c r="AP1922" i="2"/>
  <c r="AP1923" i="2"/>
  <c r="AP1924" i="2"/>
  <c r="AP1925" i="2"/>
  <c r="AP1926" i="2"/>
  <c r="AP1927" i="2"/>
  <c r="AP1928" i="2"/>
  <c r="AP1929" i="2"/>
  <c r="AP1930" i="2"/>
  <c r="AP1931" i="2"/>
  <c r="AP1932" i="2"/>
  <c r="AP1933" i="2"/>
  <c r="AP1934" i="2"/>
  <c r="AP1935" i="2"/>
  <c r="AP1936" i="2"/>
  <c r="AP1937" i="2"/>
  <c r="AP1938" i="2"/>
  <c r="AP1939" i="2"/>
  <c r="AP1940" i="2"/>
  <c r="AP1941" i="2"/>
  <c r="AP1942" i="2"/>
  <c r="AP1943" i="2"/>
  <c r="AP1944" i="2"/>
  <c r="AP1945" i="2"/>
  <c r="AP1946" i="2"/>
  <c r="AP1947" i="2"/>
  <c r="AP1948" i="2"/>
  <c r="AP1949" i="2"/>
  <c r="AP1950" i="2"/>
  <c r="AP1951" i="2"/>
  <c r="AP1952" i="2"/>
  <c r="AP1953" i="2"/>
  <c r="AP1954" i="2"/>
  <c r="AP1955" i="2"/>
  <c r="AP1956" i="2"/>
  <c r="AP1957" i="2"/>
  <c r="AP1958" i="2"/>
  <c r="AP1959" i="2"/>
  <c r="AP1960" i="2"/>
  <c r="AP1961" i="2"/>
  <c r="AP1962" i="2"/>
  <c r="AP1963" i="2"/>
  <c r="AP1964" i="2"/>
  <c r="AP1965" i="2"/>
  <c r="AP1966" i="2"/>
  <c r="AP1967" i="2"/>
  <c r="AP1968" i="2"/>
  <c r="AP1969" i="2"/>
  <c r="AP1970" i="2"/>
  <c r="AP1971" i="2"/>
  <c r="AP1972" i="2"/>
  <c r="AP1973" i="2"/>
  <c r="AP1974" i="2"/>
  <c r="AP1975" i="2"/>
  <c r="AP1976" i="2"/>
  <c r="AP1977" i="2"/>
  <c r="AP1978" i="2"/>
  <c r="AP1979" i="2"/>
  <c r="AP1980" i="2"/>
  <c r="AP1981" i="2"/>
  <c r="AP1982" i="2"/>
  <c r="AP1983" i="2"/>
  <c r="AP1984" i="2"/>
  <c r="AP1985" i="2"/>
  <c r="AP1986" i="2"/>
  <c r="AP1987" i="2"/>
  <c r="AP1988" i="2"/>
  <c r="AP1989" i="2"/>
  <c r="AP1990" i="2"/>
  <c r="AP1991" i="2"/>
  <c r="AP1992" i="2"/>
  <c r="AP1993" i="2"/>
  <c r="AP1994" i="2"/>
  <c r="AP1995" i="2"/>
  <c r="AP1996" i="2"/>
  <c r="AP1997" i="2"/>
  <c r="AP1998" i="2"/>
  <c r="AP1999" i="2"/>
  <c r="AP2000" i="2"/>
  <c r="AP2001" i="2"/>
  <c r="AP2002" i="2"/>
  <c r="AP2003" i="2"/>
  <c r="AP2004" i="2"/>
  <c r="AP2005" i="2"/>
  <c r="AP2006" i="2"/>
  <c r="AP2007" i="2"/>
  <c r="AP2008" i="2"/>
  <c r="AP2009" i="2"/>
  <c r="AP2010" i="2"/>
  <c r="AP2011" i="2"/>
  <c r="AP2012" i="2"/>
  <c r="AP2013" i="2"/>
  <c r="AP2014" i="2"/>
  <c r="AP2015" i="2"/>
  <c r="AP2016" i="2"/>
  <c r="AP2017" i="2"/>
  <c r="AP2018" i="2"/>
  <c r="AP2019" i="2"/>
  <c r="AP2020" i="2"/>
  <c r="AP2021" i="2"/>
  <c r="AP2022" i="2"/>
  <c r="AP2023" i="2"/>
  <c r="AP2024" i="2"/>
  <c r="AP2025" i="2"/>
  <c r="AP2026" i="2"/>
  <c r="AP2027" i="2"/>
  <c r="AP2028" i="2"/>
  <c r="AP2029" i="2"/>
  <c r="AP2030" i="2"/>
  <c r="AP2031" i="2"/>
  <c r="AP2032" i="2"/>
  <c r="AP2033" i="2"/>
  <c r="AP2034" i="2"/>
  <c r="AP2035" i="2"/>
  <c r="AP2036" i="2"/>
  <c r="AP2037" i="2"/>
  <c r="AP2038" i="2"/>
  <c r="AP2039" i="2"/>
  <c r="AP2040" i="2"/>
  <c r="AP2041" i="2"/>
  <c r="AP2042" i="2"/>
  <c r="AP2043" i="2"/>
  <c r="AP2044" i="2"/>
  <c r="AP2045" i="2"/>
  <c r="AP2046" i="2"/>
  <c r="AP2047" i="2"/>
  <c r="AP2048" i="2"/>
  <c r="AP2049" i="2"/>
  <c r="AP2050" i="2"/>
  <c r="AP2051" i="2"/>
  <c r="AP2052" i="2"/>
  <c r="AP2053" i="2"/>
  <c r="AP2054" i="2"/>
  <c r="AP2055" i="2"/>
  <c r="AP2056" i="2"/>
  <c r="AP2057" i="2"/>
  <c r="AP2058" i="2"/>
  <c r="AP2059" i="2"/>
  <c r="AP2060" i="2"/>
  <c r="AP2061" i="2"/>
  <c r="AP2062" i="2"/>
  <c r="AP2063" i="2"/>
  <c r="AP2064" i="2"/>
  <c r="AP2065" i="2"/>
  <c r="AP2066" i="2"/>
  <c r="AP2067" i="2"/>
  <c r="AP2068" i="2"/>
  <c r="AP2069" i="2"/>
  <c r="AP2070" i="2"/>
  <c r="AP2071" i="2"/>
  <c r="AP2072" i="2"/>
  <c r="AP2073" i="2"/>
  <c r="AP2074" i="2"/>
  <c r="AP2075" i="2"/>
  <c r="AP2076" i="2"/>
  <c r="AP2077" i="2"/>
  <c r="AP2078" i="2"/>
  <c r="AP2079" i="2"/>
  <c r="AP2080" i="2"/>
  <c r="AP2081" i="2"/>
  <c r="AP2082" i="2"/>
  <c r="AP2083" i="2"/>
  <c r="AP2084" i="2"/>
  <c r="AP2085" i="2"/>
  <c r="AP2086" i="2"/>
  <c r="AP2087" i="2"/>
  <c r="AP2088" i="2"/>
  <c r="AP2089" i="2"/>
  <c r="AP2090" i="2"/>
  <c r="AP2091" i="2"/>
  <c r="AP2092" i="2"/>
  <c r="AP2093" i="2"/>
  <c r="AP2094" i="2"/>
  <c r="AP2095" i="2"/>
  <c r="AP2096" i="2"/>
  <c r="AP2097" i="2"/>
  <c r="AP2098" i="2"/>
  <c r="AP2099" i="2"/>
  <c r="AP2100" i="2"/>
  <c r="AP2101" i="2"/>
  <c r="AP2102" i="2"/>
  <c r="AP2103" i="2"/>
  <c r="AP2104" i="2"/>
  <c r="AP2105" i="2"/>
  <c r="AP2106" i="2"/>
  <c r="AP2107" i="2"/>
  <c r="AP2108" i="2"/>
  <c r="AP2109" i="2"/>
  <c r="AP2110" i="2"/>
  <c r="AP2111" i="2"/>
  <c r="AP2112" i="2"/>
  <c r="AP2113" i="2"/>
  <c r="AP2114" i="2"/>
  <c r="AP2115" i="2"/>
  <c r="AP2116" i="2"/>
  <c r="AP2117" i="2"/>
  <c r="AP2118" i="2"/>
  <c r="AP2119" i="2"/>
  <c r="AP2120" i="2"/>
  <c r="AP2121" i="2"/>
  <c r="AP2122" i="2"/>
  <c r="AP2123" i="2"/>
  <c r="AP2124" i="2"/>
  <c r="AP2125" i="2"/>
  <c r="AP2126" i="2"/>
  <c r="AP2127" i="2"/>
  <c r="AP2128" i="2"/>
  <c r="AP2129" i="2"/>
  <c r="AP2130" i="2"/>
  <c r="AP2131" i="2"/>
  <c r="AP2132" i="2"/>
  <c r="AP2133" i="2"/>
  <c r="AP2134" i="2"/>
  <c r="AP2135" i="2"/>
  <c r="AP2136" i="2"/>
  <c r="AP2137" i="2"/>
  <c r="AP2138" i="2"/>
  <c r="AP2139" i="2"/>
  <c r="AP2140" i="2"/>
  <c r="AP2141" i="2"/>
  <c r="AP2142" i="2"/>
  <c r="AP2143" i="2"/>
  <c r="AP2144" i="2"/>
  <c r="AP2145" i="2"/>
  <c r="AP2146" i="2"/>
  <c r="AP2147" i="2"/>
  <c r="AP2148" i="2"/>
  <c r="AP2149" i="2"/>
  <c r="AP2150" i="2"/>
  <c r="AP2151" i="2"/>
  <c r="AP2152" i="2"/>
  <c r="AP2153" i="2"/>
  <c r="AP2154" i="2"/>
  <c r="AP2155" i="2"/>
  <c r="AP2156" i="2"/>
  <c r="AP2157" i="2"/>
  <c r="AP2158" i="2"/>
  <c r="AP2159" i="2"/>
  <c r="AP2160" i="2"/>
  <c r="AP2161" i="2"/>
  <c r="AP2162" i="2"/>
  <c r="AP2163" i="2"/>
  <c r="AP2164" i="2"/>
  <c r="AP2165" i="2"/>
  <c r="AP2166" i="2"/>
  <c r="AP2167" i="2"/>
  <c r="AP2168" i="2"/>
  <c r="AP2169" i="2"/>
  <c r="AP2170" i="2"/>
  <c r="AP2171" i="2"/>
  <c r="AP2172" i="2"/>
  <c r="AP2173" i="2"/>
  <c r="AP2174" i="2"/>
  <c r="AP2175" i="2"/>
  <c r="AP2176" i="2"/>
  <c r="AP2177" i="2"/>
  <c r="AP2178" i="2"/>
  <c r="AP2179" i="2"/>
  <c r="AP2180" i="2"/>
  <c r="AP2181" i="2"/>
  <c r="AP2182" i="2"/>
  <c r="AP2183" i="2"/>
  <c r="AP2184" i="2"/>
  <c r="AP2185" i="2"/>
  <c r="AP2186" i="2"/>
  <c r="AP2187" i="2"/>
  <c r="AP2188" i="2"/>
  <c r="AP2189" i="2"/>
  <c r="AP2190" i="2"/>
  <c r="AP2191" i="2"/>
  <c r="AP2192" i="2"/>
  <c r="AP2193" i="2"/>
  <c r="AP2194" i="2"/>
  <c r="AP2195" i="2"/>
  <c r="AP2196" i="2"/>
  <c r="AP2197" i="2"/>
  <c r="AP2198" i="2"/>
  <c r="AP2199" i="2"/>
  <c r="AP2200" i="2"/>
  <c r="AP2201" i="2"/>
  <c r="AP2202" i="2"/>
  <c r="AP2203" i="2"/>
  <c r="AP2204" i="2"/>
  <c r="AP2205" i="2"/>
  <c r="AP2206" i="2"/>
  <c r="AP2207" i="2"/>
  <c r="AP2208" i="2"/>
  <c r="AP2209" i="2"/>
  <c r="AP2210" i="2"/>
  <c r="AP2211" i="2"/>
  <c r="AP2212" i="2"/>
  <c r="AP2213" i="2"/>
  <c r="AP2214" i="2"/>
  <c r="AP2215" i="2"/>
  <c r="AP2216" i="2"/>
  <c r="AP2217" i="2"/>
  <c r="AP2218" i="2"/>
  <c r="AP2219" i="2"/>
  <c r="AP2220" i="2"/>
  <c r="AP2221" i="2"/>
  <c r="AP2222" i="2"/>
  <c r="AP2223" i="2"/>
  <c r="AP2224" i="2"/>
  <c r="AP2225" i="2"/>
  <c r="AP2226" i="2"/>
  <c r="AP2227" i="2"/>
  <c r="AP2228" i="2"/>
  <c r="AP2229" i="2"/>
  <c r="AP2230" i="2"/>
  <c r="AP2231" i="2"/>
  <c r="AP2232" i="2"/>
  <c r="AP2233" i="2"/>
  <c r="AP2234" i="2"/>
  <c r="AP2235" i="2"/>
  <c r="AP2236" i="2"/>
  <c r="AP2237" i="2"/>
  <c r="AP2238" i="2"/>
  <c r="AP2239" i="2"/>
  <c r="AP2240" i="2"/>
  <c r="AP2241" i="2"/>
  <c r="AP2242" i="2"/>
  <c r="AP2243" i="2"/>
  <c r="AP2244" i="2"/>
  <c r="AP2245" i="2"/>
  <c r="AP2246" i="2"/>
  <c r="AP2247" i="2"/>
  <c r="AP2248" i="2"/>
  <c r="AP2249" i="2"/>
  <c r="AP2250" i="2"/>
  <c r="AP2251" i="2"/>
  <c r="AP2252" i="2"/>
  <c r="AP2253" i="2"/>
  <c r="AP2254" i="2"/>
  <c r="AP2255" i="2"/>
  <c r="AP2256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03" i="2"/>
  <c r="AJ304" i="2"/>
  <c r="AJ305" i="2"/>
  <c r="AJ306" i="2"/>
  <c r="AJ307" i="2"/>
  <c r="AJ308" i="2"/>
  <c r="AJ309" i="2"/>
  <c r="AJ310" i="2"/>
  <c r="AJ311" i="2"/>
  <c r="AJ312" i="2"/>
  <c r="AJ313" i="2"/>
  <c r="AJ314" i="2"/>
  <c r="AJ315" i="2"/>
  <c r="AJ316" i="2"/>
  <c r="AJ317" i="2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442" i="2"/>
  <c r="AJ443" i="2"/>
  <c r="AJ444" i="2"/>
  <c r="AJ445" i="2"/>
  <c r="AJ446" i="2"/>
  <c r="AJ447" i="2"/>
  <c r="AJ448" i="2"/>
  <c r="AJ449" i="2"/>
  <c r="AJ450" i="2"/>
  <c r="AJ451" i="2"/>
  <c r="AJ452" i="2"/>
  <c r="AJ453" i="2"/>
  <c r="AJ454" i="2"/>
  <c r="AJ455" i="2"/>
  <c r="AJ456" i="2"/>
  <c r="AJ457" i="2"/>
  <c r="AJ458" i="2"/>
  <c r="AJ459" i="2"/>
  <c r="AJ460" i="2"/>
  <c r="AJ461" i="2"/>
  <c r="AJ462" i="2"/>
  <c r="AJ463" i="2"/>
  <c r="AJ464" i="2"/>
  <c r="AJ465" i="2"/>
  <c r="AJ466" i="2"/>
  <c r="AJ467" i="2"/>
  <c r="AJ468" i="2"/>
  <c r="AJ469" i="2"/>
  <c r="AJ470" i="2"/>
  <c r="AJ471" i="2"/>
  <c r="AJ472" i="2"/>
  <c r="AJ473" i="2"/>
  <c r="AJ474" i="2"/>
  <c r="AJ475" i="2"/>
  <c r="AJ476" i="2"/>
  <c r="AJ477" i="2"/>
  <c r="AJ478" i="2"/>
  <c r="AJ479" i="2"/>
  <c r="AJ480" i="2"/>
  <c r="AJ481" i="2"/>
  <c r="AJ482" i="2"/>
  <c r="AJ483" i="2"/>
  <c r="AJ484" i="2"/>
  <c r="AJ485" i="2"/>
  <c r="AJ486" i="2"/>
  <c r="AJ487" i="2"/>
  <c r="AJ488" i="2"/>
  <c r="AJ489" i="2"/>
  <c r="AJ490" i="2"/>
  <c r="AJ491" i="2"/>
  <c r="AJ492" i="2"/>
  <c r="AJ493" i="2"/>
  <c r="AJ494" i="2"/>
  <c r="AJ495" i="2"/>
  <c r="AJ496" i="2"/>
  <c r="AJ497" i="2"/>
  <c r="AJ498" i="2"/>
  <c r="AJ499" i="2"/>
  <c r="AJ500" i="2"/>
  <c r="AJ501" i="2"/>
  <c r="AJ502" i="2"/>
  <c r="AJ503" i="2"/>
  <c r="AJ504" i="2"/>
  <c r="AJ505" i="2"/>
  <c r="AJ506" i="2"/>
  <c r="AJ507" i="2"/>
  <c r="AJ508" i="2"/>
  <c r="AJ509" i="2"/>
  <c r="AJ510" i="2"/>
  <c r="AJ511" i="2"/>
  <c r="AJ512" i="2"/>
  <c r="AJ513" i="2"/>
  <c r="AJ514" i="2"/>
  <c r="AJ515" i="2"/>
  <c r="AJ516" i="2"/>
  <c r="AJ517" i="2"/>
  <c r="AJ518" i="2"/>
  <c r="AJ519" i="2"/>
  <c r="AJ520" i="2"/>
  <c r="AJ521" i="2"/>
  <c r="AJ522" i="2"/>
  <c r="AJ523" i="2"/>
  <c r="AJ524" i="2"/>
  <c r="AJ525" i="2"/>
  <c r="AJ526" i="2"/>
  <c r="AJ527" i="2"/>
  <c r="AJ528" i="2"/>
  <c r="AJ529" i="2"/>
  <c r="AJ530" i="2"/>
  <c r="AJ531" i="2"/>
  <c r="AJ532" i="2"/>
  <c r="AJ533" i="2"/>
  <c r="AJ534" i="2"/>
  <c r="AJ535" i="2"/>
  <c r="AJ536" i="2"/>
  <c r="AJ537" i="2"/>
  <c r="AJ538" i="2"/>
  <c r="AJ539" i="2"/>
  <c r="AJ540" i="2"/>
  <c r="AJ541" i="2"/>
  <c r="AJ542" i="2"/>
  <c r="AJ543" i="2"/>
  <c r="AJ544" i="2"/>
  <c r="AJ545" i="2"/>
  <c r="AJ546" i="2"/>
  <c r="AJ547" i="2"/>
  <c r="AJ548" i="2"/>
  <c r="AJ549" i="2"/>
  <c r="AJ550" i="2"/>
  <c r="AJ551" i="2"/>
  <c r="AJ552" i="2"/>
  <c r="AJ553" i="2"/>
  <c r="AJ554" i="2"/>
  <c r="AJ555" i="2"/>
  <c r="AJ556" i="2"/>
  <c r="AJ557" i="2"/>
  <c r="AJ558" i="2"/>
  <c r="AJ559" i="2"/>
  <c r="AJ560" i="2"/>
  <c r="AJ561" i="2"/>
  <c r="AJ562" i="2"/>
  <c r="AJ563" i="2"/>
  <c r="AJ564" i="2"/>
  <c r="AJ565" i="2"/>
  <c r="AJ566" i="2"/>
  <c r="AJ567" i="2"/>
  <c r="AJ568" i="2"/>
  <c r="AJ569" i="2"/>
  <c r="AJ570" i="2"/>
  <c r="AJ571" i="2"/>
  <c r="AJ572" i="2"/>
  <c r="AJ573" i="2"/>
  <c r="AJ574" i="2"/>
  <c r="AJ575" i="2"/>
  <c r="AJ576" i="2"/>
  <c r="AJ577" i="2"/>
  <c r="AJ578" i="2"/>
  <c r="AJ579" i="2"/>
  <c r="AJ580" i="2"/>
  <c r="AJ581" i="2"/>
  <c r="AJ582" i="2"/>
  <c r="AJ583" i="2"/>
  <c r="AJ584" i="2"/>
  <c r="AJ585" i="2"/>
  <c r="AJ586" i="2"/>
  <c r="AJ587" i="2"/>
  <c r="AJ588" i="2"/>
  <c r="AJ589" i="2"/>
  <c r="AJ590" i="2"/>
  <c r="AJ591" i="2"/>
  <c r="AJ592" i="2"/>
  <c r="AJ593" i="2"/>
  <c r="AJ594" i="2"/>
  <c r="AJ595" i="2"/>
  <c r="AJ596" i="2"/>
  <c r="AJ597" i="2"/>
  <c r="AJ598" i="2"/>
  <c r="AJ599" i="2"/>
  <c r="AJ600" i="2"/>
  <c r="AJ601" i="2"/>
  <c r="AJ602" i="2"/>
  <c r="AJ603" i="2"/>
  <c r="AJ604" i="2"/>
  <c r="AJ605" i="2"/>
  <c r="AJ606" i="2"/>
  <c r="AJ607" i="2"/>
  <c r="AJ608" i="2"/>
  <c r="AJ609" i="2"/>
  <c r="AJ610" i="2"/>
  <c r="AJ611" i="2"/>
  <c r="AJ612" i="2"/>
  <c r="AJ613" i="2"/>
  <c r="AJ614" i="2"/>
  <c r="AJ615" i="2"/>
  <c r="AJ616" i="2"/>
  <c r="AJ617" i="2"/>
  <c r="AJ618" i="2"/>
  <c r="AJ619" i="2"/>
  <c r="AJ620" i="2"/>
  <c r="AJ621" i="2"/>
  <c r="AJ622" i="2"/>
  <c r="AJ623" i="2"/>
  <c r="AJ624" i="2"/>
  <c r="AJ625" i="2"/>
  <c r="AJ626" i="2"/>
  <c r="AJ627" i="2"/>
  <c r="AJ628" i="2"/>
  <c r="AJ629" i="2"/>
  <c r="AJ630" i="2"/>
  <c r="AJ631" i="2"/>
  <c r="AJ632" i="2"/>
  <c r="AJ633" i="2"/>
  <c r="AJ634" i="2"/>
  <c r="AJ635" i="2"/>
  <c r="AJ636" i="2"/>
  <c r="AJ637" i="2"/>
  <c r="AJ638" i="2"/>
  <c r="AJ639" i="2"/>
  <c r="AJ640" i="2"/>
  <c r="AJ641" i="2"/>
  <c r="AJ642" i="2"/>
  <c r="AJ643" i="2"/>
  <c r="AJ644" i="2"/>
  <c r="AJ645" i="2"/>
  <c r="AJ646" i="2"/>
  <c r="AJ647" i="2"/>
  <c r="AJ648" i="2"/>
  <c r="AJ649" i="2"/>
  <c r="AJ650" i="2"/>
  <c r="AJ651" i="2"/>
  <c r="AJ652" i="2"/>
  <c r="AJ653" i="2"/>
  <c r="AJ654" i="2"/>
  <c r="AJ655" i="2"/>
  <c r="AJ656" i="2"/>
  <c r="AJ657" i="2"/>
  <c r="AJ658" i="2"/>
  <c r="AJ659" i="2"/>
  <c r="AJ660" i="2"/>
  <c r="AJ661" i="2"/>
  <c r="AJ662" i="2"/>
  <c r="AJ663" i="2"/>
  <c r="AJ664" i="2"/>
  <c r="AJ665" i="2"/>
  <c r="AJ666" i="2"/>
  <c r="AJ667" i="2"/>
  <c r="AJ668" i="2"/>
  <c r="AJ669" i="2"/>
  <c r="AJ670" i="2"/>
  <c r="AJ671" i="2"/>
  <c r="AJ672" i="2"/>
  <c r="AJ673" i="2"/>
  <c r="AJ674" i="2"/>
  <c r="AJ675" i="2"/>
  <c r="AJ676" i="2"/>
  <c r="AJ677" i="2"/>
  <c r="AJ678" i="2"/>
  <c r="AJ679" i="2"/>
  <c r="AJ680" i="2"/>
  <c r="AJ681" i="2"/>
  <c r="AJ682" i="2"/>
  <c r="AJ683" i="2"/>
  <c r="AJ684" i="2"/>
  <c r="AJ685" i="2"/>
  <c r="AJ686" i="2"/>
  <c r="AJ687" i="2"/>
  <c r="AJ688" i="2"/>
  <c r="AJ689" i="2"/>
  <c r="AJ690" i="2"/>
  <c r="AJ691" i="2"/>
  <c r="AJ692" i="2"/>
  <c r="AJ693" i="2"/>
  <c r="AJ694" i="2"/>
  <c r="AJ695" i="2"/>
  <c r="AJ696" i="2"/>
  <c r="AJ697" i="2"/>
  <c r="AJ698" i="2"/>
  <c r="AJ699" i="2"/>
  <c r="AJ700" i="2"/>
  <c r="AJ701" i="2"/>
  <c r="AJ702" i="2"/>
  <c r="AJ703" i="2"/>
  <c r="AJ704" i="2"/>
  <c r="AJ705" i="2"/>
  <c r="AJ706" i="2"/>
  <c r="AJ707" i="2"/>
  <c r="AJ708" i="2"/>
  <c r="AJ709" i="2"/>
  <c r="AJ710" i="2"/>
  <c r="AJ711" i="2"/>
  <c r="AJ712" i="2"/>
  <c r="AJ713" i="2"/>
  <c r="AJ714" i="2"/>
  <c r="AJ715" i="2"/>
  <c r="AJ716" i="2"/>
  <c r="AJ717" i="2"/>
  <c r="AJ718" i="2"/>
  <c r="AJ719" i="2"/>
  <c r="AJ720" i="2"/>
  <c r="AJ721" i="2"/>
  <c r="AJ722" i="2"/>
  <c r="AJ723" i="2"/>
  <c r="AJ724" i="2"/>
  <c r="AJ725" i="2"/>
  <c r="AJ726" i="2"/>
  <c r="AJ727" i="2"/>
  <c r="AJ728" i="2"/>
  <c r="AJ729" i="2"/>
  <c r="AJ730" i="2"/>
  <c r="AJ731" i="2"/>
  <c r="AJ732" i="2"/>
  <c r="AJ733" i="2"/>
  <c r="AJ734" i="2"/>
  <c r="AJ735" i="2"/>
  <c r="AJ736" i="2"/>
  <c r="AJ737" i="2"/>
  <c r="AJ738" i="2"/>
  <c r="AJ739" i="2"/>
  <c r="AJ740" i="2"/>
  <c r="AJ741" i="2"/>
  <c r="AJ742" i="2"/>
  <c r="AJ743" i="2"/>
  <c r="AJ744" i="2"/>
  <c r="AJ745" i="2"/>
  <c r="AJ746" i="2"/>
  <c r="AJ747" i="2"/>
  <c r="AJ748" i="2"/>
  <c r="AJ749" i="2"/>
  <c r="AJ750" i="2"/>
  <c r="AJ751" i="2"/>
  <c r="AJ752" i="2"/>
  <c r="AJ753" i="2"/>
  <c r="AJ754" i="2"/>
  <c r="AJ755" i="2"/>
  <c r="AJ756" i="2"/>
  <c r="AJ757" i="2"/>
  <c r="AJ758" i="2"/>
  <c r="AJ759" i="2"/>
  <c r="AJ760" i="2"/>
  <c r="AJ761" i="2"/>
  <c r="AJ762" i="2"/>
  <c r="AJ763" i="2"/>
  <c r="AJ764" i="2"/>
  <c r="AJ765" i="2"/>
  <c r="AJ766" i="2"/>
  <c r="AJ767" i="2"/>
  <c r="AJ768" i="2"/>
  <c r="AJ769" i="2"/>
  <c r="AJ770" i="2"/>
  <c r="AJ771" i="2"/>
  <c r="AJ772" i="2"/>
  <c r="AJ773" i="2"/>
  <c r="AJ774" i="2"/>
  <c r="AJ775" i="2"/>
  <c r="AJ776" i="2"/>
  <c r="AJ777" i="2"/>
  <c r="AJ778" i="2"/>
  <c r="AJ779" i="2"/>
  <c r="AJ780" i="2"/>
  <c r="AJ781" i="2"/>
  <c r="AJ782" i="2"/>
  <c r="AJ783" i="2"/>
  <c r="AJ784" i="2"/>
  <c r="AJ785" i="2"/>
  <c r="AJ786" i="2"/>
  <c r="AJ787" i="2"/>
  <c r="AJ788" i="2"/>
  <c r="AJ789" i="2"/>
  <c r="AJ790" i="2"/>
  <c r="AJ791" i="2"/>
  <c r="AJ792" i="2"/>
  <c r="AJ793" i="2"/>
  <c r="AJ794" i="2"/>
  <c r="AJ795" i="2"/>
  <c r="AJ796" i="2"/>
  <c r="AJ797" i="2"/>
  <c r="AJ798" i="2"/>
  <c r="AJ799" i="2"/>
  <c r="AJ800" i="2"/>
  <c r="AJ801" i="2"/>
  <c r="AJ802" i="2"/>
  <c r="AJ803" i="2"/>
  <c r="AJ804" i="2"/>
  <c r="AJ805" i="2"/>
  <c r="AJ806" i="2"/>
  <c r="AJ807" i="2"/>
  <c r="AJ808" i="2"/>
  <c r="AJ809" i="2"/>
  <c r="AJ810" i="2"/>
  <c r="AJ811" i="2"/>
  <c r="AJ812" i="2"/>
  <c r="AJ813" i="2"/>
  <c r="AJ814" i="2"/>
  <c r="AJ815" i="2"/>
  <c r="AJ816" i="2"/>
  <c r="AJ817" i="2"/>
  <c r="AJ818" i="2"/>
  <c r="AJ819" i="2"/>
  <c r="AJ820" i="2"/>
  <c r="AJ821" i="2"/>
  <c r="AJ822" i="2"/>
  <c r="AJ823" i="2"/>
  <c r="AJ824" i="2"/>
  <c r="AJ825" i="2"/>
  <c r="AJ826" i="2"/>
  <c r="AJ827" i="2"/>
  <c r="AJ828" i="2"/>
  <c r="AJ829" i="2"/>
  <c r="AJ830" i="2"/>
  <c r="AJ831" i="2"/>
  <c r="AJ832" i="2"/>
  <c r="AJ833" i="2"/>
  <c r="AJ834" i="2"/>
  <c r="AJ835" i="2"/>
  <c r="AJ836" i="2"/>
  <c r="AJ837" i="2"/>
  <c r="AJ838" i="2"/>
  <c r="AJ839" i="2"/>
  <c r="AJ840" i="2"/>
  <c r="AJ841" i="2"/>
  <c r="AJ842" i="2"/>
  <c r="AJ843" i="2"/>
  <c r="AJ844" i="2"/>
  <c r="AJ845" i="2"/>
  <c r="AJ846" i="2"/>
  <c r="AJ847" i="2"/>
  <c r="AJ848" i="2"/>
  <c r="AJ849" i="2"/>
  <c r="AJ850" i="2"/>
  <c r="AJ851" i="2"/>
  <c r="AJ852" i="2"/>
  <c r="AJ853" i="2"/>
  <c r="AJ854" i="2"/>
  <c r="AJ855" i="2"/>
  <c r="AJ856" i="2"/>
  <c r="AJ857" i="2"/>
  <c r="AJ858" i="2"/>
  <c r="AJ859" i="2"/>
  <c r="AJ860" i="2"/>
  <c r="AJ861" i="2"/>
  <c r="AJ862" i="2"/>
  <c r="AJ863" i="2"/>
  <c r="AJ864" i="2"/>
  <c r="AJ865" i="2"/>
  <c r="AJ866" i="2"/>
  <c r="AJ867" i="2"/>
  <c r="AJ868" i="2"/>
  <c r="AJ869" i="2"/>
  <c r="AJ870" i="2"/>
  <c r="AJ871" i="2"/>
  <c r="AJ872" i="2"/>
  <c r="AJ873" i="2"/>
  <c r="AJ874" i="2"/>
  <c r="AJ875" i="2"/>
  <c r="AJ876" i="2"/>
  <c r="AJ877" i="2"/>
  <c r="AJ878" i="2"/>
  <c r="AJ879" i="2"/>
  <c r="AJ880" i="2"/>
  <c r="AJ881" i="2"/>
  <c r="AJ882" i="2"/>
  <c r="AJ883" i="2"/>
  <c r="AJ884" i="2"/>
  <c r="AJ885" i="2"/>
  <c r="AJ886" i="2"/>
  <c r="AJ887" i="2"/>
  <c r="AJ888" i="2"/>
  <c r="AJ889" i="2"/>
  <c r="AJ890" i="2"/>
  <c r="AJ891" i="2"/>
  <c r="AJ892" i="2"/>
  <c r="AJ893" i="2"/>
  <c r="AJ894" i="2"/>
  <c r="AJ895" i="2"/>
  <c r="AJ896" i="2"/>
  <c r="AJ897" i="2"/>
  <c r="AJ898" i="2"/>
  <c r="AJ899" i="2"/>
  <c r="AJ900" i="2"/>
  <c r="AJ901" i="2"/>
  <c r="AJ902" i="2"/>
  <c r="AJ903" i="2"/>
  <c r="AJ904" i="2"/>
  <c r="AJ905" i="2"/>
  <c r="AJ906" i="2"/>
  <c r="AJ907" i="2"/>
  <c r="AJ908" i="2"/>
  <c r="AJ909" i="2"/>
  <c r="AJ910" i="2"/>
  <c r="AJ911" i="2"/>
  <c r="AJ912" i="2"/>
  <c r="AJ913" i="2"/>
  <c r="AJ914" i="2"/>
  <c r="AJ915" i="2"/>
  <c r="AJ916" i="2"/>
  <c r="AJ917" i="2"/>
  <c r="AJ918" i="2"/>
  <c r="AJ919" i="2"/>
  <c r="AJ920" i="2"/>
  <c r="AJ921" i="2"/>
  <c r="AJ922" i="2"/>
  <c r="AJ923" i="2"/>
  <c r="AJ924" i="2"/>
  <c r="AJ925" i="2"/>
  <c r="AJ926" i="2"/>
  <c r="AJ927" i="2"/>
  <c r="AJ928" i="2"/>
  <c r="AJ929" i="2"/>
  <c r="AJ930" i="2"/>
  <c r="AJ931" i="2"/>
  <c r="AJ932" i="2"/>
  <c r="AJ933" i="2"/>
  <c r="AJ934" i="2"/>
  <c r="AJ935" i="2"/>
  <c r="AJ936" i="2"/>
  <c r="AJ937" i="2"/>
  <c r="AJ938" i="2"/>
  <c r="AJ939" i="2"/>
  <c r="AJ940" i="2"/>
  <c r="AJ941" i="2"/>
  <c r="AJ942" i="2"/>
  <c r="AJ943" i="2"/>
  <c r="AJ944" i="2"/>
  <c r="AJ945" i="2"/>
  <c r="AJ946" i="2"/>
  <c r="AJ947" i="2"/>
  <c r="AJ948" i="2"/>
  <c r="AJ949" i="2"/>
  <c r="AJ950" i="2"/>
  <c r="AJ951" i="2"/>
  <c r="AJ952" i="2"/>
  <c r="AJ953" i="2"/>
  <c r="AJ954" i="2"/>
  <c r="AJ955" i="2"/>
  <c r="AJ956" i="2"/>
  <c r="AJ957" i="2"/>
  <c r="AJ958" i="2"/>
  <c r="AJ959" i="2"/>
  <c r="AJ960" i="2"/>
  <c r="AJ961" i="2"/>
  <c r="AJ962" i="2"/>
  <c r="AJ963" i="2"/>
  <c r="AJ964" i="2"/>
  <c r="AJ965" i="2"/>
  <c r="AJ966" i="2"/>
  <c r="AJ967" i="2"/>
  <c r="AJ968" i="2"/>
  <c r="AJ969" i="2"/>
  <c r="AJ970" i="2"/>
  <c r="AJ971" i="2"/>
  <c r="AJ972" i="2"/>
  <c r="AJ973" i="2"/>
  <c r="AJ974" i="2"/>
  <c r="AJ975" i="2"/>
  <c r="AJ976" i="2"/>
  <c r="AJ977" i="2"/>
  <c r="AJ978" i="2"/>
  <c r="AJ979" i="2"/>
  <c r="AJ980" i="2"/>
  <c r="AJ981" i="2"/>
  <c r="AJ982" i="2"/>
  <c r="AJ983" i="2"/>
  <c r="AJ984" i="2"/>
  <c r="AJ985" i="2"/>
  <c r="AJ986" i="2"/>
  <c r="AJ987" i="2"/>
  <c r="AJ988" i="2"/>
  <c r="AJ989" i="2"/>
  <c r="AJ990" i="2"/>
  <c r="AJ991" i="2"/>
  <c r="AJ992" i="2"/>
  <c r="AJ993" i="2"/>
  <c r="AJ994" i="2"/>
  <c r="AJ995" i="2"/>
  <c r="AJ996" i="2"/>
  <c r="AJ997" i="2"/>
  <c r="AJ998" i="2"/>
  <c r="AJ999" i="2"/>
  <c r="AJ1000" i="2"/>
  <c r="AJ1001" i="2"/>
  <c r="AJ1002" i="2"/>
  <c r="AJ1003" i="2"/>
  <c r="AJ1004" i="2"/>
  <c r="AJ1005" i="2"/>
  <c r="AJ1006" i="2"/>
  <c r="AJ1007" i="2"/>
  <c r="AJ1008" i="2"/>
  <c r="AJ1009" i="2"/>
  <c r="AJ1010" i="2"/>
  <c r="AJ1011" i="2"/>
  <c r="AJ1012" i="2"/>
  <c r="AJ1013" i="2"/>
  <c r="AJ1014" i="2"/>
  <c r="AJ1015" i="2"/>
  <c r="AJ1016" i="2"/>
  <c r="AJ1017" i="2"/>
  <c r="AJ1018" i="2"/>
  <c r="AJ1019" i="2"/>
  <c r="AJ1020" i="2"/>
  <c r="AJ1021" i="2"/>
  <c r="AJ1022" i="2"/>
  <c r="AJ1023" i="2"/>
  <c r="AJ1024" i="2"/>
  <c r="AJ1025" i="2"/>
  <c r="AJ1026" i="2"/>
  <c r="AJ1027" i="2"/>
  <c r="AJ1028" i="2"/>
  <c r="AJ1029" i="2"/>
  <c r="AJ1030" i="2"/>
  <c r="AJ1031" i="2"/>
  <c r="AJ1032" i="2"/>
  <c r="AJ1033" i="2"/>
  <c r="AJ1034" i="2"/>
  <c r="AJ1035" i="2"/>
  <c r="AJ1036" i="2"/>
  <c r="AJ1037" i="2"/>
  <c r="AJ1038" i="2"/>
  <c r="AJ1039" i="2"/>
  <c r="AJ1040" i="2"/>
  <c r="AJ1041" i="2"/>
  <c r="AJ1042" i="2"/>
  <c r="AJ1043" i="2"/>
  <c r="AJ1044" i="2"/>
  <c r="AJ1045" i="2"/>
  <c r="AJ1046" i="2"/>
  <c r="AJ1047" i="2"/>
  <c r="AJ1048" i="2"/>
  <c r="AJ1049" i="2"/>
  <c r="AJ1050" i="2"/>
  <c r="AJ1051" i="2"/>
  <c r="AJ1052" i="2"/>
  <c r="AJ1053" i="2"/>
  <c r="AJ1054" i="2"/>
  <c r="AJ1055" i="2"/>
  <c r="AJ1056" i="2"/>
  <c r="AJ1057" i="2"/>
  <c r="AJ1058" i="2"/>
  <c r="AJ1059" i="2"/>
  <c r="AJ1060" i="2"/>
  <c r="AJ1061" i="2"/>
  <c r="AJ1062" i="2"/>
  <c r="AJ1063" i="2"/>
  <c r="AJ1064" i="2"/>
  <c r="AJ1065" i="2"/>
  <c r="AJ1066" i="2"/>
  <c r="AJ1067" i="2"/>
  <c r="AJ1068" i="2"/>
  <c r="AJ1069" i="2"/>
  <c r="AJ1070" i="2"/>
  <c r="AJ1071" i="2"/>
  <c r="AJ1072" i="2"/>
  <c r="AJ1073" i="2"/>
  <c r="AJ1074" i="2"/>
  <c r="AJ1075" i="2"/>
  <c r="AJ1076" i="2"/>
  <c r="AJ1077" i="2"/>
  <c r="AJ1078" i="2"/>
  <c r="AJ1079" i="2"/>
  <c r="AJ1080" i="2"/>
  <c r="AJ1081" i="2"/>
  <c r="AJ1082" i="2"/>
  <c r="AJ1083" i="2"/>
  <c r="AJ1084" i="2"/>
  <c r="AJ1085" i="2"/>
  <c r="AJ1086" i="2"/>
  <c r="AJ1087" i="2"/>
  <c r="AJ1088" i="2"/>
  <c r="AJ1089" i="2"/>
  <c r="AJ1090" i="2"/>
  <c r="AJ1091" i="2"/>
  <c r="AJ1092" i="2"/>
  <c r="AJ1093" i="2"/>
  <c r="AJ1094" i="2"/>
  <c r="AJ1095" i="2"/>
  <c r="AJ1096" i="2"/>
  <c r="AJ1097" i="2"/>
  <c r="AJ1098" i="2"/>
  <c r="AJ1099" i="2"/>
  <c r="AJ1100" i="2"/>
  <c r="AJ1101" i="2"/>
  <c r="AJ1102" i="2"/>
  <c r="AJ1103" i="2"/>
  <c r="AJ1104" i="2"/>
  <c r="AJ1105" i="2"/>
  <c r="AJ1106" i="2"/>
  <c r="AJ1107" i="2"/>
  <c r="AJ1108" i="2"/>
  <c r="AJ1109" i="2"/>
  <c r="AJ1110" i="2"/>
  <c r="AJ1111" i="2"/>
  <c r="AJ1112" i="2"/>
  <c r="AJ1113" i="2"/>
  <c r="AJ1114" i="2"/>
  <c r="AJ1115" i="2"/>
  <c r="AJ1116" i="2"/>
  <c r="AJ1117" i="2"/>
  <c r="AJ1118" i="2"/>
  <c r="AJ1119" i="2"/>
  <c r="AJ1120" i="2"/>
  <c r="AJ1121" i="2"/>
  <c r="AJ1122" i="2"/>
  <c r="AJ1123" i="2"/>
  <c r="AJ1124" i="2"/>
  <c r="AJ1125" i="2"/>
  <c r="AJ1126" i="2"/>
  <c r="AJ1127" i="2"/>
  <c r="AJ1128" i="2"/>
  <c r="AJ1129" i="2"/>
  <c r="AJ1130" i="2"/>
  <c r="AJ1131" i="2"/>
  <c r="AJ1132" i="2"/>
  <c r="AJ1133" i="2"/>
  <c r="AJ1134" i="2"/>
  <c r="AJ1135" i="2"/>
  <c r="AJ1136" i="2"/>
  <c r="AJ1137" i="2"/>
  <c r="AJ1138" i="2"/>
  <c r="AJ1139" i="2"/>
  <c r="AJ1140" i="2"/>
  <c r="AJ1141" i="2"/>
  <c r="AJ1142" i="2"/>
  <c r="AJ1143" i="2"/>
  <c r="AJ1144" i="2"/>
  <c r="AJ1145" i="2"/>
  <c r="AJ1146" i="2"/>
  <c r="AJ1147" i="2"/>
  <c r="AJ1148" i="2"/>
  <c r="AJ1149" i="2"/>
  <c r="AJ1150" i="2"/>
  <c r="AJ1151" i="2"/>
  <c r="AJ1152" i="2"/>
  <c r="AJ1153" i="2"/>
  <c r="AJ1154" i="2"/>
  <c r="AJ1155" i="2"/>
  <c r="AJ1156" i="2"/>
  <c r="AJ1157" i="2"/>
  <c r="AJ1158" i="2"/>
  <c r="AJ1159" i="2"/>
  <c r="AJ1160" i="2"/>
  <c r="AJ1161" i="2"/>
  <c r="AJ1162" i="2"/>
  <c r="AJ1163" i="2"/>
  <c r="AJ1164" i="2"/>
  <c r="AJ1165" i="2"/>
  <c r="AJ1166" i="2"/>
  <c r="AJ1167" i="2"/>
  <c r="AJ1168" i="2"/>
  <c r="AJ1169" i="2"/>
  <c r="AJ1170" i="2"/>
  <c r="AJ1171" i="2"/>
  <c r="AJ1172" i="2"/>
  <c r="AJ1173" i="2"/>
  <c r="AJ1174" i="2"/>
  <c r="AJ1175" i="2"/>
  <c r="AJ1176" i="2"/>
  <c r="AJ1177" i="2"/>
  <c r="AJ1178" i="2"/>
  <c r="AJ1179" i="2"/>
  <c r="AJ1180" i="2"/>
  <c r="AJ1181" i="2"/>
  <c r="AJ1182" i="2"/>
  <c r="AJ1183" i="2"/>
  <c r="AJ1184" i="2"/>
  <c r="AJ1185" i="2"/>
  <c r="AJ1186" i="2"/>
  <c r="AJ1187" i="2"/>
  <c r="AJ1188" i="2"/>
  <c r="AJ1189" i="2"/>
  <c r="AJ1190" i="2"/>
  <c r="AJ1191" i="2"/>
  <c r="AJ1192" i="2"/>
  <c r="AJ1193" i="2"/>
  <c r="AJ1194" i="2"/>
  <c r="AJ1195" i="2"/>
  <c r="AJ1196" i="2"/>
  <c r="AJ1197" i="2"/>
  <c r="AJ1198" i="2"/>
  <c r="AJ1199" i="2"/>
  <c r="AJ1200" i="2"/>
  <c r="AJ1201" i="2"/>
  <c r="AJ1202" i="2"/>
  <c r="AJ1203" i="2"/>
  <c r="AJ1204" i="2"/>
  <c r="AJ1205" i="2"/>
  <c r="AJ1206" i="2"/>
  <c r="AJ1207" i="2"/>
  <c r="AJ1208" i="2"/>
  <c r="AJ1209" i="2"/>
  <c r="AJ1210" i="2"/>
  <c r="AJ1211" i="2"/>
  <c r="AJ1212" i="2"/>
  <c r="AJ1213" i="2"/>
  <c r="AJ1214" i="2"/>
  <c r="AJ1215" i="2"/>
  <c r="AJ1216" i="2"/>
  <c r="AJ1217" i="2"/>
  <c r="AJ1218" i="2"/>
  <c r="AJ1219" i="2"/>
  <c r="AJ1220" i="2"/>
  <c r="AJ1221" i="2"/>
  <c r="AJ1222" i="2"/>
  <c r="AJ1223" i="2"/>
  <c r="AJ1224" i="2"/>
  <c r="AJ1225" i="2"/>
  <c r="AJ1226" i="2"/>
  <c r="AJ1227" i="2"/>
  <c r="AJ1228" i="2"/>
  <c r="AJ1229" i="2"/>
  <c r="AJ1230" i="2"/>
  <c r="AJ1231" i="2"/>
  <c r="AJ1232" i="2"/>
  <c r="AJ1233" i="2"/>
  <c r="AJ1234" i="2"/>
  <c r="AJ1235" i="2"/>
  <c r="AJ1236" i="2"/>
  <c r="AJ1237" i="2"/>
  <c r="AJ1238" i="2"/>
  <c r="AJ1239" i="2"/>
  <c r="AJ1240" i="2"/>
  <c r="AJ1241" i="2"/>
  <c r="AJ1242" i="2"/>
  <c r="AJ1243" i="2"/>
  <c r="AJ1244" i="2"/>
  <c r="AJ1245" i="2"/>
  <c r="AJ1246" i="2"/>
  <c r="AJ1247" i="2"/>
  <c r="AJ1248" i="2"/>
  <c r="AJ1249" i="2"/>
  <c r="AJ1250" i="2"/>
  <c r="AJ1251" i="2"/>
  <c r="AJ1252" i="2"/>
  <c r="AJ1253" i="2"/>
  <c r="AJ1254" i="2"/>
  <c r="AJ1255" i="2"/>
  <c r="AJ1256" i="2"/>
  <c r="AJ1257" i="2"/>
  <c r="AJ1258" i="2"/>
  <c r="AJ1259" i="2"/>
  <c r="AJ1260" i="2"/>
  <c r="AJ1261" i="2"/>
  <c r="AJ1262" i="2"/>
  <c r="AJ1263" i="2"/>
  <c r="AJ1264" i="2"/>
  <c r="AJ1265" i="2"/>
  <c r="AJ1266" i="2"/>
  <c r="AJ1267" i="2"/>
  <c r="AJ1268" i="2"/>
  <c r="AJ1269" i="2"/>
  <c r="AJ1270" i="2"/>
  <c r="AJ1271" i="2"/>
  <c r="AJ1272" i="2"/>
  <c r="AJ1273" i="2"/>
  <c r="AJ1274" i="2"/>
  <c r="AJ1275" i="2"/>
  <c r="AJ1276" i="2"/>
  <c r="AJ1277" i="2"/>
  <c r="AJ1278" i="2"/>
  <c r="AJ1279" i="2"/>
  <c r="AJ1280" i="2"/>
  <c r="AJ1281" i="2"/>
  <c r="AJ1282" i="2"/>
  <c r="AJ1283" i="2"/>
  <c r="AJ1284" i="2"/>
  <c r="AJ1285" i="2"/>
  <c r="AJ1286" i="2"/>
  <c r="AJ1287" i="2"/>
  <c r="AJ1288" i="2"/>
  <c r="AJ1289" i="2"/>
  <c r="AJ1290" i="2"/>
  <c r="AJ1291" i="2"/>
  <c r="AJ1292" i="2"/>
  <c r="AJ1293" i="2"/>
  <c r="AJ1294" i="2"/>
  <c r="AJ1295" i="2"/>
  <c r="AJ1296" i="2"/>
  <c r="AJ1297" i="2"/>
  <c r="AJ1298" i="2"/>
  <c r="AJ1299" i="2"/>
  <c r="AJ1300" i="2"/>
  <c r="AJ1301" i="2"/>
  <c r="AJ1302" i="2"/>
  <c r="AJ1303" i="2"/>
  <c r="AJ1304" i="2"/>
  <c r="AJ1305" i="2"/>
  <c r="AJ1306" i="2"/>
  <c r="AJ1307" i="2"/>
  <c r="AJ1308" i="2"/>
  <c r="AJ1309" i="2"/>
  <c r="AJ1310" i="2"/>
  <c r="AJ1311" i="2"/>
  <c r="AJ1312" i="2"/>
  <c r="AJ1313" i="2"/>
  <c r="AJ1314" i="2"/>
  <c r="AJ1315" i="2"/>
  <c r="AJ1316" i="2"/>
  <c r="AJ1317" i="2"/>
  <c r="AJ1318" i="2"/>
  <c r="AJ1319" i="2"/>
  <c r="AJ1320" i="2"/>
  <c r="AJ1321" i="2"/>
  <c r="AJ1322" i="2"/>
  <c r="AJ1323" i="2"/>
  <c r="AJ1324" i="2"/>
  <c r="AJ1325" i="2"/>
  <c r="AJ1326" i="2"/>
  <c r="AJ1327" i="2"/>
  <c r="AJ1328" i="2"/>
  <c r="AJ1329" i="2"/>
  <c r="AJ1330" i="2"/>
  <c r="AJ1331" i="2"/>
  <c r="AJ1332" i="2"/>
  <c r="AJ1333" i="2"/>
  <c r="AJ1334" i="2"/>
  <c r="AJ1335" i="2"/>
  <c r="AJ1336" i="2"/>
  <c r="AJ1337" i="2"/>
  <c r="AJ1338" i="2"/>
  <c r="AJ1339" i="2"/>
  <c r="AJ1340" i="2"/>
  <c r="AJ1341" i="2"/>
  <c r="AJ1342" i="2"/>
  <c r="AJ1343" i="2"/>
  <c r="AJ1344" i="2"/>
  <c r="AJ1345" i="2"/>
  <c r="AJ1346" i="2"/>
  <c r="AJ1347" i="2"/>
  <c r="AJ1348" i="2"/>
  <c r="AJ1349" i="2"/>
  <c r="AJ1350" i="2"/>
  <c r="AJ1351" i="2"/>
  <c r="AJ1352" i="2"/>
  <c r="AJ1353" i="2"/>
  <c r="AJ1354" i="2"/>
  <c r="AJ1355" i="2"/>
  <c r="AJ1356" i="2"/>
  <c r="AJ1357" i="2"/>
  <c r="AJ1358" i="2"/>
  <c r="AJ1359" i="2"/>
  <c r="AJ1360" i="2"/>
  <c r="AJ1361" i="2"/>
  <c r="AJ1362" i="2"/>
  <c r="AJ1363" i="2"/>
  <c r="AJ1364" i="2"/>
  <c r="AJ1365" i="2"/>
  <c r="AJ1366" i="2"/>
  <c r="AJ1367" i="2"/>
  <c r="AJ1368" i="2"/>
  <c r="AJ1369" i="2"/>
  <c r="AJ1370" i="2"/>
  <c r="AJ1371" i="2"/>
  <c r="AJ1372" i="2"/>
  <c r="AJ1373" i="2"/>
  <c r="AJ1374" i="2"/>
  <c r="AJ1375" i="2"/>
  <c r="AJ1376" i="2"/>
  <c r="AJ1377" i="2"/>
  <c r="AJ1378" i="2"/>
  <c r="AJ1379" i="2"/>
  <c r="AJ1380" i="2"/>
  <c r="AJ1381" i="2"/>
  <c r="AJ1382" i="2"/>
  <c r="AJ1383" i="2"/>
  <c r="AJ1384" i="2"/>
  <c r="AJ1385" i="2"/>
  <c r="AJ1386" i="2"/>
  <c r="AJ1387" i="2"/>
  <c r="AJ1388" i="2"/>
  <c r="AJ1389" i="2"/>
  <c r="AJ1390" i="2"/>
  <c r="AJ1391" i="2"/>
  <c r="AJ1392" i="2"/>
  <c r="AJ1393" i="2"/>
  <c r="AJ1394" i="2"/>
  <c r="AJ1395" i="2"/>
  <c r="AJ1396" i="2"/>
  <c r="AJ1397" i="2"/>
  <c r="AJ1398" i="2"/>
  <c r="AJ1399" i="2"/>
  <c r="AJ1400" i="2"/>
  <c r="AJ1401" i="2"/>
  <c r="AJ1402" i="2"/>
  <c r="AJ1403" i="2"/>
  <c r="AJ1404" i="2"/>
  <c r="AJ1405" i="2"/>
  <c r="AJ1406" i="2"/>
  <c r="AJ1407" i="2"/>
  <c r="AJ1408" i="2"/>
  <c r="AJ1409" i="2"/>
  <c r="AJ1410" i="2"/>
  <c r="AJ1411" i="2"/>
  <c r="AJ1412" i="2"/>
  <c r="AJ1413" i="2"/>
  <c r="AJ1414" i="2"/>
  <c r="AJ1415" i="2"/>
  <c r="AJ1416" i="2"/>
  <c r="AJ1417" i="2"/>
  <c r="AJ1418" i="2"/>
  <c r="AJ1419" i="2"/>
  <c r="AJ1420" i="2"/>
  <c r="AJ1421" i="2"/>
  <c r="AJ1422" i="2"/>
  <c r="AJ1423" i="2"/>
  <c r="AJ1424" i="2"/>
  <c r="AJ1425" i="2"/>
  <c r="AJ1426" i="2"/>
  <c r="AJ1427" i="2"/>
  <c r="AJ1428" i="2"/>
  <c r="AJ1429" i="2"/>
  <c r="AJ1430" i="2"/>
  <c r="AJ1431" i="2"/>
  <c r="AJ1432" i="2"/>
  <c r="AJ1433" i="2"/>
  <c r="AJ1434" i="2"/>
  <c r="AJ1435" i="2"/>
  <c r="AJ1436" i="2"/>
  <c r="AJ1437" i="2"/>
  <c r="AJ1438" i="2"/>
  <c r="AJ1439" i="2"/>
  <c r="AJ1440" i="2"/>
  <c r="AJ1441" i="2"/>
  <c r="AJ1442" i="2"/>
  <c r="AJ1443" i="2"/>
  <c r="AJ1444" i="2"/>
  <c r="AJ1445" i="2"/>
  <c r="AJ1446" i="2"/>
  <c r="AJ1447" i="2"/>
  <c r="AJ1448" i="2"/>
  <c r="AJ1449" i="2"/>
  <c r="AJ1450" i="2"/>
  <c r="AJ1451" i="2"/>
  <c r="AJ1452" i="2"/>
  <c r="AJ1453" i="2"/>
  <c r="AJ1454" i="2"/>
  <c r="AJ1455" i="2"/>
  <c r="AJ1456" i="2"/>
  <c r="AJ1457" i="2"/>
  <c r="AJ1458" i="2"/>
  <c r="AJ1459" i="2"/>
  <c r="AJ1460" i="2"/>
  <c r="AJ1461" i="2"/>
  <c r="AJ1462" i="2"/>
  <c r="AJ1463" i="2"/>
  <c r="AJ1464" i="2"/>
  <c r="AJ1465" i="2"/>
  <c r="AJ1466" i="2"/>
  <c r="AJ1467" i="2"/>
  <c r="AJ1468" i="2"/>
  <c r="AJ1469" i="2"/>
  <c r="AJ1470" i="2"/>
  <c r="AJ1471" i="2"/>
  <c r="AJ1472" i="2"/>
  <c r="AJ1473" i="2"/>
  <c r="AJ1474" i="2"/>
  <c r="AJ1475" i="2"/>
  <c r="AJ1476" i="2"/>
  <c r="AJ1477" i="2"/>
  <c r="AJ1478" i="2"/>
  <c r="AJ1479" i="2"/>
  <c r="AJ1480" i="2"/>
  <c r="AJ1481" i="2"/>
  <c r="AJ1482" i="2"/>
  <c r="AJ1483" i="2"/>
  <c r="AJ1484" i="2"/>
  <c r="AJ1485" i="2"/>
  <c r="AJ1486" i="2"/>
  <c r="AJ1487" i="2"/>
  <c r="AJ1488" i="2"/>
  <c r="AJ1489" i="2"/>
  <c r="AJ1490" i="2"/>
  <c r="AJ1491" i="2"/>
  <c r="AJ1492" i="2"/>
  <c r="AJ1493" i="2"/>
  <c r="AJ1494" i="2"/>
  <c r="AJ1495" i="2"/>
  <c r="AJ1496" i="2"/>
  <c r="AJ1497" i="2"/>
  <c r="AJ1498" i="2"/>
  <c r="AJ1499" i="2"/>
  <c r="AJ1500" i="2"/>
  <c r="AJ1501" i="2"/>
  <c r="AJ1502" i="2"/>
  <c r="AJ1503" i="2"/>
  <c r="AJ1504" i="2"/>
  <c r="AJ1505" i="2"/>
  <c r="AJ1506" i="2"/>
  <c r="AJ1507" i="2"/>
  <c r="AJ1508" i="2"/>
  <c r="AJ1509" i="2"/>
  <c r="AJ1510" i="2"/>
  <c r="AJ1511" i="2"/>
  <c r="AJ1512" i="2"/>
  <c r="AJ1513" i="2"/>
  <c r="AJ1514" i="2"/>
  <c r="AJ1515" i="2"/>
  <c r="AJ1516" i="2"/>
  <c r="AJ1517" i="2"/>
  <c r="AJ1518" i="2"/>
  <c r="AJ1519" i="2"/>
  <c r="AJ1520" i="2"/>
  <c r="AJ1521" i="2"/>
  <c r="AJ1522" i="2"/>
  <c r="AJ1523" i="2"/>
  <c r="AJ1524" i="2"/>
  <c r="AJ1525" i="2"/>
  <c r="AJ1526" i="2"/>
  <c r="AJ1527" i="2"/>
  <c r="AJ1528" i="2"/>
  <c r="AJ1529" i="2"/>
  <c r="AJ1530" i="2"/>
  <c r="AJ1531" i="2"/>
  <c r="AJ1532" i="2"/>
  <c r="AJ1533" i="2"/>
  <c r="AJ1534" i="2"/>
  <c r="AJ1535" i="2"/>
  <c r="AJ1536" i="2"/>
  <c r="AJ1537" i="2"/>
  <c r="AJ1538" i="2"/>
  <c r="AJ1539" i="2"/>
  <c r="AJ1540" i="2"/>
  <c r="AJ1541" i="2"/>
  <c r="AJ1542" i="2"/>
  <c r="AJ1543" i="2"/>
  <c r="AJ1544" i="2"/>
  <c r="AJ1545" i="2"/>
  <c r="AJ1546" i="2"/>
  <c r="AJ1547" i="2"/>
  <c r="AJ1548" i="2"/>
  <c r="AJ1549" i="2"/>
  <c r="AJ1550" i="2"/>
  <c r="AJ1551" i="2"/>
  <c r="AJ1552" i="2"/>
  <c r="AJ1553" i="2"/>
  <c r="AJ1554" i="2"/>
  <c r="AJ1555" i="2"/>
  <c r="AJ1556" i="2"/>
  <c r="AJ1557" i="2"/>
  <c r="AJ1558" i="2"/>
  <c r="AJ1559" i="2"/>
  <c r="AJ1560" i="2"/>
  <c r="AJ1561" i="2"/>
  <c r="AJ1562" i="2"/>
  <c r="AJ1563" i="2"/>
  <c r="AJ1564" i="2"/>
  <c r="AJ1565" i="2"/>
  <c r="AJ1566" i="2"/>
  <c r="AJ1567" i="2"/>
  <c r="AJ1568" i="2"/>
  <c r="AJ1569" i="2"/>
  <c r="AJ1570" i="2"/>
  <c r="AJ1571" i="2"/>
  <c r="AJ1572" i="2"/>
  <c r="AJ1573" i="2"/>
  <c r="AJ1574" i="2"/>
  <c r="AJ1575" i="2"/>
  <c r="AJ1576" i="2"/>
  <c r="AJ1577" i="2"/>
  <c r="AJ1578" i="2"/>
  <c r="AJ1579" i="2"/>
  <c r="AJ1580" i="2"/>
  <c r="AJ1581" i="2"/>
  <c r="AJ1582" i="2"/>
  <c r="AJ1583" i="2"/>
  <c r="AJ1584" i="2"/>
  <c r="AJ1585" i="2"/>
  <c r="AJ1586" i="2"/>
  <c r="AJ1587" i="2"/>
  <c r="AJ1588" i="2"/>
  <c r="AJ1589" i="2"/>
  <c r="AJ1590" i="2"/>
  <c r="AJ1591" i="2"/>
  <c r="AJ1592" i="2"/>
  <c r="AJ1593" i="2"/>
  <c r="AJ1594" i="2"/>
  <c r="AJ1595" i="2"/>
  <c r="AJ1596" i="2"/>
  <c r="AJ1597" i="2"/>
  <c r="AJ1598" i="2"/>
  <c r="AJ1599" i="2"/>
  <c r="AJ1600" i="2"/>
  <c r="AJ1601" i="2"/>
  <c r="AJ1602" i="2"/>
  <c r="AJ1603" i="2"/>
  <c r="AJ1604" i="2"/>
  <c r="AJ1605" i="2"/>
  <c r="AJ1606" i="2"/>
  <c r="AJ1607" i="2"/>
  <c r="AJ1608" i="2"/>
  <c r="AJ1609" i="2"/>
  <c r="AJ1610" i="2"/>
  <c r="AJ1611" i="2"/>
  <c r="AJ1612" i="2"/>
  <c r="AJ1613" i="2"/>
  <c r="AJ1614" i="2"/>
  <c r="AJ1615" i="2"/>
  <c r="AJ1616" i="2"/>
  <c r="AJ1617" i="2"/>
  <c r="AJ1618" i="2"/>
  <c r="AJ1619" i="2"/>
  <c r="AJ1620" i="2"/>
  <c r="AJ1621" i="2"/>
  <c r="AJ1622" i="2"/>
  <c r="AJ1623" i="2"/>
  <c r="AJ1624" i="2"/>
  <c r="AJ1625" i="2"/>
  <c r="AJ1626" i="2"/>
  <c r="AJ1627" i="2"/>
  <c r="AJ1628" i="2"/>
  <c r="AJ1629" i="2"/>
  <c r="AJ1630" i="2"/>
  <c r="AJ1631" i="2"/>
  <c r="AJ1632" i="2"/>
  <c r="AJ1633" i="2"/>
  <c r="AJ1634" i="2"/>
  <c r="AJ1635" i="2"/>
  <c r="AJ1636" i="2"/>
  <c r="AJ1637" i="2"/>
  <c r="AJ1638" i="2"/>
  <c r="AJ1639" i="2"/>
  <c r="AJ1640" i="2"/>
  <c r="AJ1641" i="2"/>
  <c r="AJ1642" i="2"/>
  <c r="AJ1643" i="2"/>
  <c r="AJ1644" i="2"/>
  <c r="AJ1645" i="2"/>
  <c r="AJ1646" i="2"/>
  <c r="AJ1647" i="2"/>
  <c r="AJ1648" i="2"/>
  <c r="AJ1649" i="2"/>
  <c r="AJ1650" i="2"/>
  <c r="AJ1651" i="2"/>
  <c r="AJ1652" i="2"/>
  <c r="AJ1653" i="2"/>
  <c r="AJ1654" i="2"/>
  <c r="AJ1655" i="2"/>
  <c r="AJ1656" i="2"/>
  <c r="AJ1657" i="2"/>
  <c r="AJ1658" i="2"/>
  <c r="AJ1659" i="2"/>
  <c r="AJ1660" i="2"/>
  <c r="AJ1661" i="2"/>
  <c r="AJ1662" i="2"/>
  <c r="AJ1663" i="2"/>
  <c r="AJ1664" i="2"/>
  <c r="AJ1665" i="2"/>
  <c r="AJ1666" i="2"/>
  <c r="AJ1667" i="2"/>
  <c r="AJ1668" i="2"/>
  <c r="AJ1669" i="2"/>
  <c r="AJ1670" i="2"/>
  <c r="AJ1671" i="2"/>
  <c r="AJ1672" i="2"/>
  <c r="AJ1673" i="2"/>
  <c r="AJ1674" i="2"/>
  <c r="AJ1675" i="2"/>
  <c r="AJ1676" i="2"/>
  <c r="AJ1677" i="2"/>
  <c r="AJ1678" i="2"/>
  <c r="AJ1679" i="2"/>
  <c r="AJ1680" i="2"/>
  <c r="AJ1681" i="2"/>
  <c r="AJ1682" i="2"/>
  <c r="AJ1683" i="2"/>
  <c r="AJ1684" i="2"/>
  <c r="AJ1685" i="2"/>
  <c r="AJ1686" i="2"/>
  <c r="AJ1687" i="2"/>
  <c r="AJ1688" i="2"/>
  <c r="AJ1689" i="2"/>
  <c r="AJ1690" i="2"/>
  <c r="AJ1691" i="2"/>
  <c r="AJ1692" i="2"/>
  <c r="AJ1693" i="2"/>
  <c r="AJ1694" i="2"/>
  <c r="AJ1695" i="2"/>
  <c r="AJ1696" i="2"/>
  <c r="AJ1697" i="2"/>
  <c r="AJ1698" i="2"/>
  <c r="AJ1699" i="2"/>
  <c r="AJ1700" i="2"/>
  <c r="AJ1701" i="2"/>
  <c r="AJ1702" i="2"/>
  <c r="AJ1703" i="2"/>
  <c r="AJ1704" i="2"/>
  <c r="AJ1705" i="2"/>
  <c r="AJ1706" i="2"/>
  <c r="AJ1707" i="2"/>
  <c r="AJ1708" i="2"/>
  <c r="AJ1709" i="2"/>
  <c r="AJ1710" i="2"/>
  <c r="AJ1711" i="2"/>
  <c r="AJ1712" i="2"/>
  <c r="AJ1713" i="2"/>
  <c r="AJ1714" i="2"/>
  <c r="AJ1715" i="2"/>
  <c r="AJ1716" i="2"/>
  <c r="AJ1717" i="2"/>
  <c r="AJ1718" i="2"/>
  <c r="AJ1719" i="2"/>
  <c r="AJ1720" i="2"/>
  <c r="AJ1721" i="2"/>
  <c r="AJ1722" i="2"/>
  <c r="AJ1723" i="2"/>
  <c r="AJ1724" i="2"/>
  <c r="AJ1725" i="2"/>
  <c r="AJ1726" i="2"/>
  <c r="AJ1727" i="2"/>
  <c r="AJ1728" i="2"/>
  <c r="AJ1729" i="2"/>
  <c r="AJ1730" i="2"/>
  <c r="AJ1731" i="2"/>
  <c r="AJ1732" i="2"/>
  <c r="AJ1733" i="2"/>
  <c r="AJ1734" i="2"/>
  <c r="AJ1735" i="2"/>
  <c r="AJ1736" i="2"/>
  <c r="AJ1737" i="2"/>
  <c r="AJ1738" i="2"/>
  <c r="AJ1739" i="2"/>
  <c r="AJ1740" i="2"/>
  <c r="AJ1741" i="2"/>
  <c r="AJ1742" i="2"/>
  <c r="AJ1743" i="2"/>
  <c r="AJ1744" i="2"/>
  <c r="AJ1745" i="2"/>
  <c r="AJ1746" i="2"/>
  <c r="AJ1747" i="2"/>
  <c r="AJ1748" i="2"/>
  <c r="AJ1749" i="2"/>
  <c r="AJ1750" i="2"/>
  <c r="AJ1751" i="2"/>
  <c r="AJ1752" i="2"/>
  <c r="AJ1753" i="2"/>
  <c r="AJ1754" i="2"/>
  <c r="AJ1755" i="2"/>
  <c r="AJ1756" i="2"/>
  <c r="AJ1757" i="2"/>
  <c r="AJ1758" i="2"/>
  <c r="AJ1759" i="2"/>
  <c r="AJ1760" i="2"/>
  <c r="AJ1761" i="2"/>
  <c r="AJ1762" i="2"/>
  <c r="AJ1763" i="2"/>
  <c r="AJ1764" i="2"/>
  <c r="AJ1765" i="2"/>
  <c r="AJ1766" i="2"/>
  <c r="AJ1767" i="2"/>
  <c r="AJ1768" i="2"/>
  <c r="AJ1769" i="2"/>
  <c r="AJ1770" i="2"/>
  <c r="AJ1771" i="2"/>
  <c r="AJ1772" i="2"/>
  <c r="AJ1773" i="2"/>
  <c r="AJ1774" i="2"/>
  <c r="AJ1775" i="2"/>
  <c r="AJ1776" i="2"/>
  <c r="AJ1777" i="2"/>
  <c r="AJ1778" i="2"/>
  <c r="AJ1779" i="2"/>
  <c r="AJ1780" i="2"/>
  <c r="AJ1781" i="2"/>
  <c r="AJ1782" i="2"/>
  <c r="AJ1783" i="2"/>
  <c r="AJ1784" i="2"/>
  <c r="AJ1785" i="2"/>
  <c r="AJ1786" i="2"/>
  <c r="AJ1787" i="2"/>
  <c r="AJ1788" i="2"/>
  <c r="AJ1789" i="2"/>
  <c r="AJ1790" i="2"/>
  <c r="AJ1791" i="2"/>
  <c r="AJ1792" i="2"/>
  <c r="AJ1793" i="2"/>
  <c r="AJ1794" i="2"/>
  <c r="AJ1795" i="2"/>
  <c r="AJ1796" i="2"/>
  <c r="AJ1797" i="2"/>
  <c r="AJ1798" i="2"/>
  <c r="AJ1799" i="2"/>
  <c r="AJ1800" i="2"/>
  <c r="AJ1801" i="2"/>
  <c r="AJ1802" i="2"/>
  <c r="AJ1803" i="2"/>
  <c r="AJ1804" i="2"/>
  <c r="AJ1805" i="2"/>
  <c r="AJ1806" i="2"/>
  <c r="AJ1807" i="2"/>
  <c r="AJ1808" i="2"/>
  <c r="AJ1809" i="2"/>
  <c r="AJ1810" i="2"/>
  <c r="AJ1811" i="2"/>
  <c r="AJ1812" i="2"/>
  <c r="AJ1813" i="2"/>
  <c r="AJ1814" i="2"/>
  <c r="AJ1815" i="2"/>
  <c r="AJ1816" i="2"/>
  <c r="AJ1817" i="2"/>
  <c r="AJ1818" i="2"/>
  <c r="AJ1819" i="2"/>
  <c r="AJ1820" i="2"/>
  <c r="AJ1821" i="2"/>
  <c r="AJ1822" i="2"/>
  <c r="AJ1823" i="2"/>
  <c r="AJ1824" i="2"/>
  <c r="AJ1825" i="2"/>
  <c r="AJ1826" i="2"/>
  <c r="AJ1827" i="2"/>
  <c r="AJ1828" i="2"/>
  <c r="AJ1829" i="2"/>
  <c r="AJ1830" i="2"/>
  <c r="AJ1831" i="2"/>
  <c r="AJ1832" i="2"/>
  <c r="AJ1833" i="2"/>
  <c r="AJ1834" i="2"/>
  <c r="AJ1835" i="2"/>
  <c r="AJ1836" i="2"/>
  <c r="AJ1837" i="2"/>
  <c r="AJ1838" i="2"/>
  <c r="AJ1839" i="2"/>
  <c r="AJ1840" i="2"/>
  <c r="AJ1841" i="2"/>
  <c r="AJ1842" i="2"/>
  <c r="AJ1843" i="2"/>
  <c r="AJ1844" i="2"/>
  <c r="AJ1845" i="2"/>
  <c r="AJ1846" i="2"/>
  <c r="AJ1847" i="2"/>
  <c r="AJ1848" i="2"/>
  <c r="AJ1849" i="2"/>
  <c r="AJ1850" i="2"/>
  <c r="AJ1851" i="2"/>
  <c r="AJ1852" i="2"/>
  <c r="AJ1853" i="2"/>
  <c r="AJ1854" i="2"/>
  <c r="AJ1855" i="2"/>
  <c r="AJ1856" i="2"/>
  <c r="AJ1857" i="2"/>
  <c r="AJ1858" i="2"/>
  <c r="AJ1859" i="2"/>
  <c r="AJ1860" i="2"/>
  <c r="AJ1861" i="2"/>
  <c r="AJ1862" i="2"/>
  <c r="AJ1863" i="2"/>
  <c r="AJ1864" i="2"/>
  <c r="AJ1865" i="2"/>
  <c r="AJ1866" i="2"/>
  <c r="AJ1867" i="2"/>
  <c r="AJ1868" i="2"/>
  <c r="AJ1869" i="2"/>
  <c r="AJ1870" i="2"/>
  <c r="AJ1871" i="2"/>
  <c r="AJ1872" i="2"/>
  <c r="AJ1873" i="2"/>
  <c r="AJ1874" i="2"/>
  <c r="AJ1875" i="2"/>
  <c r="AJ1876" i="2"/>
  <c r="AJ1877" i="2"/>
  <c r="AJ1878" i="2"/>
  <c r="AJ1879" i="2"/>
  <c r="AJ1880" i="2"/>
  <c r="AJ1881" i="2"/>
  <c r="AJ1882" i="2"/>
  <c r="AJ1883" i="2"/>
  <c r="AJ1884" i="2"/>
  <c r="AJ1885" i="2"/>
  <c r="AJ1886" i="2"/>
  <c r="AJ1887" i="2"/>
  <c r="AJ1888" i="2"/>
  <c r="AJ1889" i="2"/>
  <c r="AJ1890" i="2"/>
  <c r="AJ1891" i="2"/>
  <c r="AJ1892" i="2"/>
  <c r="AJ1893" i="2"/>
  <c r="AJ1894" i="2"/>
  <c r="AJ1895" i="2"/>
  <c r="AJ1896" i="2"/>
  <c r="AJ1897" i="2"/>
  <c r="AJ1898" i="2"/>
  <c r="AJ1899" i="2"/>
  <c r="AJ1900" i="2"/>
  <c r="AJ1901" i="2"/>
  <c r="AJ1902" i="2"/>
  <c r="AJ1903" i="2"/>
  <c r="AJ1904" i="2"/>
  <c r="AJ1905" i="2"/>
  <c r="AJ1906" i="2"/>
  <c r="AJ1907" i="2"/>
  <c r="AJ1908" i="2"/>
  <c r="AJ1909" i="2"/>
  <c r="AJ1910" i="2"/>
  <c r="AJ1911" i="2"/>
  <c r="AJ1912" i="2"/>
  <c r="AJ1913" i="2"/>
  <c r="AJ1914" i="2"/>
  <c r="AJ1915" i="2"/>
  <c r="AJ1916" i="2"/>
  <c r="AJ1917" i="2"/>
  <c r="AJ1918" i="2"/>
  <c r="AJ1919" i="2"/>
  <c r="AJ1920" i="2"/>
  <c r="AJ1921" i="2"/>
  <c r="AJ1922" i="2"/>
  <c r="AJ1923" i="2"/>
  <c r="AJ1924" i="2"/>
  <c r="AJ1925" i="2"/>
  <c r="AJ1926" i="2"/>
  <c r="AJ1927" i="2"/>
  <c r="AJ1928" i="2"/>
  <c r="AJ1929" i="2"/>
  <c r="AJ1930" i="2"/>
  <c r="AJ1931" i="2"/>
  <c r="AJ1932" i="2"/>
  <c r="AJ1933" i="2"/>
  <c r="AJ1934" i="2"/>
  <c r="AJ1935" i="2"/>
  <c r="AJ1936" i="2"/>
  <c r="AJ1937" i="2"/>
  <c r="AJ1938" i="2"/>
  <c r="AJ1939" i="2"/>
  <c r="AJ1940" i="2"/>
  <c r="AJ1941" i="2"/>
  <c r="AJ1942" i="2"/>
  <c r="AJ1943" i="2"/>
  <c r="AJ1944" i="2"/>
  <c r="AJ1945" i="2"/>
  <c r="AJ1946" i="2"/>
  <c r="AJ1947" i="2"/>
  <c r="AJ1948" i="2"/>
  <c r="AJ1949" i="2"/>
  <c r="AJ1950" i="2"/>
  <c r="AJ1951" i="2"/>
  <c r="AJ1952" i="2"/>
  <c r="AJ1953" i="2"/>
  <c r="AJ1954" i="2"/>
  <c r="AJ1955" i="2"/>
  <c r="AJ1956" i="2"/>
  <c r="AJ1957" i="2"/>
  <c r="AJ1958" i="2"/>
  <c r="AJ1959" i="2"/>
  <c r="AJ1960" i="2"/>
  <c r="AJ1961" i="2"/>
  <c r="AJ1962" i="2"/>
  <c r="AJ1963" i="2"/>
  <c r="AJ1964" i="2"/>
  <c r="AJ1965" i="2"/>
  <c r="AJ1966" i="2"/>
  <c r="AJ1967" i="2"/>
  <c r="AJ1968" i="2"/>
  <c r="AJ1969" i="2"/>
  <c r="AJ1970" i="2"/>
  <c r="AJ1971" i="2"/>
  <c r="AJ1972" i="2"/>
  <c r="AJ1973" i="2"/>
  <c r="AJ1974" i="2"/>
  <c r="AJ1975" i="2"/>
  <c r="AJ1976" i="2"/>
  <c r="AJ1977" i="2"/>
  <c r="AJ1978" i="2"/>
  <c r="AJ1979" i="2"/>
  <c r="AJ1980" i="2"/>
  <c r="AJ1981" i="2"/>
  <c r="AJ1982" i="2"/>
  <c r="AJ1983" i="2"/>
  <c r="AJ1984" i="2"/>
  <c r="AJ1985" i="2"/>
  <c r="AJ1986" i="2"/>
  <c r="AJ1987" i="2"/>
  <c r="AJ1988" i="2"/>
  <c r="AJ1989" i="2"/>
  <c r="AJ1990" i="2"/>
  <c r="AJ1991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311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341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AG501" i="2"/>
  <c r="AG502" i="2"/>
  <c r="AG503" i="2"/>
  <c r="AG504" i="2"/>
  <c r="AG505" i="2"/>
  <c r="AG506" i="2"/>
  <c r="AG507" i="2"/>
  <c r="AG508" i="2"/>
  <c r="AG509" i="2"/>
  <c r="AG510" i="2"/>
  <c r="AG511" i="2"/>
  <c r="AG512" i="2"/>
  <c r="AG513" i="2"/>
  <c r="AG514" i="2"/>
  <c r="AG515" i="2"/>
  <c r="AG516" i="2"/>
  <c r="AG517" i="2"/>
  <c r="AG518" i="2"/>
  <c r="AG519" i="2"/>
  <c r="AG520" i="2"/>
  <c r="AG521" i="2"/>
  <c r="AG522" i="2"/>
  <c r="AG523" i="2"/>
  <c r="AG524" i="2"/>
  <c r="AG525" i="2"/>
  <c r="AG526" i="2"/>
  <c r="AG527" i="2"/>
  <c r="AG528" i="2"/>
  <c r="AG529" i="2"/>
  <c r="AG530" i="2"/>
  <c r="AG531" i="2"/>
  <c r="AG532" i="2"/>
  <c r="AG533" i="2"/>
  <c r="AG534" i="2"/>
  <c r="AG535" i="2"/>
  <c r="AG536" i="2"/>
  <c r="AG537" i="2"/>
  <c r="AG538" i="2"/>
  <c r="AG539" i="2"/>
  <c r="AG540" i="2"/>
  <c r="AG541" i="2"/>
  <c r="AG542" i="2"/>
  <c r="AG543" i="2"/>
  <c r="AG544" i="2"/>
  <c r="AG545" i="2"/>
  <c r="AG546" i="2"/>
  <c r="AG547" i="2"/>
  <c r="AG548" i="2"/>
  <c r="AG549" i="2"/>
  <c r="AG550" i="2"/>
  <c r="AG551" i="2"/>
  <c r="AG552" i="2"/>
  <c r="AG553" i="2"/>
  <c r="AG554" i="2"/>
  <c r="AG555" i="2"/>
  <c r="AG556" i="2"/>
  <c r="AG557" i="2"/>
  <c r="AG558" i="2"/>
  <c r="AG559" i="2"/>
  <c r="AG560" i="2"/>
  <c r="AG561" i="2"/>
  <c r="AG562" i="2"/>
  <c r="AG563" i="2"/>
  <c r="AG564" i="2"/>
  <c r="AG565" i="2"/>
  <c r="AG566" i="2"/>
  <c r="AG567" i="2"/>
  <c r="AG568" i="2"/>
  <c r="AG569" i="2"/>
  <c r="AG570" i="2"/>
  <c r="AG571" i="2"/>
  <c r="AG572" i="2"/>
  <c r="AG573" i="2"/>
  <c r="AG574" i="2"/>
  <c r="AG575" i="2"/>
  <c r="AG576" i="2"/>
  <c r="AG577" i="2"/>
  <c r="AG578" i="2"/>
  <c r="AG579" i="2"/>
  <c r="AG580" i="2"/>
  <c r="AG581" i="2"/>
  <c r="AG582" i="2"/>
  <c r="AG583" i="2"/>
  <c r="AG584" i="2"/>
  <c r="AG585" i="2"/>
  <c r="AG586" i="2"/>
  <c r="AG587" i="2"/>
  <c r="AG588" i="2"/>
  <c r="AG589" i="2"/>
  <c r="AG590" i="2"/>
  <c r="AG591" i="2"/>
  <c r="AG592" i="2"/>
  <c r="AG593" i="2"/>
  <c r="AG594" i="2"/>
  <c r="AG595" i="2"/>
  <c r="AG596" i="2"/>
  <c r="AG597" i="2"/>
  <c r="AG598" i="2"/>
  <c r="AG599" i="2"/>
  <c r="AG600" i="2"/>
  <c r="AG601" i="2"/>
  <c r="AG602" i="2"/>
  <c r="AG603" i="2"/>
  <c r="AG604" i="2"/>
  <c r="AG605" i="2"/>
  <c r="AG606" i="2"/>
  <c r="AG607" i="2"/>
  <c r="AG608" i="2"/>
  <c r="AG609" i="2"/>
  <c r="AG610" i="2"/>
  <c r="AG611" i="2"/>
  <c r="AG612" i="2"/>
  <c r="AG613" i="2"/>
  <c r="AG614" i="2"/>
  <c r="AG615" i="2"/>
  <c r="AG616" i="2"/>
  <c r="AG617" i="2"/>
  <c r="AG618" i="2"/>
  <c r="AG619" i="2"/>
  <c r="AG620" i="2"/>
  <c r="AG621" i="2"/>
  <c r="AG622" i="2"/>
  <c r="AG623" i="2"/>
  <c r="AG624" i="2"/>
  <c r="AG625" i="2"/>
  <c r="AG626" i="2"/>
  <c r="AG627" i="2"/>
  <c r="AG628" i="2"/>
  <c r="AG629" i="2"/>
  <c r="AG630" i="2"/>
  <c r="AG631" i="2"/>
  <c r="AG632" i="2"/>
  <c r="AG633" i="2"/>
  <c r="AG634" i="2"/>
  <c r="AG635" i="2"/>
  <c r="AG636" i="2"/>
  <c r="AG637" i="2"/>
  <c r="AG638" i="2"/>
  <c r="AG639" i="2"/>
  <c r="AG640" i="2"/>
  <c r="AG641" i="2"/>
  <c r="AG642" i="2"/>
  <c r="AG643" i="2"/>
  <c r="AG644" i="2"/>
  <c r="AG645" i="2"/>
  <c r="AG646" i="2"/>
  <c r="AG647" i="2"/>
  <c r="AG648" i="2"/>
  <c r="AG649" i="2"/>
  <c r="AG650" i="2"/>
  <c r="AG651" i="2"/>
  <c r="AG652" i="2"/>
  <c r="AG653" i="2"/>
  <c r="AG654" i="2"/>
  <c r="AG655" i="2"/>
  <c r="AG656" i="2"/>
  <c r="AG657" i="2"/>
  <c r="AG658" i="2"/>
  <c r="AG659" i="2"/>
  <c r="AG660" i="2"/>
  <c r="AG661" i="2"/>
  <c r="AG662" i="2"/>
  <c r="AG663" i="2"/>
  <c r="AG664" i="2"/>
  <c r="AG665" i="2"/>
  <c r="AG666" i="2"/>
  <c r="AG667" i="2"/>
  <c r="AG668" i="2"/>
  <c r="AG669" i="2"/>
  <c r="AG670" i="2"/>
  <c r="AG671" i="2"/>
  <c r="AG672" i="2"/>
  <c r="AG673" i="2"/>
  <c r="AG674" i="2"/>
  <c r="AG675" i="2"/>
  <c r="AG676" i="2"/>
  <c r="AG677" i="2"/>
  <c r="AG678" i="2"/>
  <c r="AG679" i="2"/>
  <c r="AG680" i="2"/>
  <c r="AG681" i="2"/>
  <c r="AG682" i="2"/>
  <c r="AG683" i="2"/>
  <c r="AG684" i="2"/>
  <c r="AG685" i="2"/>
  <c r="AG686" i="2"/>
  <c r="AG687" i="2"/>
  <c r="AG688" i="2"/>
  <c r="AG689" i="2"/>
  <c r="AG690" i="2"/>
  <c r="AG691" i="2"/>
  <c r="AG692" i="2"/>
  <c r="AG693" i="2"/>
  <c r="AG694" i="2"/>
  <c r="AG695" i="2"/>
  <c r="AG696" i="2"/>
  <c r="AG697" i="2"/>
  <c r="AG698" i="2"/>
  <c r="AG699" i="2"/>
  <c r="AG700" i="2"/>
  <c r="AG701" i="2"/>
  <c r="AG702" i="2"/>
  <c r="AG703" i="2"/>
  <c r="AG704" i="2"/>
  <c r="AG705" i="2"/>
  <c r="AG706" i="2"/>
  <c r="AG707" i="2"/>
  <c r="AG708" i="2"/>
  <c r="AG709" i="2"/>
  <c r="AG710" i="2"/>
  <c r="AG711" i="2"/>
  <c r="AG712" i="2"/>
  <c r="AG713" i="2"/>
  <c r="AG714" i="2"/>
  <c r="AG715" i="2"/>
  <c r="AG716" i="2"/>
  <c r="AG717" i="2"/>
  <c r="AG718" i="2"/>
  <c r="AG719" i="2"/>
  <c r="AG720" i="2"/>
  <c r="AG721" i="2"/>
  <c r="AG722" i="2"/>
  <c r="AG723" i="2"/>
  <c r="AG724" i="2"/>
  <c r="AG725" i="2"/>
  <c r="AG726" i="2"/>
  <c r="AG727" i="2"/>
  <c r="AG728" i="2"/>
  <c r="AG729" i="2"/>
  <c r="AG730" i="2"/>
  <c r="AG731" i="2"/>
  <c r="AG732" i="2"/>
  <c r="AG733" i="2"/>
  <c r="AG734" i="2"/>
  <c r="AG735" i="2"/>
  <c r="AG736" i="2"/>
  <c r="AG737" i="2"/>
  <c r="AG738" i="2"/>
  <c r="AG739" i="2"/>
  <c r="AG740" i="2"/>
  <c r="AG741" i="2"/>
  <c r="AG742" i="2"/>
  <c r="AG743" i="2"/>
  <c r="AG744" i="2"/>
  <c r="AG745" i="2"/>
  <c r="AG746" i="2"/>
  <c r="AG747" i="2"/>
  <c r="AG748" i="2"/>
  <c r="AG749" i="2"/>
  <c r="AG750" i="2"/>
  <c r="AG751" i="2"/>
  <c r="AG752" i="2"/>
  <c r="AG753" i="2"/>
  <c r="AG754" i="2"/>
  <c r="AG755" i="2"/>
  <c r="AG756" i="2"/>
  <c r="AG757" i="2"/>
  <c r="AG758" i="2"/>
  <c r="AG759" i="2"/>
  <c r="AG760" i="2"/>
  <c r="AG761" i="2"/>
  <c r="AG762" i="2"/>
  <c r="AG763" i="2"/>
  <c r="AG764" i="2"/>
  <c r="AG765" i="2"/>
  <c r="AG766" i="2"/>
  <c r="AG767" i="2"/>
  <c r="AG768" i="2"/>
  <c r="AG769" i="2"/>
  <c r="AG770" i="2"/>
  <c r="AG771" i="2"/>
  <c r="AG772" i="2"/>
  <c r="AG773" i="2"/>
  <c r="AG774" i="2"/>
  <c r="AG775" i="2"/>
  <c r="AG776" i="2"/>
  <c r="AG777" i="2"/>
  <c r="AG778" i="2"/>
  <c r="AG779" i="2"/>
  <c r="AG780" i="2"/>
  <c r="AG781" i="2"/>
  <c r="AG782" i="2"/>
  <c r="AG783" i="2"/>
  <c r="AG784" i="2"/>
  <c r="AG785" i="2"/>
  <c r="AG786" i="2"/>
  <c r="AG787" i="2"/>
  <c r="AG788" i="2"/>
  <c r="AG789" i="2"/>
  <c r="AG790" i="2"/>
  <c r="AG791" i="2"/>
  <c r="AG792" i="2"/>
  <c r="AG793" i="2"/>
  <c r="AG794" i="2"/>
  <c r="AG795" i="2"/>
  <c r="AG796" i="2"/>
  <c r="AG797" i="2"/>
  <c r="AG798" i="2"/>
  <c r="AG799" i="2"/>
  <c r="AG800" i="2"/>
  <c r="AG801" i="2"/>
  <c r="AG802" i="2"/>
  <c r="AG803" i="2"/>
  <c r="AG804" i="2"/>
  <c r="AG805" i="2"/>
  <c r="AG806" i="2"/>
  <c r="AG807" i="2"/>
  <c r="AG808" i="2"/>
  <c r="AG809" i="2"/>
  <c r="AG810" i="2"/>
  <c r="AG811" i="2"/>
  <c r="AG812" i="2"/>
  <c r="AG813" i="2"/>
  <c r="AG814" i="2"/>
  <c r="AG815" i="2"/>
  <c r="AG816" i="2"/>
  <c r="AG817" i="2"/>
  <c r="AG818" i="2"/>
  <c r="AG819" i="2"/>
  <c r="AG820" i="2"/>
  <c r="AG821" i="2"/>
  <c r="AG822" i="2"/>
  <c r="AG823" i="2"/>
  <c r="AG824" i="2"/>
  <c r="AG825" i="2"/>
  <c r="AG826" i="2"/>
  <c r="AG827" i="2"/>
  <c r="AG828" i="2"/>
  <c r="AG829" i="2"/>
  <c r="AG830" i="2"/>
  <c r="AG831" i="2"/>
  <c r="AG832" i="2"/>
  <c r="AG833" i="2"/>
  <c r="AG834" i="2"/>
  <c r="AG835" i="2"/>
  <c r="AG836" i="2"/>
  <c r="AG837" i="2"/>
  <c r="AG838" i="2"/>
  <c r="AG839" i="2"/>
  <c r="AG840" i="2"/>
  <c r="AG841" i="2"/>
  <c r="AG842" i="2"/>
  <c r="AG843" i="2"/>
  <c r="AG844" i="2"/>
  <c r="AG845" i="2"/>
  <c r="AG846" i="2"/>
  <c r="AG847" i="2"/>
  <c r="AG848" i="2"/>
  <c r="AG849" i="2"/>
  <c r="AG850" i="2"/>
  <c r="AG851" i="2"/>
  <c r="AG852" i="2"/>
  <c r="AG853" i="2"/>
  <c r="AG854" i="2"/>
  <c r="AG855" i="2"/>
  <c r="AG856" i="2"/>
  <c r="AG857" i="2"/>
  <c r="AG858" i="2"/>
  <c r="AG859" i="2"/>
  <c r="AG860" i="2"/>
  <c r="AG861" i="2"/>
  <c r="AG862" i="2"/>
  <c r="AG863" i="2"/>
  <c r="AG864" i="2"/>
  <c r="AG865" i="2"/>
  <c r="AG866" i="2"/>
  <c r="AG867" i="2"/>
  <c r="AG868" i="2"/>
  <c r="AG869" i="2"/>
  <c r="AG870" i="2"/>
  <c r="AG871" i="2"/>
  <c r="AG872" i="2"/>
  <c r="AG873" i="2"/>
  <c r="AG874" i="2"/>
  <c r="AG875" i="2"/>
  <c r="AG876" i="2"/>
  <c r="AG877" i="2"/>
  <c r="AG878" i="2"/>
  <c r="AG879" i="2"/>
  <c r="AG880" i="2"/>
  <c r="AG881" i="2"/>
  <c r="AG882" i="2"/>
  <c r="AG883" i="2"/>
  <c r="AG884" i="2"/>
  <c r="AG885" i="2"/>
  <c r="AG886" i="2"/>
  <c r="AG887" i="2"/>
  <c r="AG888" i="2"/>
  <c r="AG889" i="2"/>
  <c r="AG890" i="2"/>
  <c r="AG891" i="2"/>
  <c r="AG892" i="2"/>
  <c r="AG893" i="2"/>
  <c r="AG894" i="2"/>
  <c r="AG895" i="2"/>
  <c r="AG896" i="2"/>
  <c r="AG897" i="2"/>
  <c r="AG898" i="2"/>
  <c r="AG899" i="2"/>
  <c r="AG900" i="2"/>
  <c r="AG901" i="2"/>
  <c r="AG902" i="2"/>
  <c r="AG903" i="2"/>
  <c r="AG904" i="2"/>
  <c r="AG905" i="2"/>
  <c r="AG906" i="2"/>
  <c r="AG907" i="2"/>
  <c r="AG908" i="2"/>
  <c r="AG909" i="2"/>
  <c r="AG910" i="2"/>
  <c r="AG911" i="2"/>
  <c r="AG912" i="2"/>
  <c r="AG913" i="2"/>
  <c r="AG914" i="2"/>
  <c r="AG915" i="2"/>
  <c r="AG916" i="2"/>
  <c r="AG917" i="2"/>
  <c r="AG918" i="2"/>
  <c r="AG919" i="2"/>
  <c r="AG920" i="2"/>
  <c r="AG921" i="2"/>
  <c r="AG922" i="2"/>
  <c r="AG923" i="2"/>
  <c r="AG924" i="2"/>
  <c r="AG925" i="2"/>
  <c r="AG926" i="2"/>
  <c r="AG927" i="2"/>
  <c r="AG928" i="2"/>
  <c r="AG929" i="2"/>
  <c r="AG930" i="2"/>
  <c r="AG931" i="2"/>
  <c r="AG932" i="2"/>
  <c r="AG933" i="2"/>
  <c r="AG934" i="2"/>
  <c r="AG935" i="2"/>
  <c r="AG936" i="2"/>
  <c r="AG937" i="2"/>
  <c r="AG938" i="2"/>
  <c r="AG939" i="2"/>
  <c r="AG940" i="2"/>
  <c r="AG941" i="2"/>
  <c r="AG942" i="2"/>
  <c r="AG943" i="2"/>
  <c r="AG944" i="2"/>
  <c r="AG945" i="2"/>
  <c r="AG946" i="2"/>
  <c r="AG947" i="2"/>
  <c r="AG948" i="2"/>
  <c r="AG949" i="2"/>
  <c r="AG950" i="2"/>
  <c r="AG951" i="2"/>
  <c r="AG952" i="2"/>
  <c r="AG953" i="2"/>
  <c r="AG954" i="2"/>
  <c r="AG955" i="2"/>
  <c r="AG956" i="2"/>
  <c r="AG957" i="2"/>
  <c r="AG958" i="2"/>
  <c r="AG959" i="2"/>
  <c r="AG960" i="2"/>
  <c r="AG961" i="2"/>
  <c r="AG962" i="2"/>
  <c r="AG963" i="2"/>
  <c r="AG964" i="2"/>
  <c r="AG965" i="2"/>
  <c r="AG966" i="2"/>
  <c r="AG967" i="2"/>
  <c r="AG968" i="2"/>
  <c r="AG969" i="2"/>
  <c r="AG970" i="2"/>
  <c r="AG971" i="2"/>
  <c r="AG972" i="2"/>
  <c r="AG973" i="2"/>
  <c r="AG974" i="2"/>
  <c r="AG975" i="2"/>
  <c r="AG976" i="2"/>
  <c r="AG977" i="2"/>
  <c r="AG978" i="2"/>
  <c r="AG979" i="2"/>
  <c r="AG980" i="2"/>
  <c r="AG981" i="2"/>
  <c r="AG982" i="2"/>
  <c r="AG983" i="2"/>
  <c r="AG984" i="2"/>
  <c r="AG985" i="2"/>
  <c r="AG986" i="2"/>
  <c r="AG987" i="2"/>
  <c r="AG988" i="2"/>
  <c r="AG989" i="2"/>
  <c r="AG990" i="2"/>
  <c r="AG991" i="2"/>
  <c r="AG992" i="2"/>
  <c r="AG993" i="2"/>
  <c r="AG994" i="2"/>
  <c r="AG995" i="2"/>
  <c r="AG996" i="2"/>
  <c r="AG997" i="2"/>
  <c r="AG998" i="2"/>
  <c r="AG999" i="2"/>
  <c r="AG1000" i="2"/>
  <c r="AG1001" i="2"/>
  <c r="AG1002" i="2"/>
  <c r="AG1003" i="2"/>
  <c r="AG1004" i="2"/>
  <c r="AG1005" i="2"/>
  <c r="AG1006" i="2"/>
  <c r="AG1007" i="2"/>
  <c r="AG1008" i="2"/>
  <c r="AG1009" i="2"/>
  <c r="AG1010" i="2"/>
  <c r="AG1011" i="2"/>
  <c r="AG1012" i="2"/>
  <c r="AG1013" i="2"/>
  <c r="AG1014" i="2"/>
  <c r="AG1015" i="2"/>
  <c r="AG1016" i="2"/>
  <c r="AG1017" i="2"/>
  <c r="AG1018" i="2"/>
  <c r="AG1019" i="2"/>
  <c r="AG1020" i="2"/>
  <c r="AG1021" i="2"/>
  <c r="AG1022" i="2"/>
  <c r="AG1023" i="2"/>
  <c r="AG1024" i="2"/>
  <c r="AG1025" i="2"/>
  <c r="AG1026" i="2"/>
  <c r="AG1027" i="2"/>
  <c r="AG1028" i="2"/>
  <c r="AG1029" i="2"/>
  <c r="AG1030" i="2"/>
  <c r="AG1031" i="2"/>
  <c r="AG1032" i="2"/>
  <c r="AG1033" i="2"/>
  <c r="AG1034" i="2"/>
  <c r="AG1035" i="2"/>
  <c r="AG1036" i="2"/>
  <c r="AG1037" i="2"/>
  <c r="AG1038" i="2"/>
  <c r="AG1039" i="2"/>
  <c r="AG1040" i="2"/>
  <c r="AG1041" i="2"/>
  <c r="AG1042" i="2"/>
  <c r="AG1043" i="2"/>
  <c r="AG1044" i="2"/>
  <c r="AG1045" i="2"/>
  <c r="AG1046" i="2"/>
  <c r="AG1047" i="2"/>
  <c r="AG1048" i="2"/>
  <c r="AG1049" i="2"/>
  <c r="AG1050" i="2"/>
  <c r="AG1051" i="2"/>
  <c r="AG1052" i="2"/>
  <c r="AG1053" i="2"/>
  <c r="AG1054" i="2"/>
  <c r="AG1055" i="2"/>
  <c r="AG1056" i="2"/>
  <c r="AG1057" i="2"/>
  <c r="AG1058" i="2"/>
  <c r="AG1059" i="2"/>
  <c r="AG1060" i="2"/>
  <c r="AG1061" i="2"/>
  <c r="AG1062" i="2"/>
  <c r="AG1063" i="2"/>
  <c r="AG1064" i="2"/>
  <c r="AG1065" i="2"/>
  <c r="AG1066" i="2"/>
  <c r="AG1067" i="2"/>
  <c r="AG1068" i="2"/>
  <c r="AG1069" i="2"/>
  <c r="AG1070" i="2"/>
  <c r="AG1071" i="2"/>
  <c r="AG1072" i="2"/>
  <c r="AG1073" i="2"/>
  <c r="AG1074" i="2"/>
  <c r="AG1075" i="2"/>
  <c r="AG1076" i="2"/>
  <c r="AG1077" i="2"/>
  <c r="AG1078" i="2"/>
  <c r="AG1079" i="2"/>
  <c r="AG1080" i="2"/>
  <c r="AG1081" i="2"/>
  <c r="AG1082" i="2"/>
  <c r="AG1083" i="2"/>
  <c r="AG1084" i="2"/>
  <c r="AG1085" i="2"/>
  <c r="AG1086" i="2"/>
  <c r="AG1087" i="2"/>
  <c r="AG1088" i="2"/>
  <c r="AG1089" i="2"/>
  <c r="AG1090" i="2"/>
  <c r="AG1091" i="2"/>
  <c r="AG1092" i="2"/>
  <c r="AG1093" i="2"/>
  <c r="AG1094" i="2"/>
  <c r="AG1095" i="2"/>
  <c r="AG1096" i="2"/>
  <c r="AG1097" i="2"/>
  <c r="AG1098" i="2"/>
  <c r="AG1099" i="2"/>
  <c r="AG1100" i="2"/>
  <c r="AG1101" i="2"/>
  <c r="AG1102" i="2"/>
  <c r="AG1103" i="2"/>
  <c r="AG1104" i="2"/>
  <c r="AG1105" i="2"/>
  <c r="AG1106" i="2"/>
  <c r="AG1107" i="2"/>
  <c r="AG1108" i="2"/>
  <c r="AG1109" i="2"/>
  <c r="AG1110" i="2"/>
  <c r="AG1111" i="2"/>
  <c r="AG1112" i="2"/>
  <c r="AG1113" i="2"/>
  <c r="AG1114" i="2"/>
  <c r="AG1115" i="2"/>
  <c r="AG1116" i="2"/>
  <c r="AG1117" i="2"/>
  <c r="AG1118" i="2"/>
  <c r="AG1119" i="2"/>
  <c r="AG1120" i="2"/>
  <c r="AG1121" i="2"/>
  <c r="AG1122" i="2"/>
  <c r="AG1123" i="2"/>
  <c r="AG1124" i="2"/>
  <c r="AG1125" i="2"/>
  <c r="AG1126" i="2"/>
  <c r="AG1127" i="2"/>
  <c r="AG1128" i="2"/>
  <c r="AG1129" i="2"/>
  <c r="AG1130" i="2"/>
  <c r="AG1131" i="2"/>
  <c r="AG1132" i="2"/>
  <c r="AG1133" i="2"/>
  <c r="AG1134" i="2"/>
  <c r="AG1135" i="2"/>
  <c r="AG1136" i="2"/>
  <c r="AG1137" i="2"/>
  <c r="AG1138" i="2"/>
  <c r="AG1139" i="2"/>
  <c r="AG1140" i="2"/>
  <c r="AG1141" i="2"/>
  <c r="AG1142" i="2"/>
  <c r="AG1143" i="2"/>
  <c r="AG1144" i="2"/>
  <c r="AG1145" i="2"/>
  <c r="AG1146" i="2"/>
  <c r="AG1147" i="2"/>
  <c r="AG1148" i="2"/>
  <c r="AG1149" i="2"/>
  <c r="AG1150" i="2"/>
  <c r="AG1151" i="2"/>
  <c r="AG1152" i="2"/>
  <c r="AG1153" i="2"/>
  <c r="AG1154" i="2"/>
  <c r="AG1155" i="2"/>
  <c r="AG1156" i="2"/>
  <c r="AG1157" i="2"/>
  <c r="AG1158" i="2"/>
  <c r="AG1159" i="2"/>
  <c r="AG1160" i="2"/>
  <c r="AG1161" i="2"/>
  <c r="AG1162" i="2"/>
  <c r="AG1163" i="2"/>
  <c r="AG1164" i="2"/>
  <c r="AG1165" i="2"/>
  <c r="AG1166" i="2"/>
  <c r="AG1167" i="2"/>
  <c r="AG1168" i="2"/>
  <c r="AG1169" i="2"/>
  <c r="AG1170" i="2"/>
  <c r="AG1171" i="2"/>
  <c r="AG1172" i="2"/>
  <c r="AG1173" i="2"/>
  <c r="AG1174" i="2"/>
  <c r="AG1175" i="2"/>
  <c r="AG1176" i="2"/>
  <c r="AG1177" i="2"/>
  <c r="AG1178" i="2"/>
  <c r="AG1179" i="2"/>
  <c r="AG1180" i="2"/>
  <c r="AG1181" i="2"/>
  <c r="AG1182" i="2"/>
  <c r="AG1183" i="2"/>
  <c r="AG1184" i="2"/>
  <c r="AG1185" i="2"/>
  <c r="AG1186" i="2"/>
  <c r="AG1187" i="2"/>
  <c r="AG1188" i="2"/>
  <c r="AG1189" i="2"/>
  <c r="AG1190" i="2"/>
  <c r="AG1191" i="2"/>
  <c r="AG1192" i="2"/>
  <c r="AG1193" i="2"/>
  <c r="AG1194" i="2"/>
  <c r="AG1195" i="2"/>
  <c r="AG1196" i="2"/>
  <c r="AG1197" i="2"/>
  <c r="AG1198" i="2"/>
  <c r="AG1199" i="2"/>
  <c r="AG1200" i="2"/>
  <c r="AG1201" i="2"/>
  <c r="AG1202" i="2"/>
  <c r="AG1203" i="2"/>
  <c r="AG1204" i="2"/>
  <c r="AG1205" i="2"/>
  <c r="AG1206" i="2"/>
  <c r="AG1207" i="2"/>
  <c r="AG1208" i="2"/>
  <c r="AG1209" i="2"/>
  <c r="AG1210" i="2"/>
  <c r="AG1211" i="2"/>
  <c r="AG1212" i="2"/>
  <c r="AG1213" i="2"/>
  <c r="AG1214" i="2"/>
  <c r="AG1215" i="2"/>
  <c r="AG1216" i="2"/>
  <c r="AG1217" i="2"/>
  <c r="AG1218" i="2"/>
  <c r="AG1219" i="2"/>
  <c r="AG1220" i="2"/>
  <c r="AG1221" i="2"/>
  <c r="AG1222" i="2"/>
  <c r="AG1223" i="2"/>
  <c r="AG1224" i="2"/>
  <c r="AG1225" i="2"/>
  <c r="AG1226" i="2"/>
  <c r="AG1227" i="2"/>
  <c r="AG1228" i="2"/>
  <c r="AG1229" i="2"/>
  <c r="AG1230" i="2"/>
  <c r="AG1231" i="2"/>
  <c r="AG1232" i="2"/>
  <c r="AG1233" i="2"/>
  <c r="AG1234" i="2"/>
  <c r="AG1235" i="2"/>
  <c r="AG1236" i="2"/>
  <c r="AG1237" i="2"/>
  <c r="AG1238" i="2"/>
  <c r="AG1239" i="2"/>
  <c r="AG1240" i="2"/>
  <c r="AG1241" i="2"/>
  <c r="AG1242" i="2"/>
  <c r="AG1243" i="2"/>
  <c r="AG1244" i="2"/>
  <c r="AG1245" i="2"/>
  <c r="AG1246" i="2"/>
  <c r="AG1247" i="2"/>
  <c r="AG1248" i="2"/>
  <c r="AG1249" i="2"/>
  <c r="AG1250" i="2"/>
  <c r="AG1251" i="2"/>
  <c r="AG1252" i="2"/>
  <c r="AG1253" i="2"/>
  <c r="AG1254" i="2"/>
  <c r="AG1255" i="2"/>
  <c r="AG1256" i="2"/>
  <c r="AG1257" i="2"/>
  <c r="AG1258" i="2"/>
  <c r="AG1259" i="2"/>
  <c r="AG1260" i="2"/>
  <c r="AG1261" i="2"/>
  <c r="AG1262" i="2"/>
  <c r="AG1263" i="2"/>
  <c r="AG1264" i="2"/>
  <c r="AG1265" i="2"/>
  <c r="AG1266" i="2"/>
  <c r="AG1267" i="2"/>
  <c r="AG1268" i="2"/>
  <c r="AG1269" i="2"/>
  <c r="AG1270" i="2"/>
  <c r="AG1271" i="2"/>
  <c r="AG1272" i="2"/>
  <c r="AG1273" i="2"/>
  <c r="AG1274" i="2"/>
  <c r="AG1275" i="2"/>
  <c r="AG1276" i="2"/>
  <c r="AG1277" i="2"/>
  <c r="AG1278" i="2"/>
  <c r="AG1279" i="2"/>
  <c r="AG1280" i="2"/>
  <c r="AG1281" i="2"/>
  <c r="AG1282" i="2"/>
  <c r="AG1283" i="2"/>
  <c r="AG1284" i="2"/>
  <c r="AG1285" i="2"/>
  <c r="AG1286" i="2"/>
  <c r="AG1287" i="2"/>
  <c r="AG1288" i="2"/>
  <c r="AG1289" i="2"/>
  <c r="AG1290" i="2"/>
  <c r="AG1291" i="2"/>
  <c r="AG1292" i="2"/>
  <c r="AG1293" i="2"/>
  <c r="AG1294" i="2"/>
  <c r="AG1295" i="2"/>
  <c r="AG1296" i="2"/>
  <c r="AG1297" i="2"/>
  <c r="AG1298" i="2"/>
  <c r="AG1299" i="2"/>
  <c r="AG1300" i="2"/>
  <c r="AG1301" i="2"/>
  <c r="AG1302" i="2"/>
  <c r="AG1303" i="2"/>
  <c r="AG1304" i="2"/>
  <c r="AG1305" i="2"/>
  <c r="AG1306" i="2"/>
  <c r="AG1307" i="2"/>
  <c r="AG1308" i="2"/>
  <c r="AG1309" i="2"/>
  <c r="AG1310" i="2"/>
  <c r="AG1311" i="2"/>
  <c r="AG1312" i="2"/>
  <c r="AG1313" i="2"/>
  <c r="AG1314" i="2"/>
  <c r="AG1315" i="2"/>
  <c r="AG1316" i="2"/>
  <c r="AG1317" i="2"/>
  <c r="AG1318" i="2"/>
  <c r="AG1319" i="2"/>
  <c r="AG1320" i="2"/>
  <c r="AG1321" i="2"/>
  <c r="AG1322" i="2"/>
  <c r="AG1323" i="2"/>
  <c r="AG1324" i="2"/>
  <c r="AG1325" i="2"/>
  <c r="AG1326" i="2"/>
  <c r="AG1327" i="2"/>
  <c r="AG1328" i="2"/>
  <c r="AG1329" i="2"/>
  <c r="AG1330" i="2"/>
  <c r="AG1331" i="2"/>
  <c r="AG1332" i="2"/>
  <c r="AG1333" i="2"/>
  <c r="AG1334" i="2"/>
  <c r="AG1335" i="2"/>
  <c r="AG1336" i="2"/>
  <c r="AG1337" i="2"/>
  <c r="AG1338" i="2"/>
  <c r="AG1339" i="2"/>
  <c r="AG1340" i="2"/>
  <c r="AG1341" i="2"/>
  <c r="AG1342" i="2"/>
  <c r="AG1343" i="2"/>
  <c r="AG1344" i="2"/>
  <c r="AG1345" i="2"/>
  <c r="AG1346" i="2"/>
  <c r="AG1347" i="2"/>
  <c r="AG1348" i="2"/>
  <c r="AG1349" i="2"/>
  <c r="AG1350" i="2"/>
  <c r="AG1351" i="2"/>
  <c r="AG1352" i="2"/>
  <c r="AG1353" i="2"/>
  <c r="AG1354" i="2"/>
  <c r="AG1355" i="2"/>
  <c r="AG1356" i="2"/>
  <c r="AG1357" i="2"/>
  <c r="AG1358" i="2"/>
  <c r="AG1359" i="2"/>
  <c r="AG1360" i="2"/>
  <c r="AG1361" i="2"/>
  <c r="AG1362" i="2"/>
  <c r="AG1363" i="2"/>
  <c r="AG1364" i="2"/>
  <c r="AG1365" i="2"/>
  <c r="AG1366" i="2"/>
  <c r="AG1367" i="2"/>
  <c r="AG1368" i="2"/>
  <c r="AG1369" i="2"/>
  <c r="AG1370" i="2"/>
  <c r="AG1371" i="2"/>
  <c r="AG1372" i="2"/>
  <c r="AG1373" i="2"/>
  <c r="AG1374" i="2"/>
  <c r="AG1375" i="2"/>
  <c r="AG1376" i="2"/>
  <c r="AG1377" i="2"/>
  <c r="AG1378" i="2"/>
  <c r="AG1379" i="2"/>
  <c r="AG1380" i="2"/>
  <c r="AG1381" i="2"/>
  <c r="AG1382" i="2"/>
  <c r="AG1383" i="2"/>
  <c r="AG1384" i="2"/>
  <c r="AG1385" i="2"/>
  <c r="AG1386" i="2"/>
  <c r="AG1387" i="2"/>
  <c r="AG1388" i="2"/>
  <c r="AG1389" i="2"/>
  <c r="AG1390" i="2"/>
  <c r="AG1391" i="2"/>
  <c r="AG1392" i="2"/>
  <c r="AG1393" i="2"/>
  <c r="AG1394" i="2"/>
  <c r="AG1395" i="2"/>
  <c r="AG1396" i="2"/>
  <c r="AG1397" i="2"/>
  <c r="AG1398" i="2"/>
  <c r="AG1399" i="2"/>
  <c r="AG1400" i="2"/>
  <c r="AG1401" i="2"/>
  <c r="AG1402" i="2"/>
  <c r="AG1403" i="2"/>
  <c r="AG1404" i="2"/>
  <c r="AG1405" i="2"/>
  <c r="AG1406" i="2"/>
  <c r="AG1407" i="2"/>
  <c r="AG1408" i="2"/>
  <c r="AG1409" i="2"/>
  <c r="AG1410" i="2"/>
  <c r="AG1411" i="2"/>
  <c r="AG1412" i="2"/>
  <c r="AG1413" i="2"/>
  <c r="AG1414" i="2"/>
  <c r="AG1415" i="2"/>
  <c r="AG1416" i="2"/>
  <c r="AG1417" i="2"/>
  <c r="AG1418" i="2"/>
  <c r="AG1419" i="2"/>
  <c r="AG1420" i="2"/>
  <c r="AG1421" i="2"/>
  <c r="AG1422" i="2"/>
  <c r="AG1423" i="2"/>
  <c r="AG1424" i="2"/>
  <c r="AG1425" i="2"/>
  <c r="AG1426" i="2"/>
  <c r="AG1427" i="2"/>
  <c r="AG1428" i="2"/>
  <c r="AG1429" i="2"/>
  <c r="AG1430" i="2"/>
  <c r="AG1431" i="2"/>
  <c r="AG1432" i="2"/>
  <c r="AG1433" i="2"/>
  <c r="AG1434" i="2"/>
  <c r="AG1435" i="2"/>
  <c r="AG1436" i="2"/>
  <c r="AG1437" i="2"/>
  <c r="AG1438" i="2"/>
  <c r="AG1439" i="2"/>
  <c r="AG1440" i="2"/>
  <c r="AG1441" i="2"/>
  <c r="AG1442" i="2"/>
  <c r="AG1443" i="2"/>
  <c r="AG1444" i="2"/>
  <c r="AG1445" i="2"/>
  <c r="AG1446" i="2"/>
  <c r="AG1447" i="2"/>
  <c r="AG1448" i="2"/>
  <c r="AG1449" i="2"/>
  <c r="AG1450" i="2"/>
  <c r="AG1451" i="2"/>
  <c r="AG1452" i="2"/>
  <c r="AG1453" i="2"/>
  <c r="AG1454" i="2"/>
  <c r="AG1455" i="2"/>
  <c r="AG1456" i="2"/>
  <c r="AG1457" i="2"/>
  <c r="AG1458" i="2"/>
  <c r="AG1459" i="2"/>
  <c r="AG1460" i="2"/>
  <c r="AG1461" i="2"/>
  <c r="AG1462" i="2"/>
  <c r="AG1463" i="2"/>
  <c r="AG1464" i="2"/>
  <c r="AG1465" i="2"/>
  <c r="AG1466" i="2"/>
  <c r="AG1467" i="2"/>
  <c r="AG1468" i="2"/>
  <c r="AG1469" i="2"/>
  <c r="AG1470" i="2"/>
  <c r="AG1471" i="2"/>
  <c r="AG1472" i="2"/>
  <c r="AG1473" i="2"/>
  <c r="AG1474" i="2"/>
  <c r="AG1475" i="2"/>
  <c r="AG1476" i="2"/>
  <c r="AG1477" i="2"/>
  <c r="AG1478" i="2"/>
  <c r="AG1479" i="2"/>
  <c r="AG1480" i="2"/>
  <c r="AG1481" i="2"/>
  <c r="AG1482" i="2"/>
  <c r="AG1483" i="2"/>
  <c r="AG1484" i="2"/>
  <c r="AG1485" i="2"/>
  <c r="AG1486" i="2"/>
  <c r="AG1487" i="2"/>
  <c r="AG1488" i="2"/>
  <c r="AG1489" i="2"/>
  <c r="AG1490" i="2"/>
  <c r="AG1491" i="2"/>
  <c r="AG1492" i="2"/>
  <c r="AG1493" i="2"/>
  <c r="AG1494" i="2"/>
  <c r="AG1495" i="2"/>
  <c r="AG1496" i="2"/>
  <c r="AG1497" i="2"/>
  <c r="AG1498" i="2"/>
  <c r="AG1499" i="2"/>
  <c r="AG1500" i="2"/>
  <c r="AG1501" i="2"/>
  <c r="AG1502" i="2"/>
  <c r="AG1503" i="2"/>
  <c r="AG1504" i="2"/>
  <c r="AG1505" i="2"/>
  <c r="AG1506" i="2"/>
  <c r="AG1507" i="2"/>
  <c r="AG1508" i="2"/>
  <c r="AG1509" i="2"/>
  <c r="AG1510" i="2"/>
  <c r="AG1511" i="2"/>
  <c r="AG1512" i="2"/>
  <c r="AG1513" i="2"/>
  <c r="AG1514" i="2"/>
  <c r="AG1515" i="2"/>
  <c r="AG1516" i="2"/>
  <c r="AG1517" i="2"/>
  <c r="AG1518" i="2"/>
  <c r="AG1519" i="2"/>
  <c r="AG1520" i="2"/>
  <c r="AG1521" i="2"/>
  <c r="AG1522" i="2"/>
  <c r="AG1523" i="2"/>
  <c r="AG1524" i="2"/>
  <c r="AG1525" i="2"/>
  <c r="AG1526" i="2"/>
  <c r="AG1527" i="2"/>
  <c r="AG1528" i="2"/>
  <c r="AG1529" i="2"/>
  <c r="AG1530" i="2"/>
  <c r="AG1531" i="2"/>
  <c r="AG1532" i="2"/>
  <c r="AG1533" i="2"/>
  <c r="AG1534" i="2"/>
  <c r="AG1535" i="2"/>
  <c r="AG1536" i="2"/>
  <c r="AG1537" i="2"/>
  <c r="AG1538" i="2"/>
  <c r="AG1539" i="2"/>
  <c r="AG1540" i="2"/>
  <c r="AG1541" i="2"/>
  <c r="AG1542" i="2"/>
  <c r="AG1543" i="2"/>
  <c r="AG1544" i="2"/>
  <c r="AG1545" i="2"/>
  <c r="AG1546" i="2"/>
  <c r="AG1547" i="2"/>
  <c r="AG1548" i="2"/>
  <c r="AG1549" i="2"/>
  <c r="AG1550" i="2"/>
  <c r="AG1551" i="2"/>
  <c r="AG1552" i="2"/>
  <c r="AG1553" i="2"/>
  <c r="AG1554" i="2"/>
  <c r="AG1555" i="2"/>
  <c r="AG1556" i="2"/>
  <c r="AG1557" i="2"/>
  <c r="AG1558" i="2"/>
  <c r="AG1559" i="2"/>
  <c r="AG1560" i="2"/>
  <c r="AG1561" i="2"/>
  <c r="AG1562" i="2"/>
  <c r="AG1563" i="2"/>
  <c r="AG1564" i="2"/>
  <c r="AG1565" i="2"/>
  <c r="AG1566" i="2"/>
  <c r="AG1567" i="2"/>
  <c r="AG1568" i="2"/>
  <c r="AG1569" i="2"/>
  <c r="AG1570" i="2"/>
  <c r="AG1571" i="2"/>
  <c r="AG1572" i="2"/>
  <c r="AG1573" i="2"/>
  <c r="AG1574" i="2"/>
  <c r="AG1575" i="2"/>
  <c r="AG1576" i="2"/>
  <c r="AG1577" i="2"/>
  <c r="AG1578" i="2"/>
  <c r="AG1579" i="2"/>
  <c r="AG1580" i="2"/>
  <c r="AG1581" i="2"/>
  <c r="AG1582" i="2"/>
  <c r="AG1583" i="2"/>
  <c r="AG1584" i="2"/>
  <c r="AG1585" i="2"/>
  <c r="AG1586" i="2"/>
  <c r="AG1587" i="2"/>
  <c r="AG1588" i="2"/>
  <c r="AG1589" i="2"/>
  <c r="AG1590" i="2"/>
  <c r="AG1591" i="2"/>
  <c r="AG1592" i="2"/>
  <c r="AG1593" i="2"/>
  <c r="AG1594" i="2"/>
  <c r="AG1595" i="2"/>
  <c r="AG1596" i="2"/>
  <c r="AG1597" i="2"/>
  <c r="AG1598" i="2"/>
  <c r="AG1599" i="2"/>
  <c r="AG1600" i="2"/>
  <c r="AG1601" i="2"/>
  <c r="AG1602" i="2"/>
  <c r="AG1603" i="2"/>
  <c r="AG1604" i="2"/>
  <c r="AG1605" i="2"/>
  <c r="AG1606" i="2"/>
  <c r="AG1607" i="2"/>
  <c r="AG1608" i="2"/>
  <c r="AG1609" i="2"/>
  <c r="AG1610" i="2"/>
  <c r="AG1611" i="2"/>
  <c r="AG1612" i="2"/>
  <c r="AG1613" i="2"/>
  <c r="AG1614" i="2"/>
  <c r="AG1615" i="2"/>
  <c r="AG1616" i="2"/>
  <c r="AG1617" i="2"/>
  <c r="AG1618" i="2"/>
  <c r="AG1619" i="2"/>
  <c r="AG1620" i="2"/>
  <c r="AG1621" i="2"/>
  <c r="AG1622" i="2"/>
  <c r="AG1623" i="2"/>
  <c r="AG1624" i="2"/>
  <c r="AG1625" i="2"/>
  <c r="AG1626" i="2"/>
  <c r="AG1627" i="2"/>
  <c r="AG1628" i="2"/>
  <c r="AG1629" i="2"/>
  <c r="AG1630" i="2"/>
  <c r="AG1631" i="2"/>
  <c r="AG1632" i="2"/>
  <c r="AG1633" i="2"/>
  <c r="AG1634" i="2"/>
  <c r="AG1635" i="2"/>
  <c r="AG1636" i="2"/>
  <c r="AG1637" i="2"/>
  <c r="AG1638" i="2"/>
  <c r="AG1639" i="2"/>
  <c r="AG1640" i="2"/>
  <c r="AG1641" i="2"/>
  <c r="AG1642" i="2"/>
  <c r="AG1643" i="2"/>
  <c r="AG1644" i="2"/>
  <c r="AG1645" i="2"/>
  <c r="AG1646" i="2"/>
  <c r="AG1647" i="2"/>
  <c r="AG1648" i="2"/>
  <c r="AG1649" i="2"/>
  <c r="AG1650" i="2"/>
  <c r="AG1651" i="2"/>
  <c r="AG1652" i="2"/>
  <c r="AG1653" i="2"/>
  <c r="AG1654" i="2"/>
  <c r="AG1655" i="2"/>
  <c r="AG1656" i="2"/>
  <c r="AG1657" i="2"/>
  <c r="AG1658" i="2"/>
  <c r="AG1659" i="2"/>
  <c r="AG1660" i="2"/>
  <c r="AG1661" i="2"/>
  <c r="AG1662" i="2"/>
  <c r="AG1663" i="2"/>
  <c r="AG1664" i="2"/>
  <c r="AG1665" i="2"/>
  <c r="AG1666" i="2"/>
  <c r="AG1667" i="2"/>
  <c r="AG1668" i="2"/>
  <c r="AG1669" i="2"/>
  <c r="AG1670" i="2"/>
  <c r="AG1671" i="2"/>
  <c r="AG1672" i="2"/>
  <c r="AG1673" i="2"/>
  <c r="AG1674" i="2"/>
  <c r="AG1675" i="2"/>
  <c r="AG1676" i="2"/>
  <c r="AG1677" i="2"/>
  <c r="AG1678" i="2"/>
  <c r="AG1679" i="2"/>
  <c r="AG1680" i="2"/>
  <c r="AG1681" i="2"/>
  <c r="AG1682" i="2"/>
  <c r="AG1683" i="2"/>
  <c r="AG1684" i="2"/>
  <c r="AG1685" i="2"/>
  <c r="AG1686" i="2"/>
  <c r="AG1687" i="2"/>
  <c r="AG1688" i="2"/>
  <c r="AG1689" i="2"/>
  <c r="AG1690" i="2"/>
  <c r="AG1691" i="2"/>
  <c r="AG1692" i="2"/>
  <c r="AG1693" i="2"/>
  <c r="AG1694" i="2"/>
  <c r="AG1695" i="2"/>
  <c r="AG1696" i="2"/>
  <c r="AG1697" i="2"/>
  <c r="AG1698" i="2"/>
  <c r="AG1699" i="2"/>
  <c r="AG1700" i="2"/>
  <c r="AG1701" i="2"/>
  <c r="AG1702" i="2"/>
  <c r="AG1703" i="2"/>
  <c r="AG1704" i="2"/>
  <c r="AG1705" i="2"/>
  <c r="AG1706" i="2"/>
  <c r="AG1707" i="2"/>
  <c r="AG1708" i="2"/>
  <c r="AG1709" i="2"/>
  <c r="AG1710" i="2"/>
  <c r="AG1711" i="2"/>
  <c r="AG1712" i="2"/>
  <c r="AG1713" i="2"/>
  <c r="AG1714" i="2"/>
  <c r="AG1715" i="2"/>
  <c r="AG1716" i="2"/>
  <c r="AG1717" i="2"/>
  <c r="AG1718" i="2"/>
  <c r="AG1719" i="2"/>
  <c r="AG1720" i="2"/>
  <c r="AG1721" i="2"/>
  <c r="AG1722" i="2"/>
  <c r="AG1723" i="2"/>
  <c r="AG1724" i="2"/>
  <c r="AG1725" i="2"/>
  <c r="AG1726" i="2"/>
  <c r="AG1727" i="2"/>
  <c r="AG1728" i="2"/>
  <c r="AG1729" i="2"/>
  <c r="AG1730" i="2"/>
  <c r="AG1731" i="2"/>
  <c r="AG1732" i="2"/>
  <c r="AG1733" i="2"/>
  <c r="AG1734" i="2"/>
  <c r="AG1735" i="2"/>
  <c r="AG1736" i="2"/>
  <c r="AG1737" i="2"/>
  <c r="AG1738" i="2"/>
  <c r="AG1739" i="2"/>
  <c r="AG1740" i="2"/>
  <c r="AG1741" i="2"/>
  <c r="AG1742" i="2"/>
  <c r="AG1743" i="2"/>
  <c r="AG1744" i="2"/>
  <c r="AG1745" i="2"/>
  <c r="AG1746" i="2"/>
  <c r="AG1747" i="2"/>
  <c r="AG1748" i="2"/>
  <c r="AG1749" i="2"/>
  <c r="AG1750" i="2"/>
  <c r="AG1751" i="2"/>
  <c r="AG1752" i="2"/>
  <c r="AG1753" i="2"/>
  <c r="AG1754" i="2"/>
  <c r="AG1755" i="2"/>
  <c r="AG1756" i="2"/>
  <c r="AG1757" i="2"/>
  <c r="AG1758" i="2"/>
  <c r="AG1759" i="2"/>
  <c r="AG1760" i="2"/>
  <c r="AG1761" i="2"/>
  <c r="AG1762" i="2"/>
  <c r="AG1763" i="2"/>
  <c r="AG1764" i="2"/>
  <c r="AG1765" i="2"/>
  <c r="AG1766" i="2"/>
  <c r="AG1767" i="2"/>
  <c r="AG1768" i="2"/>
  <c r="AG1769" i="2"/>
  <c r="AG1770" i="2"/>
  <c r="AG1771" i="2"/>
  <c r="AG1772" i="2"/>
  <c r="AG1773" i="2"/>
  <c r="AG1774" i="2"/>
  <c r="AG1775" i="2"/>
  <c r="AG1776" i="2"/>
  <c r="AG1777" i="2"/>
  <c r="AG1778" i="2"/>
  <c r="AG1779" i="2"/>
  <c r="AG1780" i="2"/>
  <c r="AG1781" i="2"/>
  <c r="AG1782" i="2"/>
  <c r="AG1783" i="2"/>
  <c r="AG1784" i="2"/>
  <c r="AG1785" i="2"/>
  <c r="AG1786" i="2"/>
  <c r="AG1787" i="2"/>
  <c r="AG1788" i="2"/>
  <c r="AG1789" i="2"/>
  <c r="AG1790" i="2"/>
  <c r="AG1791" i="2"/>
  <c r="AG1792" i="2"/>
  <c r="AG1793" i="2"/>
  <c r="AG1794" i="2"/>
  <c r="AG1795" i="2"/>
  <c r="AG1796" i="2"/>
  <c r="AG1797" i="2"/>
  <c r="AG1798" i="2"/>
  <c r="AG1799" i="2"/>
  <c r="AG1800" i="2"/>
  <c r="AG1801" i="2"/>
  <c r="AG1802" i="2"/>
  <c r="AG1803" i="2"/>
  <c r="AG1804" i="2"/>
  <c r="AG1805" i="2"/>
  <c r="AG1806" i="2"/>
  <c r="AG1807" i="2"/>
  <c r="AG1808" i="2"/>
  <c r="AG1809" i="2"/>
  <c r="AG1810" i="2"/>
  <c r="AG1811" i="2"/>
  <c r="AG1812" i="2"/>
  <c r="AG1813" i="2"/>
  <c r="AG1814" i="2"/>
  <c r="AG1815" i="2"/>
  <c r="AG1816" i="2"/>
  <c r="AG1817" i="2"/>
  <c r="AG1818" i="2"/>
  <c r="AG1819" i="2"/>
  <c r="AG1820" i="2"/>
  <c r="AG1821" i="2"/>
  <c r="AG1822" i="2"/>
  <c r="AG1823" i="2"/>
  <c r="AG1824" i="2"/>
  <c r="AG1825" i="2"/>
  <c r="AG1826" i="2"/>
  <c r="AG1827" i="2"/>
  <c r="AG1828" i="2"/>
  <c r="AG1829" i="2"/>
  <c r="AG1830" i="2"/>
  <c r="AG1831" i="2"/>
  <c r="AG1832" i="2"/>
  <c r="AG1833" i="2"/>
  <c r="AG1834" i="2"/>
  <c r="AG1835" i="2"/>
  <c r="AG1836" i="2"/>
  <c r="AG1837" i="2"/>
  <c r="AG1838" i="2"/>
  <c r="AG1839" i="2"/>
  <c r="AG1840" i="2"/>
  <c r="AG1841" i="2"/>
  <c r="AG1842" i="2"/>
  <c r="AG1843" i="2"/>
  <c r="AG1844" i="2"/>
  <c r="AG1845" i="2"/>
  <c r="AG1846" i="2"/>
  <c r="AG1847" i="2"/>
  <c r="AG1848" i="2"/>
  <c r="AG1849" i="2"/>
  <c r="AG1850" i="2"/>
  <c r="AG1851" i="2"/>
  <c r="AG1852" i="2"/>
  <c r="AG1853" i="2"/>
  <c r="AG1854" i="2"/>
  <c r="AG1855" i="2"/>
  <c r="AG1856" i="2"/>
  <c r="AG1857" i="2"/>
  <c r="AG1858" i="2"/>
  <c r="AG1859" i="2"/>
  <c r="AG1860" i="2"/>
  <c r="AG1861" i="2"/>
  <c r="AG1862" i="2"/>
  <c r="AG1863" i="2"/>
  <c r="AG1864" i="2"/>
  <c r="AG1865" i="2"/>
  <c r="AG1866" i="2"/>
  <c r="AG1867" i="2"/>
  <c r="AG1868" i="2"/>
  <c r="AG1869" i="2"/>
  <c r="AG1870" i="2"/>
  <c r="AG1871" i="2"/>
  <c r="AG1872" i="2"/>
  <c r="AG1873" i="2"/>
  <c r="AG1874" i="2"/>
  <c r="AG1875" i="2"/>
  <c r="AG1876" i="2"/>
  <c r="AG1877" i="2"/>
  <c r="AG1878" i="2"/>
  <c r="AG1879" i="2"/>
  <c r="AG1880" i="2"/>
  <c r="AG1881" i="2"/>
  <c r="AG1882" i="2"/>
  <c r="AG1883" i="2"/>
  <c r="AG1884" i="2"/>
  <c r="AG1885" i="2"/>
  <c r="AG1886" i="2"/>
  <c r="AG1887" i="2"/>
  <c r="AG1888" i="2"/>
  <c r="AG1889" i="2"/>
  <c r="AG1890" i="2"/>
  <c r="AG1891" i="2"/>
  <c r="AG1892" i="2"/>
  <c r="AG1893" i="2"/>
  <c r="AG1894" i="2"/>
  <c r="AG1895" i="2"/>
  <c r="AG1896" i="2"/>
  <c r="AG1897" i="2"/>
  <c r="AG1898" i="2"/>
  <c r="AG1899" i="2"/>
  <c r="AG1900" i="2"/>
  <c r="AG1901" i="2"/>
  <c r="AG1902" i="2"/>
  <c r="AG1903" i="2"/>
  <c r="AG1904" i="2"/>
  <c r="AG1905" i="2"/>
  <c r="AG1906" i="2"/>
  <c r="AG1907" i="2"/>
  <c r="AG1908" i="2"/>
  <c r="AG1909" i="2"/>
  <c r="AG1910" i="2"/>
  <c r="AG1911" i="2"/>
  <c r="AG1912" i="2"/>
  <c r="AG1913" i="2"/>
  <c r="AG1914" i="2"/>
  <c r="AG1915" i="2"/>
  <c r="AG1916" i="2"/>
  <c r="AG1917" i="2"/>
  <c r="AG1918" i="2"/>
  <c r="AG1919" i="2"/>
  <c r="AG1920" i="2"/>
  <c r="AG1921" i="2"/>
  <c r="AG1922" i="2"/>
  <c r="AG1923" i="2"/>
  <c r="AG1924" i="2"/>
  <c r="AG1925" i="2"/>
  <c r="AG1926" i="2"/>
  <c r="AG1927" i="2"/>
  <c r="AG1928" i="2"/>
  <c r="AG1929" i="2"/>
  <c r="AG1930" i="2"/>
  <c r="AG1931" i="2"/>
  <c r="AG1932" i="2"/>
  <c r="AG1933" i="2"/>
  <c r="AG1934" i="2"/>
  <c r="AG1935" i="2"/>
  <c r="AG1936" i="2"/>
  <c r="AG1937" i="2"/>
  <c r="AG1938" i="2"/>
  <c r="AG1939" i="2"/>
  <c r="AG1940" i="2"/>
  <c r="AG1941" i="2"/>
  <c r="AG1942" i="2"/>
  <c r="AG1943" i="2"/>
  <c r="AG1944" i="2"/>
  <c r="AG1945" i="2"/>
  <c r="AG1946" i="2"/>
  <c r="AG1947" i="2"/>
  <c r="AG1948" i="2"/>
  <c r="AG1949" i="2"/>
  <c r="AG1950" i="2"/>
  <c r="AG1951" i="2"/>
  <c r="AG1952" i="2"/>
  <c r="AG1953" i="2"/>
  <c r="AG1954" i="2"/>
  <c r="AG1955" i="2"/>
  <c r="AG1956" i="2"/>
  <c r="AG1957" i="2"/>
  <c r="AG1958" i="2"/>
  <c r="AG1959" i="2"/>
  <c r="AG1960" i="2"/>
  <c r="AG1961" i="2"/>
  <c r="AG1962" i="2"/>
  <c r="AG1963" i="2"/>
  <c r="AG1964" i="2"/>
  <c r="AG1965" i="2"/>
  <c r="AG1966" i="2"/>
  <c r="AG1967" i="2"/>
  <c r="AG1968" i="2"/>
  <c r="AG1969" i="2"/>
  <c r="AG1970" i="2"/>
  <c r="AG1971" i="2"/>
  <c r="AG1972" i="2"/>
  <c r="AG1973" i="2"/>
  <c r="AG1974" i="2"/>
  <c r="AG1975" i="2"/>
  <c r="AG1976" i="2"/>
  <c r="AG1977" i="2"/>
  <c r="AG1978" i="2"/>
  <c r="AG1979" i="2"/>
  <c r="AG1980" i="2"/>
  <c r="AG1981" i="2"/>
  <c r="AG1982" i="2"/>
  <c r="AG1983" i="2"/>
  <c r="AG1984" i="2"/>
  <c r="AG1985" i="2"/>
  <c r="AG1986" i="2"/>
  <c r="AG1987" i="2"/>
  <c r="AG1988" i="2"/>
  <c r="AG1989" i="2"/>
  <c r="AG1990" i="2"/>
  <c r="AG1991" i="2"/>
  <c r="AG1992" i="2"/>
  <c r="AG1993" i="2"/>
  <c r="AG1994" i="2"/>
  <c r="AG1995" i="2"/>
  <c r="AG1996" i="2"/>
  <c r="AG1997" i="2"/>
  <c r="AG1998" i="2"/>
  <c r="AG1999" i="2"/>
  <c r="AG2000" i="2"/>
  <c r="AG2001" i="2"/>
  <c r="AG2002" i="2"/>
  <c r="AG2003" i="2"/>
  <c r="AG2004" i="2"/>
  <c r="AG2005" i="2"/>
  <c r="AG2006" i="2"/>
  <c r="AG2007" i="2"/>
  <c r="AG2008" i="2"/>
  <c r="AG2009" i="2"/>
  <c r="AG2010" i="2"/>
  <c r="AG2011" i="2"/>
  <c r="AG2012" i="2"/>
  <c r="AG2013" i="2"/>
  <c r="AG2014" i="2"/>
  <c r="AG2015" i="2"/>
  <c r="AG2016" i="2"/>
  <c r="AG2017" i="2"/>
  <c r="AG2018" i="2"/>
  <c r="AG2019" i="2"/>
  <c r="AG2020" i="2"/>
  <c r="AG2021" i="2"/>
  <c r="AG2022" i="2"/>
  <c r="AG2023" i="2"/>
  <c r="AG2024" i="2"/>
  <c r="AG2025" i="2"/>
  <c r="AG2026" i="2"/>
  <c r="AG2027" i="2"/>
  <c r="AG2028" i="2"/>
  <c r="AG2029" i="2"/>
  <c r="AG2030" i="2"/>
  <c r="AG2031" i="2"/>
  <c r="AG2032" i="2"/>
  <c r="AG2033" i="2"/>
  <c r="AG2034" i="2"/>
  <c r="AG2035" i="2"/>
  <c r="AG2036" i="2"/>
  <c r="AG2037" i="2"/>
  <c r="AG2038" i="2"/>
  <c r="AG2039" i="2"/>
  <c r="AG2040" i="2"/>
  <c r="AG2041" i="2"/>
  <c r="AG2042" i="2"/>
  <c r="AG2043" i="2"/>
  <c r="AG2044" i="2"/>
  <c r="AG2045" i="2"/>
  <c r="AG2046" i="2"/>
  <c r="AG2047" i="2"/>
  <c r="AG2048" i="2"/>
  <c r="AG2049" i="2"/>
  <c r="AG2050" i="2"/>
  <c r="AG2051" i="2"/>
  <c r="AG2052" i="2"/>
  <c r="AG2053" i="2"/>
  <c r="AG2054" i="2"/>
  <c r="AG2055" i="2"/>
  <c r="AG2056" i="2"/>
  <c r="AG2057" i="2"/>
  <c r="AG2058" i="2"/>
  <c r="AG2059" i="2"/>
  <c r="AG2060" i="2"/>
  <c r="AG2061" i="2"/>
  <c r="AG2062" i="2"/>
  <c r="AG2063" i="2"/>
  <c r="AG2064" i="2"/>
  <c r="AG2065" i="2"/>
  <c r="AG2066" i="2"/>
  <c r="AG2067" i="2"/>
  <c r="AG2068" i="2"/>
  <c r="AG2069" i="2"/>
  <c r="AG2070" i="2"/>
  <c r="AG2071" i="2"/>
  <c r="AG2072" i="2"/>
  <c r="AG2073" i="2"/>
  <c r="AG2074" i="2"/>
  <c r="AG2075" i="2"/>
  <c r="AG2076" i="2"/>
  <c r="AG2077" i="2"/>
  <c r="AG2078" i="2"/>
  <c r="AG2079" i="2"/>
  <c r="AG2080" i="2"/>
  <c r="AG2081" i="2"/>
  <c r="AG2082" i="2"/>
  <c r="AG2083" i="2"/>
  <c r="AG2084" i="2"/>
  <c r="AG2085" i="2"/>
  <c r="AG2086" i="2"/>
  <c r="AG2087" i="2"/>
  <c r="AG2088" i="2"/>
  <c r="AG2089" i="2"/>
  <c r="AG2090" i="2"/>
  <c r="AG2091" i="2"/>
  <c r="AG2092" i="2"/>
  <c r="AG2093" i="2"/>
  <c r="AG2094" i="2"/>
  <c r="AG2095" i="2"/>
  <c r="AG2096" i="2"/>
  <c r="AG2097" i="2"/>
  <c r="AG2098" i="2"/>
  <c r="AG2099" i="2"/>
  <c r="AG2100" i="2"/>
  <c r="AG2101" i="2"/>
  <c r="AG2102" i="2"/>
  <c r="AG2103" i="2"/>
  <c r="AG2104" i="2"/>
  <c r="AG2105" i="2"/>
  <c r="AG2106" i="2"/>
  <c r="AG2107" i="2"/>
  <c r="AG2108" i="2"/>
  <c r="AG2109" i="2"/>
  <c r="AG2110" i="2"/>
  <c r="AG2111" i="2"/>
  <c r="AG2112" i="2"/>
  <c r="AG2113" i="2"/>
  <c r="AG2114" i="2"/>
  <c r="AG2115" i="2"/>
  <c r="AG2116" i="2"/>
  <c r="AG2117" i="2"/>
  <c r="AG2118" i="2"/>
  <c r="AG2119" i="2"/>
  <c r="AG2120" i="2"/>
  <c r="AG2121" i="2"/>
  <c r="AG2122" i="2"/>
  <c r="AG2123" i="2"/>
  <c r="AG2124" i="2"/>
  <c r="AG2125" i="2"/>
  <c r="AG2126" i="2"/>
  <c r="AG2127" i="2"/>
  <c r="AG2128" i="2"/>
  <c r="AG2129" i="2"/>
  <c r="AG2130" i="2"/>
  <c r="AG2131" i="2"/>
  <c r="AG2132" i="2"/>
  <c r="AG2133" i="2"/>
  <c r="AG2134" i="2"/>
  <c r="AG2135" i="2"/>
  <c r="AG2136" i="2"/>
  <c r="AG2137" i="2"/>
  <c r="AG2138" i="2"/>
  <c r="AG2139" i="2"/>
  <c r="AG2140" i="2"/>
  <c r="AG2141" i="2"/>
  <c r="AG2142" i="2"/>
  <c r="AG2143" i="2"/>
  <c r="AG2144" i="2"/>
  <c r="AG2145" i="2"/>
  <c r="AG2146" i="2"/>
  <c r="AG2147" i="2"/>
  <c r="AG2148" i="2"/>
  <c r="AG2149" i="2"/>
  <c r="AG2150" i="2"/>
  <c r="AG2151" i="2"/>
  <c r="AG2152" i="2"/>
  <c r="AG2153" i="2"/>
  <c r="AG2154" i="2"/>
  <c r="AG2155" i="2"/>
  <c r="AG2156" i="2"/>
  <c r="AG2157" i="2"/>
  <c r="AG2158" i="2"/>
  <c r="AG2159" i="2"/>
  <c r="AG2160" i="2"/>
  <c r="AG2161" i="2"/>
  <c r="AG2162" i="2"/>
  <c r="AG2163" i="2"/>
  <c r="AG2164" i="2"/>
  <c r="AG2165" i="2"/>
  <c r="AG2166" i="2"/>
  <c r="AG2167" i="2"/>
  <c r="AG2168" i="2"/>
  <c r="AG2169" i="2"/>
  <c r="AG2170" i="2"/>
  <c r="AG2171" i="2"/>
  <c r="AG2172" i="2"/>
  <c r="AG2173" i="2"/>
  <c r="AG2174" i="2"/>
  <c r="AG2175" i="2"/>
  <c r="AG2176" i="2"/>
  <c r="AG2177" i="2"/>
  <c r="AG2178" i="2"/>
  <c r="AG2179" i="2"/>
  <c r="AG2180" i="2"/>
  <c r="AG2181" i="2"/>
  <c r="AG2182" i="2"/>
  <c r="AG2183" i="2"/>
  <c r="AG2184" i="2"/>
  <c r="AG2185" i="2"/>
  <c r="AG2186" i="2"/>
  <c r="AG2187" i="2"/>
  <c r="AG2188" i="2"/>
  <c r="AG2189" i="2"/>
  <c r="AG2190" i="2"/>
  <c r="AG2191" i="2"/>
  <c r="AG2192" i="2"/>
  <c r="AG2193" i="2"/>
  <c r="AG2194" i="2"/>
  <c r="AG2195" i="2"/>
  <c r="AG2196" i="2"/>
  <c r="AG2197" i="2"/>
  <c r="AG2198" i="2"/>
  <c r="AG2199" i="2"/>
  <c r="AG2200" i="2"/>
  <c r="AG2201" i="2"/>
  <c r="AG2202" i="2"/>
  <c r="AG2203" i="2"/>
  <c r="AG2204" i="2"/>
  <c r="AG2205" i="2"/>
  <c r="AG2206" i="2"/>
  <c r="AG2207" i="2"/>
  <c r="AG2208" i="2"/>
  <c r="AG2209" i="2"/>
  <c r="AG2210" i="2"/>
  <c r="AG2211" i="2"/>
  <c r="AG2212" i="2"/>
  <c r="AG2213" i="2"/>
  <c r="AG2214" i="2"/>
  <c r="AG2215" i="2"/>
  <c r="AG2216" i="2"/>
  <c r="AG2217" i="2"/>
  <c r="AG2218" i="2"/>
  <c r="AG2219" i="2"/>
  <c r="AG2220" i="2"/>
  <c r="AG2221" i="2"/>
  <c r="AG2222" i="2"/>
  <c r="AG2223" i="2"/>
  <c r="AG2224" i="2"/>
  <c r="AG2225" i="2"/>
  <c r="AG2226" i="2"/>
  <c r="AG2227" i="2"/>
  <c r="AG2228" i="2"/>
  <c r="AG2229" i="2"/>
  <c r="AG2230" i="2"/>
  <c r="AG2231" i="2"/>
  <c r="AG2232" i="2"/>
  <c r="AG2233" i="2"/>
  <c r="AG2234" i="2"/>
  <c r="AG2235" i="2"/>
  <c r="AG2236" i="2"/>
  <c r="AG2237" i="2"/>
  <c r="AG2238" i="2"/>
  <c r="AG2239" i="2"/>
  <c r="AG2240" i="2"/>
  <c r="AG2241" i="2"/>
  <c r="AG2242" i="2"/>
  <c r="AG2243" i="2"/>
  <c r="AG2244" i="2"/>
  <c r="AG2245" i="2"/>
  <c r="AG2246" i="2"/>
  <c r="AG2247" i="2"/>
  <c r="AG2248" i="2"/>
  <c r="AG2249" i="2"/>
  <c r="AG2250" i="2"/>
  <c r="AG2251" i="2"/>
  <c r="AG2252" i="2"/>
  <c r="AG2253" i="2"/>
  <c r="AG2254" i="2"/>
  <c r="AG2255" i="2"/>
  <c r="AG2256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M340" i="2"/>
  <c r="AM341" i="2"/>
  <c r="AM342" i="2"/>
  <c r="AM343" i="2"/>
  <c r="AM344" i="2"/>
  <c r="AM345" i="2"/>
  <c r="AM346" i="2"/>
  <c r="AM347" i="2"/>
  <c r="AM348" i="2"/>
  <c r="AM349" i="2"/>
  <c r="AM350" i="2"/>
  <c r="AM351" i="2"/>
  <c r="AM352" i="2"/>
  <c r="AM353" i="2"/>
  <c r="AM354" i="2"/>
  <c r="AM355" i="2"/>
  <c r="AM356" i="2"/>
  <c r="AM357" i="2"/>
  <c r="AM358" i="2"/>
  <c r="AM359" i="2"/>
  <c r="AM360" i="2"/>
  <c r="AM361" i="2"/>
  <c r="AM362" i="2"/>
  <c r="AM363" i="2"/>
  <c r="AM364" i="2"/>
  <c r="AM365" i="2"/>
  <c r="AM366" i="2"/>
  <c r="AM367" i="2"/>
  <c r="AM368" i="2"/>
  <c r="AM369" i="2"/>
  <c r="AM370" i="2"/>
  <c r="AM371" i="2"/>
  <c r="AM372" i="2"/>
  <c r="AM373" i="2"/>
  <c r="AM374" i="2"/>
  <c r="AM375" i="2"/>
  <c r="AM376" i="2"/>
  <c r="AM377" i="2"/>
  <c r="AM378" i="2"/>
  <c r="AM379" i="2"/>
  <c r="AM380" i="2"/>
  <c r="AM381" i="2"/>
  <c r="AM382" i="2"/>
  <c r="AM383" i="2"/>
  <c r="AM384" i="2"/>
  <c r="AM385" i="2"/>
  <c r="AM386" i="2"/>
  <c r="AM387" i="2"/>
  <c r="AM388" i="2"/>
  <c r="AM389" i="2"/>
  <c r="AM390" i="2"/>
  <c r="AM391" i="2"/>
  <c r="AM392" i="2"/>
  <c r="AM393" i="2"/>
  <c r="AM394" i="2"/>
  <c r="AM395" i="2"/>
  <c r="AM396" i="2"/>
  <c r="AM397" i="2"/>
  <c r="AM398" i="2"/>
  <c r="AM399" i="2"/>
  <c r="AM400" i="2"/>
  <c r="AM401" i="2"/>
  <c r="AM402" i="2"/>
  <c r="AM403" i="2"/>
  <c r="AM404" i="2"/>
  <c r="AM405" i="2"/>
  <c r="AM406" i="2"/>
  <c r="AM407" i="2"/>
  <c r="AM408" i="2"/>
  <c r="AM409" i="2"/>
  <c r="AM410" i="2"/>
  <c r="AM411" i="2"/>
  <c r="AM412" i="2"/>
  <c r="AM413" i="2"/>
  <c r="AM414" i="2"/>
  <c r="AM415" i="2"/>
  <c r="AM416" i="2"/>
  <c r="AM417" i="2"/>
  <c r="AM418" i="2"/>
  <c r="AM419" i="2"/>
  <c r="AM420" i="2"/>
  <c r="AM421" i="2"/>
  <c r="AM422" i="2"/>
  <c r="AM423" i="2"/>
  <c r="AM424" i="2"/>
  <c r="AM425" i="2"/>
  <c r="AM426" i="2"/>
  <c r="AM427" i="2"/>
  <c r="AM428" i="2"/>
  <c r="AM429" i="2"/>
  <c r="AM430" i="2"/>
  <c r="AM431" i="2"/>
  <c r="AM432" i="2"/>
  <c r="AM433" i="2"/>
  <c r="AM434" i="2"/>
  <c r="AM435" i="2"/>
  <c r="AM436" i="2"/>
  <c r="AM437" i="2"/>
  <c r="AM438" i="2"/>
  <c r="AM439" i="2"/>
  <c r="AM440" i="2"/>
  <c r="AM441" i="2"/>
  <c r="AM442" i="2"/>
  <c r="AM443" i="2"/>
  <c r="AM444" i="2"/>
  <c r="AM445" i="2"/>
  <c r="AM446" i="2"/>
  <c r="AM447" i="2"/>
  <c r="AM448" i="2"/>
  <c r="AM449" i="2"/>
  <c r="AM450" i="2"/>
  <c r="AM451" i="2"/>
  <c r="AM452" i="2"/>
  <c r="AM453" i="2"/>
  <c r="AM454" i="2"/>
  <c r="AM455" i="2"/>
  <c r="AM456" i="2"/>
  <c r="AM457" i="2"/>
  <c r="AM458" i="2"/>
  <c r="AM459" i="2"/>
  <c r="AM460" i="2"/>
  <c r="AM461" i="2"/>
  <c r="AM462" i="2"/>
  <c r="AM463" i="2"/>
  <c r="AM464" i="2"/>
  <c r="AM465" i="2"/>
  <c r="AM466" i="2"/>
  <c r="AM467" i="2"/>
  <c r="AM468" i="2"/>
  <c r="AM469" i="2"/>
  <c r="AM470" i="2"/>
  <c r="AM471" i="2"/>
  <c r="AM472" i="2"/>
  <c r="AM473" i="2"/>
  <c r="AM474" i="2"/>
  <c r="AM475" i="2"/>
  <c r="AM476" i="2"/>
  <c r="AM477" i="2"/>
  <c r="AM478" i="2"/>
  <c r="AM479" i="2"/>
  <c r="AM480" i="2"/>
  <c r="AM481" i="2"/>
  <c r="AM482" i="2"/>
  <c r="AM483" i="2"/>
  <c r="AM484" i="2"/>
  <c r="AM485" i="2"/>
  <c r="AM486" i="2"/>
  <c r="AM487" i="2"/>
  <c r="AM488" i="2"/>
  <c r="AM489" i="2"/>
  <c r="AM490" i="2"/>
  <c r="AM491" i="2"/>
  <c r="AM492" i="2"/>
  <c r="AM493" i="2"/>
  <c r="AM494" i="2"/>
  <c r="AM495" i="2"/>
  <c r="AM496" i="2"/>
  <c r="AM497" i="2"/>
  <c r="AM498" i="2"/>
  <c r="AM499" i="2"/>
  <c r="AM500" i="2"/>
  <c r="AM501" i="2"/>
  <c r="AM502" i="2"/>
  <c r="AM503" i="2"/>
  <c r="AM504" i="2"/>
  <c r="AM505" i="2"/>
  <c r="AM506" i="2"/>
  <c r="AM507" i="2"/>
  <c r="AM508" i="2"/>
  <c r="AM509" i="2"/>
  <c r="AM510" i="2"/>
  <c r="AM511" i="2"/>
  <c r="AM512" i="2"/>
  <c r="AM513" i="2"/>
  <c r="AM514" i="2"/>
  <c r="AM515" i="2"/>
  <c r="AM516" i="2"/>
  <c r="AM517" i="2"/>
  <c r="AM518" i="2"/>
  <c r="AM519" i="2"/>
  <c r="AM520" i="2"/>
  <c r="AM521" i="2"/>
  <c r="AM522" i="2"/>
  <c r="AM523" i="2"/>
  <c r="AM524" i="2"/>
  <c r="AM525" i="2"/>
  <c r="AM526" i="2"/>
  <c r="AM527" i="2"/>
  <c r="AM528" i="2"/>
  <c r="AM529" i="2"/>
  <c r="AM530" i="2"/>
  <c r="AM531" i="2"/>
  <c r="AM532" i="2"/>
  <c r="AM533" i="2"/>
  <c r="AM534" i="2"/>
  <c r="AM535" i="2"/>
  <c r="AM536" i="2"/>
  <c r="AM537" i="2"/>
  <c r="AM538" i="2"/>
  <c r="AM539" i="2"/>
  <c r="AM540" i="2"/>
  <c r="AM541" i="2"/>
  <c r="AM542" i="2"/>
  <c r="AM543" i="2"/>
  <c r="AM544" i="2"/>
  <c r="AM545" i="2"/>
  <c r="AM546" i="2"/>
  <c r="AM547" i="2"/>
  <c r="AM548" i="2"/>
  <c r="AM549" i="2"/>
  <c r="AM550" i="2"/>
  <c r="AM551" i="2"/>
  <c r="AM552" i="2"/>
  <c r="AM553" i="2"/>
  <c r="AM554" i="2"/>
  <c r="AM555" i="2"/>
  <c r="AM556" i="2"/>
  <c r="AM557" i="2"/>
  <c r="AM558" i="2"/>
  <c r="AM559" i="2"/>
  <c r="AM560" i="2"/>
  <c r="AM561" i="2"/>
  <c r="AM562" i="2"/>
  <c r="AM563" i="2"/>
  <c r="AM564" i="2"/>
  <c r="AM565" i="2"/>
  <c r="AM566" i="2"/>
  <c r="AM567" i="2"/>
  <c r="AM568" i="2"/>
  <c r="AM569" i="2"/>
  <c r="AM570" i="2"/>
  <c r="AM571" i="2"/>
  <c r="AM572" i="2"/>
  <c r="AM573" i="2"/>
  <c r="AM574" i="2"/>
  <c r="AM575" i="2"/>
  <c r="AM576" i="2"/>
  <c r="AM577" i="2"/>
  <c r="AM578" i="2"/>
  <c r="AM579" i="2"/>
  <c r="AM580" i="2"/>
  <c r="AM581" i="2"/>
  <c r="AM58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R1980" i="2"/>
  <c r="R1981" i="2"/>
  <c r="R1982" i="2"/>
  <c r="R1983" i="2"/>
  <c r="R1984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2028" i="2"/>
  <c r="R2029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R2080" i="2"/>
  <c r="R2081" i="2"/>
  <c r="R2082" i="2"/>
  <c r="R2083" i="2"/>
  <c r="R2084" i="2"/>
  <c r="R2085" i="2"/>
  <c r="R2086" i="2"/>
  <c r="R2087" i="2"/>
  <c r="R2088" i="2"/>
  <c r="R2089" i="2"/>
  <c r="R2090" i="2"/>
  <c r="R2091" i="2"/>
  <c r="R2092" i="2"/>
  <c r="R2093" i="2"/>
  <c r="R2094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6" i="2"/>
  <c r="R2117" i="2"/>
  <c r="R2118" i="2"/>
  <c r="R2119" i="2"/>
  <c r="R2120" i="2"/>
  <c r="R2121" i="2"/>
  <c r="R2122" i="2"/>
  <c r="R2123" i="2"/>
  <c r="R2124" i="2"/>
  <c r="R2125" i="2"/>
  <c r="R2126" i="2"/>
  <c r="R2127" i="2"/>
  <c r="R2128" i="2"/>
  <c r="R2129" i="2"/>
  <c r="R2130" i="2"/>
  <c r="R2131" i="2"/>
  <c r="R2132" i="2"/>
  <c r="R2133" i="2"/>
  <c r="R2134" i="2"/>
  <c r="R2135" i="2"/>
  <c r="R2136" i="2"/>
  <c r="R2137" i="2"/>
  <c r="R2138" i="2"/>
  <c r="R2139" i="2"/>
  <c r="R2140" i="2"/>
  <c r="R2141" i="2"/>
  <c r="R2142" i="2"/>
  <c r="R2143" i="2"/>
  <c r="R2144" i="2"/>
  <c r="R2145" i="2"/>
  <c r="R2146" i="2"/>
  <c r="R2147" i="2"/>
  <c r="R2148" i="2"/>
  <c r="R2149" i="2"/>
  <c r="R2150" i="2"/>
  <c r="R2151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R2182" i="2"/>
  <c r="R2183" i="2"/>
  <c r="R2184" i="2"/>
  <c r="R2185" i="2"/>
  <c r="R2186" i="2"/>
  <c r="R2187" i="2"/>
  <c r="R2188" i="2"/>
  <c r="R2189" i="2"/>
  <c r="R2190" i="2"/>
  <c r="R2191" i="2"/>
  <c r="R2192" i="2"/>
  <c r="R2193" i="2"/>
  <c r="R2194" i="2"/>
  <c r="R2195" i="2"/>
  <c r="R2196" i="2"/>
  <c r="R2197" i="2"/>
  <c r="R2198" i="2"/>
  <c r="R2199" i="2"/>
  <c r="R2200" i="2"/>
  <c r="R2201" i="2"/>
  <c r="R2202" i="2"/>
  <c r="R2203" i="2"/>
  <c r="R2204" i="2"/>
  <c r="R2205" i="2"/>
  <c r="R2206" i="2"/>
  <c r="R2207" i="2"/>
  <c r="R2208" i="2"/>
  <c r="R2209" i="2"/>
  <c r="R2210" i="2"/>
  <c r="R2211" i="2"/>
  <c r="R2212" i="2"/>
  <c r="R2213" i="2"/>
  <c r="R2214" i="2"/>
  <c r="R2215" i="2"/>
  <c r="R2216" i="2"/>
  <c r="R2217" i="2"/>
  <c r="R2218" i="2"/>
  <c r="R2219" i="2"/>
  <c r="R2220" i="2"/>
  <c r="R2221" i="2"/>
  <c r="R2222" i="2"/>
  <c r="R2223" i="2"/>
  <c r="R2224" i="2"/>
  <c r="R2225" i="2"/>
  <c r="R2226" i="2"/>
  <c r="R2227" i="2"/>
  <c r="R2228" i="2"/>
  <c r="R2229" i="2"/>
  <c r="R2230" i="2"/>
  <c r="R2231" i="2"/>
  <c r="R2232" i="2"/>
  <c r="R2233" i="2"/>
  <c r="R2234" i="2"/>
  <c r="R2235" i="2"/>
  <c r="R2236" i="2"/>
  <c r="R2237" i="2"/>
  <c r="R2238" i="2"/>
  <c r="R2239" i="2"/>
  <c r="R2240" i="2"/>
  <c r="R2241" i="2"/>
  <c r="R2242" i="2"/>
  <c r="R2243" i="2"/>
  <c r="R2244" i="2"/>
  <c r="R2245" i="2"/>
  <c r="R2246" i="2"/>
  <c r="R2247" i="2"/>
  <c r="R2248" i="2"/>
  <c r="R2249" i="2"/>
  <c r="R2250" i="2"/>
  <c r="R2251" i="2"/>
  <c r="R2252" i="2"/>
  <c r="R2253" i="2"/>
  <c r="R2254" i="2"/>
  <c r="R2255" i="2"/>
  <c r="R225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AD3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AA501" i="2"/>
  <c r="AA502" i="2"/>
  <c r="AA503" i="2"/>
  <c r="AA504" i="2"/>
  <c r="AA505" i="2"/>
  <c r="AA506" i="2"/>
  <c r="AA507" i="2"/>
  <c r="AA508" i="2"/>
  <c r="AA509" i="2"/>
  <c r="AA510" i="2"/>
  <c r="AA511" i="2"/>
  <c r="AA512" i="2"/>
  <c r="AA513" i="2"/>
  <c r="AA514" i="2"/>
  <c r="AA515" i="2"/>
  <c r="AA516" i="2"/>
  <c r="AA517" i="2"/>
  <c r="AA518" i="2"/>
  <c r="AA519" i="2"/>
  <c r="AA520" i="2"/>
  <c r="AA521" i="2"/>
  <c r="AA522" i="2"/>
  <c r="AA523" i="2"/>
  <c r="AA524" i="2"/>
  <c r="AA525" i="2"/>
  <c r="AA526" i="2"/>
  <c r="AA527" i="2"/>
  <c r="AA528" i="2"/>
  <c r="AA529" i="2"/>
  <c r="AA530" i="2"/>
  <c r="AA531" i="2"/>
  <c r="AA532" i="2"/>
  <c r="AA533" i="2"/>
  <c r="AA534" i="2"/>
  <c r="AA535" i="2"/>
  <c r="AA536" i="2"/>
  <c r="AA537" i="2"/>
  <c r="AA538" i="2"/>
  <c r="AA539" i="2"/>
  <c r="AA540" i="2"/>
  <c r="AA541" i="2"/>
  <c r="AA542" i="2"/>
  <c r="AA543" i="2"/>
  <c r="AA544" i="2"/>
  <c r="AA545" i="2"/>
  <c r="AA546" i="2"/>
  <c r="AA547" i="2"/>
  <c r="AA548" i="2"/>
  <c r="AA549" i="2"/>
  <c r="AA550" i="2"/>
  <c r="AA551" i="2"/>
  <c r="AA552" i="2"/>
  <c r="AA553" i="2"/>
  <c r="AA554" i="2"/>
  <c r="AA555" i="2"/>
  <c r="AA556" i="2"/>
  <c r="AA557" i="2"/>
  <c r="AA558" i="2"/>
  <c r="AA559" i="2"/>
  <c r="AA560" i="2"/>
  <c r="AA561" i="2"/>
  <c r="AA562" i="2"/>
  <c r="AA563" i="2"/>
  <c r="AA564" i="2"/>
  <c r="AA565" i="2"/>
  <c r="AA566" i="2"/>
  <c r="AA567" i="2"/>
  <c r="AA568" i="2"/>
  <c r="AA569" i="2"/>
  <c r="AA570" i="2"/>
  <c r="AA571" i="2"/>
  <c r="AA572" i="2"/>
  <c r="AA573" i="2"/>
  <c r="AA574" i="2"/>
  <c r="AA575" i="2"/>
  <c r="AA576" i="2"/>
  <c r="AA577" i="2"/>
  <c r="AA578" i="2"/>
  <c r="AA579" i="2"/>
  <c r="AA580" i="2"/>
  <c r="AA581" i="2"/>
  <c r="AA582" i="2"/>
  <c r="AA583" i="2"/>
  <c r="AA584" i="2"/>
  <c r="AA585" i="2"/>
  <c r="AA586" i="2"/>
  <c r="AA587" i="2"/>
  <c r="AA588" i="2"/>
  <c r="AA589" i="2"/>
  <c r="AA590" i="2"/>
  <c r="AA591" i="2"/>
  <c r="AA592" i="2"/>
  <c r="AA593" i="2"/>
  <c r="AA594" i="2"/>
  <c r="AA595" i="2"/>
  <c r="AA596" i="2"/>
  <c r="AA597" i="2"/>
  <c r="AA598" i="2"/>
  <c r="AA599" i="2"/>
  <c r="AA600" i="2"/>
  <c r="AA601" i="2"/>
  <c r="AA602" i="2"/>
  <c r="AA603" i="2"/>
  <c r="AA604" i="2"/>
  <c r="AA605" i="2"/>
  <c r="AA606" i="2"/>
  <c r="AA607" i="2"/>
  <c r="AA608" i="2"/>
  <c r="AA609" i="2"/>
  <c r="AA610" i="2"/>
  <c r="AA611" i="2"/>
  <c r="AA612" i="2"/>
  <c r="AA613" i="2"/>
  <c r="AA614" i="2"/>
  <c r="AA615" i="2"/>
  <c r="AA616" i="2"/>
  <c r="AA617" i="2"/>
  <c r="AA618" i="2"/>
  <c r="AA619" i="2"/>
  <c r="AA620" i="2"/>
  <c r="AA621" i="2"/>
  <c r="AA622" i="2"/>
  <c r="AA623" i="2"/>
  <c r="AA624" i="2"/>
  <c r="AA625" i="2"/>
  <c r="AA626" i="2"/>
  <c r="AA627" i="2"/>
  <c r="AA628" i="2"/>
  <c r="AA629" i="2"/>
  <c r="AA630" i="2"/>
  <c r="AA631" i="2"/>
  <c r="AA632" i="2"/>
  <c r="AA633" i="2"/>
  <c r="AA634" i="2"/>
  <c r="AA635" i="2"/>
  <c r="AA636" i="2"/>
  <c r="AA637" i="2"/>
  <c r="AA638" i="2"/>
  <c r="AA639" i="2"/>
  <c r="AA640" i="2"/>
  <c r="AA641" i="2"/>
  <c r="AA642" i="2"/>
  <c r="AA643" i="2"/>
  <c r="AA644" i="2"/>
  <c r="AA645" i="2"/>
  <c r="AA646" i="2"/>
  <c r="AA647" i="2"/>
  <c r="AA648" i="2"/>
  <c r="AA649" i="2"/>
  <c r="AA650" i="2"/>
  <c r="AA651" i="2"/>
  <c r="AA652" i="2"/>
  <c r="AA653" i="2"/>
  <c r="AA654" i="2"/>
  <c r="AA655" i="2"/>
  <c r="AA656" i="2"/>
  <c r="AA657" i="2"/>
  <c r="AA658" i="2"/>
  <c r="AA659" i="2"/>
  <c r="AA660" i="2"/>
  <c r="AA661" i="2"/>
  <c r="AA662" i="2"/>
  <c r="AA663" i="2"/>
  <c r="AA664" i="2"/>
  <c r="AA665" i="2"/>
  <c r="AA666" i="2"/>
  <c r="AA667" i="2"/>
  <c r="AA668" i="2"/>
  <c r="AA669" i="2"/>
  <c r="AA670" i="2"/>
  <c r="AA671" i="2"/>
  <c r="AA672" i="2"/>
  <c r="AA673" i="2"/>
  <c r="AA674" i="2"/>
  <c r="AA675" i="2"/>
  <c r="AA676" i="2"/>
  <c r="AA677" i="2"/>
  <c r="AA678" i="2"/>
  <c r="AA679" i="2"/>
  <c r="AA680" i="2"/>
  <c r="AA681" i="2"/>
  <c r="AA682" i="2"/>
  <c r="AA683" i="2"/>
  <c r="AA684" i="2"/>
  <c r="AA685" i="2"/>
  <c r="AA686" i="2"/>
  <c r="AA687" i="2"/>
  <c r="AA688" i="2"/>
  <c r="AA689" i="2"/>
  <c r="AA690" i="2"/>
  <c r="AA691" i="2"/>
  <c r="AA692" i="2"/>
  <c r="AA693" i="2"/>
  <c r="AA694" i="2"/>
  <c r="AA695" i="2"/>
  <c r="AA696" i="2"/>
  <c r="AA697" i="2"/>
  <c r="AA698" i="2"/>
  <c r="AA699" i="2"/>
  <c r="AA700" i="2"/>
  <c r="AA701" i="2"/>
  <c r="AA702" i="2"/>
  <c r="AA703" i="2"/>
  <c r="AA704" i="2"/>
  <c r="AA705" i="2"/>
  <c r="AA706" i="2"/>
  <c r="AA707" i="2"/>
  <c r="AA708" i="2"/>
  <c r="AA709" i="2"/>
  <c r="AA710" i="2"/>
  <c r="AA711" i="2"/>
  <c r="AA712" i="2"/>
  <c r="AA713" i="2"/>
  <c r="AA714" i="2"/>
  <c r="AA715" i="2"/>
  <c r="AA716" i="2"/>
  <c r="AA717" i="2"/>
  <c r="AA718" i="2"/>
  <c r="AA719" i="2"/>
  <c r="AA720" i="2"/>
  <c r="AA721" i="2"/>
  <c r="AA722" i="2"/>
  <c r="AA723" i="2"/>
  <c r="AA724" i="2"/>
  <c r="AA725" i="2"/>
  <c r="AA726" i="2"/>
  <c r="AA727" i="2"/>
  <c r="AA728" i="2"/>
  <c r="AA729" i="2"/>
  <c r="AA730" i="2"/>
  <c r="AA731" i="2"/>
  <c r="AA732" i="2"/>
  <c r="AA733" i="2"/>
  <c r="AA734" i="2"/>
  <c r="AA735" i="2"/>
  <c r="AA736" i="2"/>
  <c r="AA737" i="2"/>
  <c r="AA738" i="2"/>
  <c r="AA739" i="2"/>
  <c r="AA740" i="2"/>
  <c r="AA741" i="2"/>
  <c r="AA742" i="2"/>
  <c r="AA743" i="2"/>
  <c r="AA744" i="2"/>
  <c r="AA745" i="2"/>
  <c r="AA746" i="2"/>
  <c r="AA747" i="2"/>
  <c r="AA748" i="2"/>
  <c r="AA749" i="2"/>
  <c r="AA750" i="2"/>
  <c r="AA751" i="2"/>
  <c r="AA752" i="2"/>
  <c r="AA753" i="2"/>
  <c r="AA754" i="2"/>
  <c r="AA755" i="2"/>
  <c r="AA756" i="2"/>
  <c r="AA757" i="2"/>
  <c r="AA758" i="2"/>
  <c r="AA759" i="2"/>
  <c r="AA760" i="2"/>
  <c r="AA761" i="2"/>
  <c r="AA762" i="2"/>
  <c r="AA763" i="2"/>
  <c r="AA764" i="2"/>
  <c r="AA765" i="2"/>
  <c r="AA766" i="2"/>
  <c r="AA767" i="2"/>
  <c r="AA768" i="2"/>
  <c r="AA769" i="2"/>
  <c r="AA770" i="2"/>
  <c r="AA771" i="2"/>
  <c r="AA772" i="2"/>
  <c r="AA773" i="2"/>
  <c r="AA774" i="2"/>
  <c r="AA775" i="2"/>
  <c r="AA776" i="2"/>
  <c r="AA777" i="2"/>
  <c r="AA778" i="2"/>
  <c r="AA779" i="2"/>
  <c r="AA780" i="2"/>
  <c r="AA781" i="2"/>
  <c r="AA782" i="2"/>
  <c r="AA783" i="2"/>
  <c r="AA784" i="2"/>
  <c r="AA785" i="2"/>
  <c r="AA786" i="2"/>
  <c r="AA787" i="2"/>
  <c r="AA788" i="2"/>
  <c r="AA789" i="2"/>
  <c r="AA790" i="2"/>
  <c r="AA791" i="2"/>
  <c r="AA792" i="2"/>
  <c r="AA793" i="2"/>
  <c r="AA794" i="2"/>
  <c r="AA795" i="2"/>
  <c r="AA796" i="2"/>
  <c r="AA797" i="2"/>
  <c r="AA798" i="2"/>
  <c r="AA799" i="2"/>
  <c r="AA800" i="2"/>
  <c r="AA801" i="2"/>
  <c r="AA802" i="2"/>
  <c r="AA803" i="2"/>
  <c r="AA804" i="2"/>
  <c r="AA805" i="2"/>
  <c r="AA806" i="2"/>
  <c r="AA807" i="2"/>
  <c r="AA808" i="2"/>
  <c r="AA809" i="2"/>
  <c r="AA810" i="2"/>
  <c r="AA811" i="2"/>
  <c r="AA812" i="2"/>
  <c r="AA813" i="2"/>
  <c r="AA814" i="2"/>
  <c r="AA815" i="2"/>
  <c r="AA816" i="2"/>
  <c r="AA817" i="2"/>
  <c r="AA818" i="2"/>
  <c r="AA819" i="2"/>
  <c r="AA820" i="2"/>
  <c r="AA821" i="2"/>
  <c r="AA822" i="2"/>
  <c r="AA823" i="2"/>
  <c r="AA824" i="2"/>
  <c r="AA825" i="2"/>
  <c r="AA826" i="2"/>
  <c r="AA827" i="2"/>
  <c r="AA828" i="2"/>
  <c r="AA829" i="2"/>
  <c r="AA830" i="2"/>
  <c r="AA831" i="2"/>
  <c r="AA832" i="2"/>
  <c r="AA833" i="2"/>
  <c r="AA834" i="2"/>
  <c r="AA835" i="2"/>
  <c r="AA836" i="2"/>
  <c r="AA837" i="2"/>
  <c r="AA838" i="2"/>
  <c r="AA839" i="2"/>
  <c r="AA840" i="2"/>
  <c r="AA841" i="2"/>
  <c r="AA842" i="2"/>
  <c r="AA843" i="2"/>
  <c r="AA844" i="2"/>
  <c r="AA845" i="2"/>
  <c r="AA846" i="2"/>
  <c r="AA847" i="2"/>
  <c r="AA848" i="2"/>
  <c r="AA849" i="2"/>
  <c r="AA850" i="2"/>
  <c r="AA851" i="2"/>
  <c r="AA852" i="2"/>
  <c r="AA853" i="2"/>
  <c r="AA854" i="2"/>
  <c r="AA855" i="2"/>
  <c r="AA856" i="2"/>
  <c r="AA857" i="2"/>
  <c r="AA858" i="2"/>
  <c r="AA859" i="2"/>
  <c r="AA860" i="2"/>
  <c r="AA861" i="2"/>
  <c r="AA862" i="2"/>
  <c r="AA863" i="2"/>
  <c r="AA864" i="2"/>
  <c r="AA865" i="2"/>
  <c r="AA866" i="2"/>
  <c r="AA867" i="2"/>
  <c r="AA868" i="2"/>
  <c r="AA869" i="2"/>
  <c r="AA870" i="2"/>
  <c r="AA871" i="2"/>
  <c r="AA872" i="2"/>
  <c r="AA873" i="2"/>
  <c r="AA874" i="2"/>
  <c r="AA875" i="2"/>
  <c r="AA876" i="2"/>
  <c r="AA877" i="2"/>
  <c r="AA878" i="2"/>
  <c r="AA879" i="2"/>
  <c r="AA880" i="2"/>
  <c r="AA881" i="2"/>
  <c r="AA882" i="2"/>
  <c r="AA883" i="2"/>
  <c r="AA884" i="2"/>
  <c r="AA885" i="2"/>
  <c r="AA886" i="2"/>
  <c r="AA887" i="2"/>
  <c r="AA888" i="2"/>
  <c r="AA889" i="2"/>
  <c r="AA890" i="2"/>
  <c r="AA891" i="2"/>
  <c r="AA892" i="2"/>
  <c r="AA893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X1175" i="2"/>
  <c r="X1176" i="2"/>
  <c r="X1177" i="2"/>
  <c r="X1178" i="2"/>
  <c r="X1179" i="2"/>
  <c r="X1180" i="2"/>
  <c r="X1181" i="2"/>
  <c r="X1182" i="2"/>
  <c r="X1183" i="2"/>
  <c r="X1184" i="2"/>
  <c r="X1185" i="2"/>
  <c r="X1186" i="2"/>
  <c r="X1187" i="2"/>
  <c r="X1188" i="2"/>
  <c r="X1189" i="2"/>
  <c r="X1190" i="2"/>
  <c r="X1191" i="2"/>
  <c r="X1192" i="2"/>
  <c r="X1193" i="2"/>
  <c r="X1194" i="2"/>
  <c r="X1195" i="2"/>
  <c r="X1196" i="2"/>
  <c r="X1197" i="2"/>
  <c r="X1198" i="2"/>
  <c r="X1199" i="2"/>
  <c r="X1200" i="2"/>
  <c r="X1201" i="2"/>
  <c r="X1202" i="2"/>
  <c r="X1203" i="2"/>
  <c r="X1204" i="2"/>
  <c r="X1205" i="2"/>
  <c r="X1206" i="2"/>
  <c r="X1207" i="2"/>
  <c r="X1208" i="2"/>
  <c r="X1209" i="2"/>
  <c r="X1210" i="2"/>
  <c r="X1211" i="2"/>
  <c r="X1212" i="2"/>
  <c r="X1213" i="2"/>
  <c r="X1214" i="2"/>
  <c r="X1215" i="2"/>
  <c r="X1216" i="2"/>
  <c r="X1217" i="2"/>
  <c r="X1218" i="2"/>
  <c r="X1219" i="2"/>
  <c r="X1220" i="2"/>
  <c r="X1221" i="2"/>
  <c r="X1222" i="2"/>
  <c r="X122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U10" i="4"/>
  <c r="U9" i="4"/>
  <c r="T8" i="4" l="1"/>
  <c r="B48" i="4" l="1"/>
  <c r="I41" i="4" s="1"/>
  <c r="B47" i="4"/>
  <c r="H41" i="4" s="1"/>
  <c r="B46" i="4"/>
  <c r="G41" i="4" s="1"/>
  <c r="B45" i="4"/>
  <c r="F41" i="4" s="1"/>
  <c r="B44" i="4"/>
  <c r="E41" i="4" s="1"/>
  <c r="B49" i="4"/>
  <c r="J41" i="4" s="1"/>
  <c r="B43" i="4"/>
  <c r="D41" i="4" s="1"/>
  <c r="B56" i="4"/>
  <c r="Q41" i="4" s="1"/>
  <c r="B55" i="4"/>
  <c r="P41" i="4" s="1"/>
  <c r="B52" i="4"/>
  <c r="M41" i="4" s="1"/>
  <c r="B51" i="4"/>
  <c r="L41" i="4" s="1"/>
  <c r="B53" i="4"/>
  <c r="N41" i="4" s="1"/>
  <c r="B54" i="4"/>
  <c r="O41" i="4" s="1"/>
  <c r="B57" i="4"/>
  <c r="R41" i="4" s="1"/>
  <c r="B50" i="4"/>
  <c r="K41" i="4" s="1"/>
  <c r="B58" i="4"/>
  <c r="S41" i="4" s="1"/>
  <c r="B42" i="4"/>
  <c r="C41" i="4" s="1"/>
  <c r="C8" i="4"/>
  <c r="D8" i="4"/>
  <c r="E8" i="4"/>
  <c r="I8" i="4"/>
  <c r="H8" i="4"/>
  <c r="G8" i="4"/>
  <c r="F8" i="4"/>
  <c r="S8" i="4"/>
  <c r="R8" i="4"/>
  <c r="Q8" i="4"/>
  <c r="P8" i="4"/>
  <c r="O8" i="4"/>
  <c r="N8" i="4"/>
  <c r="M8" i="4"/>
  <c r="L8" i="4"/>
  <c r="J8" i="4"/>
  <c r="K8" i="4"/>
  <c r="T41" i="4"/>
  <c r="M42" i="4"/>
  <c r="D42" i="4"/>
  <c r="F42" i="4"/>
  <c r="J42" i="4"/>
  <c r="G42" i="4"/>
  <c r="H42" i="4"/>
  <c r="I42" i="4"/>
  <c r="L42" i="4"/>
  <c r="E42" i="4"/>
  <c r="K42" i="4"/>
  <c r="A42" i="4" l="1"/>
  <c r="A43" i="4"/>
  <c r="T42" i="4"/>
  <c r="S42" i="4"/>
  <c r="K43" i="4"/>
  <c r="J43" i="4"/>
  <c r="R42" i="4"/>
  <c r="N42" i="4"/>
  <c r="O42" i="4"/>
  <c r="L43" i="4"/>
  <c r="G43" i="4"/>
  <c r="M43" i="4"/>
  <c r="C43" i="4"/>
  <c r="F43" i="4"/>
  <c r="P42" i="4"/>
  <c r="H43" i="4"/>
  <c r="I43" i="4"/>
  <c r="Q42" i="4"/>
  <c r="E43" i="4"/>
  <c r="V42" i="4" l="1"/>
  <c r="A44" i="4"/>
  <c r="T43" i="4"/>
  <c r="S43" i="4"/>
  <c r="L44" i="4"/>
  <c r="N43" i="4"/>
  <c r="J44" i="4"/>
  <c r="K44" i="4"/>
  <c r="G44" i="4"/>
  <c r="Q43" i="4"/>
  <c r="C44" i="4"/>
  <c r="D44" i="4"/>
  <c r="O43" i="4"/>
  <c r="R43" i="4"/>
  <c r="M44" i="4"/>
  <c r="F44" i="4"/>
  <c r="H44" i="4"/>
  <c r="P43" i="4"/>
  <c r="I44" i="4"/>
  <c r="V43" i="4" l="1"/>
  <c r="A45" i="4"/>
  <c r="T44" i="4"/>
  <c r="S44" i="4"/>
  <c r="C45" i="4"/>
  <c r="L45" i="4"/>
  <c r="M45" i="4"/>
  <c r="P44" i="4"/>
  <c r="K45" i="4"/>
  <c r="D45" i="4"/>
  <c r="Q44" i="4"/>
  <c r="G45" i="4"/>
  <c r="H45" i="4"/>
  <c r="R44" i="4"/>
  <c r="N44" i="4"/>
  <c r="E45" i="4"/>
  <c r="I45" i="4"/>
  <c r="O44" i="4"/>
  <c r="J45" i="4"/>
  <c r="V44" i="4" l="1"/>
  <c r="A46" i="4"/>
  <c r="T45" i="4"/>
  <c r="S45" i="4"/>
  <c r="I46" i="4"/>
  <c r="F46" i="4"/>
  <c r="P45" i="4"/>
  <c r="J46" i="4"/>
  <c r="N45" i="4"/>
  <c r="R45" i="4"/>
  <c r="C46" i="4"/>
  <c r="E46" i="4"/>
  <c r="D46" i="4"/>
  <c r="K46" i="4"/>
  <c r="Q45" i="4"/>
  <c r="O45" i="4"/>
  <c r="M46" i="4"/>
  <c r="H46" i="4"/>
  <c r="L46" i="4"/>
  <c r="V45" i="4" l="1"/>
  <c r="A47" i="4"/>
  <c r="T46" i="4"/>
  <c r="S46" i="4"/>
  <c r="D47" i="4"/>
  <c r="F47" i="4"/>
  <c r="G47" i="4"/>
  <c r="P46" i="4"/>
  <c r="N46" i="4"/>
  <c r="O46" i="4"/>
  <c r="C47" i="4"/>
  <c r="M47" i="4"/>
  <c r="R46" i="4"/>
  <c r="J47" i="4"/>
  <c r="K47" i="4"/>
  <c r="Q46" i="4"/>
  <c r="I47" i="4"/>
  <c r="L47" i="4"/>
  <c r="E47" i="4"/>
  <c r="V46" i="4" l="1"/>
  <c r="A48" i="4"/>
  <c r="T47" i="4"/>
  <c r="S47" i="4"/>
  <c r="P47" i="4"/>
  <c r="Q47" i="4"/>
  <c r="O47" i="4"/>
  <c r="J48" i="4"/>
  <c r="N47" i="4"/>
  <c r="H48" i="4"/>
  <c r="G48" i="4"/>
  <c r="K48" i="4"/>
  <c r="L48" i="4"/>
  <c r="R47" i="4"/>
  <c r="M48" i="4"/>
  <c r="F48" i="4"/>
  <c r="C48" i="4"/>
  <c r="D48" i="4"/>
  <c r="E48" i="4"/>
  <c r="V47" i="4" l="1"/>
  <c r="A49" i="4"/>
  <c r="T48" i="4"/>
  <c r="S48" i="4"/>
  <c r="I49" i="4"/>
  <c r="F49" i="4"/>
  <c r="G49" i="4"/>
  <c r="N48" i="4"/>
  <c r="P48" i="4"/>
  <c r="L49" i="4"/>
  <c r="Q48" i="4"/>
  <c r="R48" i="4"/>
  <c r="E49" i="4"/>
  <c r="C49" i="4"/>
  <c r="M49" i="4"/>
  <c r="D49" i="4"/>
  <c r="K49" i="4"/>
  <c r="O48" i="4"/>
  <c r="H49" i="4"/>
  <c r="V48" i="4" l="1"/>
  <c r="A50" i="4"/>
  <c r="T49" i="4"/>
  <c r="S49" i="4"/>
  <c r="G50" i="4"/>
  <c r="N49" i="4"/>
  <c r="M50" i="4"/>
  <c r="O49" i="4"/>
  <c r="H50" i="4"/>
  <c r="L50" i="4"/>
  <c r="I50" i="4"/>
  <c r="J50" i="4"/>
  <c r="R49" i="4"/>
  <c r="P49" i="4"/>
  <c r="E50" i="4"/>
  <c r="C50" i="4"/>
  <c r="D50" i="4"/>
  <c r="F50" i="4"/>
  <c r="Q49" i="4"/>
  <c r="V49" i="4" l="1"/>
  <c r="A51" i="4"/>
  <c r="T50" i="4"/>
  <c r="S50" i="4"/>
  <c r="O50" i="4"/>
  <c r="I51" i="4"/>
  <c r="E51" i="4"/>
  <c r="P50" i="4"/>
  <c r="D51" i="4"/>
  <c r="N50" i="4"/>
  <c r="M51" i="4"/>
  <c r="K51" i="4"/>
  <c r="C51" i="4"/>
  <c r="H51" i="4"/>
  <c r="J51" i="4"/>
  <c r="F51" i="4"/>
  <c r="G51" i="4"/>
  <c r="Q50" i="4"/>
  <c r="R50" i="4"/>
  <c r="V50" i="4" l="1"/>
  <c r="A52" i="4"/>
  <c r="T51" i="4"/>
  <c r="S51" i="4"/>
  <c r="E52" i="4"/>
  <c r="F52" i="4"/>
  <c r="P51" i="4"/>
  <c r="C52" i="4"/>
  <c r="Q51" i="4"/>
  <c r="O51" i="4"/>
  <c r="N51" i="4"/>
  <c r="L52" i="4"/>
  <c r="H52" i="4"/>
  <c r="K52" i="4"/>
  <c r="G52" i="4"/>
  <c r="I52" i="4"/>
  <c r="D52" i="4"/>
  <c r="R51" i="4"/>
  <c r="J52" i="4"/>
  <c r="V51" i="4" l="1"/>
  <c r="A53" i="4"/>
  <c r="A54" i="4"/>
  <c r="A55" i="4"/>
  <c r="A56" i="4"/>
  <c r="A57" i="4"/>
  <c r="A58" i="4"/>
  <c r="T58" i="4"/>
  <c r="A59" i="4"/>
  <c r="S59" i="4"/>
  <c r="T53" i="4"/>
  <c r="E59" i="4"/>
  <c r="M59" i="4"/>
  <c r="T54" i="4"/>
  <c r="F59" i="4"/>
  <c r="N59" i="4"/>
  <c r="T55" i="4"/>
  <c r="G59" i="4"/>
  <c r="O59" i="4"/>
  <c r="T56" i="4"/>
  <c r="H59" i="4"/>
  <c r="P59" i="4"/>
  <c r="T57" i="4"/>
  <c r="I59" i="4"/>
  <c r="Q59" i="4"/>
  <c r="J59" i="4"/>
  <c r="R59" i="4"/>
  <c r="C59" i="4"/>
  <c r="K59" i="4"/>
  <c r="T52" i="4"/>
  <c r="D59" i="4"/>
  <c r="L59" i="4"/>
  <c r="F58" i="4"/>
  <c r="N58" i="4"/>
  <c r="G58" i="4"/>
  <c r="S52" i="4"/>
  <c r="S56" i="4"/>
  <c r="H58" i="4"/>
  <c r="P58" i="4"/>
  <c r="Q58" i="4"/>
  <c r="S53" i="4"/>
  <c r="S57" i="4"/>
  <c r="I58" i="4"/>
  <c r="J58" i="4"/>
  <c r="R58" i="4"/>
  <c r="K58" i="4"/>
  <c r="S54" i="4"/>
  <c r="C58" i="4"/>
  <c r="D58" i="4"/>
  <c r="L58" i="4"/>
  <c r="O58" i="4"/>
  <c r="S55" i="4"/>
  <c r="E58" i="4"/>
  <c r="M58" i="4"/>
  <c r="L54" i="4"/>
  <c r="G57" i="4"/>
  <c r="F56" i="4"/>
  <c r="N56" i="4"/>
  <c r="P52" i="4"/>
  <c r="I54" i="4"/>
  <c r="O55" i="4"/>
  <c r="M55" i="4"/>
  <c r="C56" i="4"/>
  <c r="K56" i="4"/>
  <c r="R56" i="4"/>
  <c r="D54" i="4"/>
  <c r="Q57" i="4"/>
  <c r="K54" i="4"/>
  <c r="O57" i="4"/>
  <c r="Q55" i="4"/>
  <c r="D55" i="4"/>
  <c r="R55" i="4"/>
  <c r="R54" i="4"/>
  <c r="Q53" i="4"/>
  <c r="G53" i="4"/>
  <c r="P53" i="4"/>
  <c r="F57" i="4"/>
  <c r="M56" i="4"/>
  <c r="D56" i="4"/>
  <c r="O53" i="4"/>
  <c r="I57" i="4"/>
  <c r="E54" i="4"/>
  <c r="P57" i="4"/>
  <c r="O52" i="4"/>
  <c r="H54" i="4"/>
  <c r="K57" i="4"/>
  <c r="E53" i="4"/>
  <c r="E56" i="4"/>
  <c r="G55" i="4"/>
  <c r="L56" i="4"/>
  <c r="M54" i="4"/>
  <c r="C55" i="4"/>
  <c r="G56" i="4"/>
  <c r="N55" i="4"/>
  <c r="L55" i="4"/>
  <c r="D53" i="4"/>
  <c r="C53" i="4"/>
  <c r="G54" i="4"/>
  <c r="P54" i="4"/>
  <c r="J57" i="4"/>
  <c r="N54" i="4"/>
  <c r="I55" i="4"/>
  <c r="Q54" i="4"/>
  <c r="Q52" i="4"/>
  <c r="I56" i="4"/>
  <c r="H56" i="4"/>
  <c r="K53" i="4"/>
  <c r="N57" i="4"/>
  <c r="M53" i="4"/>
  <c r="L53" i="4"/>
  <c r="P56" i="4"/>
  <c r="H55" i="4"/>
  <c r="D57" i="4"/>
  <c r="F54" i="4"/>
  <c r="C57" i="4"/>
  <c r="N52" i="4"/>
  <c r="E57" i="4"/>
  <c r="E55" i="4"/>
  <c r="C54" i="4"/>
  <c r="I53" i="4"/>
  <c r="L57" i="4"/>
  <c r="R52" i="4"/>
  <c r="J55" i="4"/>
  <c r="M57" i="4"/>
  <c r="H53" i="4"/>
  <c r="J56" i="4"/>
  <c r="H57" i="4"/>
  <c r="J54" i="4"/>
  <c r="R53" i="4"/>
  <c r="F55" i="4"/>
  <c r="K55" i="4"/>
  <c r="O56" i="4"/>
  <c r="J53" i="4"/>
  <c r="F53" i="4"/>
  <c r="V56" i="4" l="1"/>
  <c r="V60" i="4"/>
  <c r="V52" i="4"/>
  <c r="V55" i="4"/>
  <c r="V53" i="4"/>
  <c r="V57" i="4"/>
  <c r="V54" i="4"/>
  <c r="V59" i="4"/>
  <c r="V58" i="4"/>
  <c r="C23" i="1" l="1"/>
  <c r="D23" i="1"/>
  <c r="D22" i="1"/>
  <c r="D21" i="1"/>
  <c r="D20" i="1"/>
  <c r="D19" i="1"/>
  <c r="D18" i="1"/>
  <c r="D17" i="1"/>
  <c r="D16" i="1"/>
  <c r="D15" i="1"/>
  <c r="BC1" i="2"/>
  <c r="AZ1" i="2"/>
  <c r="AW1" i="2"/>
  <c r="AT1" i="2"/>
  <c r="AQ1" i="2"/>
  <c r="AN1" i="2"/>
  <c r="AK1" i="2"/>
  <c r="AH1" i="2"/>
  <c r="AE1" i="2"/>
  <c r="Y1" i="2" l="1"/>
  <c r="V1" i="2"/>
  <c r="S1" i="2"/>
  <c r="P1" i="2"/>
  <c r="M1" i="2"/>
  <c r="J1" i="2"/>
  <c r="G1" i="2"/>
  <c r="D1" i="2"/>
  <c r="AB1" i="2"/>
  <c r="G25" i="4"/>
  <c r="O26" i="4"/>
  <c r="S15" i="4"/>
  <c r="G26" i="4"/>
  <c r="S11" i="4"/>
  <c r="S26" i="4"/>
  <c r="S19" i="4"/>
  <c r="S14" i="4"/>
  <c r="M26" i="4"/>
  <c r="S18" i="4"/>
  <c r="H26" i="4"/>
  <c r="M25" i="4"/>
  <c r="N26" i="4"/>
  <c r="S21" i="4"/>
  <c r="S9" i="4"/>
  <c r="S13" i="4"/>
  <c r="C26" i="4"/>
  <c r="O25" i="4"/>
  <c r="H25" i="4"/>
  <c r="I26" i="4"/>
  <c r="S17" i="4"/>
  <c r="S25" i="4"/>
  <c r="D26" i="4"/>
  <c r="Q26" i="4"/>
  <c r="D25" i="4"/>
  <c r="K25" i="4"/>
  <c r="E26" i="4"/>
  <c r="N25" i="4"/>
  <c r="S12" i="4"/>
  <c r="S16" i="4"/>
  <c r="F26" i="4"/>
  <c r="L26" i="4"/>
  <c r="R26" i="4"/>
  <c r="P26" i="4"/>
  <c r="J25" i="4"/>
  <c r="S23" i="4"/>
  <c r="S20" i="4"/>
  <c r="J26" i="4"/>
  <c r="L25" i="4"/>
  <c r="K26" i="4"/>
  <c r="F25" i="4"/>
  <c r="I25" i="4"/>
  <c r="S10" i="4"/>
  <c r="S24" i="4"/>
  <c r="T13" i="4"/>
  <c r="T23" i="4"/>
  <c r="T11" i="4"/>
  <c r="T17" i="4"/>
  <c r="T10" i="4"/>
  <c r="T24" i="4"/>
  <c r="P25" i="4"/>
  <c r="T14" i="4"/>
  <c r="T21" i="4"/>
  <c r="Q25" i="4"/>
  <c r="T12" i="4"/>
  <c r="T20" i="4"/>
  <c r="R25" i="4"/>
  <c r="C25" i="4"/>
  <c r="T15" i="4"/>
  <c r="T18" i="4"/>
  <c r="S22" i="4"/>
  <c r="T16" i="4"/>
  <c r="T19" i="4"/>
  <c r="E25" i="4"/>
  <c r="T9" i="4"/>
  <c r="T25" i="4"/>
  <c r="T22" i="4"/>
  <c r="T26" i="4"/>
  <c r="C12" i="4"/>
  <c r="G13" i="4"/>
  <c r="C11" i="4"/>
  <c r="F12" i="4"/>
  <c r="D13" i="4"/>
  <c r="F11" i="4"/>
  <c r="F10" i="4"/>
  <c r="D11" i="4"/>
  <c r="F9" i="4"/>
  <c r="G9" i="4"/>
  <c r="D12" i="4"/>
  <c r="G10" i="4"/>
  <c r="G12" i="4"/>
  <c r="D10" i="4"/>
  <c r="C13" i="4"/>
  <c r="F13" i="4"/>
  <c r="E11" i="4"/>
  <c r="G11" i="4"/>
  <c r="D9" i="4"/>
  <c r="E13" i="4"/>
  <c r="E10" i="4"/>
  <c r="C9" i="4"/>
  <c r="E9" i="4"/>
  <c r="C10" i="4"/>
  <c r="E12" i="4"/>
  <c r="D19" i="4"/>
  <c r="E23" i="4"/>
  <c r="N23" i="4"/>
  <c r="I21" i="4"/>
  <c r="I24" i="4"/>
  <c r="O12" i="4"/>
  <c r="E19" i="4"/>
  <c r="N10" i="4"/>
  <c r="O24" i="4"/>
  <c r="J19" i="4"/>
  <c r="L17" i="4"/>
  <c r="H21" i="4"/>
  <c r="E22" i="4"/>
  <c r="E20" i="4"/>
  <c r="J18" i="4"/>
  <c r="L23" i="4"/>
  <c r="H24" i="4"/>
  <c r="C23" i="4"/>
  <c r="P17" i="4"/>
  <c r="P14" i="4"/>
  <c r="R15" i="4"/>
  <c r="C16" i="4"/>
  <c r="H11" i="4"/>
  <c r="C14" i="4"/>
  <c r="K10" i="4"/>
  <c r="J17" i="4"/>
  <c r="C19" i="4"/>
  <c r="G20" i="4"/>
  <c r="M18" i="4"/>
  <c r="P12" i="4"/>
  <c r="K20" i="4"/>
  <c r="Q20" i="4"/>
  <c r="Q22" i="4"/>
  <c r="O13" i="4"/>
  <c r="O22" i="4"/>
  <c r="R16" i="4"/>
  <c r="J24" i="4"/>
  <c r="L10" i="4"/>
  <c r="M14" i="4"/>
  <c r="F21" i="4"/>
  <c r="M19" i="4"/>
  <c r="N17" i="4"/>
  <c r="L11" i="4"/>
  <c r="O16" i="4"/>
  <c r="C20" i="4"/>
  <c r="N9" i="4"/>
  <c r="R23" i="4"/>
  <c r="P10" i="4"/>
  <c r="C15" i="4"/>
  <c r="H17" i="4"/>
  <c r="H15" i="4"/>
  <c r="K13" i="4"/>
  <c r="C18" i="4"/>
  <c r="G23" i="4"/>
  <c r="M17" i="4"/>
  <c r="N13" i="4"/>
  <c r="K23" i="4"/>
  <c r="Q10" i="4"/>
  <c r="L19" i="4"/>
  <c r="H20" i="4"/>
  <c r="O11" i="4"/>
  <c r="Q13" i="4"/>
  <c r="D20" i="4"/>
  <c r="R9" i="4"/>
  <c r="Q19" i="4"/>
  <c r="G18" i="4"/>
  <c r="M24" i="4"/>
  <c r="N15" i="4"/>
  <c r="I18" i="4"/>
  <c r="M10" i="4"/>
  <c r="N22" i="4"/>
  <c r="R10" i="4"/>
  <c r="R21" i="4"/>
  <c r="P21" i="4"/>
  <c r="H16" i="4"/>
  <c r="G15" i="4"/>
  <c r="H14" i="4"/>
  <c r="F17" i="4"/>
  <c r="I15" i="4"/>
  <c r="I17" i="4"/>
  <c r="K9" i="4"/>
  <c r="H13" i="4"/>
  <c r="D14" i="4"/>
  <c r="R20" i="4"/>
  <c r="K12" i="4"/>
  <c r="C21" i="4"/>
  <c r="L12" i="4"/>
  <c r="M15" i="4"/>
  <c r="G22" i="4"/>
  <c r="O10" i="4"/>
  <c r="J22" i="4"/>
  <c r="L16" i="4"/>
  <c r="H23" i="4"/>
  <c r="L24" i="4"/>
  <c r="M22" i="4"/>
  <c r="G21" i="4"/>
  <c r="K19" i="4"/>
  <c r="Q9" i="4"/>
  <c r="L15" i="4"/>
  <c r="M16" i="4"/>
  <c r="P11" i="4"/>
  <c r="K18" i="4"/>
  <c r="Q18" i="4"/>
  <c r="O15" i="4"/>
  <c r="P15" i="4"/>
  <c r="Q17" i="4"/>
  <c r="R13" i="4"/>
  <c r="J14" i="4"/>
  <c r="F16" i="4"/>
  <c r="I16" i="4"/>
  <c r="D17" i="4"/>
  <c r="K17" i="4"/>
  <c r="K16" i="4"/>
  <c r="H12" i="4"/>
  <c r="R14" i="4"/>
  <c r="I14" i="4"/>
  <c r="J15" i="4"/>
  <c r="E15" i="4"/>
  <c r="H10" i="4"/>
  <c r="I13" i="4"/>
  <c r="C24" i="4"/>
  <c r="Q11" i="4"/>
  <c r="I19" i="4"/>
  <c r="F22" i="4"/>
  <c r="O14" i="4"/>
  <c r="N21" i="4"/>
  <c r="L14" i="4"/>
  <c r="I22" i="4"/>
  <c r="G19" i="4"/>
  <c r="M21" i="4"/>
  <c r="M23" i="4"/>
  <c r="K24" i="4"/>
  <c r="N18" i="4"/>
  <c r="O18" i="4"/>
  <c r="M9" i="4"/>
  <c r="D18" i="4"/>
  <c r="Q14" i="4"/>
  <c r="Q23" i="4"/>
  <c r="P16" i="4"/>
  <c r="R17" i="4"/>
  <c r="P18" i="4"/>
  <c r="E17" i="4"/>
  <c r="G17" i="4"/>
  <c r="P19" i="4"/>
  <c r="I9" i="4"/>
  <c r="L13" i="4"/>
  <c r="I20" i="4"/>
  <c r="F20" i="4"/>
  <c r="D22" i="4"/>
  <c r="I23" i="4"/>
  <c r="J23" i="4"/>
  <c r="K22" i="4"/>
  <c r="Q21" i="4"/>
  <c r="G24" i="4"/>
  <c r="M13" i="4"/>
  <c r="J21" i="4"/>
  <c r="Q15" i="4"/>
  <c r="Q24" i="4"/>
  <c r="O17" i="4"/>
  <c r="F18" i="4"/>
  <c r="R12" i="4"/>
  <c r="E21" i="4"/>
  <c r="N20" i="4"/>
  <c r="D21" i="4"/>
  <c r="P24" i="4"/>
  <c r="K14" i="4"/>
  <c r="M20" i="4"/>
  <c r="O20" i="4"/>
  <c r="O9" i="4"/>
  <c r="R19" i="4"/>
  <c r="H18" i="4"/>
  <c r="N14" i="4"/>
  <c r="K21" i="4"/>
  <c r="N19" i="4"/>
  <c r="L9" i="4"/>
  <c r="F19" i="4"/>
  <c r="D24" i="4"/>
  <c r="E18" i="4"/>
  <c r="N16" i="4"/>
  <c r="Q12" i="4"/>
  <c r="F23" i="4"/>
  <c r="M12" i="4"/>
  <c r="E24" i="4"/>
  <c r="N12" i="4"/>
  <c r="Q16" i="4"/>
  <c r="P23" i="4"/>
  <c r="P22" i="4"/>
  <c r="R24" i="4"/>
  <c r="I10" i="4"/>
  <c r="K11" i="4"/>
  <c r="J10" i="4"/>
  <c r="G14" i="4"/>
  <c r="I11" i="4"/>
  <c r="E14" i="4"/>
  <c r="J9" i="4"/>
  <c r="F14" i="4"/>
  <c r="E16" i="4"/>
  <c r="J11" i="4"/>
  <c r="D15" i="4"/>
  <c r="H9" i="4"/>
  <c r="K15" i="4"/>
  <c r="L20" i="4"/>
  <c r="O23" i="4"/>
  <c r="J20" i="4"/>
  <c r="L21" i="4"/>
  <c r="M11" i="4"/>
  <c r="O21" i="4"/>
  <c r="R11" i="4"/>
  <c r="N24" i="4"/>
  <c r="O19" i="4"/>
  <c r="F24" i="4"/>
  <c r="L18" i="4"/>
  <c r="H22" i="4"/>
  <c r="N11" i="4"/>
  <c r="P9" i="4"/>
  <c r="D23" i="4"/>
  <c r="R22" i="4"/>
  <c r="H19" i="4"/>
  <c r="C22" i="4"/>
  <c r="L22" i="4"/>
  <c r="P13" i="4"/>
  <c r="P20" i="4"/>
  <c r="R18" i="4"/>
  <c r="I12" i="4"/>
  <c r="F15" i="4"/>
  <c r="D16" i="4"/>
  <c r="C17" i="4"/>
  <c r="J12" i="4"/>
  <c r="J16" i="4"/>
  <c r="G16" i="4"/>
  <c r="J13" i="4"/>
  <c r="D9" i="1" l="1"/>
  <c r="D8" i="1"/>
  <c r="D7" i="1"/>
  <c r="D6" i="1"/>
  <c r="D5" i="1"/>
  <c r="D4" i="1"/>
  <c r="D3" i="1"/>
  <c r="D10" i="1"/>
  <c r="D11" i="1"/>
  <c r="D12" i="1"/>
  <c r="C6" i="1" l="1"/>
  <c r="C3" i="1"/>
  <c r="C18" i="1"/>
  <c r="C19" i="1"/>
  <c r="C16" i="1"/>
  <c r="C20" i="1"/>
  <c r="C15" i="1"/>
  <c r="C17" i="1"/>
  <c r="C22" i="1"/>
  <c r="C21" i="1"/>
  <c r="C5" i="1"/>
  <c r="C10" i="1"/>
  <c r="C7" i="1"/>
  <c r="C8" i="1"/>
  <c r="C9" i="1"/>
  <c r="C4" i="1"/>
  <c r="F10" i="1"/>
  <c r="F9" i="1"/>
  <c r="F8" i="1"/>
  <c r="F7" i="1"/>
  <c r="F6" i="1"/>
  <c r="F5" i="1"/>
  <c r="F4" i="1"/>
  <c r="F3" i="1"/>
  <c r="F22" i="1"/>
  <c r="F21" i="1"/>
  <c r="F20" i="1"/>
  <c r="F19" i="1"/>
  <c r="F18" i="1"/>
  <c r="F17" i="1"/>
  <c r="F16" i="1"/>
  <c r="F15" i="1"/>
  <c r="U14" i="4"/>
  <c r="U16" i="4"/>
  <c r="U15" i="4"/>
  <c r="U24" i="4"/>
  <c r="U22" i="4"/>
  <c r="U17" i="4"/>
  <c r="U21" i="4"/>
  <c r="U19" i="4"/>
  <c r="U23" i="4"/>
  <c r="U20" i="4"/>
  <c r="U18" i="4"/>
  <c r="U27" i="4" l="1" a="1"/>
  <c r="U27" i="4" s="1"/>
  <c r="V14" i="4" s="1"/>
  <c r="F24" i="1"/>
  <c r="G4" i="1"/>
  <c r="G6" i="1"/>
  <c r="G8" i="1"/>
  <c r="G10" i="1"/>
  <c r="G15" i="1"/>
  <c r="G17" i="1"/>
  <c r="G19" i="1"/>
  <c r="G21" i="1"/>
  <c r="G23" i="1"/>
  <c r="G5" i="1"/>
  <c r="G9" i="1"/>
  <c r="G11" i="1"/>
  <c r="G16" i="1"/>
  <c r="G18" i="1"/>
  <c r="G20" i="1"/>
  <c r="G22" i="1"/>
  <c r="F12" i="1"/>
  <c r="G3" i="1"/>
  <c r="G7" i="1"/>
  <c r="V17" i="4" l="1"/>
  <c r="V16" i="4"/>
  <c r="V15" i="4"/>
  <c r="V24" i="4"/>
  <c r="V25" i="4"/>
  <c r="V26" i="4"/>
  <c r="V19" i="4"/>
  <c r="V23" i="4"/>
  <c r="V18" i="4"/>
  <c r="V9" i="4"/>
  <c r="V13" i="4"/>
  <c r="V22" i="4"/>
  <c r="V10" i="4"/>
  <c r="V21" i="4"/>
  <c r="V11" i="4"/>
  <c r="V20" i="4"/>
  <c r="V12" i="4"/>
  <c r="G24" i="1"/>
  <c r="G12" i="1"/>
  <c r="F27" i="1"/>
  <c r="B30" i="4" l="1"/>
  <c r="V27" i="4" a="1"/>
  <c r="V27" i="4" s="1"/>
  <c r="G27" i="1"/>
  <c r="H10" i="1" s="1"/>
  <c r="I10" i="1" s="1"/>
  <c r="H6" i="1" l="1"/>
  <c r="I6" i="1" s="1"/>
  <c r="H21" i="1"/>
  <c r="I21" i="1" s="1"/>
  <c r="H11" i="1"/>
  <c r="I11" i="1" s="1"/>
  <c r="H22" i="1"/>
  <c r="I22" i="1" s="1"/>
  <c r="H8" i="1"/>
  <c r="I8" i="1" s="1"/>
  <c r="H9" i="1"/>
  <c r="I9" i="1" s="1"/>
  <c r="H19" i="1"/>
  <c r="I19" i="1" s="1"/>
  <c r="H20" i="1"/>
  <c r="I20" i="1" s="1"/>
  <c r="H7" i="1"/>
  <c r="I7" i="1" s="1"/>
  <c r="H3" i="1"/>
  <c r="I3" i="1" s="1"/>
  <c r="H4" i="1"/>
  <c r="I4" i="1" s="1"/>
  <c r="H18" i="1"/>
  <c r="I18" i="1" s="1"/>
  <c r="H15" i="1"/>
  <c r="I15" i="1" s="1"/>
  <c r="H5" i="1"/>
  <c r="I5" i="1" s="1"/>
  <c r="H23" i="1"/>
  <c r="I23" i="1" s="1"/>
  <c r="H17" i="1"/>
  <c r="I17" i="1" s="1"/>
  <c r="H16" i="1"/>
  <c r="I16" i="1" s="1"/>
  <c r="I24" i="1" l="1"/>
  <c r="I12" i="1"/>
  <c r="H12" i="1"/>
  <c r="H24" i="1"/>
  <c r="I27" i="1" l="1"/>
  <c r="H27" i="1"/>
  <c r="F33" i="4" l="1"/>
  <c r="F36" i="4" s="1"/>
  <c r="B33" i="4"/>
  <c r="B36" i="4" s="1"/>
  <c r="M35" i="4" l="1"/>
  <c r="N35" i="4" s="1"/>
  <c r="M33" i="4"/>
  <c r="N33" i="4" s="1"/>
  <c r="M32" i="4"/>
  <c r="N32" i="4" s="1"/>
  <c r="M34" i="4"/>
  <c r="N34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1C1BB7-907A-4604-93EE-9E6A06CB2FED}" keepAlive="1" name="Requête - ^GSPC" description="Connexion à la requête « ^GSPC » dans le classeur." type="5" refreshedVersion="6" background="1" saveData="1">
    <dbPr connection="Provider=Microsoft.Mashup.OleDb.1;Data Source=$Workbook$;Location=^GSPC;Extended Properties=&quot;&quot;" command="SELECT * FROM [^GSPC]"/>
  </connection>
  <connection id="2" xr16:uid="{F9DD3E4F-41E7-440A-B4E9-5A9A13795048}" keepAlive="1" name="Requête - GetNamedRangeValue" description="Connexion à la requête « GetNamedRangeValue » dans le classeur." type="5" refreshedVersion="0" background="1">
    <dbPr connection="Provider=Microsoft.Mashup.OleDb.1;Data Source=$Workbook$;Location=GetNamedRangeValue;Extended Properties=&quot;&quot;" command="SELECT * FROM [GetNamedRangeValue]"/>
  </connection>
  <connection id="3" xr16:uid="{D4CE3287-3617-4C0F-A504-011830619CDA}" keepAlive="1" name="Requête - Long0" description="Connexion à la requête « Long0 » dans le classeur." type="5" refreshedVersion="6" background="1" saveData="1">
    <dbPr connection="Provider=Microsoft.Mashup.OleDb.1;Data Source=$Workbook$;Location=Long0;Extended Properties=&quot;&quot;" command="SELECT * FROM [Long0]"/>
  </connection>
  <connection id="4" xr16:uid="{83E76371-D7A4-4D3B-80BB-EDD906371CA8}" keepAlive="1" name="Requête - Long1" description="Connexion à la requête « Long1 » dans le classeur." type="5" refreshedVersion="6" background="1" saveData="1">
    <dbPr connection="Provider=Microsoft.Mashup.OleDb.1;Data Source=$Workbook$;Location=Long1;Extended Properties=&quot;&quot;" command="SELECT * FROM [Long1]"/>
  </connection>
  <connection id="5" xr16:uid="{A3B98D03-1C77-4DC8-96F9-4B442021B2AC}" keepAlive="1" name="Requête - Long2" description="Connexion à la requête « Long2 » dans le classeur." type="5" refreshedVersion="6" background="1" saveData="1">
    <dbPr connection="Provider=Microsoft.Mashup.OleDb.1;Data Source=$Workbook$;Location=Long2;Extended Properties=&quot;&quot;" command="SELECT * FROM [Long2]"/>
  </connection>
  <connection id="6" xr16:uid="{BA48B5B8-443E-46C3-A80D-C9F5478FA9DA}" keepAlive="1" name="Requête - Long3" description="Connexion à la requête « Long3 » dans le classeur." type="5" refreshedVersion="6" background="1" saveData="1">
    <dbPr connection="Provider=Microsoft.Mashup.OleDb.1;Data Source=$Workbook$;Location=Long3;Extended Properties=&quot;&quot;" command="SELECT * FROM [Long3]"/>
  </connection>
  <connection id="7" xr16:uid="{E3DEC5C1-FA35-4A92-8233-05542BAFB01B}" keepAlive="1" name="Requête - Long4" description="Connexion à la requête « Long4 » dans le classeur." type="5" refreshedVersion="6" background="1" saveData="1">
    <dbPr connection="Provider=Microsoft.Mashup.OleDb.1;Data Source=$Workbook$;Location=Long4;Extended Properties=&quot;&quot;" command="SELECT * FROM [Long4]"/>
  </connection>
  <connection id="8" xr16:uid="{4D8B8A83-7892-4136-9565-931B80A00767}" keepAlive="1" name="Requête - Long5" description="Connexion à la requête « Long5 » dans le classeur." type="5" refreshedVersion="6" background="1" saveData="1">
    <dbPr connection="Provider=Microsoft.Mashup.OleDb.1;Data Source=$Workbook$;Location=Long5;Extended Properties=&quot;&quot;" command="SELECT * FROM [Long5]"/>
  </connection>
  <connection id="9" xr16:uid="{135788EC-CEDD-4C6C-A97D-A504AAC9511B}" keepAlive="1" name="Requête - Long6" description="Connexion à la requête « Long6 » dans le classeur." type="5" refreshedVersion="6" background="1" saveData="1">
    <dbPr connection="Provider=Microsoft.Mashup.OleDb.1;Data Source=$Workbook$;Location=Long6;Extended Properties=&quot;&quot;" command="SELECT * FROM [Long6]"/>
  </connection>
  <connection id="10" xr16:uid="{3AF7F3EC-2DF0-43A9-9FE4-5213E5ED8A25}" keepAlive="1" name="Requête - Long7" description="Connexion à la requête « Long7 » dans le classeur." type="5" refreshedVersion="6" background="1" saveData="1">
    <dbPr connection="Provider=Microsoft.Mashup.OleDb.1;Data Source=$Workbook$;Location=Long7;Extended Properties=&quot;&quot;" command="SELECT * FROM [Long7]"/>
  </connection>
  <connection id="11" xr16:uid="{6AF05644-8DDD-42D9-A1A0-D8A2EC3AC277}" keepAlive="1" name="Requête - Long8" description="Connexion à la requête « Long8 » dans le classeur." type="5" refreshedVersion="6" background="1" saveData="1">
    <dbPr connection="Provider=Microsoft.Mashup.OleDb.1;Data Source=$Workbook$;Location=Long8;Extended Properties=&quot;&quot;" command="SELECT * FROM [Long8]"/>
  </connection>
  <connection id="12" xr16:uid="{D62210D9-2803-4039-BCEE-31AEA4430820}" keepAlive="1" name="Requête - Short0" description="Connexion à la requête « Short0 » dans le classeur." type="5" refreshedVersion="6" background="1" saveData="1">
    <dbPr connection="Provider=Microsoft.Mashup.OleDb.1;Data Source=$Workbook$;Location=Short0;Extended Properties=&quot;&quot;" command="SELECT * FROM [Short0]"/>
  </connection>
  <connection id="13" xr16:uid="{966C29F1-0695-4685-B7E4-EEC6F5443953}" keepAlive="1" name="Requête - Short1" description="Connexion à la requête « Short1 » dans le classeur." type="5" refreshedVersion="6" background="1" saveData="1">
    <dbPr connection="Provider=Microsoft.Mashup.OleDb.1;Data Source=$Workbook$;Location=Short1;Extended Properties=&quot;&quot;" command="SELECT * FROM [Short1]"/>
  </connection>
  <connection id="14" xr16:uid="{05CAC7F8-078C-4FA8-BA9A-3FF8406C91B7}" keepAlive="1" name="Requête - Short2" description="Connexion à la requête « Short2 » dans le classeur." type="5" refreshedVersion="6" background="1" saveData="1">
    <dbPr connection="Provider=Microsoft.Mashup.OleDb.1;Data Source=$Workbook$;Location=Short2;Extended Properties=&quot;&quot;" command="SELECT * FROM [Short2]"/>
  </connection>
  <connection id="15" xr16:uid="{8391A05F-F3F5-4A9C-AAA8-E0B2089413B9}" keepAlive="1" name="Requête - Short3" description="Connexion à la requête « Short3 » dans le classeur." type="5" refreshedVersion="6" background="1" saveData="1">
    <dbPr connection="Provider=Microsoft.Mashup.OleDb.1;Data Source=$Workbook$;Location=Short3;Extended Properties=&quot;&quot;" command="SELECT * FROM [Short3]"/>
  </connection>
  <connection id="16" xr16:uid="{3D493477-A464-4057-880E-40211355E1C3}" keepAlive="1" name="Requête - Short4" description="Connexion à la requête « Short4 » dans le classeur." type="5" refreshedVersion="6" background="1" saveData="1">
    <dbPr connection="Provider=Microsoft.Mashup.OleDb.1;Data Source=$Workbook$;Location=Short4;Extended Properties=&quot;&quot;" command="SELECT * FROM [Short4]"/>
  </connection>
  <connection id="17" xr16:uid="{23A8459B-1EE6-49CA-948C-8494BD66740B}" keepAlive="1" name="Requête - Short5" description="Connexion à la requête « Short5 » dans le classeur." type="5" refreshedVersion="6" background="1" saveData="1">
    <dbPr connection="Provider=Microsoft.Mashup.OleDb.1;Data Source=$Workbook$;Location=Short5;Extended Properties=&quot;&quot;" command="SELECT * FROM [Short5]"/>
  </connection>
  <connection id="18" xr16:uid="{4A8609E4-9546-446F-BCD2-B432C8160BDB}" keepAlive="1" name="Requête - Short6" description="Connexion à la requête « Short6 » dans le classeur." type="5" refreshedVersion="6" background="1" saveData="1">
    <dbPr connection="Provider=Microsoft.Mashup.OleDb.1;Data Source=$Workbook$;Location=Short6;Extended Properties=&quot;&quot;" command="SELECT * FROM [Short6]"/>
  </connection>
  <connection id="19" xr16:uid="{0EE0F011-FB1A-4E94-AEC5-1728FEDC0CAE}" keepAlive="1" name="Requête - Short7" description="Connexion à la requête « Short7 » dans le classeur." type="5" refreshedVersion="6" background="1" saveData="1">
    <dbPr connection="Provider=Microsoft.Mashup.OleDb.1;Data Source=$Workbook$;Location=Short7;Extended Properties=&quot;&quot;" command="SELECT * FROM [Short7]"/>
  </connection>
  <connection id="20" xr16:uid="{153953BA-C7F4-42BC-BE91-AE585EAE2949}" keepAlive="1" name="Requête - Short8" description="Connexion à la requête « Short8 » dans le classeur." type="5" refreshedVersion="6" background="1" saveData="1">
    <dbPr connection="Provider=Microsoft.Mashup.OleDb.1;Data Source=$Workbook$;Location=Short8;Extended Properties=&quot;&quot;" command="SELECT * FROM [Short8]"/>
  </connection>
  <connection id="21" xr16:uid="{DA8956CE-FAF4-4E77-BD0F-EB591879FF8F}" keepAlive="1" name="Requête - YahooGetTicker" description="Connexion à la requête « YahooGetTicker » dans le classeur." type="5" refreshedVersion="6" background="1" saveData="1">
    <dbPr connection="Provider=Microsoft.Mashup.OleDb.1;Data Source=$Workbook$;Location=YahooGetTicker;Extended Properties=&quot;&quot;" command="SELECT * FROM [YahooGetTicker]"/>
  </connection>
</connections>
</file>

<file path=xl/sharedStrings.xml><?xml version="1.0" encoding="utf-8"?>
<sst xmlns="http://schemas.openxmlformats.org/spreadsheetml/2006/main" count="128" uniqueCount="57">
  <si>
    <t>Long Portfolio - Current</t>
  </si>
  <si>
    <t>Company</t>
  </si>
  <si>
    <t>Ticker</t>
  </si>
  <si>
    <t>Beta</t>
  </si>
  <si>
    <t>Current Price $</t>
  </si>
  <si>
    <t># Shares</t>
  </si>
  <si>
    <t>$ Net Exposure</t>
  </si>
  <si>
    <t>$ Gross Exposure</t>
  </si>
  <si>
    <t>Net Weight (Total Portfolio)</t>
  </si>
  <si>
    <t>Net Weighted Beta (Total Portfolio)</t>
  </si>
  <si>
    <t>Short Portfolio - Current</t>
  </si>
  <si>
    <t>Total Portfolio - Current</t>
  </si>
  <si>
    <t>Net Weight</t>
  </si>
  <si>
    <t>Portfolio Beta</t>
  </si>
  <si>
    <t>CRSP</t>
  </si>
  <si>
    <t>IVA</t>
  </si>
  <si>
    <t>SU</t>
  </si>
  <si>
    <t>TDOC</t>
  </si>
  <si>
    <t>Date</t>
  </si>
  <si>
    <t>Adj Close</t>
  </si>
  <si>
    <t>LFX.F</t>
  </si>
  <si>
    <t>UBI.PA</t>
  </si>
  <si>
    <t>VLTSA.PA</t>
  </si>
  <si>
    <t>S&amp;P 500</t>
  </si>
  <si>
    <t>Daily%</t>
  </si>
  <si>
    <t/>
  </si>
  <si>
    <t>DSM.AS</t>
  </si>
  <si>
    <t>BBY</t>
  </si>
  <si>
    <t>LEN</t>
  </si>
  <si>
    <t>SPLK</t>
  </si>
  <si>
    <t>VTRS</t>
  </si>
  <si>
    <t>XPO</t>
  </si>
  <si>
    <t>MOS</t>
  </si>
  <si>
    <t>WING</t>
  </si>
  <si>
    <t>OLED</t>
  </si>
  <si>
    <t xml:space="preserve">*Indicative only, does not account for weightings
</t>
  </si>
  <si>
    <t>Av Correlation</t>
  </si>
  <si>
    <t>Long = 1, Short = -1</t>
  </si>
  <si>
    <t>Match?</t>
  </si>
  <si>
    <t>Correlation Matrix</t>
  </si>
  <si>
    <t>Av Asset Std Dev (Annual)</t>
  </si>
  <si>
    <t>Portfolio Standard Dev (Annual)</t>
  </si>
  <si>
    <t>*Weekly</t>
  </si>
  <si>
    <t>Av Asset Std Dev</t>
  </si>
  <si>
    <t>Portfolio Standard Dev</t>
  </si>
  <si>
    <t>Return</t>
  </si>
  <si>
    <t>Volatility</t>
  </si>
  <si>
    <t>Gross Sharpe</t>
  </si>
  <si>
    <t>*Matrix Formula</t>
  </si>
  <si>
    <t>Scenario Analysis</t>
  </si>
  <si>
    <t>Portfolio Variance</t>
  </si>
  <si>
    <r>
      <t>*Calculate gross exposure of positions by quantity x current price
*Calculate net exposure in each asset by calculating gross exposure of the long positions in the asset - gross positions of short positions in the asset
*</t>
    </r>
    <r>
      <rPr>
        <b/>
        <sz val="11"/>
        <color rgb="FFFF0000"/>
        <rFont val="Calibri"/>
        <family val="2"/>
        <scheme val="minor"/>
      </rPr>
      <t>Net short positions will equate to a negative weighting</t>
    </r>
    <r>
      <rPr>
        <sz val="11"/>
        <rFont val="Calibri"/>
        <family val="2"/>
        <scheme val="minor"/>
      </rPr>
      <t xml:space="preserve">
*Convert all net exposures to a single currency so that weightings can be caluclated across the portfolio
</t>
    </r>
  </si>
  <si>
    <t>% Weight</t>
  </si>
  <si>
    <t>$ Net Allocation</t>
  </si>
  <si>
    <r>
      <t xml:space="preserve">This sheet has been password-protected to prevent user error. If you would like to unlock the sheet, the password is "portvol". Go to </t>
    </r>
    <r>
      <rPr>
        <b/>
        <i/>
        <sz val="11"/>
        <color theme="0"/>
        <rFont val="Calibri"/>
        <family val="2"/>
        <scheme val="minor"/>
      </rPr>
      <t>Review</t>
    </r>
    <r>
      <rPr>
        <b/>
        <sz val="11"/>
        <color theme="0"/>
        <rFont val="Calibri"/>
        <family val="2"/>
        <scheme val="minor"/>
      </rPr>
      <t xml:space="preserve"> on the ribbon, and then click on </t>
    </r>
    <r>
      <rPr>
        <b/>
        <i/>
        <sz val="11"/>
        <color theme="0"/>
        <rFont val="Calibri"/>
        <family val="2"/>
        <scheme val="minor"/>
      </rPr>
      <t xml:space="preserve">Unprotect Sheet </t>
    </r>
    <r>
      <rPr>
        <b/>
        <sz val="11"/>
        <color theme="0"/>
        <rFont val="Calibri"/>
        <family val="2"/>
        <scheme val="minor"/>
      </rPr>
      <t>and type in the password.</t>
    </r>
  </si>
  <si>
    <t>Variance-Covariance Matrix &amp; Calculations</t>
  </si>
  <si>
    <t>PORTFOLIO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</si>
</sst>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6" formatCode="0.0"/>
    <numFmt numFmtId="167" formatCode="0.00000"/>
  </numFmts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3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/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6" fillId="4" borderId="17" applyNumberFormat="0" applyAlignment="0" applyProtection="0"/>
    <xf numFmtId="0" fontId="7" fillId="4" borderId="1" applyNumberFormat="0" applyAlignment="0" applyProtection="0"/>
    <xf numFmtId="0" fontId="5" fillId="5" borderId="18" applyNumberFormat="0" applyFont="0" applyAlignment="0" applyProtection="0"/>
  </cellStyleXfs>
  <cellXfs count="147">
    <xf numFmtId="0" fontId="0" fillId="0" borderId="0" xfId="0"/>
    <xf numFmtId="0" fontId="3" fillId="0" borderId="4" xfId="0" applyFont="1" applyBorder="1"/>
    <xf numFmtId="0" fontId="3" fillId="0" borderId="5" xfId="0" quotePrefix="1" applyFont="1" applyBorder="1"/>
    <xf numFmtId="0" fontId="3" fillId="0" borderId="5" xfId="0" applyFont="1" applyBorder="1" applyAlignment="1">
      <alignment wrapText="1"/>
    </xf>
    <xf numFmtId="0" fontId="1" fillId="2" borderId="6" xfId="1" applyBorder="1"/>
    <xf numFmtId="0" fontId="1" fillId="2" borderId="7" xfId="1" quotePrefix="1" applyBorder="1"/>
    <xf numFmtId="4" fontId="0" fillId="0" borderId="5" xfId="0" applyNumberFormat="1" applyBorder="1"/>
    <xf numFmtId="10" fontId="0" fillId="0" borderId="5" xfId="0" applyNumberFormat="1" applyBorder="1"/>
    <xf numFmtId="164" fontId="0" fillId="0" borderId="5" xfId="0" applyNumberFormat="1" applyBorder="1"/>
    <xf numFmtId="0" fontId="1" fillId="2" borderId="8" xfId="1" applyBorder="1"/>
    <xf numFmtId="0" fontId="1" fillId="2" borderId="1" xfId="1" quotePrefix="1" applyBorder="1"/>
    <xf numFmtId="4" fontId="0" fillId="0" borderId="0" xfId="0" applyNumberFormat="1" applyBorder="1"/>
    <xf numFmtId="10" fontId="0" fillId="0" borderId="0" xfId="0" applyNumberFormat="1" applyBorder="1"/>
    <xf numFmtId="164" fontId="0" fillId="0" borderId="0" xfId="0" applyNumberFormat="1" applyBorder="1"/>
    <xf numFmtId="0" fontId="1" fillId="0" borderId="9" xfId="1" applyFill="1" applyBorder="1"/>
    <xf numFmtId="0" fontId="1" fillId="0" borderId="10" xfId="1" quotePrefix="1" applyFill="1" applyBorder="1"/>
    <xf numFmtId="2" fontId="1" fillId="0" borderId="10" xfId="1" applyNumberFormat="1" applyFill="1" applyBorder="1"/>
    <xf numFmtId="0" fontId="1" fillId="0" borderId="10" xfId="1" applyFill="1" applyBorder="1"/>
    <xf numFmtId="4" fontId="0" fillId="0" borderId="11" xfId="0" applyNumberFormat="1" applyBorder="1"/>
    <xf numFmtId="10" fontId="0" fillId="0" borderId="11" xfId="0" applyNumberFormat="1" applyBorder="1"/>
    <xf numFmtId="164" fontId="0" fillId="0" borderId="11" xfId="0" applyNumberFormat="1" applyBorder="1"/>
    <xf numFmtId="0" fontId="0" fillId="0" borderId="12" xfId="0" applyBorder="1"/>
    <xf numFmtId="0" fontId="0" fillId="0" borderId="11" xfId="0" applyBorder="1"/>
    <xf numFmtId="2" fontId="0" fillId="0" borderId="11" xfId="0" applyNumberFormat="1" applyBorder="1"/>
    <xf numFmtId="0" fontId="3" fillId="0" borderId="2" xfId="0" applyFont="1" applyBorder="1"/>
    <xf numFmtId="0" fontId="3" fillId="0" borderId="3" xfId="0" quotePrefix="1" applyFont="1" applyBorder="1"/>
    <xf numFmtId="0" fontId="3" fillId="0" borderId="3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4" fontId="0" fillId="0" borderId="3" xfId="0" applyNumberFormat="1" applyBorder="1"/>
    <xf numFmtId="10" fontId="0" fillId="0" borderId="3" xfId="0" applyNumberFormat="1" applyBorder="1"/>
    <xf numFmtId="2" fontId="0" fillId="0" borderId="3" xfId="0" applyNumberFormat="1" applyBorder="1"/>
    <xf numFmtId="14" fontId="0" fillId="0" borderId="0" xfId="0" applyNumberFormat="1"/>
    <xf numFmtId="0" fontId="4" fillId="0" borderId="0" xfId="0" applyFont="1"/>
    <xf numFmtId="2" fontId="1" fillId="0" borderId="7" xfId="1" applyNumberFormat="1" applyFill="1" applyBorder="1"/>
    <xf numFmtId="2" fontId="1" fillId="0" borderId="1" xfId="1" applyNumberFormat="1" applyFill="1" applyBorder="1"/>
    <xf numFmtId="10" fontId="0" fillId="0" borderId="0" xfId="0" applyNumberFormat="1"/>
    <xf numFmtId="0" fontId="0" fillId="0" borderId="15" xfId="0" applyBorder="1"/>
    <xf numFmtId="0" fontId="0" fillId="0" borderId="0" xfId="0" applyBorder="1"/>
    <xf numFmtId="10" fontId="0" fillId="0" borderId="16" xfId="0" applyNumberFormat="1" applyBorder="1"/>
    <xf numFmtId="14" fontId="0" fillId="0" borderId="15" xfId="0" applyNumberFormat="1" applyBorder="1"/>
    <xf numFmtId="0" fontId="0" fillId="0" borderId="16" xfId="0" applyBorder="1"/>
    <xf numFmtId="2" fontId="0" fillId="0" borderId="0" xfId="0" applyNumberFormat="1" applyBorder="1"/>
    <xf numFmtId="10" fontId="0" fillId="0" borderId="20" xfId="0" applyNumberFormat="1" applyBorder="1"/>
    <xf numFmtId="2" fontId="3" fillId="0" borderId="5" xfId="0" applyNumberFormat="1" applyFont="1" applyBorder="1" applyAlignment="1">
      <alignment wrapText="1"/>
    </xf>
    <xf numFmtId="2" fontId="1" fillId="0" borderId="13" xfId="1" applyNumberFormat="1" applyFill="1" applyBorder="1"/>
    <xf numFmtId="2" fontId="3" fillId="0" borderId="3" xfId="0" applyNumberFormat="1" applyFont="1" applyBorder="1" applyAlignment="1">
      <alignment wrapText="1"/>
    </xf>
    <xf numFmtId="2" fontId="0" fillId="0" borderId="0" xfId="0" applyNumberFormat="1"/>
    <xf numFmtId="165" fontId="0" fillId="0" borderId="0" xfId="0" applyNumberFormat="1"/>
    <xf numFmtId="10" fontId="7" fillId="4" borderId="22" xfId="3" applyNumberFormat="1" applyBorder="1"/>
    <xf numFmtId="3" fontId="1" fillId="2" borderId="23" xfId="1" applyNumberFormat="1" applyBorder="1" applyProtection="1">
      <protection locked="0"/>
    </xf>
    <xf numFmtId="10" fontId="0" fillId="7" borderId="11" xfId="0" applyNumberFormat="1" applyFill="1" applyBorder="1"/>
    <xf numFmtId="10" fontId="0" fillId="7" borderId="12" xfId="0" applyNumberFormat="1" applyFill="1" applyBorder="1"/>
    <xf numFmtId="0" fontId="0" fillId="0" borderId="0" xfId="0" applyAlignment="1">
      <alignment horizontal="center"/>
    </xf>
    <xf numFmtId="10" fontId="7" fillId="4" borderId="24" xfId="3" applyNumberFormat="1" applyBorder="1"/>
    <xf numFmtId="3" fontId="1" fillId="2" borderId="25" xfId="1" applyNumberFormat="1" applyBorder="1" applyProtection="1">
      <protection locked="0"/>
    </xf>
    <xf numFmtId="10" fontId="0" fillId="6" borderId="0" xfId="0" applyNumberFormat="1" applyFill="1" applyBorder="1"/>
    <xf numFmtId="10" fontId="0" fillId="7" borderId="0" xfId="0" applyNumberFormat="1" applyFill="1" applyBorder="1"/>
    <xf numFmtId="10" fontId="0" fillId="7" borderId="15" xfId="0" applyNumberFormat="1" applyFill="1" applyBorder="1"/>
    <xf numFmtId="0" fontId="0" fillId="0" borderId="0" xfId="0" quotePrefix="1"/>
    <xf numFmtId="10" fontId="7" fillId="4" borderId="26" xfId="3" applyNumberFormat="1" applyBorder="1"/>
    <xf numFmtId="3" fontId="1" fillId="2" borderId="27" xfId="1" applyNumberFormat="1" applyBorder="1" applyProtection="1">
      <protection locked="0"/>
    </xf>
    <xf numFmtId="10" fontId="0" fillId="7" borderId="5" xfId="0" applyNumberFormat="1" applyFill="1" applyBorder="1"/>
    <xf numFmtId="10" fontId="0" fillId="6" borderId="4" xfId="0" applyNumberFormat="1" applyFill="1" applyBorder="1"/>
    <xf numFmtId="0" fontId="1" fillId="2" borderId="28" xfId="1" applyBorder="1" applyProtection="1">
      <protection locked="0"/>
    </xf>
    <xf numFmtId="0" fontId="3" fillId="7" borderId="19" xfId="0" applyFont="1" applyFill="1" applyBorder="1"/>
    <xf numFmtId="0" fontId="3" fillId="7" borderId="2" xfId="0" applyFont="1" applyFill="1" applyBorder="1"/>
    <xf numFmtId="0" fontId="3" fillId="7" borderId="5" xfId="0" applyFont="1" applyFill="1" applyBorder="1"/>
    <xf numFmtId="0" fontId="3" fillId="0" borderId="0" xfId="0" applyFont="1"/>
    <xf numFmtId="0" fontId="0" fillId="7" borderId="20" xfId="0" applyFill="1" applyBorder="1"/>
    <xf numFmtId="0" fontId="0" fillId="7" borderId="11" xfId="0" applyFill="1" applyBorder="1"/>
    <xf numFmtId="10" fontId="10" fillId="7" borderId="11" xfId="0" applyNumberFormat="1" applyFont="1" applyFill="1" applyBorder="1"/>
    <xf numFmtId="10" fontId="11" fillId="7" borderId="12" xfId="0" applyNumberFormat="1" applyFont="1" applyFill="1" applyBorder="1"/>
    <xf numFmtId="10" fontId="10" fillId="7" borderId="20" xfId="0" applyNumberFormat="1" applyFont="1" applyFill="1" applyBorder="1"/>
    <xf numFmtId="10" fontId="10" fillId="7" borderId="29" xfId="0" applyNumberFormat="1" applyFont="1" applyFill="1" applyBorder="1"/>
    <xf numFmtId="166" fontId="10" fillId="7" borderId="12" xfId="0" applyNumberFormat="1" applyFont="1" applyFill="1" applyBorder="1"/>
    <xf numFmtId="0" fontId="0" fillId="7" borderId="16" xfId="0" applyFill="1" applyBorder="1"/>
    <xf numFmtId="0" fontId="0" fillId="7" borderId="0" xfId="0" applyFill="1" applyBorder="1"/>
    <xf numFmtId="0" fontId="12" fillId="7" borderId="0" xfId="0" applyFont="1" applyFill="1" applyBorder="1"/>
    <xf numFmtId="0" fontId="12" fillId="7" borderId="15" xfId="0" applyFont="1" applyFill="1" applyBorder="1"/>
    <xf numFmtId="10" fontId="10" fillId="7" borderId="16" xfId="0" applyNumberFormat="1" applyFont="1" applyFill="1" applyBorder="1"/>
    <xf numFmtId="10" fontId="10" fillId="7" borderId="30" xfId="0" applyNumberFormat="1" applyFont="1" applyFill="1" applyBorder="1"/>
    <xf numFmtId="166" fontId="10" fillId="7" borderId="15" xfId="0" applyNumberFormat="1" applyFont="1" applyFill="1" applyBorder="1"/>
    <xf numFmtId="0" fontId="0" fillId="7" borderId="15" xfId="0" applyFill="1" applyBorder="1"/>
    <xf numFmtId="0" fontId="10" fillId="7" borderId="0" xfId="0" applyFont="1" applyFill="1" applyBorder="1"/>
    <xf numFmtId="10" fontId="10" fillId="7" borderId="0" xfId="0" applyNumberFormat="1" applyFont="1" applyFill="1" applyBorder="1"/>
    <xf numFmtId="10" fontId="10" fillId="7" borderId="15" xfId="0" applyNumberFormat="1" applyFont="1" applyFill="1" applyBorder="1"/>
    <xf numFmtId="10" fontId="10" fillId="7" borderId="14" xfId="0" applyNumberFormat="1" applyFont="1" applyFill="1" applyBorder="1"/>
    <xf numFmtId="10" fontId="10" fillId="7" borderId="21" xfId="0" applyNumberFormat="1" applyFont="1" applyFill="1" applyBorder="1"/>
    <xf numFmtId="166" fontId="10" fillId="7" borderId="4" xfId="0" applyNumberFormat="1" applyFont="1" applyFill="1" applyBorder="1"/>
    <xf numFmtId="165" fontId="10" fillId="7" borderId="15" xfId="0" quotePrefix="1" applyNumberFormat="1" applyFont="1" applyFill="1" applyBorder="1"/>
    <xf numFmtId="0" fontId="10" fillId="7" borderId="31" xfId="0" applyFont="1" applyFill="1" applyBorder="1"/>
    <xf numFmtId="0" fontId="10" fillId="7" borderId="3" xfId="0" applyFont="1" applyFill="1" applyBorder="1"/>
    <xf numFmtId="0" fontId="12" fillId="7" borderId="2" xfId="0" applyFont="1" applyFill="1" applyBorder="1"/>
    <xf numFmtId="0" fontId="0" fillId="0" borderId="0" xfId="0" applyFont="1"/>
    <xf numFmtId="0" fontId="0" fillId="7" borderId="14" xfId="0" applyFill="1" applyBorder="1"/>
    <xf numFmtId="0" fontId="0" fillId="7" borderId="5" xfId="0" applyFill="1" applyBorder="1"/>
    <xf numFmtId="0" fontId="12" fillId="7" borderId="5" xfId="0" applyFont="1" applyFill="1" applyBorder="1"/>
    <xf numFmtId="0" fontId="12" fillId="7" borderId="4" xfId="0" applyFont="1" applyFill="1" applyBorder="1"/>
    <xf numFmtId="167" fontId="0" fillId="7" borderId="11" xfId="0" applyNumberFormat="1" applyFill="1" applyBorder="1"/>
    <xf numFmtId="167" fontId="0" fillId="7" borderId="12" xfId="0" applyNumberFormat="1" applyFill="1" applyBorder="1"/>
    <xf numFmtId="0" fontId="0" fillId="0" borderId="16" xfId="0" applyBorder="1" applyAlignment="1"/>
    <xf numFmtId="167" fontId="0" fillId="7" borderId="0" xfId="0" applyNumberFormat="1" applyFill="1" applyBorder="1"/>
    <xf numFmtId="167" fontId="0" fillId="7" borderId="15" xfId="0" applyNumberFormat="1" applyFill="1" applyBorder="1"/>
    <xf numFmtId="0" fontId="8" fillId="0" borderId="0" xfId="0" applyFont="1"/>
    <xf numFmtId="10" fontId="7" fillId="4" borderId="32" xfId="3" applyNumberFormat="1" applyBorder="1"/>
    <xf numFmtId="167" fontId="0" fillId="7" borderId="5" xfId="0" applyNumberFormat="1" applyFill="1" applyBorder="1"/>
    <xf numFmtId="167" fontId="0" fillId="7" borderId="4" xfId="0" applyNumberFormat="1" applyFill="1" applyBorder="1"/>
    <xf numFmtId="4" fontId="1" fillId="2" borderId="33" xfId="1" applyNumberFormat="1" applyBorder="1" applyProtection="1">
      <protection locked="0"/>
    </xf>
    <xf numFmtId="4" fontId="1" fillId="2" borderId="25" xfId="1" applyNumberFormat="1" applyBorder="1" applyProtection="1">
      <protection locked="0"/>
    </xf>
    <xf numFmtId="4" fontId="1" fillId="2" borderId="23" xfId="1" applyNumberFormat="1" applyBorder="1" applyProtection="1">
      <protection locked="0"/>
    </xf>
    <xf numFmtId="4" fontId="0" fillId="0" borderId="0" xfId="0" applyNumberFormat="1"/>
    <xf numFmtId="4" fontId="6" fillId="4" borderId="34" xfId="2" applyNumberFormat="1" applyBorder="1"/>
    <xf numFmtId="10" fontId="6" fillId="4" borderId="35" xfId="2" applyNumberFormat="1" applyBorder="1"/>
    <xf numFmtId="0" fontId="1" fillId="2" borderId="12" xfId="1" applyBorder="1" applyProtection="1">
      <protection locked="0"/>
    </xf>
    <xf numFmtId="10" fontId="0" fillId="6" borderId="11" xfId="0" applyNumberFormat="1" applyFill="1" applyBorder="1"/>
    <xf numFmtId="1" fontId="1" fillId="2" borderId="7" xfId="1" applyNumberFormat="1" applyBorder="1"/>
    <xf numFmtId="1" fontId="1" fillId="2" borderId="1" xfId="1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8" fillId="5" borderId="18" xfId="4" applyFont="1" applyAlignment="1">
      <alignment horizontal="left" vertical="top" wrapText="1"/>
    </xf>
    <xf numFmtId="0" fontId="9" fillId="8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20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left" wrapText="1"/>
    </xf>
    <xf numFmtId="0" fontId="12" fillId="7" borderId="12" xfId="0" applyFont="1" applyFill="1" applyBorder="1" applyAlignment="1">
      <alignment horizontal="left" wrapText="1"/>
    </xf>
    <xf numFmtId="0" fontId="12" fillId="7" borderId="21" xfId="0" applyFont="1" applyFill="1" applyBorder="1" applyAlignment="1">
      <alignment horizontal="center"/>
    </xf>
    <xf numFmtId="0" fontId="12" fillId="7" borderId="29" xfId="0" applyFont="1" applyFill="1" applyBorder="1" applyAlignment="1">
      <alignment horizontal="center"/>
    </xf>
    <xf numFmtId="0" fontId="12" fillId="7" borderId="14" xfId="0" applyFont="1" applyFill="1" applyBorder="1" applyAlignment="1">
      <alignment horizontal="center"/>
    </xf>
    <xf numFmtId="0" fontId="12" fillId="7" borderId="20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4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</cellXfs>
  <cellStyles count="5">
    <cellStyle name="Calcul" xfId="3" builtinId="22"/>
    <cellStyle name="Entrée" xfId="1" builtinId="20"/>
    <cellStyle name="Normal" xfId="0" builtinId="0"/>
    <cellStyle name="Note" xfId="4" builtinId="10"/>
    <cellStyle name="Sortie" xfId="2" builtinId="21"/>
  </cellStyles>
  <dxfs count="68"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2" formatCode="0.00"/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2" formatCode="0.00"/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4" formatCode="0.00%"/>
    </dxf>
    <dxf>
      <numFmt numFmtId="2" formatCode="0.00"/>
    </dxf>
    <dxf>
      <numFmt numFmtId="19" formatCode="dd/mm/yyyy"/>
    </dxf>
    <dxf>
      <border>
        <bottom style="medium">
          <color indexed="64"/>
        </bottom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2" formatCode="0.00"/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4" formatCode="0.00%"/>
    </dxf>
    <dxf>
      <numFmt numFmtId="2" formatCode="0.00"/>
    </dxf>
    <dxf>
      <numFmt numFmtId="19" formatCode="dd/mm/yyyy"/>
    </dxf>
    <dxf>
      <border>
        <bottom style="medium">
          <color indexed="64"/>
        </bottom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2" formatCode="0.00"/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4" formatCode="0.00%"/>
    </dxf>
    <dxf>
      <numFmt numFmtId="2" formatCode="0.00"/>
    </dxf>
    <dxf>
      <numFmt numFmtId="19" formatCode="dd/mm/yyyy"/>
    </dxf>
    <dxf>
      <border>
        <bottom style="medium">
          <color indexed="64"/>
        </bottom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2" formatCode="0.00"/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4" formatCode="0.00%"/>
    </dxf>
    <dxf>
      <numFmt numFmtId="2" formatCode="0.00"/>
    </dxf>
    <dxf>
      <numFmt numFmtId="19" formatCode="dd/mm/yyyy"/>
    </dxf>
    <dxf>
      <border outline="0">
        <left style="medium">
          <color indexed="64"/>
        </left>
      </border>
    </dxf>
    <dxf>
      <border>
        <bottom style="medium">
          <color indexed="64"/>
        </bottom>
      </border>
    </dxf>
    <dxf>
      <numFmt numFmtId="2" formatCode="0.00"/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4" formatCode="0.00%"/>
    </dxf>
    <dxf>
      <numFmt numFmtId="19" formatCode="dd/mm/yyyy"/>
    </dxf>
    <dxf>
      <border>
        <bottom style="medium">
          <color indexed="64"/>
        </bottom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4" formatCode="0.00%"/>
    </dxf>
    <dxf>
      <numFmt numFmtId="19" formatCode="dd/mm/yyyy"/>
    </dxf>
    <dxf>
      <border>
        <bottom style="medium">
          <color indexed="64"/>
        </bottom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4" formatCode="0.00%"/>
    </dxf>
    <dxf>
      <numFmt numFmtId="19" formatCode="dd/mm/yyyy"/>
    </dxf>
    <dxf>
      <border>
        <bottom style="medium">
          <color indexed="64"/>
        </bottom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4" formatCode="0.00%"/>
    </dxf>
    <dxf>
      <numFmt numFmtId="19" formatCode="dd/mm/yyyy"/>
    </dxf>
    <dxf>
      <border>
        <bottom style="medium">
          <color indexed="64"/>
        </bottom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2" formatCode="0.00"/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/Documents/WORK/2.%20ITPM/ITPM%20Presentations/New%20York%202016%20-%20Realised%20&amp;%20Implied%20Volatility/DOWNLOAD%20-%20Realized%20&amp;%20Implied%20Volatility%20Spreadshee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/Documents/WORK/2.%20ITPM/ITPM%20Presentations/New%20York%202016%20-%20Realised%20&amp;%20Implied%20Volatility/Realised%20&amp;%20Implied%20Volatility%20Spreadshee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Documents/WebSynchro/GDAX/Pro%20Indicators/Strat&#233;gie/IPTL/IPTM%20excel%20and%20pdf%20files/Video%2019/Portfolio_Volatility_and_Correl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d Dev Calc"/>
      <sheetName val="Realized Vol"/>
      <sheetName val="Implied Vol - Black-Scholes"/>
      <sheetName val="Implied Vol - Binomial (yield)"/>
      <sheetName val="Implied Vol-Binomial (discrete)"/>
      <sheetName val="Bonus - Option Examples"/>
    </sheetNames>
    <sheetDataSet>
      <sheetData sheetId="0">
        <row r="55">
          <cell r="F55" t="str">
            <v>Series</v>
          </cell>
        </row>
      </sheetData>
      <sheetData sheetId="1" refreshError="1"/>
      <sheetData sheetId="2" refreshError="1"/>
      <sheetData sheetId="3" refreshError="1"/>
      <sheetData sheetId="4">
        <row r="4">
          <cell r="S4">
            <v>-12.153972602739726</v>
          </cell>
        </row>
        <row r="5">
          <cell r="S5" t="e">
            <v>#NUM!</v>
          </cell>
        </row>
        <row r="6">
          <cell r="S6" t="e">
            <v>#NUM!</v>
          </cell>
        </row>
        <row r="7">
          <cell r="C7">
            <v>1</v>
          </cell>
          <cell r="S7" t="e">
            <v>#NUM!</v>
          </cell>
        </row>
        <row r="8">
          <cell r="S8">
            <v>1</v>
          </cell>
        </row>
        <row r="13">
          <cell r="C13">
            <v>-121.53972602739726</v>
          </cell>
        </row>
        <row r="14">
          <cell r="C14">
            <v>10</v>
          </cell>
        </row>
        <row r="17">
          <cell r="C17">
            <v>-121.53972602739726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d Dev Calc"/>
      <sheetName val="Realized Vol"/>
      <sheetName val="Implied Vol - Black-Scholes"/>
      <sheetName val="Implied Vol - Binomial (yield)"/>
      <sheetName val="Implied Vol-Binomial (discrete)"/>
      <sheetName val="Bonus - Option Examples"/>
    </sheetNames>
    <sheetDataSet>
      <sheetData sheetId="0">
        <row r="55">
          <cell r="F55" t="str">
            <v>Series</v>
          </cell>
        </row>
      </sheetData>
      <sheetData sheetId="1"/>
      <sheetData sheetId="2"/>
      <sheetData sheetId="3"/>
      <sheetData sheetId="4">
        <row r="4">
          <cell r="S4">
            <v>-0.27753424657534242</v>
          </cell>
        </row>
        <row r="5">
          <cell r="S5" t="e">
            <v>#NUM!</v>
          </cell>
        </row>
        <row r="6">
          <cell r="S6" t="e">
            <v>#NUM!</v>
          </cell>
        </row>
        <row r="7">
          <cell r="C7">
            <v>1</v>
          </cell>
          <cell r="S7" t="e">
            <v>#NUM!</v>
          </cell>
        </row>
        <row r="8">
          <cell r="C8">
            <v>50</v>
          </cell>
          <cell r="S8">
            <v>1.0224510549055006</v>
          </cell>
        </row>
        <row r="9">
          <cell r="C9">
            <v>50</v>
          </cell>
        </row>
        <row r="10">
          <cell r="C10">
            <v>0.08</v>
          </cell>
        </row>
        <row r="13">
          <cell r="C13">
            <v>-2.7753424657534245</v>
          </cell>
        </row>
        <row r="14">
          <cell r="C14">
            <v>10</v>
          </cell>
        </row>
        <row r="15">
          <cell r="C15">
            <v>2</v>
          </cell>
        </row>
        <row r="17">
          <cell r="C17">
            <v>-2.882191780821918</v>
          </cell>
        </row>
      </sheetData>
      <sheetData sheetId="5">
        <row r="1">
          <cell r="D1" t="str">
            <v>Payoff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Volatility Summary"/>
      <sheetName val="Std Dev Calc"/>
      <sheetName val="Portfolio DoR"/>
      <sheetName val="Portfolio Volatility Theory"/>
      <sheetName val="Portfolio Volatility Practice"/>
      <sheetName val="Asset Returns"/>
      <sheetName val="Asset Prices"/>
      <sheetName val="Var-Cov Correl Matrix"/>
      <sheetName val="Correlation Function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Note:</v>
          </cell>
          <cell r="D1" t="str">
            <v>V</v>
          </cell>
          <cell r="E1" t="str">
            <v>DIS</v>
          </cell>
          <cell r="F1" t="str">
            <v>NKE</v>
          </cell>
          <cell r="G1" t="str">
            <v>ORCL</v>
          </cell>
          <cell r="H1" t="str">
            <v>CAT</v>
          </cell>
          <cell r="I1" t="str">
            <v>FB</v>
          </cell>
          <cell r="J1" t="str">
            <v>AAPL</v>
          </cell>
          <cell r="K1" t="str">
            <v>AMZN</v>
          </cell>
          <cell r="L1" t="str">
            <v>NFLX</v>
          </cell>
          <cell r="M1" t="str">
            <v>MSFT</v>
          </cell>
          <cell r="N1" t="str">
            <v>GOOG</v>
          </cell>
          <cell r="O1" t="str">
            <v>HSY</v>
          </cell>
          <cell r="P1" t="str">
            <v>STZ</v>
          </cell>
          <cell r="Q1" t="str">
            <v>ALGN</v>
          </cell>
          <cell r="R1" t="str">
            <v>XEL</v>
          </cell>
          <cell r="S1" t="str">
            <v>PPL</v>
          </cell>
          <cell r="T1" t="str">
            <v>MAR</v>
          </cell>
          <cell r="U1" t="str">
            <v>LVS</v>
          </cell>
          <cell r="V1" t="str">
            <v>LEN</v>
          </cell>
          <cell r="W1" t="str">
            <v>BBY</v>
          </cell>
          <cell r="X1" t="str">
            <v>LUV</v>
          </cell>
          <cell r="Y1" t="str">
            <v>WING</v>
          </cell>
          <cell r="Z1" t="str">
            <v>FRPT</v>
          </cell>
          <cell r="AA1" t="str">
            <v>PEGA</v>
          </cell>
          <cell r="AB1" t="str">
            <v>ZNGA</v>
          </cell>
          <cell r="AC1" t="str">
            <v>OLED</v>
          </cell>
          <cell r="AD1" t="str">
            <v>XPO</v>
          </cell>
          <cell r="AE1" t="str">
            <v>TREX</v>
          </cell>
          <cell r="AF1" t="str">
            <v>MOS</v>
          </cell>
          <cell r="AG1" t="str">
            <v>OLLI</v>
          </cell>
          <cell r="AH1" t="str">
            <v>DKS</v>
          </cell>
          <cell r="AI1" t="str">
            <v>TPX</v>
          </cell>
          <cell r="AJ1" t="str">
            <v>VIRT</v>
          </cell>
          <cell r="AK1" t="str">
            <v>JBLU</v>
          </cell>
          <cell r="AL1" t="str">
            <v>EIX</v>
          </cell>
          <cell r="AM1" t="str">
            <v>IBM</v>
          </cell>
          <cell r="AN1" t="str">
            <v>SYK</v>
          </cell>
          <cell r="AO1" t="str">
            <v>VZ</v>
          </cell>
          <cell r="AP1" t="str">
            <v>TJX</v>
          </cell>
          <cell r="AQ1" t="str">
            <v>SPLK</v>
          </cell>
          <cell r="AR1" t="str">
            <v>NEM</v>
          </cell>
          <cell r="AS1" t="str">
            <v>VTRS</v>
          </cell>
          <cell r="AT1" t="str">
            <v>SYY</v>
          </cell>
          <cell r="AU1" t="str">
            <v>BDX</v>
          </cell>
          <cell r="AV1" t="str">
            <v>DLTR</v>
          </cell>
          <cell r="AW1" t="str">
            <v>PAYC</v>
          </cell>
          <cell r="AX1" t="str">
            <v>FEYE</v>
          </cell>
          <cell r="AY1" t="str">
            <v>WMS</v>
          </cell>
          <cell r="AZ1" t="str">
            <v>AGCO</v>
          </cell>
          <cell r="BA1" t="str">
            <v>TTEC</v>
          </cell>
          <cell r="BB1" t="str">
            <v>OGS</v>
          </cell>
          <cell r="BC1" t="str">
            <v>ALGT</v>
          </cell>
          <cell r="BD1" t="str">
            <v>AIZ</v>
          </cell>
        </row>
      </sheetData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BD0DED8F-3D60-48C6-9309-EC21DA88FF10}" autoFormatId="16" applyNumberFormats="0" applyBorderFormats="0" applyFontFormats="0" applyPatternFormats="0" applyAlignmentFormats="0" applyWidthHeightFormats="0">
  <queryTableRefresh nextId="9" unboundColumnsRight="1">
    <queryTableFields count="3">
      <queryTableField id="1" name="Date" tableColumnId="1"/>
      <queryTableField id="6" name="Adj Close" tableColumnId="6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DF14FB0C-517F-4354-B94F-9699457ADA8E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4" xr16:uid="{E3803DE1-0EE8-4E26-A820-9073D30F6EF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5" xr16:uid="{28DD2CDF-9B8C-427C-845A-1FEF9AE17D62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6" xr16:uid="{C10D5757-B49B-47BB-A7B7-1C3BC5CC16CA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6" connectionId="7" xr16:uid="{78B0AB6A-6A69-4DD6-BA13-60C39D68032B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8" xr16:uid="{8BAFD218-76BF-41BC-8E1B-553F2177073B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9" xr16:uid="{F195519E-2ACD-418B-9F07-01FCA6D9F04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9" connectionId="10" xr16:uid="{C3B6A328-8643-4366-BAD0-AB000717572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11" xr16:uid="{D75C1CDA-F6F7-4CA6-B620-7AD7D00C8D9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12" xr16:uid="{9A28D26A-C59F-4D6C-87AC-992D2D8799F9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2" connectionId="13" xr16:uid="{93804A96-A89C-4C6D-A3CD-B646E559713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3" connectionId="14" xr16:uid="{F23B1A34-4E05-4232-90A2-61EA8AD5F268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4" connectionId="15" xr16:uid="{1FF3C8EB-614C-49CD-95AA-9C0616CC8339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5" connectionId="16" xr16:uid="{13BABDEF-D2D0-4D1D-A856-674E1F498D7E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6" connectionId="17" xr16:uid="{99C671C1-9C64-45E0-9070-8FFDBB0593F5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7" connectionId="18" xr16:uid="{70501A37-0681-476B-ADCF-80DD5220C40D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8" connectionId="19" xr16:uid="{F1497EF1-BCD8-4799-AEA9-5E8D47C06D6D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9" connectionId="20" xr16:uid="{D5E1D3E2-271D-473F-991A-F0A5009CD0DE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F5EB6-B437-46FF-A092-A9FF8D5CAAA2}" name="Long0" displayName="Long0" ref="D2:F347" tableType="queryTable" totalsRowShown="0" headerRowBorderDxfId="67">
  <autoFilter ref="D2:F347" xr:uid="{BF2A8B5C-C1F0-49E5-A880-54FF69BAFEC8}"/>
  <tableColumns count="3">
    <tableColumn id="1" xr3:uid="{57B34958-3583-43C6-BDE4-B560D849E333}" uniqueName="1" name="Date" queryTableFieldId="1" dataDxfId="66"/>
    <tableColumn id="6" xr3:uid="{35E026A4-942C-4B9D-91C6-0AA43BC92C70}" uniqueName="6" name="Adj Close" queryTableFieldId="6"/>
    <tableColumn id="8" xr3:uid="{C18C450C-5D56-4A91-95DA-A5FD9B2EDFB5}" uniqueName="8" name="Daily%" queryTableFieldId="8" dataDxfId="65">
      <calculatedColumnFormula>IF(ISBLANK(E4), "", Long0[[#This Row],[Adj Close]]/E4-1)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7A82C1-8515-4A82-93E3-2118629E4725}" name="GSPC" displayName="GSPC" ref="A2:C2788" tableType="queryTable" totalsRowShown="0" headerRowBorderDxfId="64">
  <autoFilter ref="A2:C2788" xr:uid="{B0E2A0A4-FFC4-4E3D-AA6A-E1EFC0077121}"/>
  <tableColumns count="3">
    <tableColumn id="1" xr3:uid="{A0B1BE48-ED9A-4B19-B29D-E5496CEA04B9}" uniqueName="1" name="Date" queryTableFieldId="1" dataDxfId="63"/>
    <tableColumn id="2" xr3:uid="{8775250E-AE86-4B28-B049-BF5C4B1CBBD8}" uniqueName="2" name="Adj Close" queryTableFieldId="2" dataDxfId="62"/>
    <tableColumn id="3" xr3:uid="{E0490562-5DF3-4014-989D-7EB397E11C82}" uniqueName="3" name="Daily%" queryTableFieldId="3" dataDxfId="61">
      <calculatedColumnFormula>IF(ISBLANK(B4), "", GSPC[[#This Row],[Adj Close]]/B4-1)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210FD2-B7BD-4903-B6DD-59E503339422}" name="Long1" displayName="Long1" ref="G2:I1223" tableType="queryTable" totalsRowShown="0" headerRowBorderDxfId="60">
  <autoFilter ref="G2:I1223" xr:uid="{FB180B0C-C342-42E9-B874-CD426660858E}"/>
  <tableColumns count="3">
    <tableColumn id="1" xr3:uid="{3129630A-3706-43E5-93A2-3C3BA9E20DD1}" uniqueName="1" name="Date" queryTableFieldId="1" dataDxfId="59"/>
    <tableColumn id="2" xr3:uid="{0FF13F3B-14FE-4BD8-A351-BEE51DD9E91E}" uniqueName="2" name="Adj Close" queryTableFieldId="2"/>
    <tableColumn id="3" xr3:uid="{F64D1635-1417-44B6-A018-66140DCA5085}" uniqueName="3" name="Daily%" queryTableFieldId="3" dataDxfId="58">
      <calculatedColumnFormula>IF(ISBLANK(H4),"",Long1[[#This Row],[Adj Close]]/H4-1)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CE8FE1-C6B8-47CF-A3F9-CDC20A2D991E}" name="Long2" displayName="Long2" ref="J2:L366" tableType="queryTable" totalsRowShown="0" headerRowBorderDxfId="57">
  <autoFilter ref="J2:L366" xr:uid="{F1ABA9FA-A5F0-4BEA-80B1-BC199F240DBD}"/>
  <tableColumns count="3">
    <tableColumn id="1" xr3:uid="{D285152F-C73F-4D9B-92E1-0981205752D8}" uniqueName="1" name="Date" queryTableFieldId="1" dataDxfId="56"/>
    <tableColumn id="2" xr3:uid="{1AD71F20-A473-4D86-9F4F-BEEAE52A22FA}" uniqueName="2" name="Adj Close" queryTableFieldId="2"/>
    <tableColumn id="3" xr3:uid="{628A1A1F-D2C2-476F-819F-FABA2B187DB3}" uniqueName="3" name="Daily%" queryTableFieldId="3" dataDxfId="55">
      <calculatedColumnFormula>IF(ISBLANK(K4),"",Long2[[#This Row],[Adj Close]]/K4-1)</calculatedColumnFormula>
    </tableColumn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6557A0-3190-4399-AB1C-2FD6D9C5F911}" name="Long3" displayName="Long3" ref="M2:O153" tableType="queryTable" totalsRowShown="0" headerRowBorderDxfId="54">
  <autoFilter ref="M2:O153" xr:uid="{419842D8-C48B-4EB0-8138-B02388C6F6D9}"/>
  <tableColumns count="3">
    <tableColumn id="1" xr3:uid="{0B3F13DF-A511-4A5A-8F0F-1047BFFB1E39}" uniqueName="1" name="Date" queryTableFieldId="1" dataDxfId="53"/>
    <tableColumn id="2" xr3:uid="{F6F33214-17AA-4597-8282-9BFEAA7F9EEF}" uniqueName="2" name="Adj Close" queryTableFieldId="2"/>
    <tableColumn id="3" xr3:uid="{45B72133-B106-4BAF-81AA-1F01D68164AB}" uniqueName="3" name="Daily%" queryTableFieldId="3" dataDxfId="52">
      <calculatedColumnFormula>IF(ISBLANK(N4),"",Long3[[#This Row],[Adj Close]]/N4-1)</calculatedColumnFormula>
    </tableColumn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38D1F4-419E-4C45-85C0-9C188F470DAA}" name="Long4" displayName="Long4" ref="P2:R2256" tableType="queryTable" totalsRowShown="0" headerRowBorderDxfId="51">
  <autoFilter ref="P2:R2256" xr:uid="{3A044AF5-C995-43BA-A179-940E0433881F}"/>
  <tableColumns count="3">
    <tableColumn id="1" xr3:uid="{514E8A9A-9935-4A3B-8B61-AAA17099933F}" uniqueName="1" name="Date" queryTableFieldId="1" dataDxfId="50"/>
    <tableColumn id="2" xr3:uid="{89E52F97-1ABC-434C-A770-5934E9CCA73F}" uniqueName="2" name="Adj Close" queryTableFieldId="2"/>
    <tableColumn id="3" xr3:uid="{160DD964-AB1D-4B1F-8B44-62466764F204}" uniqueName="3" name="Daily%" queryTableFieldId="3" dataDxfId="49">
      <calculatedColumnFormula>IF(ISBLANK(Q4),"",Long4[[#This Row],[Adj Close]]/Q4-1)</calculatedColumnFormula>
    </tableColumn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107504-899E-4DF0-84B2-1612AF9AF512}" name="Long5" displayName="Long5" ref="S2:U415" tableType="queryTable" totalsRowShown="0" headerRowBorderDxfId="48">
  <autoFilter ref="S2:U415" xr:uid="{A5A60566-0A33-4153-9D18-DC9427B408AE}"/>
  <tableColumns count="3">
    <tableColumn id="1" xr3:uid="{29FE0DF3-F890-4B28-B93C-F78CAA834BFE}" uniqueName="1" name="Date" queryTableFieldId="1" dataDxfId="47"/>
    <tableColumn id="2" xr3:uid="{B4C6EAB5-7CC0-4A5E-97B1-89C33AAC69C5}" uniqueName="2" name="Adj Close" queryTableFieldId="2"/>
    <tableColumn id="3" xr3:uid="{38FA9D3A-7844-4E9B-B881-C5FB31A547E7}" uniqueName="3" name="Daily%" queryTableFieldId="3" dataDxfId="46">
      <calculatedColumnFormula>IF(ISBLANK(T4),"",Long5[[#This Row],[Adj Close]]/T4-1)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4EB4BC-1C08-4D93-B9AF-D4ADB61B1856}" name="Long6" displayName="Long6" ref="V2:X1223" tableType="queryTable" totalsRowShown="0" headerRowBorderDxfId="45">
  <autoFilter ref="V2:X1223" xr:uid="{F869B31C-AEAB-4EBB-AB5F-4180B9367C23}"/>
  <tableColumns count="3">
    <tableColumn id="1" xr3:uid="{FCF0C791-99A5-46D5-82D0-ECC6620DF22D}" uniqueName="1" name="Date" queryTableFieldId="1" dataDxfId="44"/>
    <tableColumn id="2" xr3:uid="{F56ABC23-30AE-42CB-B2C7-226803D5F14A}" uniqueName="2" name="Adj Close" queryTableFieldId="2"/>
    <tableColumn id="3" xr3:uid="{49FEDDBE-16CC-42F7-85AD-552BDDD8C85C}" uniqueName="3" name="Daily%" queryTableFieldId="3" dataDxfId="43">
      <calculatedColumnFormula>IF(ISBLANK(W4),"",Long6[[#This Row],[Adj Close]]/W4-1)</calculatedColumnFormula>
    </tableColumn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09148B-7C30-43F2-973B-1FE47CDE612E}" name="Long7" displayName="Long7" ref="Y2:AA893" tableType="queryTable" totalsRowShown="0" headerRowBorderDxfId="42">
  <autoFilter ref="Y2:AA893" xr:uid="{33019FBE-65B3-43C0-AA54-77333C38693C}"/>
  <tableColumns count="3">
    <tableColumn id="1" xr3:uid="{DD47663B-DCA7-4185-A7BB-14627F7F9F64}" uniqueName="1" name="Date" queryTableFieldId="1" dataDxfId="41"/>
    <tableColumn id="2" xr3:uid="{8D7B5822-3C30-4432-9F1A-4AC59D3EAA8E}" uniqueName="2" name="Adj Close" queryTableFieldId="2"/>
    <tableColumn id="3" xr3:uid="{AAC78CC7-DC97-43D9-94AE-99E054AF1471}" uniqueName="3" name="Daily%" queryTableFieldId="3" dataDxfId="40">
      <calculatedColumnFormula>IF(ISBLANK(Z4),"",Long7[[#This Row],[Adj Close]]/Z4-1)</calculatedColumnFormula>
    </tableColumn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BAD2B8-BBF1-4663-9962-A885653A154F}" name="Long8" displayName="Long8" ref="AB2:AD3" tableType="queryTable" totalsRowShown="0" headerRowBorderDxfId="39">
  <autoFilter ref="AB2:AD3" xr:uid="{1DCE2043-6DC8-4879-98EA-4CFDB6B91CFE}"/>
  <tableColumns count="3">
    <tableColumn id="1" xr3:uid="{62C05085-1196-4684-8028-996E938E4374}" uniqueName="1" name="Date" queryTableFieldId="1" dataDxfId="38"/>
    <tableColumn id="2" xr3:uid="{091D91A2-16FC-4A23-8F38-A2D3E50399DD}" uniqueName="2" name="Adj Close" queryTableFieldId="2" dataDxfId="37"/>
    <tableColumn id="3" xr3:uid="{76062325-0AA3-4574-A8C2-A73DC37E7BDF}" uniqueName="3" name="Daily%" queryTableFieldId="3">
      <calculatedColumnFormula>IF(ISBLANK(AC4),"",Long8[[#This Row],[Adj Close]]/WAC-1)</calculatedColumnFormula>
    </tableColumn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3FE65E-E642-45FA-AE04-D4091AEE470B}" name="Short0" displayName="Short0" ref="AE2:AG2256" tableType="queryTable" totalsRowShown="0" headerRowBorderDxfId="36" tableBorderDxfId="35">
  <autoFilter ref="AE2:AG2256" xr:uid="{204A577B-31E8-451A-82A4-3FF80529B596}"/>
  <tableColumns count="3">
    <tableColumn id="1" xr3:uid="{5A44EA78-9886-4327-B527-5B60B489927B}" uniqueName="1" name="Date" queryTableFieldId="1" dataDxfId="34"/>
    <tableColumn id="2" xr3:uid="{FB5FC6E8-4D0C-4C76-ABC4-0F72A98F6323}" uniqueName="2" name="Adj Close" queryTableFieldId="2" dataDxfId="33"/>
    <tableColumn id="3" xr3:uid="{5E9B2D64-6199-41D2-A48D-8F0199074D5B}" uniqueName="3" name="Daily%" queryTableFieldId="3" dataDxfId="32">
      <calculatedColumnFormula>IF(ISBLANK(AF4),"",Short0[[#This Row],[Adj Close]]/AF4-1)</calculatedColumnFormula>
    </tableColumn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19B570-23CE-457E-A1E1-B4F355578E05}" name="Short1" displayName="Short1" ref="AH2:AJ1991" tableType="queryTable" totalsRowShown="0" headerRowBorderDxfId="31">
  <autoFilter ref="AH2:AJ1991" xr:uid="{5024F6DE-8467-4ACE-A766-FA8E7B442F0E}"/>
  <tableColumns count="3">
    <tableColumn id="1" xr3:uid="{77210951-4499-4F8B-8936-C42CA862D51F}" uniqueName="1" name="Date" queryTableFieldId="1" dataDxfId="30"/>
    <tableColumn id="2" xr3:uid="{C18BB5D4-D965-43BB-8223-D93A9393A79A}" uniqueName="2" name="Adj Close" queryTableFieldId="2" dataDxfId="29"/>
    <tableColumn id="3" xr3:uid="{3C819A9A-207E-42A9-B0B7-6DB6D518EC9B}" uniqueName="3" name="Daily%" queryTableFieldId="3" dataDxfId="28">
      <calculatedColumnFormula>IF(ISBLANK(AH4),"",Short1[[#This Row],[Adj Close]]/AH4-1)</calculatedColumnFormula>
    </tableColumn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E09701-7748-4FB2-A759-8CC20505CFB4}" name="Short2" displayName="Short2" ref="AK2:AM582" tableType="queryTable" totalsRowShown="0" headerRowBorderDxfId="27">
  <autoFilter ref="AK2:AM582" xr:uid="{60821755-E411-43A4-A46B-7CF0A26744B0}"/>
  <tableColumns count="3">
    <tableColumn id="1" xr3:uid="{398E351E-3514-41D0-AB40-AFAA8905C7FF}" uniqueName="1" name="Date" queryTableFieldId="1" dataDxfId="26"/>
    <tableColumn id="2" xr3:uid="{8BF21EFF-58A8-4DE6-9300-D4AF1FA61B07}" uniqueName="2" name="Adj Close" queryTableFieldId="2" dataDxfId="25"/>
    <tableColumn id="3" xr3:uid="{DAE5DD1D-0B01-4399-A619-FD8D387BFF6F}" uniqueName="3" name="Daily%" queryTableFieldId="3" dataDxfId="24">
      <calculatedColumnFormula>IF(ISBLANK(AL4),"",Short2[[#This Row],[Adj Close]]/AL4-1)</calculatedColumnFormula>
    </tableColumn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80D3A0D-A2D5-4595-9124-E638E7990BFA}" name="Short3" displayName="Short3" ref="AN2:AP2256" tableType="queryTable" totalsRowShown="0" headerRowBorderDxfId="23">
  <autoFilter ref="AN2:AP2256" xr:uid="{56DB48AA-FA3C-4137-BD4C-C6189C9E94BA}"/>
  <tableColumns count="3">
    <tableColumn id="1" xr3:uid="{83E1AB5D-23F6-4928-BBE6-D908A14F6DA4}" uniqueName="1" name="Date" queryTableFieldId="1" dataDxfId="22"/>
    <tableColumn id="2" xr3:uid="{5937C28F-2DD3-4D67-905A-BC242B199374}" uniqueName="2" name="Adj Close" queryTableFieldId="2" dataDxfId="21"/>
    <tableColumn id="3" xr3:uid="{4E3D5E2D-E306-4D15-AFF0-9C1183C0EB42}" uniqueName="3" name="Daily%" queryTableFieldId="3" dataDxfId="20">
      <calculatedColumnFormula>IF(ISBLANK(AO4),"",Short3[[#This Row],[Adj Close]]/AO4-1)</calculatedColumnFormula>
    </tableColumn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5E28887-45EC-4088-817C-67FBC65EAFAE}" name="Short4" displayName="Short4" ref="AQ2:AS1027" tableType="queryTable" totalsRowShown="0" headerRowBorderDxfId="19">
  <autoFilter ref="AQ2:AS1027" xr:uid="{60EC73F7-AD58-4408-BFE7-13DB53C9677B}"/>
  <tableColumns count="3">
    <tableColumn id="1" xr3:uid="{45E7B352-1E73-4B50-B0E8-303B30EF70D0}" uniqueName="1" name="Date" queryTableFieldId="1" dataDxfId="18"/>
    <tableColumn id="2" xr3:uid="{7726D56E-329A-432E-97D3-8DB104DB17A3}" uniqueName="2" name="Adj Close" queryTableFieldId="2" dataDxfId="17"/>
    <tableColumn id="3" xr3:uid="{9387DA93-08FB-4B5D-99FE-BCDADDF49645}" uniqueName="3" name="Daily%" queryTableFieldId="3" dataDxfId="16">
      <calculatedColumnFormula>IF(ISBLANK(AR4),"",Short4[[#This Row],[Adj Close]]/AR4-1)</calculatedColumnFormula>
    </tableColumn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95F7C23-3204-436A-87DB-C3ADB1B1125D}" name="Short5" displayName="Short5" ref="AT2:AV1846" tableType="queryTable" totalsRowShown="0" headerRowBorderDxfId="15">
  <autoFilter ref="AT2:AV1846" xr:uid="{FD632486-50B8-4A8D-AD78-1896B19698D1}"/>
  <tableColumns count="3">
    <tableColumn id="1" xr3:uid="{82E61DE4-F40C-4A8F-8BF3-E12ADFC1794B}" uniqueName="1" name="Date" queryTableFieldId="1" dataDxfId="14"/>
    <tableColumn id="2" xr3:uid="{612B60A0-F876-4836-95BE-4217F605AE04}" uniqueName="2" name="Adj Close" queryTableFieldId="2" dataDxfId="13"/>
    <tableColumn id="3" xr3:uid="{B52F5D83-0EA7-47F0-877C-523703E402DD}" uniqueName="3" name="Daily%" queryTableFieldId="3" dataDxfId="12">
      <calculatedColumnFormula>IF(ISBLANK(AU4),"",Short5[[#This Row],[Adj Close]]/AU4-1)</calculatedColumnFormula>
    </tableColumn>
  </tableColumns>
  <tableStyleInfo name="TableStyleLight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841EF5A-8C8F-49BE-A2DD-854C46406C78}" name="Short6" displayName="Short6" ref="AW2:AY418" tableType="queryTable" totalsRowShown="0" headerRowBorderDxfId="11">
  <autoFilter ref="AW2:AY418" xr:uid="{3790A7C9-A34E-4E64-9906-5B53D258C19B}"/>
  <tableColumns count="3">
    <tableColumn id="1" xr3:uid="{AD3F9620-923D-4466-A813-9E2804BA59C1}" uniqueName="1" name="Date" queryTableFieldId="1" dataDxfId="10"/>
    <tableColumn id="2" xr3:uid="{E8921433-7E78-4B83-A8DF-873D43266726}" uniqueName="2" name="Adj Close" queryTableFieldId="2" dataDxfId="9"/>
    <tableColumn id="3" xr3:uid="{CCE01028-C9AC-43FD-968B-CB1A70A3E0C2}" uniqueName="3" name="Daily%" queryTableFieldId="3" dataDxfId="8">
      <calculatedColumnFormula>IF(ISBLANK(AX4),"",Short6[[#This Row],[Adj Close]]/AX4-1)</calculatedColumnFormula>
    </tableColumn>
  </tableColumns>
  <tableStyleInfo name="TableStyleLight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5AB0E38-E274-4F4E-84CF-8DEB758D8204}" name="Short7" displayName="Short7" ref="AZ2:BB1418" tableType="queryTable" totalsRowShown="0" headerRowBorderDxfId="7">
  <autoFilter ref="AZ2:BB1418" xr:uid="{EF895CF8-1B89-454F-B4EA-3CCC5132F99D}"/>
  <tableColumns count="3">
    <tableColumn id="1" xr3:uid="{6D2CDF95-84B2-48DA-95CE-333D95A840F6}" uniqueName="1" name="Date" queryTableFieldId="1" dataDxfId="6"/>
    <tableColumn id="2" xr3:uid="{366928E2-8098-48CB-9AF6-E159156D58F7}" uniqueName="2" name="Adj Close" queryTableFieldId="2" dataDxfId="5"/>
    <tableColumn id="3" xr3:uid="{6584C7E5-390E-426C-A4AF-BF0DC0DA0253}" uniqueName="3" name="Daily%" queryTableFieldId="3" dataDxfId="4">
      <calculatedColumnFormula>IF(ISBLANK(BA4),"",Short7[[#This Row],[Adj Close]]/BA4-1)</calculatedColumnFormula>
    </tableColumn>
  </tableColumns>
  <tableStyleInfo name="TableStyleLight1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B09ECA4-AC61-4690-A8B0-989692818B64}" name="Short8" displayName="Short8" ref="BC2:BE3" tableType="queryTable" totalsRowShown="0" headerRowBorderDxfId="3">
  <autoFilter ref="BC2:BE3" xr:uid="{7172087A-EC21-43C5-A4C0-A2769AD48C25}"/>
  <tableColumns count="3">
    <tableColumn id="1" xr3:uid="{2A64D55F-484B-41EC-B90E-B6F4AF06D509}" uniqueName="1" name="Date" queryTableFieldId="1" dataDxfId="2"/>
    <tableColumn id="2" xr3:uid="{1A310C08-358E-4FDE-9086-FED8EE70F928}" uniqueName="2" name="Adj Close" queryTableFieldId="2" dataDxfId="1"/>
    <tableColumn id="3" xr3:uid="{4BA493E5-DE99-494E-89A0-DB1106DCB09B}" uniqueName="3" name="Daily%" queryTableFieldId="3" dataDxfId="0">
      <calculatedColumnFormula>IF(ISBLANK(BD4),"",Short8[[#This Row],[Adj Close]]/BD4-1)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1" max="1" width="19.7109375" bestFit="1" customWidth="1"/>
    <col min="2" max="3" width="18.7109375" customWidth="1"/>
    <col min="4" max="4" width="18.7109375" style="47" customWidth="1"/>
    <col min="5" max="9" width="18.7109375" customWidth="1"/>
    <col min="12" max="12" width="10.5703125" bestFit="1" customWidth="1"/>
  </cols>
  <sheetData>
    <row r="1" spans="1:9" ht="15.75" thickBot="1" x14ac:dyDescent="0.3">
      <c r="A1" s="118" t="s">
        <v>0</v>
      </c>
      <c r="B1" s="119"/>
      <c r="C1" s="119"/>
      <c r="D1" s="119"/>
      <c r="E1" s="119"/>
      <c r="F1" s="119"/>
      <c r="G1" s="119"/>
      <c r="H1" s="119"/>
      <c r="I1" s="119"/>
    </row>
    <row r="2" spans="1:9" ht="30.75" thickBot="1" x14ac:dyDescent="0.3">
      <c r="A2" s="1" t="s">
        <v>1</v>
      </c>
      <c r="B2" s="2" t="s">
        <v>2</v>
      </c>
      <c r="C2" s="3" t="s">
        <v>3</v>
      </c>
      <c r="D2" s="4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4"/>
      <c r="B3" s="5" t="s">
        <v>14</v>
      </c>
      <c r="C3" s="34">
        <f>IF(ISBLANK(Data!F107), "", SLOPE(Data!F3:F107,Data!C3:C107))</f>
        <v>0.80054960903072048</v>
      </c>
      <c r="D3" s="34">
        <f>IF(Long0[Adj Close]="","", Long0[[#This Row],[Adj Close]])</f>
        <v>64.660004000000001</v>
      </c>
      <c r="E3" s="116">
        <v>1</v>
      </c>
      <c r="F3" s="6">
        <f t="shared" ref="F3:F7" si="0">IF(OR(D3="",E3=""),"",(E3*D3))</f>
        <v>64.660004000000001</v>
      </c>
      <c r="G3" s="6">
        <f t="shared" ref="G3:G7" si="1">IFERROR(ABS(F3),"")</f>
        <v>64.660004000000001</v>
      </c>
      <c r="H3" s="7">
        <f t="shared" ref="H3:H11" si="2">IFERROR(F3/$G$27,"")</f>
        <v>4.6221714548116188E-2</v>
      </c>
      <c r="I3" s="8">
        <f t="shared" ref="I3:I11" si="3">IFERROR(H3*C3,"")</f>
        <v>3.7002775510223983E-2</v>
      </c>
    </row>
    <row r="4" spans="1:9" x14ac:dyDescent="0.25">
      <c r="A4" s="9"/>
      <c r="B4" s="10" t="s">
        <v>26</v>
      </c>
      <c r="C4" s="35">
        <f>IF(ISBLANK(Data!I107), "", SLOPE(Data!I3:I107,Data!C3:C107))</f>
        <v>0.79324818351572057</v>
      </c>
      <c r="D4" s="45">
        <f>IF(Long1[Adj Close]="","", Long1[[#This Row],[Adj Close]])</f>
        <v>114.400002</v>
      </c>
      <c r="E4" s="117">
        <v>1</v>
      </c>
      <c r="F4" s="11">
        <f t="shared" si="0"/>
        <v>114.400002</v>
      </c>
      <c r="G4" s="11">
        <f t="shared" si="1"/>
        <v>114.400002</v>
      </c>
      <c r="H4" s="12">
        <f t="shared" si="2"/>
        <v>8.1777975713517137E-2</v>
      </c>
      <c r="I4" s="13">
        <f t="shared" si="3"/>
        <v>6.487023068634018E-2</v>
      </c>
    </row>
    <row r="5" spans="1:9" x14ac:dyDescent="0.25">
      <c r="A5" s="9"/>
      <c r="B5" s="10" t="s">
        <v>20</v>
      </c>
      <c r="C5" s="35">
        <f>IF(ISBLANK(Data!L107), "", SLOPE(Data!L3:L107,Data!C3:C107))</f>
        <v>0.32209108072637516</v>
      </c>
      <c r="D5" s="45">
        <f>IF(Long2[Adj Close]="","", Long2[[#This Row],[Adj Close]])</f>
        <v>38.099997999999999</v>
      </c>
      <c r="E5" s="117">
        <v>9</v>
      </c>
      <c r="F5" s="11">
        <f t="shared" si="0"/>
        <v>342.89998200000002</v>
      </c>
      <c r="G5" s="11">
        <f t="shared" si="1"/>
        <v>342.89998200000002</v>
      </c>
      <c r="H5" s="12">
        <f t="shared" si="2"/>
        <v>0.24511945725456777</v>
      </c>
      <c r="I5" s="13">
        <f t="shared" si="3"/>
        <v>7.8950790894186246E-2</v>
      </c>
    </row>
    <row r="6" spans="1:9" x14ac:dyDescent="0.25">
      <c r="A6" s="9"/>
      <c r="B6" s="10" t="s">
        <v>15</v>
      </c>
      <c r="C6" s="35">
        <f>IF(ISBLANK(Data!O107), "", SLOPE(Data!O3:O107,Data!C3:C107))</f>
        <v>0.98878699435190343</v>
      </c>
      <c r="D6" s="45">
        <f>IF(Long3[Adj Close]="","", Long3[[#This Row],[Adj Close]])</f>
        <v>2.855</v>
      </c>
      <c r="E6" s="117">
        <v>20</v>
      </c>
      <c r="F6" s="11">
        <f t="shared" si="0"/>
        <v>57.1</v>
      </c>
      <c r="G6" s="11">
        <f t="shared" si="1"/>
        <v>57.1</v>
      </c>
      <c r="H6" s="12">
        <f t="shared" si="2"/>
        <v>4.081750289866104E-2</v>
      </c>
      <c r="I6" s="13">
        <f t="shared" si="3"/>
        <v>4.0359816008117153E-2</v>
      </c>
    </row>
    <row r="7" spans="1:9" x14ac:dyDescent="0.25">
      <c r="A7" s="9"/>
      <c r="B7" s="10" t="s">
        <v>16</v>
      </c>
      <c r="C7" s="35">
        <f>IF(ISBLANK(Data!R107), "", SLOPE(Data!R3:R107,Data!C3:C107))</f>
        <v>0.67709503175276164</v>
      </c>
      <c r="D7" s="45">
        <f>IF(Long4[Adj Close]="","", Long4[[#This Row],[Adj Close]])</f>
        <v>31.32</v>
      </c>
      <c r="E7" s="117">
        <v>1</v>
      </c>
      <c r="F7" s="11">
        <f t="shared" si="0"/>
        <v>31.32</v>
      </c>
      <c r="G7" s="11">
        <f t="shared" si="1"/>
        <v>31.32</v>
      </c>
      <c r="H7" s="12">
        <f t="shared" si="2"/>
        <v>2.2388864987496739E-2</v>
      </c>
      <c r="I7" s="13">
        <f t="shared" si="3"/>
        <v>1.5159389249617398E-2</v>
      </c>
    </row>
    <row r="8" spans="1:9" x14ac:dyDescent="0.25">
      <c r="A8" s="9"/>
      <c r="B8" s="10" t="s">
        <v>17</v>
      </c>
      <c r="C8" s="35">
        <f>IF(ISBLANK(Data!U107), "", SLOPE(Data!U3:U107,Data!C3:C107))</f>
        <v>2.381285106399802</v>
      </c>
      <c r="D8" s="45">
        <f>IF(Long5[Adj Close]="","", Long5[[#This Row],[Adj Close]])</f>
        <v>27.790001</v>
      </c>
      <c r="E8" s="117">
        <v>1</v>
      </c>
      <c r="F8" s="11">
        <f>IF(OR(D8="",E8=""),"",(E8*D8))</f>
        <v>27.790001</v>
      </c>
      <c r="G8" s="11">
        <f>IFERROR(ABS(F8),"")</f>
        <v>27.790001</v>
      </c>
      <c r="H8" s="12">
        <f t="shared" si="2"/>
        <v>1.9865471915434207E-2</v>
      </c>
      <c r="I8" s="13">
        <f t="shared" si="3"/>
        <v>4.7305352403827022E-2</v>
      </c>
    </row>
    <row r="9" spans="1:9" x14ac:dyDescent="0.25">
      <c r="A9" s="9"/>
      <c r="B9" s="10" t="s">
        <v>21</v>
      </c>
      <c r="C9" s="35">
        <f>IF(ISBLANK(Data!X107), "", SLOPE(Data!X3:X107,Data!C3:C107))</f>
        <v>0.17637596911008571</v>
      </c>
      <c r="D9" s="45">
        <f>IF(Long6[Adj Close]="", "", Long6[[#This Row],[Adj Close]])</f>
        <v>23.43</v>
      </c>
      <c r="E9" s="117">
        <v>2</v>
      </c>
      <c r="F9" s="11">
        <f t="shared" ref="F9:F11" si="4">IF(OR(D9="",E9=""),"",(E9*D9))</f>
        <v>46.86</v>
      </c>
      <c r="G9" s="11">
        <f t="shared" ref="G9:G11" si="5">IFERROR(ABS(F9),"")</f>
        <v>46.86</v>
      </c>
      <c r="H9" s="12">
        <f t="shared" si="2"/>
        <v>3.349751638933899E-2</v>
      </c>
      <c r="I9" s="13">
        <f t="shared" si="3"/>
        <v>5.9081569159506438E-3</v>
      </c>
    </row>
    <row r="10" spans="1:9" x14ac:dyDescent="0.25">
      <c r="A10" s="9"/>
      <c r="B10" s="10" t="s">
        <v>22</v>
      </c>
      <c r="C10" s="35">
        <f>IF(ISBLANK(Data!AA107), "", SLOPE(Data!AA3:AA107,Data!C3:C107))</f>
        <v>8.4751854528609311E-2</v>
      </c>
      <c r="D10" s="45">
        <f>IF(Long7[Adj Close]="", "", Long7[[#This Row],[Adj Close]])</f>
        <v>13.8</v>
      </c>
      <c r="E10" s="117">
        <v>4</v>
      </c>
      <c r="F10" s="11">
        <f t="shared" si="4"/>
        <v>55.2</v>
      </c>
      <c r="G10" s="11">
        <f t="shared" si="5"/>
        <v>55.2</v>
      </c>
      <c r="H10" s="12">
        <f t="shared" si="2"/>
        <v>3.9459302276814177E-2</v>
      </c>
      <c r="I10" s="13">
        <f t="shared" si="3"/>
        <v>3.3442490463649775E-3</v>
      </c>
    </row>
    <row r="11" spans="1:9" x14ac:dyDescent="0.25">
      <c r="A11" s="9"/>
      <c r="B11" s="10"/>
      <c r="C11" s="35"/>
      <c r="D11" s="45" t="str">
        <f>IF(Long8[Adj Close]="", "", Long8[[#This Row],[Adj Close]])</f>
        <v/>
      </c>
      <c r="E11" s="117"/>
      <c r="F11" s="11" t="str">
        <f t="shared" si="4"/>
        <v/>
      </c>
      <c r="G11" s="11" t="str">
        <f t="shared" si="5"/>
        <v/>
      </c>
      <c r="H11" s="12" t="str">
        <f t="shared" si="2"/>
        <v/>
      </c>
      <c r="I11" s="13" t="str">
        <f t="shared" si="3"/>
        <v/>
      </c>
    </row>
    <row r="12" spans="1:9" ht="15.75" thickBot="1" x14ac:dyDescent="0.3">
      <c r="A12" s="14"/>
      <c r="B12" s="15"/>
      <c r="C12" s="16"/>
      <c r="D12" s="45">
        <f>Long0[[#This Row],[Adj Close]]</f>
        <v>43.43</v>
      </c>
      <c r="E12" s="17"/>
      <c r="F12" s="18">
        <f>SUM(F3:F11)</f>
        <v>740.22998900000016</v>
      </c>
      <c r="G12" s="18">
        <f>SUM(G3:G11)</f>
        <v>740.22998900000016</v>
      </c>
      <c r="H12" s="19">
        <f>SUM(H3:H11)</f>
        <v>0.52914780598394628</v>
      </c>
      <c r="I12" s="20">
        <f>SUM(I3:I11)</f>
        <v>0.29290076071462762</v>
      </c>
    </row>
    <row r="13" spans="1:9" ht="15.75" thickBot="1" x14ac:dyDescent="0.3">
      <c r="A13" s="120" t="s">
        <v>10</v>
      </c>
      <c r="B13" s="121"/>
      <c r="C13" s="121"/>
      <c r="D13" s="121"/>
      <c r="E13" s="121"/>
      <c r="F13" s="121"/>
      <c r="G13" s="121"/>
      <c r="H13" s="121"/>
      <c r="I13" s="121"/>
    </row>
    <row r="14" spans="1:9" ht="30.75" thickBot="1" x14ac:dyDescent="0.3">
      <c r="A14" s="1" t="s">
        <v>1</v>
      </c>
      <c r="B14" s="2" t="s">
        <v>2</v>
      </c>
      <c r="C14" s="3" t="s">
        <v>3</v>
      </c>
      <c r="D14" s="44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spans="1:9" x14ac:dyDescent="0.25">
      <c r="A15" s="4"/>
      <c r="B15" s="5" t="s">
        <v>28</v>
      </c>
      <c r="C15" s="34">
        <f>IF(ISBLANK(Data!AG107), "", SLOPE(Data!AG3:AG107,Data!C3:C107))</f>
        <v>1.1938737172802061</v>
      </c>
      <c r="D15" s="34">
        <f>IF(Short0[Adj Close]="","", Short0[[#This Row],[Adj Close]])</f>
        <v>97.283562000000003</v>
      </c>
      <c r="E15" s="116">
        <v>1</v>
      </c>
      <c r="F15" s="6">
        <f>IF(OR(D15="",E15=""),"",-(E15*D15))</f>
        <v>-97.283562000000003</v>
      </c>
      <c r="G15" s="6">
        <f t="shared" ref="G15:G19" si="6">IFERROR(ABS(F15),"")</f>
        <v>97.283562000000003</v>
      </c>
      <c r="H15" s="7">
        <f t="shared" ref="H15:H23" si="7">IFERROR(F15/$G$27,"")</f>
        <v>-6.9542418107304216E-2</v>
      </c>
      <c r="I15" s="8">
        <f t="shared" ref="I15:I23" si="8">IFERROR(H15*C15,"")</f>
        <v>-8.3024865214421595E-2</v>
      </c>
    </row>
    <row r="16" spans="1:9" x14ac:dyDescent="0.25">
      <c r="A16" s="9"/>
      <c r="B16" s="10" t="s">
        <v>27</v>
      </c>
      <c r="C16" s="35">
        <f>IF(ISBLANK(Data!AJ107), "", SLOPE(Data!AJ3:AJ107,Data!C3:C107))</f>
        <v>1.4914466846271514E-3</v>
      </c>
      <c r="D16" s="35">
        <f>IF(Short1[Adj Close]="","", Short1[[#This Row],[Adj Close]])</f>
        <v>82.828429999999997</v>
      </c>
      <c r="E16" s="117">
        <v>1</v>
      </c>
      <c r="F16" s="11">
        <f t="shared" ref="F16:F23" si="9">IF(OR(D16="",E16=""),"",-(E16*D16))</f>
        <v>-82.828429999999997</v>
      </c>
      <c r="G16" s="11">
        <f t="shared" si="6"/>
        <v>82.828429999999997</v>
      </c>
      <c r="H16" s="12">
        <f t="shared" si="7"/>
        <v>-5.9209276385578685E-2</v>
      </c>
      <c r="I16" s="13">
        <f t="shared" si="8"/>
        <v>-8.8307478964444014E-5</v>
      </c>
    </row>
    <row r="17" spans="1:9" x14ac:dyDescent="0.25">
      <c r="A17" s="9"/>
      <c r="B17" s="10" t="s">
        <v>29</v>
      </c>
      <c r="C17" s="35">
        <f>IF(ISBLANK(Data!AM107), "", SLOPE(Data!AM3:AM107,Data!C3:C107))</f>
        <v>1.6888070560007518</v>
      </c>
      <c r="D17" s="35">
        <f>IF(Short2[Adj Close]="","", Short2[[#This Row],[Adj Close]])</f>
        <v>105</v>
      </c>
      <c r="E17" s="117">
        <v>1</v>
      </c>
      <c r="F17" s="11">
        <f t="shared" si="9"/>
        <v>-105</v>
      </c>
      <c r="G17" s="11">
        <f t="shared" si="6"/>
        <v>105</v>
      </c>
      <c r="H17" s="12">
        <f t="shared" si="7"/>
        <v>-7.5058455417853054E-2</v>
      </c>
      <c r="I17" s="13">
        <f t="shared" si="8"/>
        <v>-0.12675924912218808</v>
      </c>
    </row>
    <row r="18" spans="1:9" x14ac:dyDescent="0.25">
      <c r="A18" s="9"/>
      <c r="B18" s="10" t="s">
        <v>30</v>
      </c>
      <c r="C18" s="35">
        <f>IF(ISBLANK(Data!AP107), "", SLOPE(Data!AP3:AP107,Data!C3:C107))</f>
        <v>0.9520543285093076</v>
      </c>
      <c r="D18" s="35">
        <f>IF(Short3[Adj Close]="","", Short3[[#This Row],[Adj Close]])</f>
        <v>11.559232</v>
      </c>
      <c r="E18" s="117">
        <v>1</v>
      </c>
      <c r="F18" s="11">
        <f t="shared" si="9"/>
        <v>-11.559232</v>
      </c>
      <c r="G18" s="11">
        <f t="shared" si="6"/>
        <v>11.559232</v>
      </c>
      <c r="H18" s="12">
        <f t="shared" si="7"/>
        <v>-8.2630295213011462E-3</v>
      </c>
      <c r="I18" s="13">
        <f t="shared" si="8"/>
        <v>-7.8668530223549478E-3</v>
      </c>
    </row>
    <row r="19" spans="1:9" x14ac:dyDescent="0.25">
      <c r="A19" s="9"/>
      <c r="B19" s="10" t="s">
        <v>31</v>
      </c>
      <c r="C19" s="35">
        <f>IF(ISBLANK(Data!AS107), "", SLOPE(Data!AS3:AS107,Data!C3:C107))</f>
        <v>1.4191668075940522</v>
      </c>
      <c r="D19" s="35">
        <f>IF(Short4[Adj Close]="","", Short4[[#This Row],[Adj Close]])</f>
        <v>43.290000999999997</v>
      </c>
      <c r="E19" s="117">
        <v>1</v>
      </c>
      <c r="F19" s="11">
        <f t="shared" si="9"/>
        <v>-43.290000999999997</v>
      </c>
      <c r="G19" s="11">
        <f t="shared" si="6"/>
        <v>43.290000999999997</v>
      </c>
      <c r="H19" s="12">
        <f t="shared" si="7"/>
        <v>-3.0945529619974415E-2</v>
      </c>
      <c r="I19" s="13">
        <f t="shared" si="8"/>
        <v>-4.3916868480086274E-2</v>
      </c>
    </row>
    <row r="20" spans="1:9" x14ac:dyDescent="0.25">
      <c r="A20" s="9"/>
      <c r="B20" s="10" t="s">
        <v>32</v>
      </c>
      <c r="C20" s="35">
        <f>IF(ISBLANK(Data!AV107), "", SLOPE(Data!AV3:AV107,Data!C3:C107))</f>
        <v>1.0112279029343112</v>
      </c>
      <c r="D20" s="35">
        <f>IF(Short5[Adj Close]="","", Short5[[#This Row],[Adj Close]])</f>
        <v>49.064673999999997</v>
      </c>
      <c r="E20" s="117">
        <v>1</v>
      </c>
      <c r="F20" s="11">
        <f t="shared" si="9"/>
        <v>-49.064673999999997</v>
      </c>
      <c r="G20" s="11">
        <f>IFERROR(ABS(F20),"")</f>
        <v>49.064673999999997</v>
      </c>
      <c r="H20" s="12">
        <f t="shared" si="7"/>
        <v>-3.5073510914480889E-2</v>
      </c>
      <c r="I20" s="13">
        <f t="shared" si="8"/>
        <v>-3.5467312890594183E-2</v>
      </c>
    </row>
    <row r="21" spans="1:9" x14ac:dyDescent="0.25">
      <c r="A21" s="9"/>
      <c r="B21" s="10" t="s">
        <v>33</v>
      </c>
      <c r="C21" s="35">
        <f>IF(ISBLANK(Data!AY107), "", SLOPE(Data!AY3:AY107,Data!C3:C107))</f>
        <v>1.6187308917939094</v>
      </c>
      <c r="D21" s="35">
        <f>IF(Short6[Adj Close]="","", Short6[[#This Row],[Adj Close]])</f>
        <v>141.40016199999999</v>
      </c>
      <c r="E21" s="117">
        <v>1</v>
      </c>
      <c r="F21" s="11">
        <f t="shared" si="9"/>
        <v>-141.40016199999999</v>
      </c>
      <c r="G21" s="11">
        <f t="shared" ref="G21:G23" si="10">IFERROR(ABS(F21),"")</f>
        <v>141.40016199999999</v>
      </c>
      <c r="H21" s="12">
        <f t="shared" si="7"/>
        <v>-0.10107883576718284</v>
      </c>
      <c r="I21" s="13">
        <f t="shared" si="8"/>
        <v>-0.16361943396290199</v>
      </c>
    </row>
    <row r="22" spans="1:9" x14ac:dyDescent="0.25">
      <c r="A22" s="9"/>
      <c r="B22" s="10" t="s">
        <v>34</v>
      </c>
      <c r="C22" s="35">
        <f>IF(ISBLANK(Data!BB107), "", SLOPE(Data!BB3:BB107,Data!C3:C107))</f>
        <v>1.3082365472143855</v>
      </c>
      <c r="D22" s="35">
        <f>IF(Short7[Adj Close]="","", Short7[[#This Row],[Adj Close]])</f>
        <v>128.25363200000001</v>
      </c>
      <c r="E22" s="117">
        <v>1</v>
      </c>
      <c r="F22" s="11">
        <f t="shared" si="9"/>
        <v>-128.25363200000001</v>
      </c>
      <c r="G22" s="11">
        <f t="shared" si="10"/>
        <v>128.25363200000001</v>
      </c>
      <c r="H22" s="12">
        <f t="shared" si="7"/>
        <v>-9.1681138282378394E-2</v>
      </c>
      <c r="I22" s="13">
        <f t="shared" si="8"/>
        <v>-0.11994061579122334</v>
      </c>
    </row>
    <row r="23" spans="1:9" x14ac:dyDescent="0.25">
      <c r="A23" s="9"/>
      <c r="B23" s="10"/>
      <c r="C23" s="35" t="str">
        <f>IF(ISBLANK(Data!BE107), "", SLOPE(Data!BE3:BE107,Data!C3:C107))</f>
        <v/>
      </c>
      <c r="D23" s="35" t="str">
        <f>IF(Short8[Adj Close]="","", Short8[[#This Row],[Adj Close]])</f>
        <v/>
      </c>
      <c r="E23" s="117"/>
      <c r="F23" s="11" t="str">
        <f t="shared" si="9"/>
        <v/>
      </c>
      <c r="G23" s="11" t="str">
        <f t="shared" si="10"/>
        <v/>
      </c>
      <c r="H23" s="12" t="str">
        <f t="shared" si="7"/>
        <v/>
      </c>
      <c r="I23" s="13" t="str">
        <f t="shared" si="8"/>
        <v/>
      </c>
    </row>
    <row r="24" spans="1:9" ht="15.75" thickBot="1" x14ac:dyDescent="0.3">
      <c r="A24" s="21"/>
      <c r="B24" s="22"/>
      <c r="C24" s="23"/>
      <c r="D24" s="23"/>
      <c r="E24" s="22"/>
      <c r="F24" s="18">
        <f>SUM(F15:F23)</f>
        <v>-658.67969300000004</v>
      </c>
      <c r="G24" s="18">
        <f>SUM(G15:G23)</f>
        <v>658.67969300000004</v>
      </c>
      <c r="H24" s="19">
        <f>SUM(H15:H23)</f>
        <v>-0.47085219401605366</v>
      </c>
      <c r="I24" s="20">
        <f>SUM(I15:I23)</f>
        <v>-0.58068350596273488</v>
      </c>
    </row>
    <row r="25" spans="1:9" ht="15.75" thickBot="1" x14ac:dyDescent="0.3">
      <c r="A25" s="118" t="s">
        <v>11</v>
      </c>
      <c r="B25" s="119"/>
      <c r="C25" s="119"/>
      <c r="D25" s="119"/>
      <c r="E25" s="119"/>
      <c r="F25" s="119"/>
      <c r="G25" s="119"/>
      <c r="H25" s="119"/>
      <c r="I25" s="119"/>
    </row>
    <row r="26" spans="1:9" ht="15.75" thickBot="1" x14ac:dyDescent="0.3">
      <c r="A26" s="24"/>
      <c r="B26" s="25"/>
      <c r="C26" s="26"/>
      <c r="D26" s="46"/>
      <c r="E26" s="26"/>
      <c r="F26" s="26" t="s">
        <v>6</v>
      </c>
      <c r="G26" s="26" t="s">
        <v>7</v>
      </c>
      <c r="H26" s="26" t="s">
        <v>12</v>
      </c>
      <c r="I26" s="26" t="s">
        <v>13</v>
      </c>
    </row>
    <row r="27" spans="1:9" ht="15.75" thickBot="1" x14ac:dyDescent="0.3">
      <c r="A27" s="27"/>
      <c r="B27" s="28"/>
      <c r="C27" s="28"/>
      <c r="D27" s="31"/>
      <c r="E27" s="28"/>
      <c r="F27" s="29">
        <f>F24+F12</f>
        <v>81.550296000000117</v>
      </c>
      <c r="G27" s="29">
        <f>G24+G12</f>
        <v>1398.9096820000002</v>
      </c>
      <c r="H27" s="30">
        <f>H12+H24</f>
        <v>5.8295611967892624E-2</v>
      </c>
      <c r="I27" s="31">
        <f>I24+I12</f>
        <v>-0.28778274524810726</v>
      </c>
    </row>
  </sheetData>
  <mergeCells count="3">
    <mergeCell ref="A1:I1"/>
    <mergeCell ref="A13:I13"/>
    <mergeCell ref="A25:I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D40C-6D76-482B-B4F4-ECFCFD586D99}">
  <dimension ref="A1:AF60"/>
  <sheetViews>
    <sheetView topLeftCell="A7" zoomScale="85" zoomScaleNormal="85" workbookViewId="0">
      <selection activeCell="B11" sqref="B11"/>
    </sheetView>
  </sheetViews>
  <sheetFormatPr baseColWidth="10" defaultColWidth="9.140625" defaultRowHeight="15" x14ac:dyDescent="0.25"/>
  <cols>
    <col min="2" max="2" width="11.42578125" customWidth="1"/>
    <col min="3" max="12" width="8.85546875" customWidth="1"/>
    <col min="13" max="13" width="9.5703125" customWidth="1"/>
    <col min="14" max="20" width="8.85546875" customWidth="1"/>
    <col min="21" max="21" width="17.42578125" customWidth="1"/>
    <col min="22" max="22" width="13.28515625" customWidth="1"/>
  </cols>
  <sheetData>
    <row r="1" spans="1:32" ht="15" customHeight="1" x14ac:dyDescent="0.25">
      <c r="A1" s="123" t="s">
        <v>56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5"/>
    </row>
    <row r="2" spans="1:32" ht="15" customHeight="1" x14ac:dyDescent="0.25">
      <c r="A2" s="126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8"/>
    </row>
    <row r="3" spans="1:32" ht="15" customHeight="1" thickBot="1" x14ac:dyDescent="0.3">
      <c r="A3" s="126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8"/>
    </row>
    <row r="4" spans="1:32" ht="17.25" customHeight="1" x14ac:dyDescent="0.25">
      <c r="A4" s="123" t="s">
        <v>55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5"/>
    </row>
    <row r="5" spans="1:32" ht="15.75" customHeight="1" thickBot="1" x14ac:dyDescent="0.3">
      <c r="A5" s="129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1"/>
    </row>
    <row r="6" spans="1:32" ht="15.75" customHeight="1" thickBot="1" x14ac:dyDescent="0.3">
      <c r="A6" s="138" t="s">
        <v>54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40"/>
    </row>
    <row r="7" spans="1:32" ht="15.75" thickBot="1" x14ac:dyDescent="0.3"/>
    <row r="8" spans="1:32" ht="15.75" thickBot="1" x14ac:dyDescent="0.3">
      <c r="B8" s="65" t="s">
        <v>2</v>
      </c>
      <c r="C8" s="67" t="str">
        <f ca="1">IF($B$9="","",$B$9)</f>
        <v>CRSP</v>
      </c>
      <c r="D8" s="67" t="str">
        <f ca="1">IF($B$10="","",$B$10)</f>
        <v>DSM.AS</v>
      </c>
      <c r="E8" s="67" t="str">
        <f ca="1">IF($B$11="","",$B$11)</f>
        <v>LFX.F</v>
      </c>
      <c r="F8" s="67" t="str">
        <f ca="1">IF($B$12="","",$B$12)</f>
        <v>IVA</v>
      </c>
      <c r="G8" s="67" t="str">
        <f ca="1">IF($B$13="","",$B$13)</f>
        <v>SU</v>
      </c>
      <c r="H8" s="67" t="str">
        <f ca="1">IF($B$14="","",$B$14)</f>
        <v>TDOC</v>
      </c>
      <c r="I8" s="67" t="str">
        <f ca="1">IF($B$15="","",$B$15)</f>
        <v>UBI.PA</v>
      </c>
      <c r="J8" s="67" t="str">
        <f ca="1">IF($B$16="","",$B$16)</f>
        <v>VLTSA.PA</v>
      </c>
      <c r="K8" s="67" t="str">
        <f ca="1">IF($B$17="","",$B$17)</f>
        <v>LEN</v>
      </c>
      <c r="L8" s="67" t="str">
        <f ca="1">IF($B$18="","",$B$18)</f>
        <v>BBY</v>
      </c>
      <c r="M8" s="67" t="str">
        <f ca="1">IF($B$19="","",$B$19)</f>
        <v>SPLK</v>
      </c>
      <c r="N8" s="67" t="str">
        <f ca="1">IF($B$20="","",$B$20)</f>
        <v>VTRS</v>
      </c>
      <c r="O8" s="67" t="str">
        <f ca="1">IF($B$21="","",$B$21)</f>
        <v>XPO</v>
      </c>
      <c r="P8" s="67" t="str">
        <f ca="1">IF($B$22="","",$B$22)</f>
        <v>MOS</v>
      </c>
      <c r="Q8" s="67" t="str">
        <f ca="1">IF($B$23="","",$B$23)</f>
        <v>WING</v>
      </c>
      <c r="R8" s="67" t="str">
        <f ca="1">IF($B$24="","",$B$24)</f>
        <v>OLED</v>
      </c>
      <c r="S8" s="67" t="str">
        <f ca="1">IF($B$25="","",$B$25)</f>
        <v/>
      </c>
      <c r="T8" s="67" t="str">
        <f ca="1">IF($B$26="","",$B$26)</f>
        <v/>
      </c>
      <c r="U8" s="66" t="s">
        <v>53</v>
      </c>
      <c r="V8" s="65" t="s">
        <v>52</v>
      </c>
    </row>
    <row r="9" spans="1:32" ht="15" customHeight="1" x14ac:dyDescent="0.25">
      <c r="A9" s="101"/>
      <c r="B9" s="64" t="str">
        <f ca="1">IF(COUNTBLANK(LongTickers) &lt; 9, Summary!B3, IF(COUNTBLANK(LongTickers)+COUNTBLANK(ShortTickers) &lt; 18, INDIRECT("Summary!B" &amp; 15 - 9 + COUNTBLANK(LongTickers)), "")   )</f>
        <v>CRSP</v>
      </c>
      <c r="C9" s="107">
        <f ca="1">IF(OR($B9 = "", C$8 = ""), "", _xlfn.COVARIANCE.S(INDIRECT("Data!L3C" &amp; (MATCH($B9,Data!$A$1:$BE$1,0)+2) &amp; ":L107C" &amp; (MATCH($B9,Data!$A$1:$BE$1,0)+2),FALSE), INDIRECT("Data!L3C" &amp; (MATCH(C$8,Data!$A$1:$BE$1,0)+2) &amp; ":L107C" &amp; (MATCH(C$8,Data!$A$1:$BE$1,0)+2),FALSE)))</f>
        <v>6.1753524731389458E-3</v>
      </c>
      <c r="D9" s="106">
        <f ca="1">IF(OR($B9 = "", D$8 = ""), "", _xlfn.COVARIANCE.S(INDIRECT("Data!L3C" &amp; (MATCH($B9,Data!$A$1:$BE$1,0)+2) &amp; ":L107C" &amp; (MATCH($B9,Data!$A$1:$BE$1,0)+2),FALSE), INDIRECT("Data!L3C" &amp; (MATCH(D$8,Data!$A$1:$BE$1,0)+2) &amp; ":L107C" &amp; (MATCH(D$8,Data!$A$1:$BE$1,0)+2),FALSE)))</f>
        <v>6.4485247875267792E-4</v>
      </c>
      <c r="E9" s="106">
        <f ca="1">IF(OR($B9 = "", E$8 = ""), "", _xlfn.COVARIANCE.S(INDIRECT("Data!L3C" &amp; (MATCH($B9,Data!$A$1:$BE$1,0)+2) &amp; ":L107C" &amp; (MATCH($B9,Data!$A$1:$BE$1,0)+2),FALSE), INDIRECT("Data!L3C" &amp; (MATCH(E$8,Data!$A$1:$BE$1,0)+2) &amp; ":L107C" &amp; (MATCH(E$8,Data!$A$1:$BE$1,0)+2),FALSE)))</f>
        <v>-7.5081662152356202E-5</v>
      </c>
      <c r="F9" s="106">
        <f ca="1">IF(OR($B9 = "", F$8 = ""), "", _xlfn.COVARIANCE.S(INDIRECT("Data!L3C" &amp; (MATCH($B9,Data!$A$1:$BE$1,0)+2) &amp; ":L107C" &amp; (MATCH($B9,Data!$A$1:$BE$1,0)+2),FALSE), INDIRECT("Data!L3C" &amp; (MATCH(F$8,Data!$A$1:$BE$1,0)+2) &amp; ":L107C" &amp; (MATCH(F$8,Data!$A$1:$BE$1,0)+2),FALSE)))</f>
        <v>2.3853947617567575E-4</v>
      </c>
      <c r="G9" s="106">
        <f ca="1">IF(OR($B9 = "", G$8 = ""), "", _xlfn.COVARIANCE.S(INDIRECT("Data!L3C" &amp; (MATCH($B9,Data!$A$1:$BE$1,0)+2) &amp; ":L107C" &amp; (MATCH($B9,Data!$A$1:$BE$1,0)+2),FALSE), INDIRECT("Data!L3C" &amp; (MATCH(G$8,Data!$A$1:$BE$1,0)+2) &amp; ":L107C" &amp; (MATCH(G$8,Data!$A$1:$BE$1,0)+2),FALSE)))</f>
        <v>-7.1351426857915062E-4</v>
      </c>
      <c r="H9" s="106">
        <f ca="1">IF(OR($B9 = "", H$8 = ""), "", _xlfn.COVARIANCE.S(INDIRECT("Data!L3C" &amp; (MATCH($B9,Data!$A$1:$BE$1,0)+2) &amp; ":L107C" &amp; (MATCH($B9,Data!$A$1:$BE$1,0)+2),FALSE), INDIRECT("Data!L3C" &amp; (MATCH(H$8,Data!$A$1:$BE$1,0)+2) &amp; ":L107C" &amp; (MATCH(H$8,Data!$A$1:$BE$1,0)+2),FALSE)))</f>
        <v>3.5161479586896744E-3</v>
      </c>
      <c r="I9" s="106">
        <f ca="1">IF(OR($B9 = "", I$8 = ""), "", _xlfn.COVARIANCE.S(INDIRECT("Data!L3C" &amp; (MATCH($B9,Data!$A$1:$BE$1,0)+2) &amp; ":L107C" &amp; (MATCH($B9,Data!$A$1:$BE$1,0)+2),FALSE), INDIRECT("Data!L3C" &amp; (MATCH(I$8,Data!$A$1:$BE$1,0)+2) &amp; ":L107C" &amp; (MATCH(I$8,Data!$A$1:$BE$1,0)+2),FALSE)))</f>
        <v>1.3806594639590296E-4</v>
      </c>
      <c r="J9" s="106">
        <f ca="1">IF(OR($B9 = "", J$8 = ""), "", _xlfn.COVARIANCE.S(INDIRECT("Data!L3C" &amp; (MATCH($B9,Data!$A$1:$BE$1,0)+2) &amp; ":L107C" &amp; (MATCH($B9,Data!$A$1:$BE$1,0)+2),FALSE), INDIRECT("Data!L3C" &amp; (MATCH(J$8,Data!$A$1:$BE$1,0)+2) &amp; ":L107C" &amp; (MATCH(J$8,Data!$A$1:$BE$1,0)+2),FALSE)))</f>
        <v>8.2300619317283638E-4</v>
      </c>
      <c r="K9" s="106">
        <f ca="1">IF(OR($B9 = "", K$8 = ""), "", _xlfn.COVARIANCE.S(INDIRECT("Data!L3C" &amp; (MATCH($B9,Data!$A$1:$BE$1,0)+2) &amp; ":L107C" &amp; (MATCH($B9,Data!$A$1:$BE$1,0)+2),FALSE), INDIRECT("Data!L3C" &amp; (MATCH(K$8,Data!$A$1:$BE$1,0)+2) &amp; ":L107C" &amp; (MATCH(K$8,Data!$A$1:$BE$1,0)+2),FALSE)))</f>
        <v>7.0963411400645185E-4</v>
      </c>
      <c r="L9" s="106">
        <f ca="1">IF(OR($B9 = "", L$8 = ""), "", _xlfn.COVARIANCE.S(INDIRECT("Data!L3C" &amp; (MATCH($B9,Data!$A$1:$BE$1,0)+2) &amp; ":L107C" &amp; (MATCH($B9,Data!$A$1:$BE$1,0)+2),FALSE), INDIRECT("Data!L3C" &amp; (MATCH(L$8,Data!$A$1:$BE$1,0)+2) &amp; ":L107C" &amp; (MATCH(L$8,Data!$A$1:$BE$1,0)+2),FALSE)))</f>
        <v>-3.0263224859439317E-6</v>
      </c>
      <c r="M9" s="106">
        <f ca="1">IF(OR($B9 = "", M$8 = ""), "", _xlfn.COVARIANCE.S(INDIRECT("Data!L3C" &amp; (MATCH($B9,Data!$A$1:$BE$1,0)+2) &amp; ":L107C" &amp; (MATCH($B9,Data!$A$1:$BE$1,0)+2),FALSE), INDIRECT("Data!L3C" &amp; (MATCH(M$8,Data!$A$1:$BE$1,0)+2) &amp; ":L107C" &amp; (MATCH(M$8,Data!$A$1:$BE$1,0)+2),FALSE)))</f>
        <v>1.558913059010419E-3</v>
      </c>
      <c r="N9" s="106">
        <f ca="1">IF(OR($B9 = "", N$8 = ""), "", _xlfn.COVARIANCE.S(INDIRECT("Data!L3C" &amp; (MATCH($B9,Data!$A$1:$BE$1,0)+2) &amp; ":L107C" &amp; (MATCH($B9,Data!$A$1:$BE$1,0)+2),FALSE), INDIRECT("Data!L3C" &amp; (MATCH(N$8,Data!$A$1:$BE$1,0)+2) &amp; ":L107C" &amp; (MATCH(N$8,Data!$A$1:$BE$1,0)+2),FALSE)))</f>
        <v>1.1748573427525163E-3</v>
      </c>
      <c r="O9" s="106">
        <f ca="1">IF(OR($B9 = "", O$8 = ""), "", _xlfn.COVARIANCE.S(INDIRECT("Data!L3C" &amp; (MATCH($B9,Data!$A$1:$BE$1,0)+2) &amp; ":L107C" &amp; (MATCH($B9,Data!$A$1:$BE$1,0)+2),FALSE), INDIRECT("Data!L3C" &amp; (MATCH(O$8,Data!$A$1:$BE$1,0)+2) &amp; ":L107C" &amp; (MATCH(O$8,Data!$A$1:$BE$1,0)+2),FALSE)))</f>
        <v>2.006352937504661E-3</v>
      </c>
      <c r="P9" s="106">
        <f ca="1">IF(OR($B9 = "", P$8 = ""), "", _xlfn.COVARIANCE.S(INDIRECT("Data!L3C" &amp; (MATCH($B9,Data!$A$1:$BE$1,0)+2) &amp; ":L107C" &amp; (MATCH($B9,Data!$A$1:$BE$1,0)+2),FALSE), INDIRECT("Data!L3C" &amp; (MATCH(P$8,Data!$A$1:$BE$1,0)+2) &amp; ":L107C" &amp; (MATCH(P$8,Data!$A$1:$BE$1,0)+2),FALSE)))</f>
        <v>1.9701311223390092E-4</v>
      </c>
      <c r="Q9" s="106">
        <f ca="1">IF(OR($B9 = "", Q$8 = ""), "", _xlfn.COVARIANCE.S(INDIRECT("Data!L3C" &amp; (MATCH($B9,Data!$A$1:$BE$1,0)+2) &amp; ":L107C" &amp; (MATCH($B9,Data!$A$1:$BE$1,0)+2),FALSE), INDIRECT("Data!L3C" &amp; (MATCH(Q$8,Data!$A$1:$BE$1,0)+2) &amp; ":L107C" &amp; (MATCH(Q$8,Data!$A$1:$BE$1,0)+2),FALSE)))</f>
        <v>2.1717404245006674E-3</v>
      </c>
      <c r="R9" s="106">
        <f ca="1">IF(OR($B9 = "", R$8 = ""), "", _xlfn.COVARIANCE.S(INDIRECT("Data!L3C" &amp; (MATCH($B9,Data!$A$1:$BE$1,0)+2) &amp; ":L107C" &amp; (MATCH($B9,Data!$A$1:$BE$1,0)+2),FALSE), INDIRECT("Data!L3C" &amp; (MATCH(R$8,Data!$A$1:$BE$1,0)+2) &amp; ":L107C" &amp; (MATCH(R$8,Data!$A$1:$BE$1,0)+2),FALSE)))</f>
        <v>1.1507052772527083E-3</v>
      </c>
      <c r="S9" s="106" t="str">
        <f ca="1">IF(OR($B9 = "", S$8 = ""), "", _xlfn.COVARIANCE.S(INDIRECT("Data!L3C" &amp; (MATCH($B9,Data!$A$1:$BE$1,0)+2) &amp; ":L107C" &amp; (MATCH($B9,Data!$A$1:$BE$1,0)+2),FALSE), INDIRECT("Data!L3C" &amp; (MATCH(S$8,Data!$A$1:$BE$1,0)+2) &amp; ":L107C" &amp; (MATCH(S$8,Data!$A$1:$BE$1,0)+2),FALSE)))</f>
        <v/>
      </c>
      <c r="T9" s="106" t="str">
        <f ca="1">IF(OR($B9 = "", T$8 = ""), "", _xlfn.COVARIANCE.S(INDIRECT("Data!L3C" &amp; (MATCH($B9,Data!$A$1:$BE$1,0)+2) &amp; ":L107C" &amp; (MATCH($B9,Data!$A$1:$BE$1,0)+2),FALSE), INDIRECT("Data!L3C" &amp; (MATCH(T$8,Data!$A$1:$BE$1,0)+2) &amp; ":L107C" &amp; (MATCH(T$8,Data!$A$1:$BE$1,0)+2),FALSE)))</f>
        <v/>
      </c>
      <c r="U9" s="108">
        <f ca="1">IF(COUNTBLANK(LongTickers) &gt; 8, INDIRECT("Summary!F" &amp; 6 + COUNTBLANK(LongTickers)),Summary!F3)</f>
        <v>64.660004000000001</v>
      </c>
      <c r="V9" s="105">
        <f t="shared" ref="V9:V26" ca="1" si="0">IF(U9="","",U9/$U$27)</f>
        <v>4.6221714548116195E-2</v>
      </c>
      <c r="X9" s="122" t="s">
        <v>51</v>
      </c>
      <c r="Y9" s="122"/>
      <c r="Z9" s="122"/>
      <c r="AA9" s="122"/>
      <c r="AB9" s="122"/>
      <c r="AC9" s="122"/>
      <c r="AD9" s="122"/>
      <c r="AE9" s="122"/>
      <c r="AF9" s="122"/>
    </row>
    <row r="10" spans="1:32" x14ac:dyDescent="0.25">
      <c r="A10" s="101"/>
      <c r="B10" s="64" t="str">
        <f ca="1">IF(COUNTBLANK(LongTickers) &lt; 8, Summary!B4, IF(COUNTBLANK(LongTickers)+COUNTBLANK(ShortTickers) &lt; 17, INDIRECT("Summary!B" &amp; 16 - 9 + COUNTBLANK(LongTickers)), "")   )</f>
        <v>DSM.AS</v>
      </c>
      <c r="C10" s="103">
        <f ca="1">IF(OR($B10 = "", C$8 = ""), "", _xlfn.COVARIANCE.S(INDIRECT("Data!L3C" &amp; (MATCH($B10,Data!$A$1:$BE$1,0)+2) &amp; ":L107C" &amp; (MATCH($B10,Data!$A$1:$BE$1,0)+2),FALSE), INDIRECT("Data!L3C" &amp; (MATCH(C$8,Data!$A$1:$BE$1,0)+2) &amp; ":L107C" &amp; (MATCH(C$8,Data!$A$1:$BE$1,0)+2),FALSE)))</f>
        <v>6.4485247875267792E-4</v>
      </c>
      <c r="D10" s="102">
        <f ca="1">IF(OR($B10 = "", D$8 = ""), "", _xlfn.COVARIANCE.S(INDIRECT("Data!L3C" &amp; (MATCH($B10,Data!$A$1:$BE$1,0)+2) &amp; ":L107C" &amp; (MATCH($B10,Data!$A$1:$BE$1,0)+2),FALSE), INDIRECT("Data!L3C" &amp; (MATCH(D$8,Data!$A$1:$BE$1,0)+2) &amp; ":L107C" &amp; (MATCH(D$8,Data!$A$1:$BE$1,0)+2),FALSE)))</f>
        <v>1.5738393577963863E-3</v>
      </c>
      <c r="E10" s="102">
        <f ca="1">IF(OR($B10 = "", E$8 = ""), "", _xlfn.COVARIANCE.S(INDIRECT("Data!L3C" &amp; (MATCH($B10,Data!$A$1:$BE$1,0)+2) &amp; ":L107C" &amp; (MATCH($B10,Data!$A$1:$BE$1,0)+2),FALSE), INDIRECT("Data!L3C" &amp; (MATCH(E$8,Data!$A$1:$BE$1,0)+2) &amp; ":L107C" &amp; (MATCH(E$8,Data!$A$1:$BE$1,0)+2),FALSE)))</f>
        <v>2.6484600800515432E-4</v>
      </c>
      <c r="F10" s="102">
        <f ca="1">IF(OR($B10 = "", F$8 = ""), "", _xlfn.COVARIANCE.S(INDIRECT("Data!L3C" &amp; (MATCH($B10,Data!$A$1:$BE$1,0)+2) &amp; ":L107C" &amp; (MATCH($B10,Data!$A$1:$BE$1,0)+2),FALSE), INDIRECT("Data!L3C" &amp; (MATCH(F$8,Data!$A$1:$BE$1,0)+2) &amp; ":L107C" &amp; (MATCH(F$8,Data!$A$1:$BE$1,0)+2),FALSE)))</f>
        <v>4.0578358619762825E-4</v>
      </c>
      <c r="G10" s="102">
        <f ca="1">IF(OR($B10 = "", G$8 = ""), "", _xlfn.COVARIANCE.S(INDIRECT("Data!L3C" &amp; (MATCH($B10,Data!$A$1:$BE$1,0)+2) &amp; ":L107C" &amp; (MATCH($B10,Data!$A$1:$BE$1,0)+2),FALSE), INDIRECT("Data!L3C" &amp; (MATCH(G$8,Data!$A$1:$BE$1,0)+2) &amp; ":L107C" &amp; (MATCH(G$8,Data!$A$1:$BE$1,0)+2),FALSE)))</f>
        <v>1.2964951939168438E-4</v>
      </c>
      <c r="H10" s="102">
        <f ca="1">IF(OR($B10 = "", H$8 = ""), "", _xlfn.COVARIANCE.S(INDIRECT("Data!L3C" &amp; (MATCH($B10,Data!$A$1:$BE$1,0)+2) &amp; ":L107C" &amp; (MATCH($B10,Data!$A$1:$BE$1,0)+2),FALSE), INDIRECT("Data!L3C" &amp; (MATCH(H$8,Data!$A$1:$BE$1,0)+2) &amp; ":L107C" &amp; (MATCH(H$8,Data!$A$1:$BE$1,0)+2),FALSE)))</f>
        <v>1.1936979277288517E-3</v>
      </c>
      <c r="I10" s="102">
        <f ca="1">IF(OR($B10 = "", I$8 = ""), "", _xlfn.COVARIANCE.S(INDIRECT("Data!L3C" &amp; (MATCH($B10,Data!$A$1:$BE$1,0)+2) &amp; ":L107C" &amp; (MATCH($B10,Data!$A$1:$BE$1,0)+2),FALSE), INDIRECT("Data!L3C" &amp; (MATCH(I$8,Data!$A$1:$BE$1,0)+2) &amp; ":L107C" &amp; (MATCH(I$8,Data!$A$1:$BE$1,0)+2),FALSE)))</f>
        <v>-7.896727331387837E-5</v>
      </c>
      <c r="J10" s="102">
        <f ca="1">IF(OR($B10 = "", J$8 = ""), "", _xlfn.COVARIANCE.S(INDIRECT("Data!L3C" &amp; (MATCH($B10,Data!$A$1:$BE$1,0)+2) &amp; ":L107C" &amp; (MATCH($B10,Data!$A$1:$BE$1,0)+2),FALSE), INDIRECT("Data!L3C" &amp; (MATCH(J$8,Data!$A$1:$BE$1,0)+2) &amp; ":L107C" &amp; (MATCH(J$8,Data!$A$1:$BE$1,0)+2),FALSE)))</f>
        <v>-1.0273656936360014E-4</v>
      </c>
      <c r="K10" s="102">
        <f ca="1">IF(OR($B10 = "", K$8 = ""), "", _xlfn.COVARIANCE.S(INDIRECT("Data!L3C" &amp; (MATCH($B10,Data!$A$1:$BE$1,0)+2) &amp; ":L107C" &amp; (MATCH($B10,Data!$A$1:$BE$1,0)+2),FALSE), INDIRECT("Data!L3C" &amp; (MATCH(K$8,Data!$A$1:$BE$1,0)+2) &amp; ":L107C" &amp; (MATCH(K$8,Data!$A$1:$BE$1,0)+2),FALSE)))</f>
        <v>8.3321783839450619E-4</v>
      </c>
      <c r="L10" s="102">
        <f ca="1">IF(OR($B10 = "", L$8 = ""), "", _xlfn.COVARIANCE.S(INDIRECT("Data!L3C" &amp; (MATCH($B10,Data!$A$1:$BE$1,0)+2) &amp; ":L107C" &amp; (MATCH($B10,Data!$A$1:$BE$1,0)+2),FALSE), INDIRECT("Data!L3C" &amp; (MATCH(L$8,Data!$A$1:$BE$1,0)+2) &amp; ":L107C" &amp; (MATCH(L$8,Data!$A$1:$BE$1,0)+2),FALSE)))</f>
        <v>2.0878160353111334E-6</v>
      </c>
      <c r="M10" s="102">
        <f ca="1">IF(OR($B10 = "", M$8 = ""), "", _xlfn.COVARIANCE.S(INDIRECT("Data!L3C" &amp; (MATCH($B10,Data!$A$1:$BE$1,0)+2) &amp; ":L107C" &amp; (MATCH($B10,Data!$A$1:$BE$1,0)+2),FALSE), INDIRECT("Data!L3C" &amp; (MATCH(M$8,Data!$A$1:$BE$1,0)+2) &amp; ":L107C" &amp; (MATCH(M$8,Data!$A$1:$BE$1,0)+2),FALSE)))</f>
        <v>9.855950911901968E-4</v>
      </c>
      <c r="N10" s="102">
        <f ca="1">IF(OR($B10 = "", N$8 = ""), "", _xlfn.COVARIANCE.S(INDIRECT("Data!L3C" &amp; (MATCH($B10,Data!$A$1:$BE$1,0)+2) &amp; ":L107C" &amp; (MATCH($B10,Data!$A$1:$BE$1,0)+2),FALSE), INDIRECT("Data!L3C" &amp; (MATCH(N$8,Data!$A$1:$BE$1,0)+2) &amp; ":L107C" &amp; (MATCH(N$8,Data!$A$1:$BE$1,0)+2),FALSE)))</f>
        <v>5.4825009064012205E-4</v>
      </c>
      <c r="O10" s="102">
        <f ca="1">IF(OR($B10 = "", O$8 = ""), "", _xlfn.COVARIANCE.S(INDIRECT("Data!L3C" &amp; (MATCH($B10,Data!$A$1:$BE$1,0)+2) &amp; ":L107C" &amp; (MATCH($B10,Data!$A$1:$BE$1,0)+2),FALSE), INDIRECT("Data!L3C" &amp; (MATCH(O$8,Data!$A$1:$BE$1,0)+2) &amp; ":L107C" &amp; (MATCH(O$8,Data!$A$1:$BE$1,0)+2),FALSE)))</f>
        <v>1.3130008249476006E-3</v>
      </c>
      <c r="P10" s="102">
        <f ca="1">IF(OR($B10 = "", P$8 = ""), "", _xlfn.COVARIANCE.S(INDIRECT("Data!L3C" &amp; (MATCH($B10,Data!$A$1:$BE$1,0)+2) &amp; ":L107C" &amp; (MATCH($B10,Data!$A$1:$BE$1,0)+2),FALSE), INDIRECT("Data!L3C" &amp; (MATCH(P$8,Data!$A$1:$BE$1,0)+2) &amp; ":L107C" &amp; (MATCH(P$8,Data!$A$1:$BE$1,0)+2),FALSE)))</f>
        <v>3.4194507263620095E-4</v>
      </c>
      <c r="Q10" s="102">
        <f ca="1">IF(OR($B10 = "", Q$8 = ""), "", _xlfn.COVARIANCE.S(INDIRECT("Data!L3C" &amp; (MATCH($B10,Data!$A$1:$BE$1,0)+2) &amp; ":L107C" &amp; (MATCH($B10,Data!$A$1:$BE$1,0)+2),FALSE), INDIRECT("Data!L3C" &amp; (MATCH(Q$8,Data!$A$1:$BE$1,0)+2) &amp; ":L107C" &amp; (MATCH(Q$8,Data!$A$1:$BE$1,0)+2),FALSE)))</f>
        <v>9.6706233395397632E-4</v>
      </c>
      <c r="R10" s="102">
        <f ca="1">IF(OR($B10 = "", R$8 = ""), "", _xlfn.COVARIANCE.S(INDIRECT("Data!L3C" &amp; (MATCH($B10,Data!$A$1:$BE$1,0)+2) &amp; ":L107C" &amp; (MATCH($B10,Data!$A$1:$BE$1,0)+2),FALSE), INDIRECT("Data!L3C" &amp; (MATCH(R$8,Data!$A$1:$BE$1,0)+2) &amp; ":L107C" &amp; (MATCH(R$8,Data!$A$1:$BE$1,0)+2),FALSE)))</f>
        <v>4.6325198036069207E-4</v>
      </c>
      <c r="S10" s="102" t="str">
        <f ca="1">IF(OR($B10 = "", S$8 = ""), "", _xlfn.COVARIANCE.S(INDIRECT("Data!L3C" &amp; (MATCH($B10,Data!$A$1:$BE$1,0)+2) &amp; ":L107C" &amp; (MATCH($B10,Data!$A$1:$BE$1,0)+2),FALSE), INDIRECT("Data!L3C" &amp; (MATCH(S$8,Data!$A$1:$BE$1,0)+2) &amp; ":L107C" &amp; (MATCH(S$8,Data!$A$1:$BE$1,0)+2),FALSE)))</f>
        <v/>
      </c>
      <c r="T10" s="102" t="str">
        <f ca="1">IF(OR($B10 = "", T$8 = ""), "", _xlfn.COVARIANCE.S(INDIRECT("Data!L3C" &amp; (MATCH($B10,Data!$A$1:$BE$1,0)+2) &amp; ":L107C" &amp; (MATCH($B10,Data!$A$1:$BE$1,0)+2),FALSE), INDIRECT("Data!L3C" &amp; (MATCH(T$8,Data!$A$1:$BE$1,0)+2) &amp; ":L107C" &amp; (MATCH(T$8,Data!$A$1:$BE$1,0)+2),FALSE)))</f>
        <v/>
      </c>
      <c r="U10" s="109">
        <f ca="1">IF(COUNTBLANK(LongTickers) &gt; 7, INDIRECT("Summary!F" &amp; 7 + COUNTBLANK(LongTickers)),Summary!F4)</f>
        <v>114.400002</v>
      </c>
      <c r="V10" s="54">
        <f t="shared" ca="1" si="0"/>
        <v>8.1777975713517151E-2</v>
      </c>
      <c r="X10" s="122"/>
      <c r="Y10" s="122"/>
      <c r="Z10" s="122"/>
      <c r="AA10" s="122"/>
      <c r="AB10" s="122"/>
      <c r="AC10" s="122"/>
      <c r="AD10" s="122"/>
      <c r="AE10" s="122"/>
      <c r="AF10" s="122"/>
    </row>
    <row r="11" spans="1:32" x14ac:dyDescent="0.25">
      <c r="A11" s="101"/>
      <c r="B11" s="64" t="str">
        <f ca="1">IF(COUNTBLANK(LongTickers) &lt; 7, Summary!B5, IF(COUNTBLANK(LongTickers)+COUNTBLANK(ShortTickers) &lt; 16, INDIRECT("Summary!B" &amp; 17 - 9 + COUNTBLANK(LongTickers)), "")   )</f>
        <v>LFX.F</v>
      </c>
      <c r="C11" s="103">
        <f ca="1">IF(OR($B11 = "", C$8 = ""), "", _xlfn.COVARIANCE.S(INDIRECT("Data!L3C" &amp; (MATCH($B11,Data!$A$1:$BE$1,0)+2) &amp; ":L107C" &amp; (MATCH($B11,Data!$A$1:$BE$1,0)+2),FALSE), INDIRECT("Data!L3C" &amp; (MATCH(C$8,Data!$A$1:$BE$1,0)+2) &amp; ":L107C" &amp; (MATCH(C$8,Data!$A$1:$BE$1,0)+2),FALSE)))</f>
        <v>-7.5081662152356202E-5</v>
      </c>
      <c r="D11" s="102">
        <f ca="1">IF(OR($B11 = "", D$8 = ""), "", _xlfn.COVARIANCE.S(INDIRECT("Data!L3C" &amp; (MATCH($B11,Data!$A$1:$BE$1,0)+2) &amp; ":L107C" &amp; (MATCH($B11,Data!$A$1:$BE$1,0)+2),FALSE), INDIRECT("Data!L3C" &amp; (MATCH(D$8,Data!$A$1:$BE$1,0)+2) &amp; ":L107C" &amp; (MATCH(D$8,Data!$A$1:$BE$1,0)+2),FALSE)))</f>
        <v>2.6484600800515432E-4</v>
      </c>
      <c r="E11" s="102">
        <f ca="1">IF(OR($B11 = "", E$8 = ""), "", _xlfn.COVARIANCE.S(INDIRECT("Data!L3C" &amp; (MATCH($B11,Data!$A$1:$BE$1,0)+2) &amp; ":L107C" &amp; (MATCH($B11,Data!$A$1:$BE$1,0)+2),FALSE), INDIRECT("Data!L3C" &amp; (MATCH(E$8,Data!$A$1:$BE$1,0)+2) &amp; ":L107C" &amp; (MATCH(E$8,Data!$A$1:$BE$1,0)+2),FALSE)))</f>
        <v>3.9302498482815052E-3</v>
      </c>
      <c r="F11" s="102">
        <f ca="1">IF(OR($B11 = "", F$8 = ""), "", _xlfn.COVARIANCE.S(INDIRECT("Data!L3C" &amp; (MATCH($B11,Data!$A$1:$BE$1,0)+2) &amp; ":L107C" &amp; (MATCH($B11,Data!$A$1:$BE$1,0)+2),FALSE), INDIRECT("Data!L3C" &amp; (MATCH(F$8,Data!$A$1:$BE$1,0)+2) &amp; ":L107C" &amp; (MATCH(F$8,Data!$A$1:$BE$1,0)+2),FALSE)))</f>
        <v>1.1807409453317027E-3</v>
      </c>
      <c r="G11" s="102">
        <f ca="1">IF(OR($B11 = "", G$8 = ""), "", _xlfn.COVARIANCE.S(INDIRECT("Data!L3C" &amp; (MATCH($B11,Data!$A$1:$BE$1,0)+2) &amp; ":L107C" &amp; (MATCH($B11,Data!$A$1:$BE$1,0)+2),FALSE), INDIRECT("Data!L3C" &amp; (MATCH(G$8,Data!$A$1:$BE$1,0)+2) &amp; ":L107C" &amp; (MATCH(G$8,Data!$A$1:$BE$1,0)+2),FALSE)))</f>
        <v>2.5728445823481271E-4</v>
      </c>
      <c r="H11" s="102">
        <f ca="1">IF(OR($B11 = "", H$8 = ""), "", _xlfn.COVARIANCE.S(INDIRECT("Data!L3C" &amp; (MATCH($B11,Data!$A$1:$BE$1,0)+2) &amp; ":L107C" &amp; (MATCH($B11,Data!$A$1:$BE$1,0)+2),FALSE), INDIRECT("Data!L3C" &amp; (MATCH(H$8,Data!$A$1:$BE$1,0)+2) &amp; ":L107C" &amp; (MATCH(H$8,Data!$A$1:$BE$1,0)+2),FALSE)))</f>
        <v>-2.1527379138169304E-4</v>
      </c>
      <c r="I11" s="102">
        <f ca="1">IF(OR($B11 = "", I$8 = ""), "", _xlfn.COVARIANCE.S(INDIRECT("Data!L3C" &amp; (MATCH($B11,Data!$A$1:$BE$1,0)+2) &amp; ":L107C" &amp; (MATCH($B11,Data!$A$1:$BE$1,0)+2),FALSE), INDIRECT("Data!L3C" &amp; (MATCH(I$8,Data!$A$1:$BE$1,0)+2) &amp; ":L107C" &amp; (MATCH(I$8,Data!$A$1:$BE$1,0)+2),FALSE)))</f>
        <v>-5.5752949699330455E-4</v>
      </c>
      <c r="J11" s="102">
        <f ca="1">IF(OR($B11 = "", J$8 = ""), "", _xlfn.COVARIANCE.S(INDIRECT("Data!L3C" &amp; (MATCH($B11,Data!$A$1:$BE$1,0)+2) &amp; ":L107C" &amp; (MATCH($B11,Data!$A$1:$BE$1,0)+2),FALSE), INDIRECT("Data!L3C" &amp; (MATCH(J$8,Data!$A$1:$BE$1,0)+2) &amp; ":L107C" &amp; (MATCH(J$8,Data!$A$1:$BE$1,0)+2),FALSE)))</f>
        <v>9.1598931118583022E-4</v>
      </c>
      <c r="K11" s="102">
        <f ca="1">IF(OR($B11 = "", K$8 = ""), "", _xlfn.COVARIANCE.S(INDIRECT("Data!L3C" &amp; (MATCH($B11,Data!$A$1:$BE$1,0)+2) &amp; ":L107C" &amp; (MATCH($B11,Data!$A$1:$BE$1,0)+2),FALSE), INDIRECT("Data!L3C" &amp; (MATCH(K$8,Data!$A$1:$BE$1,0)+2) &amp; ":L107C" &amp; (MATCH(K$8,Data!$A$1:$BE$1,0)+2),FALSE)))</f>
        <v>3.1530265371043783E-4</v>
      </c>
      <c r="L11" s="102">
        <f ca="1">IF(OR($B11 = "", L$8 = ""), "", _xlfn.COVARIANCE.S(INDIRECT("Data!L3C" &amp; (MATCH($B11,Data!$A$1:$BE$1,0)+2) &amp; ":L107C" &amp; (MATCH($B11,Data!$A$1:$BE$1,0)+2),FALSE), INDIRECT("Data!L3C" &amp; (MATCH(L$8,Data!$A$1:$BE$1,0)+2) &amp; ":L107C" &amp; (MATCH(L$8,Data!$A$1:$BE$1,0)+2),FALSE)))</f>
        <v>1.6790031107838998E-6</v>
      </c>
      <c r="M11" s="102">
        <f ca="1">IF(OR($B11 = "", M$8 = ""), "", _xlfn.COVARIANCE.S(INDIRECT("Data!L3C" &amp; (MATCH($B11,Data!$A$1:$BE$1,0)+2) &amp; ":L107C" &amp; (MATCH($B11,Data!$A$1:$BE$1,0)+2),FALSE), INDIRECT("Data!L3C" &amp; (MATCH(M$8,Data!$A$1:$BE$1,0)+2) &amp; ":L107C" &amp; (MATCH(M$8,Data!$A$1:$BE$1,0)+2),FALSE)))</f>
        <v>3.4831315563075947E-4</v>
      </c>
      <c r="N11" s="102">
        <f ca="1">IF(OR($B11 = "", N$8 = ""), "", _xlfn.COVARIANCE.S(INDIRECT("Data!L3C" &amp; (MATCH($B11,Data!$A$1:$BE$1,0)+2) &amp; ":L107C" &amp; (MATCH($B11,Data!$A$1:$BE$1,0)+2),FALSE), INDIRECT("Data!L3C" &amp; (MATCH(N$8,Data!$A$1:$BE$1,0)+2) &amp; ":L107C" &amp; (MATCH(N$8,Data!$A$1:$BE$1,0)+2),FALSE)))</f>
        <v>3.7544622330529644E-4</v>
      </c>
      <c r="O11" s="102">
        <f ca="1">IF(OR($B11 = "", O$8 = ""), "", _xlfn.COVARIANCE.S(INDIRECT("Data!L3C" &amp; (MATCH($B11,Data!$A$1:$BE$1,0)+2) &amp; ":L107C" &amp; (MATCH($B11,Data!$A$1:$BE$1,0)+2),FALSE), INDIRECT("Data!L3C" &amp; (MATCH(O$8,Data!$A$1:$BE$1,0)+2) &amp; ":L107C" &amp; (MATCH(O$8,Data!$A$1:$BE$1,0)+2),FALSE)))</f>
        <v>2.3483204531583605E-4</v>
      </c>
      <c r="P11" s="102">
        <f ca="1">IF(OR($B11 = "", P$8 = ""), "", _xlfn.COVARIANCE.S(INDIRECT("Data!L3C" &amp; (MATCH($B11,Data!$A$1:$BE$1,0)+2) &amp; ":L107C" &amp; (MATCH($B11,Data!$A$1:$BE$1,0)+2),FALSE), INDIRECT("Data!L3C" &amp; (MATCH(P$8,Data!$A$1:$BE$1,0)+2) &amp; ":L107C" &amp; (MATCH(P$8,Data!$A$1:$BE$1,0)+2),FALSE)))</f>
        <v>1.3987033646348818E-4</v>
      </c>
      <c r="Q11" s="102">
        <f ca="1">IF(OR($B11 = "", Q$8 = ""), "", _xlfn.COVARIANCE.S(INDIRECT("Data!L3C" &amp; (MATCH($B11,Data!$A$1:$BE$1,0)+2) &amp; ":L107C" &amp; (MATCH($B11,Data!$A$1:$BE$1,0)+2),FALSE), INDIRECT("Data!L3C" &amp; (MATCH(Q$8,Data!$A$1:$BE$1,0)+2) &amp; ":L107C" &amp; (MATCH(Q$8,Data!$A$1:$BE$1,0)+2),FALSE)))</f>
        <v>-3.5465530679717246E-4</v>
      </c>
      <c r="R11" s="102">
        <f ca="1">IF(OR($B11 = "", R$8 = ""), "", _xlfn.COVARIANCE.S(INDIRECT("Data!L3C" &amp; (MATCH($B11,Data!$A$1:$BE$1,0)+2) &amp; ":L107C" &amp; (MATCH($B11,Data!$A$1:$BE$1,0)+2),FALSE), INDIRECT("Data!L3C" &amp; (MATCH(R$8,Data!$A$1:$BE$1,0)+2) &amp; ":L107C" &amp; (MATCH(R$8,Data!$A$1:$BE$1,0)+2),FALSE)))</f>
        <v>3.9002976188973627E-4</v>
      </c>
      <c r="S11" s="102" t="str">
        <f ca="1">IF(OR($B11 = "", S$8 = ""), "", _xlfn.COVARIANCE.S(INDIRECT("Data!L3C" &amp; (MATCH($B11,Data!$A$1:$BE$1,0)+2) &amp; ":L107C" &amp; (MATCH($B11,Data!$A$1:$BE$1,0)+2),FALSE), INDIRECT("Data!L3C" &amp; (MATCH(S$8,Data!$A$1:$BE$1,0)+2) &amp; ":L107C" &amp; (MATCH(S$8,Data!$A$1:$BE$1,0)+2),FALSE)))</f>
        <v/>
      </c>
      <c r="T11" s="102" t="str">
        <f ca="1">IF(OR($B11 = "", T$8 = ""), "", _xlfn.COVARIANCE.S(INDIRECT("Data!L3C" &amp; (MATCH($B11,Data!$A$1:$BE$1,0)+2) &amp; ":L107C" &amp; (MATCH($B11,Data!$A$1:$BE$1,0)+2),FALSE), INDIRECT("Data!L3C" &amp; (MATCH(T$8,Data!$A$1:$BE$1,0)+2) &amp; ":L107C" &amp; (MATCH(T$8,Data!$A$1:$BE$1,0)+2),FALSE)))</f>
        <v/>
      </c>
      <c r="U11" s="109">
        <f ca="1">IF(COUNTBLANK(LongTickers) &gt; 6, INDIRECT("Summary!F" &amp; 8 + COUNTBLANK(LongTickers)),Summary!F5)</f>
        <v>342.89998200000002</v>
      </c>
      <c r="V11" s="54">
        <f t="shared" ca="1" si="0"/>
        <v>0.2451194572545678</v>
      </c>
      <c r="X11" s="122"/>
      <c r="Y11" s="122"/>
      <c r="Z11" s="122"/>
      <c r="AA11" s="122"/>
      <c r="AB11" s="122"/>
      <c r="AC11" s="122"/>
      <c r="AD11" s="122"/>
      <c r="AE11" s="122"/>
      <c r="AF11" s="122"/>
    </row>
    <row r="12" spans="1:32" x14ac:dyDescent="0.25">
      <c r="A12" s="101"/>
      <c r="B12" s="64" t="str">
        <f ca="1">IF(COUNTBLANK(LongTickers) &lt; 6, Summary!B6, IF(COUNTBLANK(LongTickers)+COUNTBLANK(ShortTickers) &lt; 15, INDIRECT("Summary!B" &amp; 18 - 9 + COUNTBLANK(LongTickers)), "")   )</f>
        <v>IVA</v>
      </c>
      <c r="C12" s="103">
        <f ca="1">IF(OR($B12 = "", C$8 = ""), "", _xlfn.COVARIANCE.S(INDIRECT("Data!L3C" &amp; (MATCH($B12,Data!$A$1:$BE$1,0)+2) &amp; ":L107C" &amp; (MATCH($B12,Data!$A$1:$BE$1,0)+2),FALSE), INDIRECT("Data!L3C" &amp; (MATCH(C$8,Data!$A$1:$BE$1,0)+2) &amp; ":L107C" &amp; (MATCH(C$8,Data!$A$1:$BE$1,0)+2),FALSE)))</f>
        <v>2.3853947617567575E-4</v>
      </c>
      <c r="D12" s="102">
        <f ca="1">IF(OR($B12 = "", D$8 = ""), "", _xlfn.COVARIANCE.S(INDIRECT("Data!L3C" &amp; (MATCH($B12,Data!$A$1:$BE$1,0)+2) &amp; ":L107C" &amp; (MATCH($B12,Data!$A$1:$BE$1,0)+2),FALSE), INDIRECT("Data!L3C" &amp; (MATCH(D$8,Data!$A$1:$BE$1,0)+2) &amp; ":L107C" &amp; (MATCH(D$8,Data!$A$1:$BE$1,0)+2),FALSE)))</f>
        <v>4.0578358619762825E-4</v>
      </c>
      <c r="E12" s="102">
        <f ca="1">IF(OR($B12 = "", E$8 = ""), "", _xlfn.COVARIANCE.S(INDIRECT("Data!L3C" &amp; (MATCH($B12,Data!$A$1:$BE$1,0)+2) &amp; ":L107C" &amp; (MATCH($B12,Data!$A$1:$BE$1,0)+2),FALSE), INDIRECT("Data!L3C" &amp; (MATCH(E$8,Data!$A$1:$BE$1,0)+2) &amp; ":L107C" &amp; (MATCH(E$8,Data!$A$1:$BE$1,0)+2),FALSE)))</f>
        <v>1.1807409453317027E-3</v>
      </c>
      <c r="F12" s="102">
        <f ca="1">IF(OR($B12 = "", F$8 = ""), "", _xlfn.COVARIANCE.S(INDIRECT("Data!L3C" &amp; (MATCH($B12,Data!$A$1:$BE$1,0)+2) &amp; ":L107C" &amp; (MATCH($B12,Data!$A$1:$BE$1,0)+2),FALSE), INDIRECT("Data!L3C" &amp; (MATCH(F$8,Data!$A$1:$BE$1,0)+2) &amp; ":L107C" &amp; (MATCH(F$8,Data!$A$1:$BE$1,0)+2),FALSE)))</f>
        <v>1.3124729992366394E-2</v>
      </c>
      <c r="G12" s="102">
        <f ca="1">IF(OR($B12 = "", G$8 = ""), "", _xlfn.COVARIANCE.S(INDIRECT("Data!L3C" &amp; (MATCH($B12,Data!$A$1:$BE$1,0)+2) &amp; ":L107C" &amp; (MATCH($B12,Data!$A$1:$BE$1,0)+2),FALSE), INDIRECT("Data!L3C" &amp; (MATCH(G$8,Data!$A$1:$BE$1,0)+2) &amp; ":L107C" &amp; (MATCH(G$8,Data!$A$1:$BE$1,0)+2),FALSE)))</f>
        <v>1.8554243374888156E-3</v>
      </c>
      <c r="H12" s="102">
        <f ca="1">IF(OR($B12 = "", H$8 = ""), "", _xlfn.COVARIANCE.S(INDIRECT("Data!L3C" &amp; (MATCH($B12,Data!$A$1:$BE$1,0)+2) &amp; ":L107C" &amp; (MATCH($B12,Data!$A$1:$BE$1,0)+2),FALSE), INDIRECT("Data!L3C" &amp; (MATCH(H$8,Data!$A$1:$BE$1,0)+2) &amp; ":L107C" &amp; (MATCH(H$8,Data!$A$1:$BE$1,0)+2),FALSE)))</f>
        <v>1.7331732752318978E-3</v>
      </c>
      <c r="I12" s="102">
        <f ca="1">IF(OR($B12 = "", I$8 = ""), "", _xlfn.COVARIANCE.S(INDIRECT("Data!L3C" &amp; (MATCH($B12,Data!$A$1:$BE$1,0)+2) &amp; ":L107C" &amp; (MATCH($B12,Data!$A$1:$BE$1,0)+2),FALSE), INDIRECT("Data!L3C" &amp; (MATCH(I$8,Data!$A$1:$BE$1,0)+2) &amp; ":L107C" &amp; (MATCH(I$8,Data!$A$1:$BE$1,0)+2),FALSE)))</f>
        <v>1.0834977731607873E-4</v>
      </c>
      <c r="J12" s="102">
        <f ca="1">IF(OR($B12 = "", J$8 = ""), "", _xlfn.COVARIANCE.S(INDIRECT("Data!L3C" &amp; (MATCH($B12,Data!$A$1:$BE$1,0)+2) &amp; ":L107C" &amp; (MATCH($B12,Data!$A$1:$BE$1,0)+2),FALSE), INDIRECT("Data!L3C" &amp; (MATCH(J$8,Data!$A$1:$BE$1,0)+2) &amp; ":L107C" &amp; (MATCH(J$8,Data!$A$1:$BE$1,0)+2),FALSE)))</f>
        <v>5.6389450578332007E-4</v>
      </c>
      <c r="K12" s="102">
        <f ca="1">IF(OR($B12 = "", K$8 = ""), "", _xlfn.COVARIANCE.S(INDIRECT("Data!L3C" &amp; (MATCH($B12,Data!$A$1:$BE$1,0)+2) &amp; ":L107C" &amp; (MATCH($B12,Data!$A$1:$BE$1,0)+2),FALSE), INDIRECT("Data!L3C" &amp; (MATCH(K$8,Data!$A$1:$BE$1,0)+2) &amp; ":L107C" &amp; (MATCH(K$8,Data!$A$1:$BE$1,0)+2),FALSE)))</f>
        <v>8.6743906788914918E-4</v>
      </c>
      <c r="L12" s="102">
        <f ca="1">IF(OR($B12 = "", L$8 = ""), "", _xlfn.COVARIANCE.S(INDIRECT("Data!L3C" &amp; (MATCH($B12,Data!$A$1:$BE$1,0)+2) &amp; ":L107C" &amp; (MATCH($B12,Data!$A$1:$BE$1,0)+2),FALSE), INDIRECT("Data!L3C" &amp; (MATCH(L$8,Data!$A$1:$BE$1,0)+2) &amp; ":L107C" &amp; (MATCH(L$8,Data!$A$1:$BE$1,0)+2),FALSE)))</f>
        <v>1.3800736232379405E-6</v>
      </c>
      <c r="M12" s="102">
        <f ca="1">IF(OR($B12 = "", M$8 = ""), "", _xlfn.COVARIANCE.S(INDIRECT("Data!L3C" &amp; (MATCH($B12,Data!$A$1:$BE$1,0)+2) &amp; ":L107C" &amp; (MATCH($B12,Data!$A$1:$BE$1,0)+2),FALSE), INDIRECT("Data!L3C" &amp; (MATCH(M$8,Data!$A$1:$BE$1,0)+2) &amp; ":L107C" &amp; (MATCH(M$8,Data!$A$1:$BE$1,0)+2),FALSE)))</f>
        <v>1.2899358633697764E-3</v>
      </c>
      <c r="N12" s="102">
        <f ca="1">IF(OR($B12 = "", N$8 = ""), "", _xlfn.COVARIANCE.S(INDIRECT("Data!L3C" &amp; (MATCH($B12,Data!$A$1:$BE$1,0)+2) &amp; ":L107C" &amp; (MATCH($B12,Data!$A$1:$BE$1,0)+2),FALSE), INDIRECT("Data!L3C" &amp; (MATCH(N$8,Data!$A$1:$BE$1,0)+2) &amp; ":L107C" &amp; (MATCH(N$8,Data!$A$1:$BE$1,0)+2),FALSE)))</f>
        <v>6.2995453892853034E-4</v>
      </c>
      <c r="O12" s="102">
        <f ca="1">IF(OR($B12 = "", O$8 = ""), "", _xlfn.COVARIANCE.S(INDIRECT("Data!L3C" &amp; (MATCH($B12,Data!$A$1:$BE$1,0)+2) &amp; ":L107C" &amp; (MATCH($B12,Data!$A$1:$BE$1,0)+2),FALSE), INDIRECT("Data!L3C" &amp; (MATCH(O$8,Data!$A$1:$BE$1,0)+2) &amp; ":L107C" &amp; (MATCH(O$8,Data!$A$1:$BE$1,0)+2),FALSE)))</f>
        <v>5.5499135936143201E-4</v>
      </c>
      <c r="P12" s="102">
        <f ca="1">IF(OR($B12 = "", P$8 = ""), "", _xlfn.COVARIANCE.S(INDIRECT("Data!L3C" &amp; (MATCH($B12,Data!$A$1:$BE$1,0)+2) &amp; ":L107C" &amp; (MATCH($B12,Data!$A$1:$BE$1,0)+2),FALSE), INDIRECT("Data!L3C" &amp; (MATCH(P$8,Data!$A$1:$BE$1,0)+2) &amp; ":L107C" &amp; (MATCH(P$8,Data!$A$1:$BE$1,0)+2),FALSE)))</f>
        <v>1.2838375500301251E-3</v>
      </c>
      <c r="Q12" s="102">
        <f ca="1">IF(OR($B12 = "", Q$8 = ""), "", _xlfn.COVARIANCE.S(INDIRECT("Data!L3C" &amp; (MATCH($B12,Data!$A$1:$BE$1,0)+2) &amp; ":L107C" &amp; (MATCH($B12,Data!$A$1:$BE$1,0)+2),FALSE), INDIRECT("Data!L3C" &amp; (MATCH(Q$8,Data!$A$1:$BE$1,0)+2) &amp; ":L107C" &amp; (MATCH(Q$8,Data!$A$1:$BE$1,0)+2),FALSE)))</f>
        <v>7.7256786191535673E-4</v>
      </c>
      <c r="R12" s="102">
        <f ca="1">IF(OR($B12 = "", R$8 = ""), "", _xlfn.COVARIANCE.S(INDIRECT("Data!L3C" &amp; (MATCH($B12,Data!$A$1:$BE$1,0)+2) &amp; ":L107C" &amp; (MATCH($B12,Data!$A$1:$BE$1,0)+2),FALSE), INDIRECT("Data!L3C" &amp; (MATCH(R$8,Data!$A$1:$BE$1,0)+2) &amp; ":L107C" &amp; (MATCH(R$8,Data!$A$1:$BE$1,0)+2),FALSE)))</f>
        <v>1.8864861810844373E-3</v>
      </c>
      <c r="S12" s="102" t="str">
        <f ca="1">IF(OR($B12 = "", S$8 = ""), "", _xlfn.COVARIANCE.S(INDIRECT("Data!L3C" &amp; (MATCH($B12,Data!$A$1:$BE$1,0)+2) &amp; ":L107C" &amp; (MATCH($B12,Data!$A$1:$BE$1,0)+2),FALSE), INDIRECT("Data!L3C" &amp; (MATCH(S$8,Data!$A$1:$BE$1,0)+2) &amp; ":L107C" &amp; (MATCH(S$8,Data!$A$1:$BE$1,0)+2),FALSE)))</f>
        <v/>
      </c>
      <c r="T12" s="102" t="str">
        <f ca="1">IF(OR($B12 = "", T$8 = ""), "", _xlfn.COVARIANCE.S(INDIRECT("Data!L3C" &amp; (MATCH($B12,Data!$A$1:$BE$1,0)+2) &amp; ":L107C" &amp; (MATCH($B12,Data!$A$1:$BE$1,0)+2),FALSE), INDIRECT("Data!L3C" &amp; (MATCH(T$8,Data!$A$1:$BE$1,0)+2) &amp; ":L107C" &amp; (MATCH(T$8,Data!$A$1:$BE$1,0)+2),FALSE)))</f>
        <v/>
      </c>
      <c r="U12" s="109">
        <f ca="1">IF(COUNTBLANK(LongTickers) &gt; 5, INDIRECT("Summary!F" &amp; 9 + COUNTBLANK(LongTickers)),Summary!F6)</f>
        <v>57.1</v>
      </c>
      <c r="V12" s="54">
        <f t="shared" ca="1" si="0"/>
        <v>4.0817502898661047E-2</v>
      </c>
      <c r="X12" s="122"/>
      <c r="Y12" s="122"/>
      <c r="Z12" s="122"/>
      <c r="AA12" s="122"/>
      <c r="AB12" s="122"/>
      <c r="AC12" s="122"/>
      <c r="AD12" s="122"/>
      <c r="AE12" s="122"/>
      <c r="AF12" s="122"/>
    </row>
    <row r="13" spans="1:32" x14ac:dyDescent="0.25">
      <c r="A13" s="101"/>
      <c r="B13" s="64" t="str">
        <f ca="1">IF(COUNTBLANK(LongTickers) &lt; 5, Summary!B7, IF(COUNTBLANK(LongTickers)+COUNTBLANK(ShortTickers) &lt; 14, INDIRECT("Summary!B" &amp; 19 - 9 + COUNTBLANK(LongTickers)), "")   )</f>
        <v>SU</v>
      </c>
      <c r="C13" s="103">
        <f ca="1">IF(OR($B13 = "", C$8 = ""), "", _xlfn.COVARIANCE.S(INDIRECT("Data!L3C" &amp; (MATCH($B13,Data!$A$1:$BE$1,0)+2) &amp; ":L107C" &amp; (MATCH($B13,Data!$A$1:$BE$1,0)+2),FALSE), INDIRECT("Data!L3C" &amp; (MATCH(C$8,Data!$A$1:$BE$1,0)+2) &amp; ":L107C" &amp; (MATCH(C$8,Data!$A$1:$BE$1,0)+2),FALSE)))</f>
        <v>-7.1351426857915062E-4</v>
      </c>
      <c r="D13" s="102">
        <f ca="1">IF(OR($B13 = "", D$8 = ""), "", _xlfn.COVARIANCE.S(INDIRECT("Data!L3C" &amp; (MATCH($B13,Data!$A$1:$BE$1,0)+2) &amp; ":L107C" &amp; (MATCH($B13,Data!$A$1:$BE$1,0)+2),FALSE), INDIRECT("Data!L3C" &amp; (MATCH(D$8,Data!$A$1:$BE$1,0)+2) &amp; ":L107C" &amp; (MATCH(D$8,Data!$A$1:$BE$1,0)+2),FALSE)))</f>
        <v>1.2964951939168438E-4</v>
      </c>
      <c r="E13" s="102">
        <f ca="1">IF(OR($B13 = "", E$8 = ""), "", _xlfn.COVARIANCE.S(INDIRECT("Data!L3C" &amp; (MATCH($B13,Data!$A$1:$BE$1,0)+2) &amp; ":L107C" &amp; (MATCH($B13,Data!$A$1:$BE$1,0)+2),FALSE), INDIRECT("Data!L3C" &amp; (MATCH(E$8,Data!$A$1:$BE$1,0)+2) &amp; ":L107C" &amp; (MATCH(E$8,Data!$A$1:$BE$1,0)+2),FALSE)))</f>
        <v>2.5728445823481271E-4</v>
      </c>
      <c r="F13" s="102">
        <f ca="1">IF(OR($B13 = "", F$8 = ""), "", _xlfn.COVARIANCE.S(INDIRECT("Data!L3C" &amp; (MATCH($B13,Data!$A$1:$BE$1,0)+2) &amp; ":L107C" &amp; (MATCH($B13,Data!$A$1:$BE$1,0)+2),FALSE), INDIRECT("Data!L3C" &amp; (MATCH(F$8,Data!$A$1:$BE$1,0)+2) &amp; ":L107C" &amp; (MATCH(F$8,Data!$A$1:$BE$1,0)+2),FALSE)))</f>
        <v>1.8554243374888156E-3</v>
      </c>
      <c r="G13" s="102">
        <f ca="1">IF(OR($B13 = "", G$8 = ""), "", _xlfn.COVARIANCE.S(INDIRECT("Data!L3C" &amp; (MATCH($B13,Data!$A$1:$BE$1,0)+2) &amp; ":L107C" &amp; (MATCH($B13,Data!$A$1:$BE$1,0)+2),FALSE), INDIRECT("Data!L3C" &amp; (MATCH(G$8,Data!$A$1:$BE$1,0)+2) &amp; ":L107C" &amp; (MATCH(G$8,Data!$A$1:$BE$1,0)+2),FALSE)))</f>
        <v>3.4671372690362194E-3</v>
      </c>
      <c r="H13" s="102">
        <f ca="1">IF(OR($B13 = "", H$8 = ""), "", _xlfn.COVARIANCE.S(INDIRECT("Data!L3C" &amp; (MATCH($B13,Data!$A$1:$BE$1,0)+2) &amp; ":L107C" &amp; (MATCH($B13,Data!$A$1:$BE$1,0)+2),FALSE), INDIRECT("Data!L3C" &amp; (MATCH(H$8,Data!$A$1:$BE$1,0)+2) &amp; ":L107C" &amp; (MATCH(H$8,Data!$A$1:$BE$1,0)+2),FALSE)))</f>
        <v>-1.0843741627001154E-4</v>
      </c>
      <c r="I13" s="102">
        <f ca="1">IF(OR($B13 = "", I$8 = ""), "", _xlfn.COVARIANCE.S(INDIRECT("Data!L3C" &amp; (MATCH($B13,Data!$A$1:$BE$1,0)+2) &amp; ":L107C" &amp; (MATCH($B13,Data!$A$1:$BE$1,0)+2),FALSE), INDIRECT("Data!L3C" &amp; (MATCH(I$8,Data!$A$1:$BE$1,0)+2) &amp; ":L107C" &amp; (MATCH(I$8,Data!$A$1:$BE$1,0)+2),FALSE)))</f>
        <v>1.6961659378932021E-4</v>
      </c>
      <c r="J13" s="102">
        <f ca="1">IF(OR($B13 = "", J$8 = ""), "", _xlfn.COVARIANCE.S(INDIRECT("Data!L3C" &amp; (MATCH($B13,Data!$A$1:$BE$1,0)+2) &amp; ":L107C" &amp; (MATCH($B13,Data!$A$1:$BE$1,0)+2),FALSE), INDIRECT("Data!L3C" &amp; (MATCH(J$8,Data!$A$1:$BE$1,0)+2) &amp; ":L107C" &amp; (MATCH(J$8,Data!$A$1:$BE$1,0)+2),FALSE)))</f>
        <v>3.1676620605765635E-4</v>
      </c>
      <c r="K13" s="102">
        <f ca="1">IF(OR($B13 = "", K$8 = ""), "", _xlfn.COVARIANCE.S(INDIRECT("Data!L3C" &amp; (MATCH($B13,Data!$A$1:$BE$1,0)+2) &amp; ":L107C" &amp; (MATCH($B13,Data!$A$1:$BE$1,0)+2),FALSE), INDIRECT("Data!L3C" &amp; (MATCH(K$8,Data!$A$1:$BE$1,0)+2) &amp; ":L107C" &amp; (MATCH(K$8,Data!$A$1:$BE$1,0)+2),FALSE)))</f>
        <v>2.1091611670750297E-4</v>
      </c>
      <c r="L13" s="102">
        <f ca="1">IF(OR($B13 = "", L$8 = ""), "", _xlfn.COVARIANCE.S(INDIRECT("Data!L3C" &amp; (MATCH($B13,Data!$A$1:$BE$1,0)+2) &amp; ":L107C" &amp; (MATCH($B13,Data!$A$1:$BE$1,0)+2),FALSE), INDIRECT("Data!L3C" &amp; (MATCH(L$8,Data!$A$1:$BE$1,0)+2) &amp; ":L107C" &amp; (MATCH(L$8,Data!$A$1:$BE$1,0)+2),FALSE)))</f>
        <v>1.4215315486258872E-6</v>
      </c>
      <c r="M13" s="102">
        <f ca="1">IF(OR($B13 = "", M$8 = ""), "", _xlfn.COVARIANCE.S(INDIRECT("Data!L3C" &amp; (MATCH($B13,Data!$A$1:$BE$1,0)+2) &amp; ":L107C" &amp; (MATCH($B13,Data!$A$1:$BE$1,0)+2),FALSE), INDIRECT("Data!L3C" &amp; (MATCH(M$8,Data!$A$1:$BE$1,0)+2) &amp; ":L107C" &amp; (MATCH(M$8,Data!$A$1:$BE$1,0)+2),FALSE)))</f>
        <v>4.6974590828479957E-4</v>
      </c>
      <c r="N13" s="102">
        <f ca="1">IF(OR($B13 = "", N$8 = ""), "", _xlfn.COVARIANCE.S(INDIRECT("Data!L3C" &amp; (MATCH($B13,Data!$A$1:$BE$1,0)+2) &amp; ":L107C" &amp; (MATCH($B13,Data!$A$1:$BE$1,0)+2),FALSE), INDIRECT("Data!L3C" &amp; (MATCH(N$8,Data!$A$1:$BE$1,0)+2) &amp; ":L107C" &amp; (MATCH(N$8,Data!$A$1:$BE$1,0)+2),FALSE)))</f>
        <v>5.8403784008418519E-4</v>
      </c>
      <c r="O13" s="102">
        <f ca="1">IF(OR($B13 = "", O$8 = ""), "", _xlfn.COVARIANCE.S(INDIRECT("Data!L3C" &amp; (MATCH($B13,Data!$A$1:$BE$1,0)+2) &amp; ":L107C" &amp; (MATCH($B13,Data!$A$1:$BE$1,0)+2),FALSE), INDIRECT("Data!L3C" &amp; (MATCH(O$8,Data!$A$1:$BE$1,0)+2) &amp; ":L107C" &amp; (MATCH(O$8,Data!$A$1:$BE$1,0)+2),FALSE)))</f>
        <v>5.9420893691237162E-4</v>
      </c>
      <c r="P13" s="102">
        <f ca="1">IF(OR($B13 = "", P$8 = ""), "", _xlfn.COVARIANCE.S(INDIRECT("Data!L3C" &amp; (MATCH($B13,Data!$A$1:$BE$1,0)+2) &amp; ":L107C" &amp; (MATCH($B13,Data!$A$1:$BE$1,0)+2),FALSE), INDIRECT("Data!L3C" &amp; (MATCH(P$8,Data!$A$1:$BE$1,0)+2) &amp; ":L107C" &amp; (MATCH(P$8,Data!$A$1:$BE$1,0)+2),FALSE)))</f>
        <v>2.1998242947712482E-3</v>
      </c>
      <c r="Q13" s="102">
        <f ca="1">IF(OR($B13 = "", Q$8 = ""), "", _xlfn.COVARIANCE.S(INDIRECT("Data!L3C" &amp; (MATCH($B13,Data!$A$1:$BE$1,0)+2) &amp; ":L107C" &amp; (MATCH($B13,Data!$A$1:$BE$1,0)+2),FALSE), INDIRECT("Data!L3C" &amp; (MATCH(Q$8,Data!$A$1:$BE$1,0)+2) &amp; ":L107C" &amp; (MATCH(Q$8,Data!$A$1:$BE$1,0)+2),FALSE)))</f>
        <v>-1.6667601599271205E-4</v>
      </c>
      <c r="R13" s="102">
        <f ca="1">IF(OR($B13 = "", R$8 = ""), "", _xlfn.COVARIANCE.S(INDIRECT("Data!L3C" &amp; (MATCH($B13,Data!$A$1:$BE$1,0)+2) &amp; ":L107C" &amp; (MATCH($B13,Data!$A$1:$BE$1,0)+2),FALSE), INDIRECT("Data!L3C" &amp; (MATCH(R$8,Data!$A$1:$BE$1,0)+2) &amp; ":L107C" &amp; (MATCH(R$8,Data!$A$1:$BE$1,0)+2),FALSE)))</f>
        <v>5.6309932586151882E-4</v>
      </c>
      <c r="S13" s="102" t="str">
        <f ca="1">IF(OR($B13 = "", S$8 = ""), "", _xlfn.COVARIANCE.S(INDIRECT("Data!L3C" &amp; (MATCH($B13,Data!$A$1:$BE$1,0)+2) &amp; ":L107C" &amp; (MATCH($B13,Data!$A$1:$BE$1,0)+2),FALSE), INDIRECT("Data!L3C" &amp; (MATCH(S$8,Data!$A$1:$BE$1,0)+2) &amp; ":L107C" &amp; (MATCH(S$8,Data!$A$1:$BE$1,0)+2),FALSE)))</f>
        <v/>
      </c>
      <c r="T13" s="102" t="str">
        <f ca="1">IF(OR($B13 = "", T$8 = ""), "", _xlfn.COVARIANCE.S(INDIRECT("Data!L3C" &amp; (MATCH($B13,Data!$A$1:$BE$1,0)+2) &amp; ":L107C" &amp; (MATCH($B13,Data!$A$1:$BE$1,0)+2),FALSE), INDIRECT("Data!L3C" &amp; (MATCH(T$8,Data!$A$1:$BE$1,0)+2) &amp; ":L107C" &amp; (MATCH(T$8,Data!$A$1:$BE$1,0)+2),FALSE)))</f>
        <v/>
      </c>
      <c r="U13" s="109">
        <f ca="1">IF(COUNTBLANK(LongTickers) &gt; 4, INDIRECT("Summary!F" &amp; 10 + COUNTBLANK(LongTickers)),Summary!F7)</f>
        <v>31.32</v>
      </c>
      <c r="V13" s="54">
        <f t="shared" ca="1" si="0"/>
        <v>2.2388864987496742E-2</v>
      </c>
      <c r="X13" s="122"/>
      <c r="Y13" s="122"/>
      <c r="Z13" s="122"/>
      <c r="AA13" s="122"/>
      <c r="AB13" s="122"/>
      <c r="AC13" s="122"/>
      <c r="AD13" s="122"/>
      <c r="AE13" s="122"/>
      <c r="AF13" s="122"/>
    </row>
    <row r="14" spans="1:32" x14ac:dyDescent="0.25">
      <c r="A14" s="101"/>
      <c r="B14" s="64" t="str">
        <f ca="1">IF(COUNTBLANK(LongTickers) &lt; 4, Summary!B8, IF(COUNTBLANK(LongTickers)+COUNTBLANK(ShortTickers) &lt; 13, INDIRECT("Summary!B" &amp; 20 - 9 + COUNTBLANK(LongTickers)), "")   )</f>
        <v>TDOC</v>
      </c>
      <c r="C14" s="103">
        <f ca="1">IF(OR($B14 = "", C$8 = ""), "", _xlfn.COVARIANCE.S(INDIRECT("Data!L3C" &amp; (MATCH($B14,Data!$A$1:$BE$1,0)+2) &amp; ":L107C" &amp; (MATCH($B14,Data!$A$1:$BE$1,0)+2),FALSE), INDIRECT("Data!L3C" &amp; (MATCH(C$8,Data!$A$1:$BE$1,0)+2) &amp; ":L107C" &amp; (MATCH(C$8,Data!$A$1:$BE$1,0)+2),FALSE)))</f>
        <v>3.5161479586896744E-3</v>
      </c>
      <c r="D14" s="102">
        <f ca="1">IF(OR($B14 = "", D$8 = ""), "", _xlfn.COVARIANCE.S(INDIRECT("Data!L3C" &amp; (MATCH($B14,Data!$A$1:$BE$1,0)+2) &amp; ":L107C" &amp; (MATCH($B14,Data!$A$1:$BE$1,0)+2),FALSE), INDIRECT("Data!L3C" &amp; (MATCH(D$8,Data!$A$1:$BE$1,0)+2) &amp; ":L107C" &amp; (MATCH(D$8,Data!$A$1:$BE$1,0)+2),FALSE)))</f>
        <v>1.1936979277288517E-3</v>
      </c>
      <c r="E14" s="102">
        <f ca="1">IF(OR($B14 = "", E$8 = ""), "", _xlfn.COVARIANCE.S(INDIRECT("Data!L3C" &amp; (MATCH($B14,Data!$A$1:$BE$1,0)+2) &amp; ":L107C" &amp; (MATCH($B14,Data!$A$1:$BE$1,0)+2),FALSE), INDIRECT("Data!L3C" &amp; (MATCH(E$8,Data!$A$1:$BE$1,0)+2) &amp; ":L107C" &amp; (MATCH(E$8,Data!$A$1:$BE$1,0)+2),FALSE)))</f>
        <v>-2.1527379138169304E-4</v>
      </c>
      <c r="F14" s="102">
        <f ca="1">IF(OR($B14 = "", F$8 = ""), "", _xlfn.COVARIANCE.S(INDIRECT("Data!L3C" &amp; (MATCH($B14,Data!$A$1:$BE$1,0)+2) &amp; ":L107C" &amp; (MATCH($B14,Data!$A$1:$BE$1,0)+2),FALSE), INDIRECT("Data!L3C" &amp; (MATCH(F$8,Data!$A$1:$BE$1,0)+2) &amp; ":L107C" &amp; (MATCH(F$8,Data!$A$1:$BE$1,0)+2),FALSE)))</f>
        <v>1.7331732752318978E-3</v>
      </c>
      <c r="G14" s="102">
        <f ca="1">IF(OR($B14 = "", G$8 = ""), "", _xlfn.COVARIANCE.S(INDIRECT("Data!L3C" &amp; (MATCH($B14,Data!$A$1:$BE$1,0)+2) &amp; ":L107C" &amp; (MATCH($B14,Data!$A$1:$BE$1,0)+2),FALSE), INDIRECT("Data!L3C" &amp; (MATCH(G$8,Data!$A$1:$BE$1,0)+2) &amp; ":L107C" &amp; (MATCH(G$8,Data!$A$1:$BE$1,0)+2),FALSE)))</f>
        <v>-1.0843741627001154E-4</v>
      </c>
      <c r="H14" s="102">
        <f ca="1">IF(OR($B14 = "", H$8 = ""), "", _xlfn.COVARIANCE.S(INDIRECT("Data!L3C" &amp; (MATCH($B14,Data!$A$1:$BE$1,0)+2) &amp; ":L107C" &amp; (MATCH($B14,Data!$A$1:$BE$1,0)+2),FALSE), INDIRECT("Data!L3C" &amp; (MATCH(H$8,Data!$A$1:$BE$1,0)+2) &amp; ":L107C" &amp; (MATCH(H$8,Data!$A$1:$BE$1,0)+2),FALSE)))</f>
        <v>8.8564955801546906E-3</v>
      </c>
      <c r="I14" s="102">
        <f ca="1">IF(OR($B14 = "", I$8 = ""), "", _xlfn.COVARIANCE.S(INDIRECT("Data!L3C" &amp; (MATCH($B14,Data!$A$1:$BE$1,0)+2) &amp; ":L107C" &amp; (MATCH($B14,Data!$A$1:$BE$1,0)+2),FALSE), INDIRECT("Data!L3C" &amp; (MATCH(I$8,Data!$A$1:$BE$1,0)+2) &amp; ":L107C" &amp; (MATCH(I$8,Data!$A$1:$BE$1,0)+2),FALSE)))</f>
        <v>-2.911614054524133E-4</v>
      </c>
      <c r="J14" s="102">
        <f ca="1">IF(OR($B14 = "", J$8 = ""), "", _xlfn.COVARIANCE.S(INDIRECT("Data!L3C" &amp; (MATCH($B14,Data!$A$1:$BE$1,0)+2) &amp; ":L107C" &amp; (MATCH($B14,Data!$A$1:$BE$1,0)+2),FALSE), INDIRECT("Data!L3C" &amp; (MATCH(J$8,Data!$A$1:$BE$1,0)+2) &amp; ":L107C" &amp; (MATCH(J$8,Data!$A$1:$BE$1,0)+2),FALSE)))</f>
        <v>-8.4183966787886188E-5</v>
      </c>
      <c r="K14" s="102">
        <f ca="1">IF(OR($B14 = "", K$8 = ""), "", _xlfn.COVARIANCE.S(INDIRECT("Data!L3C" &amp; (MATCH($B14,Data!$A$1:$BE$1,0)+2) &amp; ":L107C" &amp; (MATCH($B14,Data!$A$1:$BE$1,0)+2),FALSE), INDIRECT("Data!L3C" &amp; (MATCH(K$8,Data!$A$1:$BE$1,0)+2) &amp; ":L107C" &amp; (MATCH(K$8,Data!$A$1:$BE$1,0)+2),FALSE)))</f>
        <v>2.1322571954271686E-3</v>
      </c>
      <c r="L14" s="102">
        <f ca="1">IF(OR($B14 = "", L$8 = ""), "", _xlfn.COVARIANCE.S(INDIRECT("Data!L3C" &amp; (MATCH($B14,Data!$A$1:$BE$1,0)+2) &amp; ":L107C" &amp; (MATCH($B14,Data!$A$1:$BE$1,0)+2),FALSE), INDIRECT("Data!L3C" &amp; (MATCH(L$8,Data!$A$1:$BE$1,0)+2) &amp; ":L107C" &amp; (MATCH(L$8,Data!$A$1:$BE$1,0)+2),FALSE)))</f>
        <v>-8.5579944119339743E-7</v>
      </c>
      <c r="M14" s="102">
        <f ca="1">IF(OR($B14 = "", M$8 = ""), "", _xlfn.COVARIANCE.S(INDIRECT("Data!L3C" &amp; (MATCH($B14,Data!$A$1:$BE$1,0)+2) &amp; ":L107C" &amp; (MATCH($B14,Data!$A$1:$BE$1,0)+2),FALSE), INDIRECT("Data!L3C" &amp; (MATCH(M$8,Data!$A$1:$BE$1,0)+2) &amp; ":L107C" &amp; (MATCH(M$8,Data!$A$1:$BE$1,0)+2),FALSE)))</f>
        <v>3.7359417491652658E-3</v>
      </c>
      <c r="N14" s="102">
        <f ca="1">IF(OR($B14 = "", N$8 = ""), "", _xlfn.COVARIANCE.S(INDIRECT("Data!L3C" &amp; (MATCH($B14,Data!$A$1:$BE$1,0)+2) &amp; ":L107C" &amp; (MATCH($B14,Data!$A$1:$BE$1,0)+2),FALSE), INDIRECT("Data!L3C" &amp; (MATCH(N$8,Data!$A$1:$BE$1,0)+2) &amp; ":L107C" &amp; (MATCH(N$8,Data!$A$1:$BE$1,0)+2),FALSE)))</f>
        <v>1.5937844749420022E-3</v>
      </c>
      <c r="O14" s="102">
        <f ca="1">IF(OR($B14 = "", O$8 = ""), "", _xlfn.COVARIANCE.S(INDIRECT("Data!L3C" &amp; (MATCH($B14,Data!$A$1:$BE$1,0)+2) &amp; ":L107C" &amp; (MATCH($B14,Data!$A$1:$BE$1,0)+2),FALSE), INDIRECT("Data!L3C" &amp; (MATCH(O$8,Data!$A$1:$BE$1,0)+2) &amp; ":L107C" &amp; (MATCH(O$8,Data!$A$1:$BE$1,0)+2),FALSE)))</f>
        <v>2.7192185373694339E-3</v>
      </c>
      <c r="P14" s="102">
        <f ca="1">IF(OR($B14 = "", P$8 = ""), "", _xlfn.COVARIANCE.S(INDIRECT("Data!L3C" &amp; (MATCH($B14,Data!$A$1:$BE$1,0)+2) &amp; ":L107C" &amp; (MATCH($B14,Data!$A$1:$BE$1,0)+2),FALSE), INDIRECT("Data!L3C" &amp; (MATCH(P$8,Data!$A$1:$BE$1,0)+2) &amp; ":L107C" &amp; (MATCH(P$8,Data!$A$1:$BE$1,0)+2),FALSE)))</f>
        <v>9.0182223392525226E-4</v>
      </c>
      <c r="Q14" s="102">
        <f ca="1">IF(OR($B14 = "", Q$8 = ""), "", _xlfn.COVARIANCE.S(INDIRECT("Data!L3C" &amp; (MATCH($B14,Data!$A$1:$BE$1,0)+2) &amp; ":L107C" &amp; (MATCH($B14,Data!$A$1:$BE$1,0)+2),FALSE), INDIRECT("Data!L3C" &amp; (MATCH(Q$8,Data!$A$1:$BE$1,0)+2) &amp; ":L107C" &amp; (MATCH(Q$8,Data!$A$1:$BE$1,0)+2),FALSE)))</f>
        <v>3.7329641442613434E-3</v>
      </c>
      <c r="R14" s="102">
        <f ca="1">IF(OR($B14 = "", R$8 = ""), "", _xlfn.COVARIANCE.S(INDIRECT("Data!L3C" &amp; (MATCH($B14,Data!$A$1:$BE$1,0)+2) &amp; ":L107C" &amp; (MATCH($B14,Data!$A$1:$BE$1,0)+2),FALSE), INDIRECT("Data!L3C" &amp; (MATCH(R$8,Data!$A$1:$BE$1,0)+2) &amp; ":L107C" &amp; (MATCH(R$8,Data!$A$1:$BE$1,0)+2),FALSE)))</f>
        <v>2.5925572085711826E-3</v>
      </c>
      <c r="S14" s="102" t="str">
        <f ca="1">IF(OR($B14 = "", S$8 = ""), "", _xlfn.COVARIANCE.S(INDIRECT("Data!L3C" &amp; (MATCH($B14,Data!$A$1:$BE$1,0)+2) &amp; ":L107C" &amp; (MATCH($B14,Data!$A$1:$BE$1,0)+2),FALSE), INDIRECT("Data!L3C" &amp; (MATCH(S$8,Data!$A$1:$BE$1,0)+2) &amp; ":L107C" &amp; (MATCH(S$8,Data!$A$1:$BE$1,0)+2),FALSE)))</f>
        <v/>
      </c>
      <c r="T14" s="102" t="str">
        <f ca="1">IF(OR($B14 = "", T$8 = ""), "", _xlfn.COVARIANCE.S(INDIRECT("Data!L3C" &amp; (MATCH($B14,Data!$A$1:$BE$1,0)+2) &amp; ":L107C" &amp; (MATCH($B14,Data!$A$1:$BE$1,0)+2),FALSE), INDIRECT("Data!L3C" &amp; (MATCH(T$8,Data!$A$1:$BE$1,0)+2) &amp; ":L107C" &amp; (MATCH(T$8,Data!$A$1:$BE$1,0)+2),FALSE)))</f>
        <v/>
      </c>
      <c r="U14" s="109">
        <f ca="1">IF(COUNTBLANK(LongTickers) &gt; 3, INDIRECT("Summary!F" &amp; 11 + COUNTBLANK(LongTickers)),Summary!F8)</f>
        <v>27.790001</v>
      </c>
      <c r="V14" s="54">
        <f t="shared" ca="1" si="0"/>
        <v>1.986547191543421E-2</v>
      </c>
      <c r="X14" s="122"/>
      <c r="Y14" s="122"/>
      <c r="Z14" s="122"/>
      <c r="AA14" s="122"/>
      <c r="AB14" s="122"/>
      <c r="AC14" s="122"/>
      <c r="AD14" s="122"/>
      <c r="AE14" s="122"/>
      <c r="AF14" s="122"/>
    </row>
    <row r="15" spans="1:32" x14ac:dyDescent="0.25">
      <c r="A15" s="101"/>
      <c r="B15" s="64" t="str">
        <f ca="1">IF(COUNTBLANK(LongTickers) &lt; 3, Summary!B9, IF(COUNTBLANK(LongTickers)+COUNTBLANK(ShortTickers) &lt; 12, INDIRECT("Summary!B" &amp; 21 - 9 + COUNTBLANK(LongTickers)), "")   )</f>
        <v>UBI.PA</v>
      </c>
      <c r="C15" s="103">
        <f ca="1">IF(OR($B15 = "", C$8 = ""), "", _xlfn.COVARIANCE.S(INDIRECT("Data!L3C" &amp; (MATCH($B15,Data!$A$1:$BE$1,0)+2) &amp; ":L107C" &amp; (MATCH($B15,Data!$A$1:$BE$1,0)+2),FALSE), INDIRECT("Data!L3C" &amp; (MATCH(C$8,Data!$A$1:$BE$1,0)+2) &amp; ":L107C" &amp; (MATCH(C$8,Data!$A$1:$BE$1,0)+2),FALSE)))</f>
        <v>1.3806594639590296E-4</v>
      </c>
      <c r="D15" s="102">
        <f ca="1">IF(OR($B15 = "", D$8 = ""), "", _xlfn.COVARIANCE.S(INDIRECT("Data!L3C" &amp; (MATCH($B15,Data!$A$1:$BE$1,0)+2) &amp; ":L107C" &amp; (MATCH($B15,Data!$A$1:$BE$1,0)+2),FALSE), INDIRECT("Data!L3C" &amp; (MATCH(D$8,Data!$A$1:$BE$1,0)+2) &amp; ":L107C" &amp; (MATCH(D$8,Data!$A$1:$BE$1,0)+2),FALSE)))</f>
        <v>-7.896727331387837E-5</v>
      </c>
      <c r="E15" s="102">
        <f ca="1">IF(OR($B15 = "", E$8 = ""), "", _xlfn.COVARIANCE.S(INDIRECT("Data!L3C" &amp; (MATCH($B15,Data!$A$1:$BE$1,0)+2) &amp; ":L107C" &amp; (MATCH($B15,Data!$A$1:$BE$1,0)+2),FALSE), INDIRECT("Data!L3C" &amp; (MATCH(E$8,Data!$A$1:$BE$1,0)+2) &amp; ":L107C" &amp; (MATCH(E$8,Data!$A$1:$BE$1,0)+2),FALSE)))</f>
        <v>-5.5752949699330455E-4</v>
      </c>
      <c r="F15" s="102">
        <f ca="1">IF(OR($B15 = "", F$8 = ""), "", _xlfn.COVARIANCE.S(INDIRECT("Data!L3C" &amp; (MATCH($B15,Data!$A$1:$BE$1,0)+2) &amp; ":L107C" &amp; (MATCH($B15,Data!$A$1:$BE$1,0)+2),FALSE), INDIRECT("Data!L3C" &amp; (MATCH(F$8,Data!$A$1:$BE$1,0)+2) &amp; ":L107C" &amp; (MATCH(F$8,Data!$A$1:$BE$1,0)+2),FALSE)))</f>
        <v>1.0834977731607873E-4</v>
      </c>
      <c r="G15" s="102">
        <f ca="1">IF(OR($B15 = "", G$8 = ""), "", _xlfn.COVARIANCE.S(INDIRECT("Data!L3C" &amp; (MATCH($B15,Data!$A$1:$BE$1,0)+2) &amp; ":L107C" &amp; (MATCH($B15,Data!$A$1:$BE$1,0)+2),FALSE), INDIRECT("Data!L3C" &amp; (MATCH(G$8,Data!$A$1:$BE$1,0)+2) &amp; ":L107C" &amp; (MATCH(G$8,Data!$A$1:$BE$1,0)+2),FALSE)))</f>
        <v>1.6961659378932021E-4</v>
      </c>
      <c r="H15" s="102">
        <f ca="1">IF(OR($B15 = "", H$8 = ""), "", _xlfn.COVARIANCE.S(INDIRECT("Data!L3C" &amp; (MATCH($B15,Data!$A$1:$BE$1,0)+2) &amp; ":L107C" &amp; (MATCH($B15,Data!$A$1:$BE$1,0)+2),FALSE), INDIRECT("Data!L3C" &amp; (MATCH(H$8,Data!$A$1:$BE$1,0)+2) &amp; ":L107C" &amp; (MATCH(H$8,Data!$A$1:$BE$1,0)+2),FALSE)))</f>
        <v>-2.911614054524133E-4</v>
      </c>
      <c r="I15" s="102">
        <f ca="1">IF(OR($B15 = "", I$8 = ""), "", _xlfn.COVARIANCE.S(INDIRECT("Data!L3C" &amp; (MATCH($B15,Data!$A$1:$BE$1,0)+2) &amp; ":L107C" &amp; (MATCH($B15,Data!$A$1:$BE$1,0)+2),FALSE), INDIRECT("Data!L3C" &amp; (MATCH(I$8,Data!$A$1:$BE$1,0)+2) &amp; ":L107C" &amp; (MATCH(I$8,Data!$A$1:$BE$1,0)+2),FALSE)))</f>
        <v>3.6562678589700712E-3</v>
      </c>
      <c r="J15" s="102">
        <f ca="1">IF(OR($B15 = "", J$8 = ""), "", _xlfn.COVARIANCE.S(INDIRECT("Data!L3C" &amp; (MATCH($B15,Data!$A$1:$BE$1,0)+2) &amp; ":L107C" &amp; (MATCH($B15,Data!$A$1:$BE$1,0)+2),FALSE), INDIRECT("Data!L3C" &amp; (MATCH(J$8,Data!$A$1:$BE$1,0)+2) &amp; ":L107C" &amp; (MATCH(J$8,Data!$A$1:$BE$1,0)+2),FALSE)))</f>
        <v>5.8684562422778785E-4</v>
      </c>
      <c r="K15" s="102">
        <f ca="1">IF(OR($B15 = "", K$8 = ""), "", _xlfn.COVARIANCE.S(INDIRECT("Data!L3C" &amp; (MATCH($B15,Data!$A$1:$BE$1,0)+2) &amp; ":L107C" &amp; (MATCH($B15,Data!$A$1:$BE$1,0)+2),FALSE), INDIRECT("Data!L3C" &amp; (MATCH(K$8,Data!$A$1:$BE$1,0)+2) &amp; ":L107C" &amp; (MATCH(K$8,Data!$A$1:$BE$1,0)+2),FALSE)))</f>
        <v>3.4763829714380137E-4</v>
      </c>
      <c r="L15" s="102">
        <f ca="1">IF(OR($B15 = "", L$8 = ""), "", _xlfn.COVARIANCE.S(INDIRECT("Data!L3C" &amp; (MATCH($B15,Data!$A$1:$BE$1,0)+2) &amp; ":L107C" &amp; (MATCH($B15,Data!$A$1:$BE$1,0)+2),FALSE), INDIRECT("Data!L3C" &amp; (MATCH(L$8,Data!$A$1:$BE$1,0)+2) &amp; ":L107C" &amp; (MATCH(L$8,Data!$A$1:$BE$1,0)+2),FALSE)))</f>
        <v>7.5862236036028815E-7</v>
      </c>
      <c r="M15" s="102">
        <f ca="1">IF(OR($B15 = "", M$8 = ""), "", _xlfn.COVARIANCE.S(INDIRECT("Data!L3C" &amp; (MATCH($B15,Data!$A$1:$BE$1,0)+2) &amp; ":L107C" &amp; (MATCH($B15,Data!$A$1:$BE$1,0)+2),FALSE), INDIRECT("Data!L3C" &amp; (MATCH(M$8,Data!$A$1:$BE$1,0)+2) &amp; ":L107C" &amp; (MATCH(M$8,Data!$A$1:$BE$1,0)+2),FALSE)))</f>
        <v>1.2543185652758417E-4</v>
      </c>
      <c r="N15" s="102">
        <f ca="1">IF(OR($B15 = "", N$8 = ""), "", _xlfn.COVARIANCE.S(INDIRECT("Data!L3C" &amp; (MATCH($B15,Data!$A$1:$BE$1,0)+2) &amp; ":L107C" &amp; (MATCH($B15,Data!$A$1:$BE$1,0)+2),FALSE), INDIRECT("Data!L3C" &amp; (MATCH(N$8,Data!$A$1:$BE$1,0)+2) &amp; ":L107C" &amp; (MATCH(N$8,Data!$A$1:$BE$1,0)+2),FALSE)))</f>
        <v>2.9713682403102731E-4</v>
      </c>
      <c r="O15" s="102">
        <f ca="1">IF(OR($B15 = "", O$8 = ""), "", _xlfn.COVARIANCE.S(INDIRECT("Data!L3C" &amp; (MATCH($B15,Data!$A$1:$BE$1,0)+2) &amp; ":L107C" &amp; (MATCH($B15,Data!$A$1:$BE$1,0)+2),FALSE), INDIRECT("Data!L3C" &amp; (MATCH(O$8,Data!$A$1:$BE$1,0)+2) &amp; ":L107C" &amp; (MATCH(O$8,Data!$A$1:$BE$1,0)+2),FALSE)))</f>
        <v>8.6710941852673998E-4</v>
      </c>
      <c r="P15" s="102">
        <f ca="1">IF(OR($B15 = "", P$8 = ""), "", _xlfn.COVARIANCE.S(INDIRECT("Data!L3C" &amp; (MATCH($B15,Data!$A$1:$BE$1,0)+2) &amp; ":L107C" &amp; (MATCH($B15,Data!$A$1:$BE$1,0)+2),FALSE), INDIRECT("Data!L3C" &amp; (MATCH(P$8,Data!$A$1:$BE$1,0)+2) &amp; ":L107C" &amp; (MATCH(P$8,Data!$A$1:$BE$1,0)+2),FALSE)))</f>
        <v>-1.7271302057874242E-4</v>
      </c>
      <c r="Q15" s="102">
        <f ca="1">IF(OR($B15 = "", Q$8 = ""), "", _xlfn.COVARIANCE.S(INDIRECT("Data!L3C" &amp; (MATCH($B15,Data!$A$1:$BE$1,0)+2) &amp; ":L107C" &amp; (MATCH($B15,Data!$A$1:$BE$1,0)+2),FALSE), INDIRECT("Data!L3C" &amp; (MATCH(Q$8,Data!$A$1:$BE$1,0)+2) &amp; ":L107C" &amp; (MATCH(Q$8,Data!$A$1:$BE$1,0)+2),FALSE)))</f>
        <v>-2.2034553217726698E-4</v>
      </c>
      <c r="R15" s="102">
        <f ca="1">IF(OR($B15 = "", R$8 = ""), "", _xlfn.COVARIANCE.S(INDIRECT("Data!L3C" &amp; (MATCH($B15,Data!$A$1:$BE$1,0)+2) &amp; ":L107C" &amp; (MATCH($B15,Data!$A$1:$BE$1,0)+2),FALSE), INDIRECT("Data!L3C" &amp; (MATCH(R$8,Data!$A$1:$BE$1,0)+2) &amp; ":L107C" &amp; (MATCH(R$8,Data!$A$1:$BE$1,0)+2),FALSE)))</f>
        <v>2.944782143925458E-4</v>
      </c>
      <c r="S15" s="102" t="str">
        <f ca="1">IF(OR($B15 = "", S$8 = ""), "", _xlfn.COVARIANCE.S(INDIRECT("Data!L3C" &amp; (MATCH($B15,Data!$A$1:$BE$1,0)+2) &amp; ":L107C" &amp; (MATCH($B15,Data!$A$1:$BE$1,0)+2),FALSE), INDIRECT("Data!L3C" &amp; (MATCH(S$8,Data!$A$1:$BE$1,0)+2) &amp; ":L107C" &amp; (MATCH(S$8,Data!$A$1:$BE$1,0)+2),FALSE)))</f>
        <v/>
      </c>
      <c r="T15" s="102" t="str">
        <f ca="1">IF(OR($B15 = "", T$8 = ""), "", _xlfn.COVARIANCE.S(INDIRECT("Data!L3C" &amp; (MATCH($B15,Data!$A$1:$BE$1,0)+2) &amp; ":L107C" &amp; (MATCH($B15,Data!$A$1:$BE$1,0)+2),FALSE), INDIRECT("Data!L3C" &amp; (MATCH(T$8,Data!$A$1:$BE$1,0)+2) &amp; ":L107C" &amp; (MATCH(T$8,Data!$A$1:$BE$1,0)+2),FALSE)))</f>
        <v/>
      </c>
      <c r="U15" s="109">
        <f ca="1">IF(COUNTBLANK(LongTickers) &gt; 2, INDIRECT("Summary!F" &amp; 12 + COUNTBLANK(LongTickers)),Summary!F9)</f>
        <v>46.86</v>
      </c>
      <c r="V15" s="54">
        <f t="shared" ca="1" si="0"/>
        <v>3.3497516389338997E-2</v>
      </c>
      <c r="X15" s="122"/>
      <c r="Y15" s="122"/>
      <c r="Z15" s="122"/>
      <c r="AA15" s="122"/>
      <c r="AB15" s="122"/>
      <c r="AC15" s="122"/>
      <c r="AD15" s="122"/>
      <c r="AE15" s="122"/>
      <c r="AF15" s="122"/>
    </row>
    <row r="16" spans="1:32" x14ac:dyDescent="0.25">
      <c r="A16" s="101"/>
      <c r="B16" s="64" t="str">
        <f ca="1">IF(COUNTBLANK(LongTickers) &lt; 2, Summary!B10, IF(COUNTBLANK(LongTickers)+COUNTBLANK(ShortTickers) &lt; 11, INDIRECT("Summary!B" &amp; 22 - 9 + COUNTBLANK(LongTickers)), "")   )</f>
        <v>VLTSA.PA</v>
      </c>
      <c r="C16" s="103">
        <f ca="1">IF(OR($B16 = "", C$8 = ""), "", _xlfn.COVARIANCE.S(INDIRECT("Data!L3C" &amp; (MATCH($B16,Data!$A$1:$BE$1,0)+2) &amp; ":L107C" &amp; (MATCH($B16,Data!$A$1:$BE$1,0)+2),FALSE), INDIRECT("Data!L3C" &amp; (MATCH(C$8,Data!$A$1:$BE$1,0)+2) &amp; ":L107C" &amp; (MATCH(C$8,Data!$A$1:$BE$1,0)+2),FALSE)))</f>
        <v>8.2300619317283638E-4</v>
      </c>
      <c r="D16" s="102">
        <f ca="1">IF(OR($B16 = "", D$8 = ""), "", _xlfn.COVARIANCE.S(INDIRECT("Data!L3C" &amp; (MATCH($B16,Data!$A$1:$BE$1,0)+2) &amp; ":L107C" &amp; (MATCH($B16,Data!$A$1:$BE$1,0)+2),FALSE), INDIRECT("Data!L3C" &amp; (MATCH(D$8,Data!$A$1:$BE$1,0)+2) &amp; ":L107C" &amp; (MATCH(D$8,Data!$A$1:$BE$1,0)+2),FALSE)))</f>
        <v>-1.0273656936360014E-4</v>
      </c>
      <c r="E16" s="102">
        <f ca="1">IF(OR($B16 = "", E$8 = ""), "", _xlfn.COVARIANCE.S(INDIRECT("Data!L3C" &amp; (MATCH($B16,Data!$A$1:$BE$1,0)+2) &amp; ":L107C" &amp; (MATCH($B16,Data!$A$1:$BE$1,0)+2),FALSE), INDIRECT("Data!L3C" &amp; (MATCH(E$8,Data!$A$1:$BE$1,0)+2) &amp; ":L107C" &amp; (MATCH(E$8,Data!$A$1:$BE$1,0)+2),FALSE)))</f>
        <v>9.1598931118583022E-4</v>
      </c>
      <c r="F16" s="102">
        <f ca="1">IF(OR($B16 = "", F$8 = ""), "", _xlfn.COVARIANCE.S(INDIRECT("Data!L3C" &amp; (MATCH($B16,Data!$A$1:$BE$1,0)+2) &amp; ":L107C" &amp; (MATCH($B16,Data!$A$1:$BE$1,0)+2),FALSE), INDIRECT("Data!L3C" &amp; (MATCH(F$8,Data!$A$1:$BE$1,0)+2) &amp; ":L107C" &amp; (MATCH(F$8,Data!$A$1:$BE$1,0)+2),FALSE)))</f>
        <v>5.6389450578332007E-4</v>
      </c>
      <c r="G16" s="102">
        <f ca="1">IF(OR($B16 = "", G$8 = ""), "", _xlfn.COVARIANCE.S(INDIRECT("Data!L3C" &amp; (MATCH($B16,Data!$A$1:$BE$1,0)+2) &amp; ":L107C" &amp; (MATCH($B16,Data!$A$1:$BE$1,0)+2),FALSE), INDIRECT("Data!L3C" &amp; (MATCH(G$8,Data!$A$1:$BE$1,0)+2) &amp; ":L107C" &amp; (MATCH(G$8,Data!$A$1:$BE$1,0)+2),FALSE)))</f>
        <v>3.1676620605765635E-4</v>
      </c>
      <c r="H16" s="102">
        <f ca="1">IF(OR($B16 = "", H$8 = ""), "", _xlfn.COVARIANCE.S(INDIRECT("Data!L3C" &amp; (MATCH($B16,Data!$A$1:$BE$1,0)+2) &amp; ":L107C" &amp; (MATCH($B16,Data!$A$1:$BE$1,0)+2),FALSE), INDIRECT("Data!L3C" &amp; (MATCH(H$8,Data!$A$1:$BE$1,0)+2) &amp; ":L107C" &amp; (MATCH(H$8,Data!$A$1:$BE$1,0)+2),FALSE)))</f>
        <v>-8.4183966787886188E-5</v>
      </c>
      <c r="I16" s="102">
        <f ca="1">IF(OR($B16 = "", I$8 = ""), "", _xlfn.COVARIANCE.S(INDIRECT("Data!L3C" &amp; (MATCH($B16,Data!$A$1:$BE$1,0)+2) &amp; ":L107C" &amp; (MATCH($B16,Data!$A$1:$BE$1,0)+2),FALSE), INDIRECT("Data!L3C" &amp; (MATCH(I$8,Data!$A$1:$BE$1,0)+2) &amp; ":L107C" &amp; (MATCH(I$8,Data!$A$1:$BE$1,0)+2),FALSE)))</f>
        <v>5.8684562422778785E-4</v>
      </c>
      <c r="J16" s="102">
        <f ca="1">IF(OR($B16 = "", J$8 = ""), "", _xlfn.COVARIANCE.S(INDIRECT("Data!L3C" &amp; (MATCH($B16,Data!$A$1:$BE$1,0)+2) &amp; ":L107C" &amp; (MATCH($B16,Data!$A$1:$BE$1,0)+2),FALSE), INDIRECT("Data!L3C" &amp; (MATCH(J$8,Data!$A$1:$BE$1,0)+2) &amp; ":L107C" &amp; (MATCH(J$8,Data!$A$1:$BE$1,0)+2),FALSE)))</f>
        <v>3.3980966691035588E-3</v>
      </c>
      <c r="K16" s="102">
        <f ca="1">IF(OR($B16 = "", K$8 = ""), "", _xlfn.COVARIANCE.S(INDIRECT("Data!L3C" &amp; (MATCH($B16,Data!$A$1:$BE$1,0)+2) &amp; ":L107C" &amp; (MATCH($B16,Data!$A$1:$BE$1,0)+2),FALSE), INDIRECT("Data!L3C" &amp; (MATCH(K$8,Data!$A$1:$BE$1,0)+2) &amp; ":L107C" &amp; (MATCH(K$8,Data!$A$1:$BE$1,0)+2),FALSE)))</f>
        <v>5.2041984156292736E-4</v>
      </c>
      <c r="L16" s="102">
        <f ca="1">IF(OR($B16 = "", L$8 = ""), "", _xlfn.COVARIANCE.S(INDIRECT("Data!L3C" &amp; (MATCH($B16,Data!$A$1:$BE$1,0)+2) &amp; ":L107C" &amp; (MATCH($B16,Data!$A$1:$BE$1,0)+2),FALSE), INDIRECT("Data!L3C" &amp; (MATCH(L$8,Data!$A$1:$BE$1,0)+2) &amp; ":L107C" &amp; (MATCH(L$8,Data!$A$1:$BE$1,0)+2),FALSE)))</f>
        <v>4.7040927724564243E-8</v>
      </c>
      <c r="M16" s="102">
        <f ca="1">IF(OR($B16 = "", M$8 = ""), "", _xlfn.COVARIANCE.S(INDIRECT("Data!L3C" &amp; (MATCH($B16,Data!$A$1:$BE$1,0)+2) &amp; ":L107C" &amp; (MATCH($B16,Data!$A$1:$BE$1,0)+2),FALSE), INDIRECT("Data!L3C" &amp; (MATCH(M$8,Data!$A$1:$BE$1,0)+2) &amp; ":L107C" &amp; (MATCH(M$8,Data!$A$1:$BE$1,0)+2),FALSE)))</f>
        <v>1.2123121261801039E-4</v>
      </c>
      <c r="N16" s="102">
        <f ca="1">IF(OR($B16 = "", N$8 = ""), "", _xlfn.COVARIANCE.S(INDIRECT("Data!L3C" &amp; (MATCH($B16,Data!$A$1:$BE$1,0)+2) &amp; ":L107C" &amp; (MATCH($B16,Data!$A$1:$BE$1,0)+2),FALSE), INDIRECT("Data!L3C" &amp; (MATCH(N$8,Data!$A$1:$BE$1,0)+2) &amp; ":L107C" &amp; (MATCH(N$8,Data!$A$1:$BE$1,0)+2),FALSE)))</f>
        <v>-1.242784722429953E-5</v>
      </c>
      <c r="O16" s="102">
        <f ca="1">IF(OR($B16 = "", O$8 = ""), "", _xlfn.COVARIANCE.S(INDIRECT("Data!L3C" &amp; (MATCH($B16,Data!$A$1:$BE$1,0)+2) &amp; ":L107C" &amp; (MATCH($B16,Data!$A$1:$BE$1,0)+2),FALSE), INDIRECT("Data!L3C" &amp; (MATCH(O$8,Data!$A$1:$BE$1,0)+2) &amp; ":L107C" &amp; (MATCH(O$8,Data!$A$1:$BE$1,0)+2),FALSE)))</f>
        <v>3.0385594522153257E-4</v>
      </c>
      <c r="P16" s="102">
        <f ca="1">IF(OR($B16 = "", P$8 = ""), "", _xlfn.COVARIANCE.S(INDIRECT("Data!L3C" &amp; (MATCH($B16,Data!$A$1:$BE$1,0)+2) &amp; ":L107C" &amp; (MATCH($B16,Data!$A$1:$BE$1,0)+2),FALSE), INDIRECT("Data!L3C" &amp; (MATCH(P$8,Data!$A$1:$BE$1,0)+2) &amp; ":L107C" &amp; (MATCH(P$8,Data!$A$1:$BE$1,0)+2),FALSE)))</f>
        <v>2.7913856686295557E-4</v>
      </c>
      <c r="Q16" s="102">
        <f ca="1">IF(OR($B16 = "", Q$8 = ""), "", _xlfn.COVARIANCE.S(INDIRECT("Data!L3C" &amp; (MATCH($B16,Data!$A$1:$BE$1,0)+2) &amp; ":L107C" &amp; (MATCH($B16,Data!$A$1:$BE$1,0)+2),FALSE), INDIRECT("Data!L3C" &amp; (MATCH(Q$8,Data!$A$1:$BE$1,0)+2) &amp; ":L107C" &amp; (MATCH(Q$8,Data!$A$1:$BE$1,0)+2),FALSE)))</f>
        <v>6.5121126652373419E-5</v>
      </c>
      <c r="R16" s="102">
        <f ca="1">IF(OR($B16 = "", R$8 = ""), "", _xlfn.COVARIANCE.S(INDIRECT("Data!L3C" &amp; (MATCH($B16,Data!$A$1:$BE$1,0)+2) &amp; ":L107C" &amp; (MATCH($B16,Data!$A$1:$BE$1,0)+2),FALSE), INDIRECT("Data!L3C" &amp; (MATCH(R$8,Data!$A$1:$BE$1,0)+2) &amp; ":L107C" &amp; (MATCH(R$8,Data!$A$1:$BE$1,0)+2),FALSE)))</f>
        <v>4.0700979768902893E-4</v>
      </c>
      <c r="S16" s="102" t="str">
        <f ca="1">IF(OR($B16 = "", S$8 = ""), "", _xlfn.COVARIANCE.S(INDIRECT("Data!L3C" &amp; (MATCH($B16,Data!$A$1:$BE$1,0)+2) &amp; ":L107C" &amp; (MATCH($B16,Data!$A$1:$BE$1,0)+2),FALSE), INDIRECT("Data!L3C" &amp; (MATCH(S$8,Data!$A$1:$BE$1,0)+2) &amp; ":L107C" &amp; (MATCH(S$8,Data!$A$1:$BE$1,0)+2),FALSE)))</f>
        <v/>
      </c>
      <c r="T16" s="102" t="str">
        <f ca="1">IF(OR($B16 = "", T$8 = ""), "", _xlfn.COVARIANCE.S(INDIRECT("Data!L3C" &amp; (MATCH($B16,Data!$A$1:$BE$1,0)+2) &amp; ":L107C" &amp; (MATCH($B16,Data!$A$1:$BE$1,0)+2),FALSE), INDIRECT("Data!L3C" &amp; (MATCH(T$8,Data!$A$1:$BE$1,0)+2) &amp; ":L107C" &amp; (MATCH(T$8,Data!$A$1:$BE$1,0)+2),FALSE)))</f>
        <v/>
      </c>
      <c r="U16" s="109">
        <f ca="1">IF(COUNTBLANK(LongTickers) &gt; 1, INDIRECT("Summary!F" &amp; 13 + COUNTBLANK(LongTickers)),Summary!F10)</f>
        <v>55.2</v>
      </c>
      <c r="V16" s="54">
        <f t="shared" ca="1" si="0"/>
        <v>3.9459302276814184E-2</v>
      </c>
      <c r="X16" s="122"/>
      <c r="Y16" s="122"/>
      <c r="Z16" s="122"/>
      <c r="AA16" s="122"/>
      <c r="AB16" s="122"/>
      <c r="AC16" s="122"/>
      <c r="AD16" s="122"/>
      <c r="AE16" s="122"/>
      <c r="AF16" s="122"/>
    </row>
    <row r="17" spans="1:32" x14ac:dyDescent="0.25">
      <c r="A17" s="101"/>
      <c r="B17" s="64" t="str">
        <f ca="1">IF(COUNTBLANK(LongTickers) &lt; 1, Summary!B11, IF(COUNTBLANK(LongTickers)+COUNTBLANK(ShortTickers) &lt; 10, INDIRECT("Summary!B" &amp; 23 - 9 + COUNTBLANK(LongTickers)), "")   )</f>
        <v>LEN</v>
      </c>
      <c r="C17" s="103">
        <f ca="1">IF(OR($B17 = "", C$8 = ""), "", _xlfn.COVARIANCE.S(INDIRECT("Data!L3C" &amp; (MATCH($B17,Data!$A$1:$BE$1,0)+2) &amp; ":L107C" &amp; (MATCH($B17,Data!$A$1:$BE$1,0)+2),FALSE), INDIRECT("Data!L3C" &amp; (MATCH(C$8,Data!$A$1:$BE$1,0)+2) &amp; ":L107C" &amp; (MATCH(C$8,Data!$A$1:$BE$1,0)+2),FALSE)))</f>
        <v>7.0963411400645185E-4</v>
      </c>
      <c r="D17" s="102">
        <f ca="1">IF(OR($B17 = "", D$8 = ""), "", _xlfn.COVARIANCE.S(INDIRECT("Data!L3C" &amp; (MATCH($B17,Data!$A$1:$BE$1,0)+2) &amp; ":L107C" &amp; (MATCH($B17,Data!$A$1:$BE$1,0)+2),FALSE), INDIRECT("Data!L3C" &amp; (MATCH(D$8,Data!$A$1:$BE$1,0)+2) &amp; ":L107C" &amp; (MATCH(D$8,Data!$A$1:$BE$1,0)+2),FALSE)))</f>
        <v>8.3321783839450619E-4</v>
      </c>
      <c r="E17" s="102">
        <f ca="1">IF(OR($B17 = "", E$8 = ""), "", _xlfn.COVARIANCE.S(INDIRECT("Data!L3C" &amp; (MATCH($B17,Data!$A$1:$BE$1,0)+2) &amp; ":L107C" &amp; (MATCH($B17,Data!$A$1:$BE$1,0)+2),FALSE), INDIRECT("Data!L3C" &amp; (MATCH(E$8,Data!$A$1:$BE$1,0)+2) &amp; ":L107C" &amp; (MATCH(E$8,Data!$A$1:$BE$1,0)+2),FALSE)))</f>
        <v>3.1530265371043783E-4</v>
      </c>
      <c r="F17" s="102">
        <f ca="1">IF(OR($B17 = "", F$8 = ""), "", _xlfn.COVARIANCE.S(INDIRECT("Data!L3C" &amp; (MATCH($B17,Data!$A$1:$BE$1,0)+2) &amp; ":L107C" &amp; (MATCH($B17,Data!$A$1:$BE$1,0)+2),FALSE), INDIRECT("Data!L3C" &amp; (MATCH(F$8,Data!$A$1:$BE$1,0)+2) &amp; ":L107C" &amp; (MATCH(F$8,Data!$A$1:$BE$1,0)+2),FALSE)))</f>
        <v>8.6743906788914918E-4</v>
      </c>
      <c r="G17" s="102">
        <f ca="1">IF(OR($B17 = "", G$8 = ""), "", _xlfn.COVARIANCE.S(INDIRECT("Data!L3C" &amp; (MATCH($B17,Data!$A$1:$BE$1,0)+2) &amp; ":L107C" &amp; (MATCH($B17,Data!$A$1:$BE$1,0)+2),FALSE), INDIRECT("Data!L3C" &amp; (MATCH(G$8,Data!$A$1:$BE$1,0)+2) &amp; ":L107C" &amp; (MATCH(G$8,Data!$A$1:$BE$1,0)+2),FALSE)))</f>
        <v>2.1091611670750297E-4</v>
      </c>
      <c r="H17" s="102">
        <f ca="1">IF(OR($B17 = "", H$8 = ""), "", _xlfn.COVARIANCE.S(INDIRECT("Data!L3C" &amp; (MATCH($B17,Data!$A$1:$BE$1,0)+2) &amp; ":L107C" &amp; (MATCH($B17,Data!$A$1:$BE$1,0)+2),FALSE), INDIRECT("Data!L3C" &amp; (MATCH(H$8,Data!$A$1:$BE$1,0)+2) &amp; ":L107C" &amp; (MATCH(H$8,Data!$A$1:$BE$1,0)+2),FALSE)))</f>
        <v>2.1322571954271686E-3</v>
      </c>
      <c r="I17" s="102">
        <f ca="1">IF(OR($B17 = "", I$8 = ""), "", _xlfn.COVARIANCE.S(INDIRECT("Data!L3C" &amp; (MATCH($B17,Data!$A$1:$BE$1,0)+2) &amp; ":L107C" &amp; (MATCH($B17,Data!$A$1:$BE$1,0)+2),FALSE), INDIRECT("Data!L3C" &amp; (MATCH(I$8,Data!$A$1:$BE$1,0)+2) &amp; ":L107C" &amp; (MATCH(I$8,Data!$A$1:$BE$1,0)+2),FALSE)))</f>
        <v>3.4763829714380137E-4</v>
      </c>
      <c r="J17" s="102">
        <f ca="1">IF(OR($B17 = "", J$8 = ""), "", _xlfn.COVARIANCE.S(INDIRECT("Data!L3C" &amp; (MATCH($B17,Data!$A$1:$BE$1,0)+2) &amp; ":L107C" &amp; (MATCH($B17,Data!$A$1:$BE$1,0)+2),FALSE), INDIRECT("Data!L3C" &amp; (MATCH(J$8,Data!$A$1:$BE$1,0)+2) &amp; ":L107C" &amp; (MATCH(J$8,Data!$A$1:$BE$1,0)+2),FALSE)))</f>
        <v>5.2041984156292736E-4</v>
      </c>
      <c r="K17" s="102">
        <f ca="1">IF(OR($B17 = "", K$8 = ""), "", _xlfn.COVARIANCE.S(INDIRECT("Data!L3C" &amp; (MATCH($B17,Data!$A$1:$BE$1,0)+2) &amp; ":L107C" &amp; (MATCH($B17,Data!$A$1:$BE$1,0)+2),FALSE), INDIRECT("Data!L3C" &amp; (MATCH(K$8,Data!$A$1:$BE$1,0)+2) &amp; ":L107C" &amp; (MATCH(K$8,Data!$A$1:$BE$1,0)+2),FALSE)))</f>
        <v>2.280529144115175E-3</v>
      </c>
      <c r="L17" s="102">
        <f ca="1">IF(OR($B17 = "", L$8 = ""), "", _xlfn.COVARIANCE.S(INDIRECT("Data!L3C" &amp; (MATCH($B17,Data!$A$1:$BE$1,0)+2) &amp; ":L107C" &amp; (MATCH($B17,Data!$A$1:$BE$1,0)+2),FALSE), INDIRECT("Data!L3C" &amp; (MATCH(L$8,Data!$A$1:$BE$1,0)+2) &amp; ":L107C" &amp; (MATCH(L$8,Data!$A$1:$BE$1,0)+2),FALSE)))</f>
        <v>5.0327737409601965E-7</v>
      </c>
      <c r="M17" s="102">
        <f ca="1">IF(OR($B17 = "", M$8 = ""), "", _xlfn.COVARIANCE.S(INDIRECT("Data!L3C" &amp; (MATCH($B17,Data!$A$1:$BE$1,0)+2) &amp; ":L107C" &amp; (MATCH($B17,Data!$A$1:$BE$1,0)+2),FALSE), INDIRECT("Data!L3C" &amp; (MATCH(M$8,Data!$A$1:$BE$1,0)+2) &amp; ":L107C" &amp; (MATCH(M$8,Data!$A$1:$BE$1,0)+2),FALSE)))</f>
        <v>1.2301886212965104E-3</v>
      </c>
      <c r="N17" s="102">
        <f ca="1">IF(OR($B17 = "", N$8 = ""), "", _xlfn.COVARIANCE.S(INDIRECT("Data!L3C" &amp; (MATCH($B17,Data!$A$1:$BE$1,0)+2) &amp; ":L107C" &amp; (MATCH($B17,Data!$A$1:$BE$1,0)+2),FALSE), INDIRECT("Data!L3C" &amp; (MATCH(N$8,Data!$A$1:$BE$1,0)+2) &amp; ":L107C" &amp; (MATCH(N$8,Data!$A$1:$BE$1,0)+2),FALSE)))</f>
        <v>5.6775886523161587E-4</v>
      </c>
      <c r="O17" s="102">
        <f ca="1">IF(OR($B17 = "", O$8 = ""), "", _xlfn.COVARIANCE.S(INDIRECT("Data!L3C" &amp; (MATCH($B17,Data!$A$1:$BE$1,0)+2) &amp; ":L107C" &amp; (MATCH($B17,Data!$A$1:$BE$1,0)+2),FALSE), INDIRECT("Data!L3C" &amp; (MATCH(O$8,Data!$A$1:$BE$1,0)+2) &amp; ":L107C" &amp; (MATCH(O$8,Data!$A$1:$BE$1,0)+2),FALSE)))</f>
        <v>1.7061561626836206E-3</v>
      </c>
      <c r="P17" s="102">
        <f ca="1">IF(OR($B17 = "", P$8 = ""), "", _xlfn.COVARIANCE.S(INDIRECT("Data!L3C" &amp; (MATCH($B17,Data!$A$1:$BE$1,0)+2) &amp; ":L107C" &amp; (MATCH($B17,Data!$A$1:$BE$1,0)+2),FALSE), INDIRECT("Data!L3C" &amp; (MATCH(P$8,Data!$A$1:$BE$1,0)+2) &amp; ":L107C" &amp; (MATCH(P$8,Data!$A$1:$BE$1,0)+2),FALSE)))</f>
        <v>2.723223341419967E-4</v>
      </c>
      <c r="Q17" s="102">
        <f ca="1">IF(OR($B17 = "", Q$8 = ""), "", _xlfn.COVARIANCE.S(INDIRECT("Data!L3C" &amp; (MATCH($B17,Data!$A$1:$BE$1,0)+2) &amp; ":L107C" &amp; (MATCH($B17,Data!$A$1:$BE$1,0)+2),FALSE), INDIRECT("Data!L3C" &amp; (MATCH(Q$8,Data!$A$1:$BE$1,0)+2) &amp; ":L107C" &amp; (MATCH(Q$8,Data!$A$1:$BE$1,0)+2),FALSE)))</f>
        <v>1.5557543269225716E-3</v>
      </c>
      <c r="R17" s="102">
        <f ca="1">IF(OR($B17 = "", R$8 = ""), "", _xlfn.COVARIANCE.S(INDIRECT("Data!L3C" &amp; (MATCH($B17,Data!$A$1:$BE$1,0)+2) &amp; ":L107C" &amp; (MATCH($B17,Data!$A$1:$BE$1,0)+2),FALSE), INDIRECT("Data!L3C" &amp; (MATCH(R$8,Data!$A$1:$BE$1,0)+2) &amp; ":L107C" &amp; (MATCH(R$8,Data!$A$1:$BE$1,0)+2),FALSE)))</f>
        <v>1.188207080845812E-3</v>
      </c>
      <c r="S17" s="102" t="str">
        <f ca="1">IF(OR($B17 = "", S$8 = ""), "", _xlfn.COVARIANCE.S(INDIRECT("Data!L3C" &amp; (MATCH($B17,Data!$A$1:$BE$1,0)+2) &amp; ":L107C" &amp; (MATCH($B17,Data!$A$1:$BE$1,0)+2),FALSE), INDIRECT("Data!L3C" &amp; (MATCH(S$8,Data!$A$1:$BE$1,0)+2) &amp; ":L107C" &amp; (MATCH(S$8,Data!$A$1:$BE$1,0)+2),FALSE)))</f>
        <v/>
      </c>
      <c r="T17" s="102" t="str">
        <f ca="1">IF(OR($B17 = "", T$8 = ""), "", _xlfn.COVARIANCE.S(INDIRECT("Data!L3C" &amp; (MATCH($B17,Data!$A$1:$BE$1,0)+2) &amp; ":L107C" &amp; (MATCH($B17,Data!$A$1:$BE$1,0)+2),FALSE), INDIRECT("Data!L3C" &amp; (MATCH(T$8,Data!$A$1:$BE$1,0)+2) &amp; ":L107C" &amp; (MATCH(T$8,Data!$A$1:$BE$1,0)+2),FALSE)))</f>
        <v/>
      </c>
      <c r="U17" s="109">
        <f ca="1">IF(COUNTBLANK(LongTickers) &gt; 0, INDIRECT("Summary!F" &amp; 14 + COUNTBLANK(LongTickers)),Summary!F11)</f>
        <v>-97.283562000000003</v>
      </c>
      <c r="V17" s="54">
        <f t="shared" ca="1" si="0"/>
        <v>-6.954241810730423E-2</v>
      </c>
      <c r="W17" s="59"/>
      <c r="X17" s="122"/>
      <c r="Y17" s="122"/>
      <c r="Z17" s="122"/>
      <c r="AA17" s="122"/>
      <c r="AB17" s="122"/>
      <c r="AC17" s="122"/>
      <c r="AD17" s="122"/>
      <c r="AE17" s="122"/>
      <c r="AF17" s="122"/>
    </row>
    <row r="18" spans="1:32" x14ac:dyDescent="0.25">
      <c r="A18" s="101"/>
      <c r="B18" s="64" t="str">
        <f ca="1">IF(COUNTBLANK(LongTickers)+COUNTBLANK(ShortTickers) &lt; 9, INDIRECT("Summary!B" &amp; 24 - 9 + COUNTBLANK(LongTickers)), "")</f>
        <v>BBY</v>
      </c>
      <c r="C18" s="103">
        <f ca="1">IF(OR($B18 = "", C$8 = ""), "", _xlfn.COVARIANCE.S(INDIRECT("Data!L3C" &amp; (MATCH($B18,Data!$A$1:$BE$1,0)+2) &amp; ":L107C" &amp; (MATCH($B18,Data!$A$1:$BE$1,0)+2),FALSE), INDIRECT("Data!L3C" &amp; (MATCH(C$8,Data!$A$1:$BE$1,0)+2) &amp; ":L107C" &amp; (MATCH(C$8,Data!$A$1:$BE$1,0)+2),FALSE)))</f>
        <v>-3.0263224859439317E-6</v>
      </c>
      <c r="D18" s="102">
        <f ca="1">IF(OR($B18 = "", D$8 = ""), "", _xlfn.COVARIANCE.S(INDIRECT("Data!L3C" &amp; (MATCH($B18,Data!$A$1:$BE$1,0)+2) &amp; ":L107C" &amp; (MATCH($B18,Data!$A$1:$BE$1,0)+2),FALSE), INDIRECT("Data!L3C" &amp; (MATCH(D$8,Data!$A$1:$BE$1,0)+2) &amp; ":L107C" &amp; (MATCH(D$8,Data!$A$1:$BE$1,0)+2),FALSE)))</f>
        <v>2.0878160353111334E-6</v>
      </c>
      <c r="E18" s="102">
        <f ca="1">IF(OR($B18 = "", E$8 = ""), "", _xlfn.COVARIANCE.S(INDIRECT("Data!L3C" &amp; (MATCH($B18,Data!$A$1:$BE$1,0)+2) &amp; ":L107C" &amp; (MATCH($B18,Data!$A$1:$BE$1,0)+2),FALSE), INDIRECT("Data!L3C" &amp; (MATCH(E$8,Data!$A$1:$BE$1,0)+2) &amp; ":L107C" &amp; (MATCH(E$8,Data!$A$1:$BE$1,0)+2),FALSE)))</f>
        <v>1.6790031107838998E-6</v>
      </c>
      <c r="F18" s="102">
        <f ca="1">IF(OR($B18 = "", F$8 = ""), "", _xlfn.COVARIANCE.S(INDIRECT("Data!L3C" &amp; (MATCH($B18,Data!$A$1:$BE$1,0)+2) &amp; ":L107C" &amp; (MATCH($B18,Data!$A$1:$BE$1,0)+2),FALSE), INDIRECT("Data!L3C" &amp; (MATCH(F$8,Data!$A$1:$BE$1,0)+2) &amp; ":L107C" &amp; (MATCH(F$8,Data!$A$1:$BE$1,0)+2),FALSE)))</f>
        <v>1.3800736232379405E-6</v>
      </c>
      <c r="G18" s="102">
        <f ca="1">IF(OR($B18 = "", G$8 = ""), "", _xlfn.COVARIANCE.S(INDIRECT("Data!L3C" &amp; (MATCH($B18,Data!$A$1:$BE$1,0)+2) &amp; ":L107C" &amp; (MATCH($B18,Data!$A$1:$BE$1,0)+2),FALSE), INDIRECT("Data!L3C" &amp; (MATCH(G$8,Data!$A$1:$BE$1,0)+2) &amp; ":L107C" &amp; (MATCH(G$8,Data!$A$1:$BE$1,0)+2),FALSE)))</f>
        <v>1.4215315486258872E-6</v>
      </c>
      <c r="H18" s="102">
        <f ca="1">IF(OR($B18 = "", H$8 = ""), "", _xlfn.COVARIANCE.S(INDIRECT("Data!L3C" &amp; (MATCH($B18,Data!$A$1:$BE$1,0)+2) &amp; ":L107C" &amp; (MATCH($B18,Data!$A$1:$BE$1,0)+2),FALSE), INDIRECT("Data!L3C" &amp; (MATCH(H$8,Data!$A$1:$BE$1,0)+2) &amp; ":L107C" &amp; (MATCH(H$8,Data!$A$1:$BE$1,0)+2),FALSE)))</f>
        <v>-8.5579944119339743E-7</v>
      </c>
      <c r="I18" s="102">
        <f ca="1">IF(OR($B18 = "", I$8 = ""), "", _xlfn.COVARIANCE.S(INDIRECT("Data!L3C" &amp; (MATCH($B18,Data!$A$1:$BE$1,0)+2) &amp; ":L107C" &amp; (MATCH($B18,Data!$A$1:$BE$1,0)+2),FALSE), INDIRECT("Data!L3C" &amp; (MATCH(I$8,Data!$A$1:$BE$1,0)+2) &amp; ":L107C" &amp; (MATCH(I$8,Data!$A$1:$BE$1,0)+2),FALSE)))</f>
        <v>7.5862236036028815E-7</v>
      </c>
      <c r="J18" s="102">
        <f ca="1">IF(OR($B18 = "", J$8 = ""), "", _xlfn.COVARIANCE.S(INDIRECT("Data!L3C" &amp; (MATCH($B18,Data!$A$1:$BE$1,0)+2) &amp; ":L107C" &amp; (MATCH($B18,Data!$A$1:$BE$1,0)+2),FALSE), INDIRECT("Data!L3C" &amp; (MATCH(J$8,Data!$A$1:$BE$1,0)+2) &amp; ":L107C" &amp; (MATCH(J$8,Data!$A$1:$BE$1,0)+2),FALSE)))</f>
        <v>4.7040927724564243E-8</v>
      </c>
      <c r="K18" s="102">
        <f ca="1">IF(OR($B18 = "", K$8 = ""), "", _xlfn.COVARIANCE.S(INDIRECT("Data!L3C" &amp; (MATCH($B18,Data!$A$1:$BE$1,0)+2) &amp; ":L107C" &amp; (MATCH($B18,Data!$A$1:$BE$1,0)+2),FALSE), INDIRECT("Data!L3C" &amp; (MATCH(K$8,Data!$A$1:$BE$1,0)+2) &amp; ":L107C" &amp; (MATCH(K$8,Data!$A$1:$BE$1,0)+2),FALSE)))</f>
        <v>5.0327737409601965E-7</v>
      </c>
      <c r="L18" s="102">
        <f ca="1">IF(OR($B18 = "", L$8 = ""), "", _xlfn.COVARIANCE.S(INDIRECT("Data!L3C" &amp; (MATCH($B18,Data!$A$1:$BE$1,0)+2) &amp; ":L107C" &amp; (MATCH($B18,Data!$A$1:$BE$1,0)+2),FALSE), INDIRECT("Data!L3C" &amp; (MATCH(L$8,Data!$A$1:$BE$1,0)+2) &amp; ":L107C" &amp; (MATCH(L$8,Data!$A$1:$BE$1,0)+2),FALSE)))</f>
        <v>1.254469146849474E-7</v>
      </c>
      <c r="M18" s="102">
        <f ca="1">IF(OR($B18 = "", M$8 = ""), "", _xlfn.COVARIANCE.S(INDIRECT("Data!L3C" &amp; (MATCH($B18,Data!$A$1:$BE$1,0)+2) &amp; ":L107C" &amp; (MATCH($B18,Data!$A$1:$BE$1,0)+2),FALSE), INDIRECT("Data!L3C" &amp; (MATCH(M$8,Data!$A$1:$BE$1,0)+2) &amp; ":L107C" &amp; (MATCH(M$8,Data!$A$1:$BE$1,0)+2),FALSE)))</f>
        <v>9.1921354111221939E-7</v>
      </c>
      <c r="N18" s="102">
        <f ca="1">IF(OR($B18 = "", N$8 = ""), "", _xlfn.COVARIANCE.S(INDIRECT("Data!L3C" &amp; (MATCH($B18,Data!$A$1:$BE$1,0)+2) &amp; ":L107C" &amp; (MATCH($B18,Data!$A$1:$BE$1,0)+2),FALSE), INDIRECT("Data!L3C" &amp; (MATCH(N$8,Data!$A$1:$BE$1,0)+2) &amp; ":L107C" &amp; (MATCH(N$8,Data!$A$1:$BE$1,0)+2),FALSE)))</f>
        <v>-6.4693765105177023E-7</v>
      </c>
      <c r="O18" s="102">
        <f ca="1">IF(OR($B18 = "", O$8 = ""), "", _xlfn.COVARIANCE.S(INDIRECT("Data!L3C" &amp; (MATCH($B18,Data!$A$1:$BE$1,0)+2) &amp; ":L107C" &amp; (MATCH($B18,Data!$A$1:$BE$1,0)+2),FALSE), INDIRECT("Data!L3C" &amp; (MATCH(O$8,Data!$A$1:$BE$1,0)+2) &amp; ":L107C" &amp; (MATCH(O$8,Data!$A$1:$BE$1,0)+2),FALSE)))</f>
        <v>-1.8102885053278256E-6</v>
      </c>
      <c r="P18" s="102">
        <f ca="1">IF(OR($B18 = "", P$8 = ""), "", _xlfn.COVARIANCE.S(INDIRECT("Data!L3C" &amp; (MATCH($B18,Data!$A$1:$BE$1,0)+2) &amp; ":L107C" &amp; (MATCH($B18,Data!$A$1:$BE$1,0)+2),FALSE), INDIRECT("Data!L3C" &amp; (MATCH(P$8,Data!$A$1:$BE$1,0)+2) &amp; ":L107C" &amp; (MATCH(P$8,Data!$A$1:$BE$1,0)+2),FALSE)))</f>
        <v>3.2476010944292678E-6</v>
      </c>
      <c r="Q18" s="102">
        <f ca="1">IF(OR($B18 = "", Q$8 = ""), "", _xlfn.COVARIANCE.S(INDIRECT("Data!L3C" &amp; (MATCH($B18,Data!$A$1:$BE$1,0)+2) &amp; ":L107C" &amp; (MATCH($B18,Data!$A$1:$BE$1,0)+2),FALSE), INDIRECT("Data!L3C" &amp; (MATCH(Q$8,Data!$A$1:$BE$1,0)+2) &amp; ":L107C" &amp; (MATCH(Q$8,Data!$A$1:$BE$1,0)+2),FALSE)))</f>
        <v>-1.9177101535313139E-6</v>
      </c>
      <c r="R18" s="102">
        <f ca="1">IF(OR($B18 = "", R$8 = ""), "", _xlfn.COVARIANCE.S(INDIRECT("Data!L3C" &amp; (MATCH($B18,Data!$A$1:$BE$1,0)+2) &amp; ":L107C" &amp; (MATCH($B18,Data!$A$1:$BE$1,0)+2),FALSE), INDIRECT("Data!L3C" &amp; (MATCH(R$8,Data!$A$1:$BE$1,0)+2) &amp; ":L107C" &amp; (MATCH(R$8,Data!$A$1:$BE$1,0)+2),FALSE)))</f>
        <v>-1.063542068012467E-6</v>
      </c>
      <c r="S18" s="102" t="str">
        <f ca="1">IF(OR($B18 = "", S$8 = ""), "", _xlfn.COVARIANCE.S(INDIRECT("Data!L3C" &amp; (MATCH($B18,Data!$A$1:$BE$1,0)+2) &amp; ":L107C" &amp; (MATCH($B18,Data!$A$1:$BE$1,0)+2),FALSE), INDIRECT("Data!L3C" &amp; (MATCH(S$8,Data!$A$1:$BE$1,0)+2) &amp; ":L107C" &amp; (MATCH(S$8,Data!$A$1:$BE$1,0)+2),FALSE)))</f>
        <v/>
      </c>
      <c r="T18" s="102" t="str">
        <f ca="1">IF(OR($B18 = "", T$8 = ""), "", _xlfn.COVARIANCE.S(INDIRECT("Data!L3C" &amp; (MATCH($B18,Data!$A$1:$BE$1,0)+2) &amp; ":L107C" &amp; (MATCH($B18,Data!$A$1:$BE$1,0)+2),FALSE), INDIRECT("Data!L3C" &amp; (MATCH(T$8,Data!$A$1:$BE$1,0)+2) &amp; ":L107C" &amp; (MATCH(T$8,Data!$A$1:$BE$1,0)+2),FALSE)))</f>
        <v/>
      </c>
      <c r="U18" s="109">
        <f ca="1">IF(ISBLANK(INDIRECT("Summary!B" &amp; 15 + COUNTBLANK(LongTickers))), 0, INDIRECT("Summary!F" &amp; 15 + COUNTBLANK(LongTickers)))</f>
        <v>-82.828429999999997</v>
      </c>
      <c r="V18" s="54">
        <f t="shared" ca="1" si="0"/>
        <v>-5.9209276385578692E-2</v>
      </c>
      <c r="X18" s="122"/>
      <c r="Y18" s="122"/>
      <c r="Z18" s="122"/>
      <c r="AA18" s="122"/>
      <c r="AB18" s="122"/>
      <c r="AC18" s="122"/>
      <c r="AD18" s="122"/>
      <c r="AE18" s="122"/>
      <c r="AF18" s="122"/>
    </row>
    <row r="19" spans="1:32" x14ac:dyDescent="0.25">
      <c r="A19" s="101"/>
      <c r="B19" s="64" t="str">
        <f ca="1">IF(COUNTBLANK(LongTickers)+COUNTBLANK(ShortTickers) &lt; 8, INDIRECT("Summary!B" &amp; 25 - 9 + COUNTBLANK(LongTickers)), "")</f>
        <v>SPLK</v>
      </c>
      <c r="C19" s="103">
        <f ca="1">IF(OR($B19 = "", C$8 = ""), "", _xlfn.COVARIANCE.S(INDIRECT("Data!L3C" &amp; (MATCH($B19,Data!$A$1:$BE$1,0)+2) &amp; ":L107C" &amp; (MATCH($B19,Data!$A$1:$BE$1,0)+2),FALSE), INDIRECT("Data!L3C" &amp; (MATCH(C$8,Data!$A$1:$BE$1,0)+2) &amp; ":L107C" &amp; (MATCH(C$8,Data!$A$1:$BE$1,0)+2),FALSE)))</f>
        <v>1.558913059010419E-3</v>
      </c>
      <c r="D19" s="102">
        <f ca="1">IF(OR($B19 = "", D$8 = ""), "", _xlfn.COVARIANCE.S(INDIRECT("Data!L3C" &amp; (MATCH($B19,Data!$A$1:$BE$1,0)+2) &amp; ":L107C" &amp; (MATCH($B19,Data!$A$1:$BE$1,0)+2),FALSE), INDIRECT("Data!L3C" &amp; (MATCH(D$8,Data!$A$1:$BE$1,0)+2) &amp; ":L107C" &amp; (MATCH(D$8,Data!$A$1:$BE$1,0)+2),FALSE)))</f>
        <v>9.855950911901968E-4</v>
      </c>
      <c r="E19" s="102">
        <f ca="1">IF(OR($B19 = "", E$8 = ""), "", _xlfn.COVARIANCE.S(INDIRECT("Data!L3C" &amp; (MATCH($B19,Data!$A$1:$BE$1,0)+2) &amp; ":L107C" &amp; (MATCH($B19,Data!$A$1:$BE$1,0)+2),FALSE), INDIRECT("Data!L3C" &amp; (MATCH(E$8,Data!$A$1:$BE$1,0)+2) &amp; ":L107C" &amp; (MATCH(E$8,Data!$A$1:$BE$1,0)+2),FALSE)))</f>
        <v>3.4831315563075947E-4</v>
      </c>
      <c r="F19" s="102">
        <f ca="1">IF(OR($B19 = "", F$8 = ""), "", _xlfn.COVARIANCE.S(INDIRECT("Data!L3C" &amp; (MATCH($B19,Data!$A$1:$BE$1,0)+2) &amp; ":L107C" &amp; (MATCH($B19,Data!$A$1:$BE$1,0)+2),FALSE), INDIRECT("Data!L3C" &amp; (MATCH(F$8,Data!$A$1:$BE$1,0)+2) &amp; ":L107C" &amp; (MATCH(F$8,Data!$A$1:$BE$1,0)+2),FALSE)))</f>
        <v>1.2899358633697764E-3</v>
      </c>
      <c r="G19" s="102">
        <f ca="1">IF(OR($B19 = "", G$8 = ""), "", _xlfn.COVARIANCE.S(INDIRECT("Data!L3C" &amp; (MATCH($B19,Data!$A$1:$BE$1,0)+2) &amp; ":L107C" &amp; (MATCH($B19,Data!$A$1:$BE$1,0)+2),FALSE), INDIRECT("Data!L3C" &amp; (MATCH(G$8,Data!$A$1:$BE$1,0)+2) &amp; ":L107C" &amp; (MATCH(G$8,Data!$A$1:$BE$1,0)+2),FALSE)))</f>
        <v>4.6974590828479957E-4</v>
      </c>
      <c r="H19" s="102">
        <f ca="1">IF(OR($B19 = "", H$8 = ""), "", _xlfn.COVARIANCE.S(INDIRECT("Data!L3C" &amp; (MATCH($B19,Data!$A$1:$BE$1,0)+2) &amp; ":L107C" &amp; (MATCH($B19,Data!$A$1:$BE$1,0)+2),FALSE), INDIRECT("Data!L3C" &amp; (MATCH(H$8,Data!$A$1:$BE$1,0)+2) &amp; ":L107C" &amp; (MATCH(H$8,Data!$A$1:$BE$1,0)+2),FALSE)))</f>
        <v>3.7359417491652658E-3</v>
      </c>
      <c r="I19" s="102">
        <f ca="1">IF(OR($B19 = "", I$8 = ""), "", _xlfn.COVARIANCE.S(INDIRECT("Data!L3C" &amp; (MATCH($B19,Data!$A$1:$BE$1,0)+2) &amp; ":L107C" &amp; (MATCH($B19,Data!$A$1:$BE$1,0)+2),FALSE), INDIRECT("Data!L3C" &amp; (MATCH(I$8,Data!$A$1:$BE$1,0)+2) &amp; ":L107C" &amp; (MATCH(I$8,Data!$A$1:$BE$1,0)+2),FALSE)))</f>
        <v>1.2543185652758417E-4</v>
      </c>
      <c r="J19" s="102">
        <f ca="1">IF(OR($B19 = "", J$8 = ""), "", _xlfn.COVARIANCE.S(INDIRECT("Data!L3C" &amp; (MATCH($B19,Data!$A$1:$BE$1,0)+2) &amp; ":L107C" &amp; (MATCH($B19,Data!$A$1:$BE$1,0)+2),FALSE), INDIRECT("Data!L3C" &amp; (MATCH(J$8,Data!$A$1:$BE$1,0)+2) &amp; ":L107C" &amp; (MATCH(J$8,Data!$A$1:$BE$1,0)+2),FALSE)))</f>
        <v>1.2123121261801039E-4</v>
      </c>
      <c r="K19" s="102">
        <f ca="1">IF(OR($B19 = "", K$8 = ""), "", _xlfn.COVARIANCE.S(INDIRECT("Data!L3C" &amp; (MATCH($B19,Data!$A$1:$BE$1,0)+2) &amp; ":L107C" &amp; (MATCH($B19,Data!$A$1:$BE$1,0)+2),FALSE), INDIRECT("Data!L3C" &amp; (MATCH(K$8,Data!$A$1:$BE$1,0)+2) &amp; ":L107C" &amp; (MATCH(K$8,Data!$A$1:$BE$1,0)+2),FALSE)))</f>
        <v>1.2301886212965104E-3</v>
      </c>
      <c r="L19" s="102">
        <f ca="1">IF(OR($B19 = "", L$8 = ""), "", _xlfn.COVARIANCE.S(INDIRECT("Data!L3C" &amp; (MATCH($B19,Data!$A$1:$BE$1,0)+2) &amp; ":L107C" &amp; (MATCH($B19,Data!$A$1:$BE$1,0)+2),FALSE), INDIRECT("Data!L3C" &amp; (MATCH(L$8,Data!$A$1:$BE$1,0)+2) &amp; ":L107C" &amp; (MATCH(L$8,Data!$A$1:$BE$1,0)+2),FALSE)))</f>
        <v>9.1921354111221939E-7</v>
      </c>
      <c r="M19" s="102">
        <f ca="1">IF(OR($B19 = "", M$8 = ""), "", _xlfn.COVARIANCE.S(INDIRECT("Data!L3C" &amp; (MATCH($B19,Data!$A$1:$BE$1,0)+2) &amp; ":L107C" &amp; (MATCH($B19,Data!$A$1:$BE$1,0)+2),FALSE), INDIRECT("Data!L3C" &amp; (MATCH(M$8,Data!$A$1:$BE$1,0)+2) &amp; ":L107C" &amp; (MATCH(M$8,Data!$A$1:$BE$1,0)+2),FALSE)))</f>
        <v>4.5428827592606568E-3</v>
      </c>
      <c r="N19" s="102">
        <f ca="1">IF(OR($B19 = "", N$8 = ""), "", _xlfn.COVARIANCE.S(INDIRECT("Data!L3C" &amp; (MATCH($B19,Data!$A$1:$BE$1,0)+2) &amp; ":L107C" &amp; (MATCH($B19,Data!$A$1:$BE$1,0)+2),FALSE), INDIRECT("Data!L3C" &amp; (MATCH(N$8,Data!$A$1:$BE$1,0)+2) &amp; ":L107C" &amp; (MATCH(N$8,Data!$A$1:$BE$1,0)+2),FALSE)))</f>
        <v>1.2132435311247582E-3</v>
      </c>
      <c r="O19" s="102">
        <f ca="1">IF(OR($B19 = "", O$8 = ""), "", _xlfn.COVARIANCE.S(INDIRECT("Data!L3C" &amp; (MATCH($B19,Data!$A$1:$BE$1,0)+2) &amp; ":L107C" &amp; (MATCH($B19,Data!$A$1:$BE$1,0)+2),FALSE), INDIRECT("Data!L3C" &amp; (MATCH(O$8,Data!$A$1:$BE$1,0)+2) &amp; ":L107C" &amp; (MATCH(O$8,Data!$A$1:$BE$1,0)+2),FALSE)))</f>
        <v>1.5883876887441408E-3</v>
      </c>
      <c r="P19" s="102">
        <f ca="1">IF(OR($B19 = "", P$8 = ""), "", _xlfn.COVARIANCE.S(INDIRECT("Data!L3C" &amp; (MATCH($B19,Data!$A$1:$BE$1,0)+2) &amp; ":L107C" &amp; (MATCH($B19,Data!$A$1:$BE$1,0)+2),FALSE), INDIRECT("Data!L3C" &amp; (MATCH(P$8,Data!$A$1:$BE$1,0)+2) &amp; ":L107C" &amp; (MATCH(P$8,Data!$A$1:$BE$1,0)+2),FALSE)))</f>
        <v>1.2956741545026252E-3</v>
      </c>
      <c r="Q19" s="102">
        <f ca="1">IF(OR($B19 = "", Q$8 = ""), "", _xlfn.COVARIANCE.S(INDIRECT("Data!L3C" &amp; (MATCH($B19,Data!$A$1:$BE$1,0)+2) &amp; ":L107C" &amp; (MATCH($B19,Data!$A$1:$BE$1,0)+2),FALSE), INDIRECT("Data!L3C" &amp; (MATCH(Q$8,Data!$A$1:$BE$1,0)+2) &amp; ":L107C" &amp; (MATCH(Q$8,Data!$A$1:$BE$1,0)+2),FALSE)))</f>
        <v>1.9923543185321369E-3</v>
      </c>
      <c r="R19" s="102">
        <f ca="1">IF(OR($B19 = "", R$8 = ""), "", _xlfn.COVARIANCE.S(INDIRECT("Data!L3C" &amp; (MATCH($B19,Data!$A$1:$BE$1,0)+2) &amp; ":L107C" &amp; (MATCH($B19,Data!$A$1:$BE$1,0)+2),FALSE), INDIRECT("Data!L3C" &amp; (MATCH(R$8,Data!$A$1:$BE$1,0)+2) &amp; ":L107C" &amp; (MATCH(R$8,Data!$A$1:$BE$1,0)+2),FALSE)))</f>
        <v>2.0545464024186557E-3</v>
      </c>
      <c r="S19" s="102" t="str">
        <f ca="1">IF(OR($B19 = "", S$8 = ""), "", _xlfn.COVARIANCE.S(INDIRECT("Data!L3C" &amp; (MATCH($B19,Data!$A$1:$BE$1,0)+2) &amp; ":L107C" &amp; (MATCH($B19,Data!$A$1:$BE$1,0)+2),FALSE), INDIRECT("Data!L3C" &amp; (MATCH(S$8,Data!$A$1:$BE$1,0)+2) &amp; ":L107C" &amp; (MATCH(S$8,Data!$A$1:$BE$1,0)+2),FALSE)))</f>
        <v/>
      </c>
      <c r="T19" s="102" t="str">
        <f ca="1">IF(OR($B19 = "", T$8 = ""), "", _xlfn.COVARIANCE.S(INDIRECT("Data!L3C" &amp; (MATCH($B19,Data!$A$1:$BE$1,0)+2) &amp; ":L107C" &amp; (MATCH($B19,Data!$A$1:$BE$1,0)+2),FALSE), INDIRECT("Data!L3C" &amp; (MATCH(T$8,Data!$A$1:$BE$1,0)+2) &amp; ":L107C" &amp; (MATCH(T$8,Data!$A$1:$BE$1,0)+2),FALSE)))</f>
        <v/>
      </c>
      <c r="U19" s="109">
        <f ca="1">IF(ISBLANK(INDIRECT("Summary!B" &amp; 16 + COUNTBLANK(LongTickers))), 0, INDIRECT("Summary!F" &amp; 16 + COUNTBLANK(LongTickers)))</f>
        <v>-105</v>
      </c>
      <c r="V19" s="54">
        <f t="shared" ca="1" si="0"/>
        <v>-7.5058455417853054E-2</v>
      </c>
    </row>
    <row r="20" spans="1:32" x14ac:dyDescent="0.25">
      <c r="A20" s="101"/>
      <c r="B20" s="64" t="str">
        <f ca="1">IF(COUNTBLANK(LongTickers)+COUNTBLANK(ShortTickers) &lt; 7, INDIRECT("Summary!B" &amp; 26 - 9 + COUNTBLANK(LongTickers)), "")</f>
        <v>VTRS</v>
      </c>
      <c r="C20" s="103">
        <f ca="1">IF(OR($B20 = "", C$8 = ""), "", _xlfn.COVARIANCE.S(INDIRECT("Data!L3C" &amp; (MATCH($B20,Data!$A$1:$BE$1,0)+2) &amp; ":L107C" &amp; (MATCH($B20,Data!$A$1:$BE$1,0)+2),FALSE), INDIRECT("Data!L3C" &amp; (MATCH(C$8,Data!$A$1:$BE$1,0)+2) &amp; ":L107C" &amp; (MATCH(C$8,Data!$A$1:$BE$1,0)+2),FALSE)))</f>
        <v>1.1748573427525163E-3</v>
      </c>
      <c r="D20" s="102">
        <f ca="1">IF(OR($B20 = "", D$8 = ""), "", _xlfn.COVARIANCE.S(INDIRECT("Data!L3C" &amp; (MATCH($B20,Data!$A$1:$BE$1,0)+2) &amp; ":L107C" &amp; (MATCH($B20,Data!$A$1:$BE$1,0)+2),FALSE), INDIRECT("Data!L3C" &amp; (MATCH(D$8,Data!$A$1:$BE$1,0)+2) &amp; ":L107C" &amp; (MATCH(D$8,Data!$A$1:$BE$1,0)+2),FALSE)))</f>
        <v>5.4825009064012205E-4</v>
      </c>
      <c r="E20" s="102">
        <f ca="1">IF(OR($B20 = "", E$8 = ""), "", _xlfn.COVARIANCE.S(INDIRECT("Data!L3C" &amp; (MATCH($B20,Data!$A$1:$BE$1,0)+2) &amp; ":L107C" &amp; (MATCH($B20,Data!$A$1:$BE$1,0)+2),FALSE), INDIRECT("Data!L3C" &amp; (MATCH(E$8,Data!$A$1:$BE$1,0)+2) &amp; ":L107C" &amp; (MATCH(E$8,Data!$A$1:$BE$1,0)+2),FALSE)))</f>
        <v>3.7544622330529644E-4</v>
      </c>
      <c r="F20" s="102">
        <f ca="1">IF(OR($B20 = "", F$8 = ""), "", _xlfn.COVARIANCE.S(INDIRECT("Data!L3C" &amp; (MATCH($B20,Data!$A$1:$BE$1,0)+2) &amp; ":L107C" &amp; (MATCH($B20,Data!$A$1:$BE$1,0)+2),FALSE), INDIRECT("Data!L3C" &amp; (MATCH(F$8,Data!$A$1:$BE$1,0)+2) &amp; ":L107C" &amp; (MATCH(F$8,Data!$A$1:$BE$1,0)+2),FALSE)))</f>
        <v>6.2995453892853034E-4</v>
      </c>
      <c r="G20" s="102">
        <f ca="1">IF(OR($B20 = "", G$8 = ""), "", _xlfn.COVARIANCE.S(INDIRECT("Data!L3C" &amp; (MATCH($B20,Data!$A$1:$BE$1,0)+2) &amp; ":L107C" &amp; (MATCH($B20,Data!$A$1:$BE$1,0)+2),FALSE), INDIRECT("Data!L3C" &amp; (MATCH(G$8,Data!$A$1:$BE$1,0)+2) &amp; ":L107C" &amp; (MATCH(G$8,Data!$A$1:$BE$1,0)+2),FALSE)))</f>
        <v>5.8403784008418519E-4</v>
      </c>
      <c r="H20" s="102">
        <f ca="1">IF(OR($B20 = "", H$8 = ""), "", _xlfn.COVARIANCE.S(INDIRECT("Data!L3C" &amp; (MATCH($B20,Data!$A$1:$BE$1,0)+2) &amp; ":L107C" &amp; (MATCH($B20,Data!$A$1:$BE$1,0)+2),FALSE), INDIRECT("Data!L3C" &amp; (MATCH(H$8,Data!$A$1:$BE$1,0)+2) &amp; ":L107C" &amp; (MATCH(H$8,Data!$A$1:$BE$1,0)+2),FALSE)))</f>
        <v>1.5937844749420022E-3</v>
      </c>
      <c r="I20" s="102">
        <f ca="1">IF(OR($B20 = "", I$8 = ""), "", _xlfn.COVARIANCE.S(INDIRECT("Data!L3C" &amp; (MATCH($B20,Data!$A$1:$BE$1,0)+2) &amp; ":L107C" &amp; (MATCH($B20,Data!$A$1:$BE$1,0)+2),FALSE), INDIRECT("Data!L3C" &amp; (MATCH(I$8,Data!$A$1:$BE$1,0)+2) &amp; ":L107C" &amp; (MATCH(I$8,Data!$A$1:$BE$1,0)+2),FALSE)))</f>
        <v>2.9713682403102731E-4</v>
      </c>
      <c r="J20" s="102">
        <f ca="1">IF(OR($B20 = "", J$8 = ""), "", _xlfn.COVARIANCE.S(INDIRECT("Data!L3C" &amp; (MATCH($B20,Data!$A$1:$BE$1,0)+2) &amp; ":L107C" &amp; (MATCH($B20,Data!$A$1:$BE$1,0)+2),FALSE), INDIRECT("Data!L3C" &amp; (MATCH(J$8,Data!$A$1:$BE$1,0)+2) &amp; ":L107C" &amp; (MATCH(J$8,Data!$A$1:$BE$1,0)+2),FALSE)))</f>
        <v>-1.242784722429953E-5</v>
      </c>
      <c r="K20" s="102">
        <f ca="1">IF(OR($B20 = "", K$8 = ""), "", _xlfn.COVARIANCE.S(INDIRECT("Data!L3C" &amp; (MATCH($B20,Data!$A$1:$BE$1,0)+2) &amp; ":L107C" &amp; (MATCH($B20,Data!$A$1:$BE$1,0)+2),FALSE), INDIRECT("Data!L3C" &amp; (MATCH(K$8,Data!$A$1:$BE$1,0)+2) &amp; ":L107C" &amp; (MATCH(K$8,Data!$A$1:$BE$1,0)+2),FALSE)))</f>
        <v>5.6775886523161587E-4</v>
      </c>
      <c r="L20" s="102">
        <f ca="1">IF(OR($B20 = "", L$8 = ""), "", _xlfn.COVARIANCE.S(INDIRECT("Data!L3C" &amp; (MATCH($B20,Data!$A$1:$BE$1,0)+2) &amp; ":L107C" &amp; (MATCH($B20,Data!$A$1:$BE$1,0)+2),FALSE), INDIRECT("Data!L3C" &amp; (MATCH(L$8,Data!$A$1:$BE$1,0)+2) &amp; ":L107C" &amp; (MATCH(L$8,Data!$A$1:$BE$1,0)+2),FALSE)))</f>
        <v>-6.4693765105177023E-7</v>
      </c>
      <c r="M20" s="102">
        <f ca="1">IF(OR($B20 = "", M$8 = ""), "", _xlfn.COVARIANCE.S(INDIRECT("Data!L3C" &amp; (MATCH($B20,Data!$A$1:$BE$1,0)+2) &amp; ":L107C" &amp; (MATCH($B20,Data!$A$1:$BE$1,0)+2),FALSE), INDIRECT("Data!L3C" &amp; (MATCH(M$8,Data!$A$1:$BE$1,0)+2) &amp; ":L107C" &amp; (MATCH(M$8,Data!$A$1:$BE$1,0)+2),FALSE)))</f>
        <v>1.2132435311247582E-3</v>
      </c>
      <c r="N20" s="102">
        <f ca="1">IF(OR($B20 = "", N$8 = ""), "", _xlfn.COVARIANCE.S(INDIRECT("Data!L3C" &amp; (MATCH($B20,Data!$A$1:$BE$1,0)+2) &amp; ":L107C" &amp; (MATCH($B20,Data!$A$1:$BE$1,0)+2),FALSE), INDIRECT("Data!L3C" &amp; (MATCH(N$8,Data!$A$1:$BE$1,0)+2) &amp; ":L107C" &amp; (MATCH(N$8,Data!$A$1:$BE$1,0)+2),FALSE)))</f>
        <v>2.9456393317283005E-3</v>
      </c>
      <c r="O20" s="102">
        <f ca="1">IF(OR($B20 = "", O$8 = ""), "", _xlfn.COVARIANCE.S(INDIRECT("Data!L3C" &amp; (MATCH($B20,Data!$A$1:$BE$1,0)+2) &amp; ":L107C" &amp; (MATCH($B20,Data!$A$1:$BE$1,0)+2),FALSE), INDIRECT("Data!L3C" &amp; (MATCH(O$8,Data!$A$1:$BE$1,0)+2) &amp; ":L107C" &amp; (MATCH(O$8,Data!$A$1:$BE$1,0)+2),FALSE)))</f>
        <v>1.1662858463293156E-3</v>
      </c>
      <c r="P20" s="102">
        <f ca="1">IF(OR($B20 = "", P$8 = ""), "", _xlfn.COVARIANCE.S(INDIRECT("Data!L3C" &amp; (MATCH($B20,Data!$A$1:$BE$1,0)+2) &amp; ":L107C" &amp; (MATCH($B20,Data!$A$1:$BE$1,0)+2),FALSE), INDIRECT("Data!L3C" &amp; (MATCH(P$8,Data!$A$1:$BE$1,0)+2) &amp; ":L107C" &amp; (MATCH(P$8,Data!$A$1:$BE$1,0)+2),FALSE)))</f>
        <v>4.3779763136103683E-4</v>
      </c>
      <c r="Q20" s="102">
        <f ca="1">IF(OR($B20 = "", Q$8 = ""), "", _xlfn.COVARIANCE.S(INDIRECT("Data!L3C" &amp; (MATCH($B20,Data!$A$1:$BE$1,0)+2) &amp; ":L107C" &amp; (MATCH($B20,Data!$A$1:$BE$1,0)+2),FALSE), INDIRECT("Data!L3C" &amp; (MATCH(Q$8,Data!$A$1:$BE$1,0)+2) &amp; ":L107C" &amp; (MATCH(Q$8,Data!$A$1:$BE$1,0)+2),FALSE)))</f>
        <v>5.7891727169285005E-4</v>
      </c>
      <c r="R20" s="102">
        <f ca="1">IF(OR($B20 = "", R$8 = ""), "", _xlfn.COVARIANCE.S(INDIRECT("Data!L3C" &amp; (MATCH($B20,Data!$A$1:$BE$1,0)+2) &amp; ":L107C" &amp; (MATCH($B20,Data!$A$1:$BE$1,0)+2),FALSE), INDIRECT("Data!L3C" &amp; (MATCH(R$8,Data!$A$1:$BE$1,0)+2) &amp; ":L107C" &amp; (MATCH(R$8,Data!$A$1:$BE$1,0)+2),FALSE)))</f>
        <v>5.93586362061E-4</v>
      </c>
      <c r="S20" s="102" t="str">
        <f ca="1">IF(OR($B20 = "", S$8 = ""), "", _xlfn.COVARIANCE.S(INDIRECT("Data!L3C" &amp; (MATCH($B20,Data!$A$1:$BE$1,0)+2) &amp; ":L107C" &amp; (MATCH($B20,Data!$A$1:$BE$1,0)+2),FALSE), INDIRECT("Data!L3C" &amp; (MATCH(S$8,Data!$A$1:$BE$1,0)+2) &amp; ":L107C" &amp; (MATCH(S$8,Data!$A$1:$BE$1,0)+2),FALSE)))</f>
        <v/>
      </c>
      <c r="T20" s="102" t="str">
        <f ca="1">IF(OR($B20 = "", T$8 = ""), "", _xlfn.COVARIANCE.S(INDIRECT("Data!L3C" &amp; (MATCH($B20,Data!$A$1:$BE$1,0)+2) &amp; ":L107C" &amp; (MATCH($B20,Data!$A$1:$BE$1,0)+2),FALSE), INDIRECT("Data!L3C" &amp; (MATCH(T$8,Data!$A$1:$BE$1,0)+2) &amp; ":L107C" &amp; (MATCH(T$8,Data!$A$1:$BE$1,0)+2),FALSE)))</f>
        <v/>
      </c>
      <c r="U20" s="109">
        <f ca="1">IF(ISBLANK(INDIRECT("Summary!B" &amp; 17 + COUNTBLANK(LongTickers))), 0, INDIRECT("Summary!F" &amp; 17 + COUNTBLANK(LongTickers)))</f>
        <v>-11.559232</v>
      </c>
      <c r="V20" s="54">
        <f t="shared" ca="1" si="0"/>
        <v>-8.2630295213011479E-3</v>
      </c>
      <c r="X20" s="104"/>
    </row>
    <row r="21" spans="1:32" x14ac:dyDescent="0.25">
      <c r="A21" s="101"/>
      <c r="B21" s="64" t="str">
        <f ca="1">IF(COUNTBLANK(LongTickers)+COUNTBLANK(ShortTickers) &lt; 6, INDIRECT("Summary!B" &amp; 27 - 9 + COUNTBLANK(LongTickers)), "")</f>
        <v>XPO</v>
      </c>
      <c r="C21" s="103">
        <f ca="1">IF(OR($B21 = "", C$8 = ""), "", _xlfn.COVARIANCE.S(INDIRECT("Data!L3C" &amp; (MATCH($B21,Data!$A$1:$BE$1,0)+2) &amp; ":L107C" &amp; (MATCH($B21,Data!$A$1:$BE$1,0)+2),FALSE), INDIRECT("Data!L3C" &amp; (MATCH(C$8,Data!$A$1:$BE$1,0)+2) &amp; ":L107C" &amp; (MATCH(C$8,Data!$A$1:$BE$1,0)+2),FALSE)))</f>
        <v>2.006352937504661E-3</v>
      </c>
      <c r="D21" s="102">
        <f ca="1">IF(OR($B21 = "", D$8 = ""), "", _xlfn.COVARIANCE.S(INDIRECT("Data!L3C" &amp; (MATCH($B21,Data!$A$1:$BE$1,0)+2) &amp; ":L107C" &amp; (MATCH($B21,Data!$A$1:$BE$1,0)+2),FALSE), INDIRECT("Data!L3C" &amp; (MATCH(D$8,Data!$A$1:$BE$1,0)+2) &amp; ":L107C" &amp; (MATCH(D$8,Data!$A$1:$BE$1,0)+2),FALSE)))</f>
        <v>1.3130008249476006E-3</v>
      </c>
      <c r="E21" s="102">
        <f ca="1">IF(OR($B21 = "", E$8 = ""), "", _xlfn.COVARIANCE.S(INDIRECT("Data!L3C" &amp; (MATCH($B21,Data!$A$1:$BE$1,0)+2) &amp; ":L107C" &amp; (MATCH($B21,Data!$A$1:$BE$1,0)+2),FALSE), INDIRECT("Data!L3C" &amp; (MATCH(E$8,Data!$A$1:$BE$1,0)+2) &amp; ":L107C" &amp; (MATCH(E$8,Data!$A$1:$BE$1,0)+2),FALSE)))</f>
        <v>2.3483204531583605E-4</v>
      </c>
      <c r="F21" s="102">
        <f ca="1">IF(OR($B21 = "", F$8 = ""), "", _xlfn.COVARIANCE.S(INDIRECT("Data!L3C" &amp; (MATCH($B21,Data!$A$1:$BE$1,0)+2) &amp; ":L107C" &amp; (MATCH($B21,Data!$A$1:$BE$1,0)+2),FALSE), INDIRECT("Data!L3C" &amp; (MATCH(F$8,Data!$A$1:$BE$1,0)+2) &amp; ":L107C" &amp; (MATCH(F$8,Data!$A$1:$BE$1,0)+2),FALSE)))</f>
        <v>5.5499135936143201E-4</v>
      </c>
      <c r="G21" s="102">
        <f ca="1">IF(OR($B21 = "", G$8 = ""), "", _xlfn.COVARIANCE.S(INDIRECT("Data!L3C" &amp; (MATCH($B21,Data!$A$1:$BE$1,0)+2) &amp; ":L107C" &amp; (MATCH($B21,Data!$A$1:$BE$1,0)+2),FALSE), INDIRECT("Data!L3C" &amp; (MATCH(G$8,Data!$A$1:$BE$1,0)+2) &amp; ":L107C" &amp; (MATCH(G$8,Data!$A$1:$BE$1,0)+2),FALSE)))</f>
        <v>5.9420893691237162E-4</v>
      </c>
      <c r="H21" s="102">
        <f ca="1">IF(OR($B21 = "", H$8 = ""), "", _xlfn.COVARIANCE.S(INDIRECT("Data!L3C" &amp; (MATCH($B21,Data!$A$1:$BE$1,0)+2) &amp; ":L107C" &amp; (MATCH($B21,Data!$A$1:$BE$1,0)+2),FALSE), INDIRECT("Data!L3C" &amp; (MATCH(H$8,Data!$A$1:$BE$1,0)+2) &amp; ":L107C" &amp; (MATCH(H$8,Data!$A$1:$BE$1,0)+2),FALSE)))</f>
        <v>2.7192185373694339E-3</v>
      </c>
      <c r="I21" s="102">
        <f ca="1">IF(OR($B21 = "", I$8 = ""), "", _xlfn.COVARIANCE.S(INDIRECT("Data!L3C" &amp; (MATCH($B21,Data!$A$1:$BE$1,0)+2) &amp; ":L107C" &amp; (MATCH($B21,Data!$A$1:$BE$1,0)+2),FALSE), INDIRECT("Data!L3C" &amp; (MATCH(I$8,Data!$A$1:$BE$1,0)+2) &amp; ":L107C" &amp; (MATCH(I$8,Data!$A$1:$BE$1,0)+2),FALSE)))</f>
        <v>8.6710941852673998E-4</v>
      </c>
      <c r="J21" s="102">
        <f ca="1">IF(OR($B21 = "", J$8 = ""), "", _xlfn.COVARIANCE.S(INDIRECT("Data!L3C" &amp; (MATCH($B21,Data!$A$1:$BE$1,0)+2) &amp; ":L107C" &amp; (MATCH($B21,Data!$A$1:$BE$1,0)+2),FALSE), INDIRECT("Data!L3C" &amp; (MATCH(J$8,Data!$A$1:$BE$1,0)+2) &amp; ":L107C" &amp; (MATCH(J$8,Data!$A$1:$BE$1,0)+2),FALSE)))</f>
        <v>3.0385594522153257E-4</v>
      </c>
      <c r="K21" s="102">
        <f ca="1">IF(OR($B21 = "", K$8 = ""), "", _xlfn.COVARIANCE.S(INDIRECT("Data!L3C" &amp; (MATCH($B21,Data!$A$1:$BE$1,0)+2) &amp; ":L107C" &amp; (MATCH($B21,Data!$A$1:$BE$1,0)+2),FALSE), INDIRECT("Data!L3C" &amp; (MATCH(K$8,Data!$A$1:$BE$1,0)+2) &amp; ":L107C" &amp; (MATCH(K$8,Data!$A$1:$BE$1,0)+2),FALSE)))</f>
        <v>1.7061561626836206E-3</v>
      </c>
      <c r="L21" s="102">
        <f ca="1">IF(OR($B21 = "", L$8 = ""), "", _xlfn.COVARIANCE.S(INDIRECT("Data!L3C" &amp; (MATCH($B21,Data!$A$1:$BE$1,0)+2) &amp; ":L107C" &amp; (MATCH($B21,Data!$A$1:$BE$1,0)+2),FALSE), INDIRECT("Data!L3C" &amp; (MATCH(L$8,Data!$A$1:$BE$1,0)+2) &amp; ":L107C" &amp; (MATCH(L$8,Data!$A$1:$BE$1,0)+2),FALSE)))</f>
        <v>-1.8102885053278256E-6</v>
      </c>
      <c r="M21" s="102">
        <f ca="1">IF(OR($B21 = "", M$8 = ""), "", _xlfn.COVARIANCE.S(INDIRECT("Data!L3C" &amp; (MATCH($B21,Data!$A$1:$BE$1,0)+2) &amp; ":L107C" &amp; (MATCH($B21,Data!$A$1:$BE$1,0)+2),FALSE), INDIRECT("Data!L3C" &amp; (MATCH(M$8,Data!$A$1:$BE$1,0)+2) &amp; ":L107C" &amp; (MATCH(M$8,Data!$A$1:$BE$1,0)+2),FALSE)))</f>
        <v>1.5883876887441408E-3</v>
      </c>
      <c r="N21" s="102">
        <f ca="1">IF(OR($B21 = "", N$8 = ""), "", _xlfn.COVARIANCE.S(INDIRECT("Data!L3C" &amp; (MATCH($B21,Data!$A$1:$BE$1,0)+2) &amp; ":L107C" &amp; (MATCH($B21,Data!$A$1:$BE$1,0)+2),FALSE), INDIRECT("Data!L3C" &amp; (MATCH(N$8,Data!$A$1:$BE$1,0)+2) &amp; ":L107C" &amp; (MATCH(N$8,Data!$A$1:$BE$1,0)+2),FALSE)))</f>
        <v>1.1662858463293156E-3</v>
      </c>
      <c r="O21" s="102">
        <f ca="1">IF(OR($B21 = "", O$8 = ""), "", _xlfn.COVARIANCE.S(INDIRECT("Data!L3C" &amp; (MATCH($B21,Data!$A$1:$BE$1,0)+2) &amp; ":L107C" &amp; (MATCH($B21,Data!$A$1:$BE$1,0)+2),FALSE), INDIRECT("Data!L3C" &amp; (MATCH(O$8,Data!$A$1:$BE$1,0)+2) &amp; ":L107C" &amp; (MATCH(O$8,Data!$A$1:$BE$1,0)+2),FALSE)))</f>
        <v>4.9279191679935819E-3</v>
      </c>
      <c r="P21" s="102">
        <f ca="1">IF(OR($B21 = "", P$8 = ""), "", _xlfn.COVARIANCE.S(INDIRECT("Data!L3C" &amp; (MATCH($B21,Data!$A$1:$BE$1,0)+2) &amp; ":L107C" &amp; (MATCH($B21,Data!$A$1:$BE$1,0)+2),FALSE), INDIRECT("Data!L3C" &amp; (MATCH(P$8,Data!$A$1:$BE$1,0)+2) &amp; ":L107C" &amp; (MATCH(P$8,Data!$A$1:$BE$1,0)+2),FALSE)))</f>
        <v>9.5872872039843497E-4</v>
      </c>
      <c r="Q21" s="102">
        <f ca="1">IF(OR($B21 = "", Q$8 = ""), "", _xlfn.COVARIANCE.S(INDIRECT("Data!L3C" &amp; (MATCH($B21,Data!$A$1:$BE$1,0)+2) &amp; ":L107C" &amp; (MATCH($B21,Data!$A$1:$BE$1,0)+2),FALSE), INDIRECT("Data!L3C" &amp; (MATCH(Q$8,Data!$A$1:$BE$1,0)+2) &amp; ":L107C" &amp; (MATCH(Q$8,Data!$A$1:$BE$1,0)+2),FALSE)))</f>
        <v>2.1281766565355606E-3</v>
      </c>
      <c r="R21" s="102">
        <f ca="1">IF(OR($B21 = "", R$8 = ""), "", _xlfn.COVARIANCE.S(INDIRECT("Data!L3C" &amp; (MATCH($B21,Data!$A$1:$BE$1,0)+2) &amp; ":L107C" &amp; (MATCH($B21,Data!$A$1:$BE$1,0)+2),FALSE), INDIRECT("Data!L3C" &amp; (MATCH(R$8,Data!$A$1:$BE$1,0)+2) &amp; ":L107C" &amp; (MATCH(R$8,Data!$A$1:$BE$1,0)+2),FALSE)))</f>
        <v>1.423222974502528E-3</v>
      </c>
      <c r="S21" s="102" t="str">
        <f ca="1">IF(OR($B21 = "", S$8 = ""), "", _xlfn.COVARIANCE.S(INDIRECT("Data!L3C" &amp; (MATCH($B21,Data!$A$1:$BE$1,0)+2) &amp; ":L107C" &amp; (MATCH($B21,Data!$A$1:$BE$1,0)+2),FALSE), INDIRECT("Data!L3C" &amp; (MATCH(S$8,Data!$A$1:$BE$1,0)+2) &amp; ":L107C" &amp; (MATCH(S$8,Data!$A$1:$BE$1,0)+2),FALSE)))</f>
        <v/>
      </c>
      <c r="T21" s="102" t="str">
        <f ca="1">IF(OR($B21 = "", T$8 = ""), "", _xlfn.COVARIANCE.S(INDIRECT("Data!L3C" &amp; (MATCH($B21,Data!$A$1:$BE$1,0)+2) &amp; ":L107C" &amp; (MATCH($B21,Data!$A$1:$BE$1,0)+2),FALSE), INDIRECT("Data!L3C" &amp; (MATCH(T$8,Data!$A$1:$BE$1,0)+2) &amp; ":L107C" &amp; (MATCH(T$8,Data!$A$1:$BE$1,0)+2),FALSE)))</f>
        <v/>
      </c>
      <c r="U21" s="109">
        <f ca="1">IF(ISBLANK(INDIRECT("Summary!B" &amp; 18 + COUNTBLANK(LongTickers))), 0, INDIRECT("Summary!F" &amp; 18 + COUNTBLANK(LongTickers)))</f>
        <v>-43.290000999999997</v>
      </c>
      <c r="V21" s="54">
        <f t="shared" ca="1" si="0"/>
        <v>-3.0945529619974422E-2</v>
      </c>
      <c r="X21" s="104"/>
    </row>
    <row r="22" spans="1:32" x14ac:dyDescent="0.25">
      <c r="A22" s="101"/>
      <c r="B22" s="64" t="str">
        <f ca="1">IF(COUNTBLANK(LongTickers)+COUNTBLANK(ShortTickers) &lt; 5, INDIRECT("Summary!B" &amp; 28 - 9 + COUNTBLANK(LongTickers)), "")</f>
        <v>MOS</v>
      </c>
      <c r="C22" s="103">
        <f ca="1">IF(OR($B22 = "", C$8 = ""), "", _xlfn.COVARIANCE.S(INDIRECT("Data!L3C" &amp; (MATCH($B22,Data!$A$1:$BE$1,0)+2) &amp; ":L107C" &amp; (MATCH($B22,Data!$A$1:$BE$1,0)+2),FALSE), INDIRECT("Data!L3C" &amp; (MATCH(C$8,Data!$A$1:$BE$1,0)+2) &amp; ":L107C" &amp; (MATCH(C$8,Data!$A$1:$BE$1,0)+2),FALSE)))</f>
        <v>1.9701311223390092E-4</v>
      </c>
      <c r="D22" s="102">
        <f ca="1">IF(OR($B22 = "", D$8 = ""), "", _xlfn.COVARIANCE.S(INDIRECT("Data!L3C" &amp; (MATCH($B22,Data!$A$1:$BE$1,0)+2) &amp; ":L107C" &amp; (MATCH($B22,Data!$A$1:$BE$1,0)+2),FALSE), INDIRECT("Data!L3C" &amp; (MATCH(D$8,Data!$A$1:$BE$1,0)+2) &amp; ":L107C" &amp; (MATCH(D$8,Data!$A$1:$BE$1,0)+2),FALSE)))</f>
        <v>3.4194507263620095E-4</v>
      </c>
      <c r="E22" s="102">
        <f ca="1">IF(OR($B22 = "", E$8 = ""), "", _xlfn.COVARIANCE.S(INDIRECT("Data!L3C" &amp; (MATCH($B22,Data!$A$1:$BE$1,0)+2) &amp; ":L107C" &amp; (MATCH($B22,Data!$A$1:$BE$1,0)+2),FALSE), INDIRECT("Data!L3C" &amp; (MATCH(E$8,Data!$A$1:$BE$1,0)+2) &amp; ":L107C" &amp; (MATCH(E$8,Data!$A$1:$BE$1,0)+2),FALSE)))</f>
        <v>1.3987033646348818E-4</v>
      </c>
      <c r="F22" s="102">
        <f ca="1">IF(OR($B22 = "", F$8 = ""), "", _xlfn.COVARIANCE.S(INDIRECT("Data!L3C" &amp; (MATCH($B22,Data!$A$1:$BE$1,0)+2) &amp; ":L107C" &amp; (MATCH($B22,Data!$A$1:$BE$1,0)+2),FALSE), INDIRECT("Data!L3C" &amp; (MATCH(F$8,Data!$A$1:$BE$1,0)+2) &amp; ":L107C" &amp; (MATCH(F$8,Data!$A$1:$BE$1,0)+2),FALSE)))</f>
        <v>1.2838375500301251E-3</v>
      </c>
      <c r="G22" s="102">
        <f ca="1">IF(OR($B22 = "", G$8 = ""), "", _xlfn.COVARIANCE.S(INDIRECT("Data!L3C" &amp; (MATCH($B22,Data!$A$1:$BE$1,0)+2) &amp; ":L107C" &amp; (MATCH($B22,Data!$A$1:$BE$1,0)+2),FALSE), INDIRECT("Data!L3C" &amp; (MATCH(G$8,Data!$A$1:$BE$1,0)+2) &amp; ":L107C" &amp; (MATCH(G$8,Data!$A$1:$BE$1,0)+2),FALSE)))</f>
        <v>2.1998242947712482E-3</v>
      </c>
      <c r="H22" s="102">
        <f ca="1">IF(OR($B22 = "", H$8 = ""), "", _xlfn.COVARIANCE.S(INDIRECT("Data!L3C" &amp; (MATCH($B22,Data!$A$1:$BE$1,0)+2) &amp; ":L107C" &amp; (MATCH($B22,Data!$A$1:$BE$1,0)+2),FALSE), INDIRECT("Data!L3C" &amp; (MATCH(H$8,Data!$A$1:$BE$1,0)+2) &amp; ":L107C" &amp; (MATCH(H$8,Data!$A$1:$BE$1,0)+2),FALSE)))</f>
        <v>9.0182223392525226E-4</v>
      </c>
      <c r="I22" s="102">
        <f ca="1">IF(OR($B22 = "", I$8 = ""), "", _xlfn.COVARIANCE.S(INDIRECT("Data!L3C" &amp; (MATCH($B22,Data!$A$1:$BE$1,0)+2) &amp; ":L107C" &amp; (MATCH($B22,Data!$A$1:$BE$1,0)+2),FALSE), INDIRECT("Data!L3C" &amp; (MATCH(I$8,Data!$A$1:$BE$1,0)+2) &amp; ":L107C" &amp; (MATCH(I$8,Data!$A$1:$BE$1,0)+2),FALSE)))</f>
        <v>-1.7271302057874242E-4</v>
      </c>
      <c r="J22" s="102">
        <f ca="1">IF(OR($B22 = "", J$8 = ""), "", _xlfn.COVARIANCE.S(INDIRECT("Data!L3C" &amp; (MATCH($B22,Data!$A$1:$BE$1,0)+2) &amp; ":L107C" &amp; (MATCH($B22,Data!$A$1:$BE$1,0)+2),FALSE), INDIRECT("Data!L3C" &amp; (MATCH(J$8,Data!$A$1:$BE$1,0)+2) &amp; ":L107C" &amp; (MATCH(J$8,Data!$A$1:$BE$1,0)+2),FALSE)))</f>
        <v>2.7913856686295557E-4</v>
      </c>
      <c r="K22" s="102">
        <f ca="1">IF(OR($B22 = "", K$8 = ""), "", _xlfn.COVARIANCE.S(INDIRECT("Data!L3C" &amp; (MATCH($B22,Data!$A$1:$BE$1,0)+2) &amp; ":L107C" &amp; (MATCH($B22,Data!$A$1:$BE$1,0)+2),FALSE), INDIRECT("Data!L3C" &amp; (MATCH(K$8,Data!$A$1:$BE$1,0)+2) &amp; ":L107C" &amp; (MATCH(K$8,Data!$A$1:$BE$1,0)+2),FALSE)))</f>
        <v>2.723223341419967E-4</v>
      </c>
      <c r="L22" s="102">
        <f ca="1">IF(OR($B22 = "", L$8 = ""), "", _xlfn.COVARIANCE.S(INDIRECT("Data!L3C" &amp; (MATCH($B22,Data!$A$1:$BE$1,0)+2) &amp; ":L107C" &amp; (MATCH($B22,Data!$A$1:$BE$1,0)+2),FALSE), INDIRECT("Data!L3C" &amp; (MATCH(L$8,Data!$A$1:$BE$1,0)+2) &amp; ":L107C" &amp; (MATCH(L$8,Data!$A$1:$BE$1,0)+2),FALSE)))</f>
        <v>3.2476010944292678E-6</v>
      </c>
      <c r="M22" s="102">
        <f ca="1">IF(OR($B22 = "", M$8 = ""), "", _xlfn.COVARIANCE.S(INDIRECT("Data!L3C" &amp; (MATCH($B22,Data!$A$1:$BE$1,0)+2) &amp; ":L107C" &amp; (MATCH($B22,Data!$A$1:$BE$1,0)+2),FALSE), INDIRECT("Data!L3C" &amp; (MATCH(M$8,Data!$A$1:$BE$1,0)+2) &amp; ":L107C" &amp; (MATCH(M$8,Data!$A$1:$BE$1,0)+2),FALSE)))</f>
        <v>1.2956741545026252E-3</v>
      </c>
      <c r="N22" s="102">
        <f ca="1">IF(OR($B22 = "", N$8 = ""), "", _xlfn.COVARIANCE.S(INDIRECT("Data!L3C" &amp; (MATCH($B22,Data!$A$1:$BE$1,0)+2) &amp; ":L107C" &amp; (MATCH($B22,Data!$A$1:$BE$1,0)+2),FALSE), INDIRECT("Data!L3C" &amp; (MATCH(N$8,Data!$A$1:$BE$1,0)+2) &amp; ":L107C" &amp; (MATCH(N$8,Data!$A$1:$BE$1,0)+2),FALSE)))</f>
        <v>4.3779763136103683E-4</v>
      </c>
      <c r="O22" s="102">
        <f ca="1">IF(OR($B22 = "", O$8 = ""), "", _xlfn.COVARIANCE.S(INDIRECT("Data!L3C" &amp; (MATCH($B22,Data!$A$1:$BE$1,0)+2) &amp; ":L107C" &amp; (MATCH($B22,Data!$A$1:$BE$1,0)+2),FALSE), INDIRECT("Data!L3C" &amp; (MATCH(O$8,Data!$A$1:$BE$1,0)+2) &amp; ":L107C" &amp; (MATCH(O$8,Data!$A$1:$BE$1,0)+2),FALSE)))</f>
        <v>9.5872872039843497E-4</v>
      </c>
      <c r="P22" s="102">
        <f ca="1">IF(OR($B22 = "", P$8 = ""), "", _xlfn.COVARIANCE.S(INDIRECT("Data!L3C" &amp; (MATCH($B22,Data!$A$1:$BE$1,0)+2) &amp; ":L107C" &amp; (MATCH($B22,Data!$A$1:$BE$1,0)+2),FALSE), INDIRECT("Data!L3C" &amp; (MATCH(P$8,Data!$A$1:$BE$1,0)+2) &amp; ":L107C" &amp; (MATCH(P$8,Data!$A$1:$BE$1,0)+2),FALSE)))</f>
        <v>4.5540902659327838E-3</v>
      </c>
      <c r="Q22" s="102">
        <f ca="1">IF(OR($B22 = "", Q$8 = ""), "", _xlfn.COVARIANCE.S(INDIRECT("Data!L3C" &amp; (MATCH($B22,Data!$A$1:$BE$1,0)+2) &amp; ":L107C" &amp; (MATCH($B22,Data!$A$1:$BE$1,0)+2),FALSE), INDIRECT("Data!L3C" &amp; (MATCH(Q$8,Data!$A$1:$BE$1,0)+2) &amp; ":L107C" &amp; (MATCH(Q$8,Data!$A$1:$BE$1,0)+2),FALSE)))</f>
        <v>3.0806965840247897E-4</v>
      </c>
      <c r="R22" s="102">
        <f ca="1">IF(OR($B22 = "", R$8 = ""), "", _xlfn.COVARIANCE.S(INDIRECT("Data!L3C" &amp; (MATCH($B22,Data!$A$1:$BE$1,0)+2) &amp; ":L107C" &amp; (MATCH($B22,Data!$A$1:$BE$1,0)+2),FALSE), INDIRECT("Data!L3C" &amp; (MATCH(R$8,Data!$A$1:$BE$1,0)+2) &amp; ":L107C" &amp; (MATCH(R$8,Data!$A$1:$BE$1,0)+2),FALSE)))</f>
        <v>9.7851183288693417E-4</v>
      </c>
      <c r="S22" s="102" t="str">
        <f ca="1">IF(OR($B22 = "", S$8 = ""), "", _xlfn.COVARIANCE.S(INDIRECT("Data!L3C" &amp; (MATCH($B22,Data!$A$1:$BE$1,0)+2) &amp; ":L107C" &amp; (MATCH($B22,Data!$A$1:$BE$1,0)+2),FALSE), INDIRECT("Data!L3C" &amp; (MATCH(S$8,Data!$A$1:$BE$1,0)+2) &amp; ":L107C" &amp; (MATCH(S$8,Data!$A$1:$BE$1,0)+2),FALSE)))</f>
        <v/>
      </c>
      <c r="T22" s="102" t="str">
        <f ca="1">IF(OR($B22 = "", T$8 = ""), "", _xlfn.COVARIANCE.S(INDIRECT("Data!L3C" &amp; (MATCH($B22,Data!$A$1:$BE$1,0)+2) &amp; ":L107C" &amp; (MATCH($B22,Data!$A$1:$BE$1,0)+2),FALSE), INDIRECT("Data!L3C" &amp; (MATCH(T$8,Data!$A$1:$BE$1,0)+2) &amp; ":L107C" &amp; (MATCH(T$8,Data!$A$1:$BE$1,0)+2),FALSE)))</f>
        <v/>
      </c>
      <c r="U22" s="109">
        <f ca="1">IF(ISBLANK(INDIRECT("Summary!B" &amp; 19 + COUNTBLANK(LongTickers))), 0, INDIRECT("Summary!F" &amp; 19 + COUNTBLANK(LongTickers)))</f>
        <v>-49.064673999999997</v>
      </c>
      <c r="V22" s="54">
        <f t="shared" ca="1" si="0"/>
        <v>-3.5073510914480896E-2</v>
      </c>
    </row>
    <row r="23" spans="1:32" x14ac:dyDescent="0.25">
      <c r="A23" s="101"/>
      <c r="B23" s="64" t="str">
        <f ca="1">IF(COUNTBLANK(LongTickers)+COUNTBLANK(ShortTickers) &lt; 4, INDIRECT("Summary!B" &amp; 29 - 9 + COUNTBLANK(LongTickers)), "")</f>
        <v>WING</v>
      </c>
      <c r="C23" s="103">
        <f ca="1">IF(OR($B23 = "", C$8 = ""), "", _xlfn.COVARIANCE.S(INDIRECT("Data!L3C" &amp; (MATCH($B23,Data!$A$1:$BE$1,0)+2) &amp; ":L107C" &amp; (MATCH($B23,Data!$A$1:$BE$1,0)+2),FALSE), INDIRECT("Data!L3C" &amp; (MATCH(C$8,Data!$A$1:$BE$1,0)+2) &amp; ":L107C" &amp; (MATCH(C$8,Data!$A$1:$BE$1,0)+2),FALSE)))</f>
        <v>2.1717404245006674E-3</v>
      </c>
      <c r="D23" s="102">
        <f ca="1">IF(OR($B23 = "", D$8 = ""), "", _xlfn.COVARIANCE.S(INDIRECT("Data!L3C" &amp; (MATCH($B23,Data!$A$1:$BE$1,0)+2) &amp; ":L107C" &amp; (MATCH($B23,Data!$A$1:$BE$1,0)+2),FALSE), INDIRECT("Data!L3C" &amp; (MATCH(D$8,Data!$A$1:$BE$1,0)+2) &amp; ":L107C" &amp; (MATCH(D$8,Data!$A$1:$BE$1,0)+2),FALSE)))</f>
        <v>9.6706233395397632E-4</v>
      </c>
      <c r="E23" s="102">
        <f ca="1">IF(OR($B23 = "", E$8 = ""), "", _xlfn.COVARIANCE.S(INDIRECT("Data!L3C" &amp; (MATCH($B23,Data!$A$1:$BE$1,0)+2) &amp; ":L107C" &amp; (MATCH($B23,Data!$A$1:$BE$1,0)+2),FALSE), INDIRECT("Data!L3C" &amp; (MATCH(E$8,Data!$A$1:$BE$1,0)+2) &amp; ":L107C" &amp; (MATCH(E$8,Data!$A$1:$BE$1,0)+2),FALSE)))</f>
        <v>-3.5465530679717246E-4</v>
      </c>
      <c r="F23" s="102">
        <f ca="1">IF(OR($B23 = "", F$8 = ""), "", _xlfn.COVARIANCE.S(INDIRECT("Data!L3C" &amp; (MATCH($B23,Data!$A$1:$BE$1,0)+2) &amp; ":L107C" &amp; (MATCH($B23,Data!$A$1:$BE$1,0)+2),FALSE), INDIRECT("Data!L3C" &amp; (MATCH(F$8,Data!$A$1:$BE$1,0)+2) &amp; ":L107C" &amp; (MATCH(F$8,Data!$A$1:$BE$1,0)+2),FALSE)))</f>
        <v>7.7256786191535673E-4</v>
      </c>
      <c r="G23" s="102">
        <f ca="1">IF(OR($B23 = "", G$8 = ""), "", _xlfn.COVARIANCE.S(INDIRECT("Data!L3C" &amp; (MATCH($B23,Data!$A$1:$BE$1,0)+2) &amp; ":L107C" &amp; (MATCH($B23,Data!$A$1:$BE$1,0)+2),FALSE), INDIRECT("Data!L3C" &amp; (MATCH(G$8,Data!$A$1:$BE$1,0)+2) &amp; ":L107C" &amp; (MATCH(G$8,Data!$A$1:$BE$1,0)+2),FALSE)))</f>
        <v>-1.6667601599271205E-4</v>
      </c>
      <c r="H23" s="102">
        <f ca="1">IF(OR($B23 = "", H$8 = ""), "", _xlfn.COVARIANCE.S(INDIRECT("Data!L3C" &amp; (MATCH($B23,Data!$A$1:$BE$1,0)+2) &amp; ":L107C" &amp; (MATCH($B23,Data!$A$1:$BE$1,0)+2),FALSE), INDIRECT("Data!L3C" &amp; (MATCH(H$8,Data!$A$1:$BE$1,0)+2) &amp; ":L107C" &amp; (MATCH(H$8,Data!$A$1:$BE$1,0)+2),FALSE)))</f>
        <v>3.7329641442613434E-3</v>
      </c>
      <c r="I23" s="102">
        <f ca="1">IF(OR($B23 = "", I$8 = ""), "", _xlfn.COVARIANCE.S(INDIRECT("Data!L3C" &amp; (MATCH($B23,Data!$A$1:$BE$1,0)+2) &amp; ":L107C" &amp; (MATCH($B23,Data!$A$1:$BE$1,0)+2),FALSE), INDIRECT("Data!L3C" &amp; (MATCH(I$8,Data!$A$1:$BE$1,0)+2) &amp; ":L107C" &amp; (MATCH(I$8,Data!$A$1:$BE$1,0)+2),FALSE)))</f>
        <v>-2.2034553217726698E-4</v>
      </c>
      <c r="J23" s="102">
        <f ca="1">IF(OR($B23 = "", J$8 = ""), "", _xlfn.COVARIANCE.S(INDIRECT("Data!L3C" &amp; (MATCH($B23,Data!$A$1:$BE$1,0)+2) &amp; ":L107C" &amp; (MATCH($B23,Data!$A$1:$BE$1,0)+2),FALSE), INDIRECT("Data!L3C" &amp; (MATCH(J$8,Data!$A$1:$BE$1,0)+2) &amp; ":L107C" &amp; (MATCH(J$8,Data!$A$1:$BE$1,0)+2),FALSE)))</f>
        <v>6.5121126652373419E-5</v>
      </c>
      <c r="K23" s="102">
        <f ca="1">IF(OR($B23 = "", K$8 = ""), "", _xlfn.COVARIANCE.S(INDIRECT("Data!L3C" &amp; (MATCH($B23,Data!$A$1:$BE$1,0)+2) &amp; ":L107C" &amp; (MATCH($B23,Data!$A$1:$BE$1,0)+2),FALSE), INDIRECT("Data!L3C" &amp; (MATCH(K$8,Data!$A$1:$BE$1,0)+2) &amp; ":L107C" &amp; (MATCH(K$8,Data!$A$1:$BE$1,0)+2),FALSE)))</f>
        <v>1.5557543269225716E-3</v>
      </c>
      <c r="L23" s="102">
        <f ca="1">IF(OR($B23 = "", L$8 = ""), "", _xlfn.COVARIANCE.S(INDIRECT("Data!L3C" &amp; (MATCH($B23,Data!$A$1:$BE$1,0)+2) &amp; ":L107C" &amp; (MATCH($B23,Data!$A$1:$BE$1,0)+2),FALSE), INDIRECT("Data!L3C" &amp; (MATCH(L$8,Data!$A$1:$BE$1,0)+2) &amp; ":L107C" &amp; (MATCH(L$8,Data!$A$1:$BE$1,0)+2),FALSE)))</f>
        <v>-1.9177101535313139E-6</v>
      </c>
      <c r="M23" s="102">
        <f ca="1">IF(OR($B23 = "", M$8 = ""), "", _xlfn.COVARIANCE.S(INDIRECT("Data!L3C" &amp; (MATCH($B23,Data!$A$1:$BE$1,0)+2) &amp; ":L107C" &amp; (MATCH($B23,Data!$A$1:$BE$1,0)+2),FALSE), INDIRECT("Data!L3C" &amp; (MATCH(M$8,Data!$A$1:$BE$1,0)+2) &amp; ":L107C" &amp; (MATCH(M$8,Data!$A$1:$BE$1,0)+2),FALSE)))</f>
        <v>1.9923543185321369E-3</v>
      </c>
      <c r="N23" s="102">
        <f ca="1">IF(OR($B23 = "", N$8 = ""), "", _xlfn.COVARIANCE.S(INDIRECT("Data!L3C" &amp; (MATCH($B23,Data!$A$1:$BE$1,0)+2) &amp; ":L107C" &amp; (MATCH($B23,Data!$A$1:$BE$1,0)+2),FALSE), INDIRECT("Data!L3C" &amp; (MATCH(N$8,Data!$A$1:$BE$1,0)+2) &amp; ":L107C" &amp; (MATCH(N$8,Data!$A$1:$BE$1,0)+2),FALSE)))</f>
        <v>5.7891727169285005E-4</v>
      </c>
      <c r="O23" s="102">
        <f ca="1">IF(OR($B23 = "", O$8 = ""), "", _xlfn.COVARIANCE.S(INDIRECT("Data!L3C" &amp; (MATCH($B23,Data!$A$1:$BE$1,0)+2) &amp; ":L107C" &amp; (MATCH($B23,Data!$A$1:$BE$1,0)+2),FALSE), INDIRECT("Data!L3C" &amp; (MATCH(O$8,Data!$A$1:$BE$1,0)+2) &amp; ":L107C" &amp; (MATCH(O$8,Data!$A$1:$BE$1,0)+2),FALSE)))</f>
        <v>2.1281766565355606E-3</v>
      </c>
      <c r="P23" s="102">
        <f ca="1">IF(OR($B23 = "", P$8 = ""), "", _xlfn.COVARIANCE.S(INDIRECT("Data!L3C" &amp; (MATCH($B23,Data!$A$1:$BE$1,0)+2) &amp; ":L107C" &amp; (MATCH($B23,Data!$A$1:$BE$1,0)+2),FALSE), INDIRECT("Data!L3C" &amp; (MATCH(P$8,Data!$A$1:$BE$1,0)+2) &amp; ":L107C" &amp; (MATCH(P$8,Data!$A$1:$BE$1,0)+2),FALSE)))</f>
        <v>3.0806965840247897E-4</v>
      </c>
      <c r="Q23" s="102">
        <f ca="1">IF(OR($B23 = "", Q$8 = ""), "", _xlfn.COVARIANCE.S(INDIRECT("Data!L3C" &amp; (MATCH($B23,Data!$A$1:$BE$1,0)+2) &amp; ":L107C" &amp; (MATCH($B23,Data!$A$1:$BE$1,0)+2),FALSE), INDIRECT("Data!L3C" &amp; (MATCH(Q$8,Data!$A$1:$BE$1,0)+2) &amp; ":L107C" &amp; (MATCH(Q$8,Data!$A$1:$BE$1,0)+2),FALSE)))</f>
        <v>4.883768909285339E-3</v>
      </c>
      <c r="R23" s="102">
        <f ca="1">IF(OR($B23 = "", R$8 = ""), "", _xlfn.COVARIANCE.S(INDIRECT("Data!L3C" &amp; (MATCH($B23,Data!$A$1:$BE$1,0)+2) &amp; ":L107C" &amp; (MATCH($B23,Data!$A$1:$BE$1,0)+2),FALSE), INDIRECT("Data!L3C" &amp; (MATCH(R$8,Data!$A$1:$BE$1,0)+2) &amp; ":L107C" &amp; (MATCH(R$8,Data!$A$1:$BE$1,0)+2),FALSE)))</f>
        <v>1.4140324762061324E-3</v>
      </c>
      <c r="S23" s="102" t="str">
        <f ca="1">IF(OR($B23 = "", S$8 = ""), "", _xlfn.COVARIANCE.S(INDIRECT("Data!L3C" &amp; (MATCH($B23,Data!$A$1:$BE$1,0)+2) &amp; ":L107C" &amp; (MATCH($B23,Data!$A$1:$BE$1,0)+2),FALSE), INDIRECT("Data!L3C" &amp; (MATCH(S$8,Data!$A$1:$BE$1,0)+2) &amp; ":L107C" &amp; (MATCH(S$8,Data!$A$1:$BE$1,0)+2),FALSE)))</f>
        <v/>
      </c>
      <c r="T23" s="102" t="str">
        <f ca="1">IF(OR($B23 = "", T$8 = ""), "", _xlfn.COVARIANCE.S(INDIRECT("Data!L3C" &amp; (MATCH($B23,Data!$A$1:$BE$1,0)+2) &amp; ":L107C" &amp; (MATCH($B23,Data!$A$1:$BE$1,0)+2),FALSE), INDIRECT("Data!L3C" &amp; (MATCH(T$8,Data!$A$1:$BE$1,0)+2) &amp; ":L107C" &amp; (MATCH(T$8,Data!$A$1:$BE$1,0)+2),FALSE)))</f>
        <v/>
      </c>
      <c r="U23" s="109">
        <f ca="1">IF(ISBLANK(INDIRECT("Summary!B" &amp; 20 + COUNTBLANK(LongTickers))), 0, INDIRECT("Summary!F" &amp; 20 + COUNTBLANK(LongTickers)))</f>
        <v>-141.40016199999999</v>
      </c>
      <c r="V23" s="54">
        <f t="shared" ca="1" si="0"/>
        <v>-0.10107883576718285</v>
      </c>
      <c r="W23" s="59"/>
      <c r="Y23" s="59"/>
    </row>
    <row r="24" spans="1:32" x14ac:dyDescent="0.25">
      <c r="A24" s="101"/>
      <c r="B24" s="64" t="str">
        <f ca="1">IF(COUNTBLANK(LongTickers)+COUNTBLANK(ShortTickers) &lt; 3, INDIRECT("Summary!B" &amp; 30 - 9 + COUNTBLANK(LongTickers)), "")</f>
        <v>OLED</v>
      </c>
      <c r="C24" s="103">
        <f ca="1">IF(OR($B24 = "", C$8 = ""), "", _xlfn.COVARIANCE.S(INDIRECT("Data!L3C" &amp; (MATCH($B24,Data!$A$1:$BE$1,0)+2) &amp; ":L107C" &amp; (MATCH($B24,Data!$A$1:$BE$1,0)+2),FALSE), INDIRECT("Data!L3C" &amp; (MATCH(C$8,Data!$A$1:$BE$1,0)+2) &amp; ":L107C" &amp; (MATCH(C$8,Data!$A$1:$BE$1,0)+2),FALSE)))</f>
        <v>1.1507052772527083E-3</v>
      </c>
      <c r="D24" s="102">
        <f ca="1">IF(OR($B24 = "", D$8 = ""), "", _xlfn.COVARIANCE.S(INDIRECT("Data!L3C" &amp; (MATCH($B24,Data!$A$1:$BE$1,0)+2) &amp; ":L107C" &amp; (MATCH($B24,Data!$A$1:$BE$1,0)+2),FALSE), INDIRECT("Data!L3C" &amp; (MATCH(D$8,Data!$A$1:$BE$1,0)+2) &amp; ":L107C" &amp; (MATCH(D$8,Data!$A$1:$BE$1,0)+2),FALSE)))</f>
        <v>4.6325198036069207E-4</v>
      </c>
      <c r="E24" s="102">
        <f ca="1">IF(OR($B24 = "", E$8 = ""), "", _xlfn.COVARIANCE.S(INDIRECT("Data!L3C" &amp; (MATCH($B24,Data!$A$1:$BE$1,0)+2) &amp; ":L107C" &amp; (MATCH($B24,Data!$A$1:$BE$1,0)+2),FALSE), INDIRECT("Data!L3C" &amp; (MATCH(E$8,Data!$A$1:$BE$1,0)+2) &amp; ":L107C" &amp; (MATCH(E$8,Data!$A$1:$BE$1,0)+2),FALSE)))</f>
        <v>3.9002976188973627E-4</v>
      </c>
      <c r="F24" s="102">
        <f ca="1">IF(OR($B24 = "", F$8 = ""), "", _xlfn.COVARIANCE.S(INDIRECT("Data!L3C" &amp; (MATCH($B24,Data!$A$1:$BE$1,0)+2) &amp; ":L107C" &amp; (MATCH($B24,Data!$A$1:$BE$1,0)+2),FALSE), INDIRECT("Data!L3C" &amp; (MATCH(F$8,Data!$A$1:$BE$1,0)+2) &amp; ":L107C" &amp; (MATCH(F$8,Data!$A$1:$BE$1,0)+2),FALSE)))</f>
        <v>1.8864861810844373E-3</v>
      </c>
      <c r="G24" s="102">
        <f ca="1">IF(OR($B24 = "", G$8 = ""), "", _xlfn.COVARIANCE.S(INDIRECT("Data!L3C" &amp; (MATCH($B24,Data!$A$1:$BE$1,0)+2) &amp; ":L107C" &amp; (MATCH($B24,Data!$A$1:$BE$1,0)+2),FALSE), INDIRECT("Data!L3C" &amp; (MATCH(G$8,Data!$A$1:$BE$1,0)+2) &amp; ":L107C" &amp; (MATCH(G$8,Data!$A$1:$BE$1,0)+2),FALSE)))</f>
        <v>5.6309932586151882E-4</v>
      </c>
      <c r="H24" s="102">
        <f ca="1">IF(OR($B24 = "", H$8 = ""), "", _xlfn.COVARIANCE.S(INDIRECT("Data!L3C" &amp; (MATCH($B24,Data!$A$1:$BE$1,0)+2) &amp; ":L107C" &amp; (MATCH($B24,Data!$A$1:$BE$1,0)+2),FALSE), INDIRECT("Data!L3C" &amp; (MATCH(H$8,Data!$A$1:$BE$1,0)+2) &amp; ":L107C" &amp; (MATCH(H$8,Data!$A$1:$BE$1,0)+2),FALSE)))</f>
        <v>2.5925572085711826E-3</v>
      </c>
      <c r="I24" s="102">
        <f ca="1">IF(OR($B24 = "", I$8 = ""), "", _xlfn.COVARIANCE.S(INDIRECT("Data!L3C" &amp; (MATCH($B24,Data!$A$1:$BE$1,0)+2) &amp; ":L107C" &amp; (MATCH($B24,Data!$A$1:$BE$1,0)+2),FALSE), INDIRECT("Data!L3C" &amp; (MATCH(I$8,Data!$A$1:$BE$1,0)+2) &amp; ":L107C" &amp; (MATCH(I$8,Data!$A$1:$BE$1,0)+2),FALSE)))</f>
        <v>2.944782143925458E-4</v>
      </c>
      <c r="J24" s="102">
        <f ca="1">IF(OR($B24 = "", J$8 = ""), "", _xlfn.COVARIANCE.S(INDIRECT("Data!L3C" &amp; (MATCH($B24,Data!$A$1:$BE$1,0)+2) &amp; ":L107C" &amp; (MATCH($B24,Data!$A$1:$BE$1,0)+2),FALSE), INDIRECT("Data!L3C" &amp; (MATCH(J$8,Data!$A$1:$BE$1,0)+2) &amp; ":L107C" &amp; (MATCH(J$8,Data!$A$1:$BE$1,0)+2),FALSE)))</f>
        <v>4.0700979768902893E-4</v>
      </c>
      <c r="K24" s="102">
        <f ca="1">IF(OR($B24 = "", K$8 = ""), "", _xlfn.COVARIANCE.S(INDIRECT("Data!L3C" &amp; (MATCH($B24,Data!$A$1:$BE$1,0)+2) &amp; ":L107C" &amp; (MATCH($B24,Data!$A$1:$BE$1,0)+2),FALSE), INDIRECT("Data!L3C" &amp; (MATCH(K$8,Data!$A$1:$BE$1,0)+2) &amp; ":L107C" &amp; (MATCH(K$8,Data!$A$1:$BE$1,0)+2),FALSE)))</f>
        <v>1.188207080845812E-3</v>
      </c>
      <c r="L24" s="102">
        <f ca="1">IF(OR($B24 = "", L$8 = ""), "", _xlfn.COVARIANCE.S(INDIRECT("Data!L3C" &amp; (MATCH($B24,Data!$A$1:$BE$1,0)+2) &amp; ":L107C" &amp; (MATCH($B24,Data!$A$1:$BE$1,0)+2),FALSE), INDIRECT("Data!L3C" &amp; (MATCH(L$8,Data!$A$1:$BE$1,0)+2) &amp; ":L107C" &amp; (MATCH(L$8,Data!$A$1:$BE$1,0)+2),FALSE)))</f>
        <v>-1.063542068012467E-6</v>
      </c>
      <c r="M24" s="102">
        <f ca="1">IF(OR($B24 = "", M$8 = ""), "", _xlfn.COVARIANCE.S(INDIRECT("Data!L3C" &amp; (MATCH($B24,Data!$A$1:$BE$1,0)+2) &amp; ":L107C" &amp; (MATCH($B24,Data!$A$1:$BE$1,0)+2),FALSE), INDIRECT("Data!L3C" &amp; (MATCH(M$8,Data!$A$1:$BE$1,0)+2) &amp; ":L107C" &amp; (MATCH(M$8,Data!$A$1:$BE$1,0)+2),FALSE)))</f>
        <v>2.0545464024186557E-3</v>
      </c>
      <c r="N24" s="102">
        <f ca="1">IF(OR($B24 = "", N$8 = ""), "", _xlfn.COVARIANCE.S(INDIRECT("Data!L3C" &amp; (MATCH($B24,Data!$A$1:$BE$1,0)+2) &amp; ":L107C" &amp; (MATCH($B24,Data!$A$1:$BE$1,0)+2),FALSE), INDIRECT("Data!L3C" &amp; (MATCH(N$8,Data!$A$1:$BE$1,0)+2) &amp; ":L107C" &amp; (MATCH(N$8,Data!$A$1:$BE$1,0)+2),FALSE)))</f>
        <v>5.93586362061E-4</v>
      </c>
      <c r="O24" s="102">
        <f ca="1">IF(OR($B24 = "", O$8 = ""), "", _xlfn.COVARIANCE.S(INDIRECT("Data!L3C" &amp; (MATCH($B24,Data!$A$1:$BE$1,0)+2) &amp; ":L107C" &amp; (MATCH($B24,Data!$A$1:$BE$1,0)+2),FALSE), INDIRECT("Data!L3C" &amp; (MATCH(O$8,Data!$A$1:$BE$1,0)+2) &amp; ":L107C" &amp; (MATCH(O$8,Data!$A$1:$BE$1,0)+2),FALSE)))</f>
        <v>1.423222974502528E-3</v>
      </c>
      <c r="P24" s="102">
        <f ca="1">IF(OR($B24 = "", P$8 = ""), "", _xlfn.COVARIANCE.S(INDIRECT("Data!L3C" &amp; (MATCH($B24,Data!$A$1:$BE$1,0)+2) &amp; ":L107C" &amp; (MATCH($B24,Data!$A$1:$BE$1,0)+2),FALSE), INDIRECT("Data!L3C" &amp; (MATCH(P$8,Data!$A$1:$BE$1,0)+2) &amp; ":L107C" &amp; (MATCH(P$8,Data!$A$1:$BE$1,0)+2),FALSE)))</f>
        <v>9.7851183288693417E-4</v>
      </c>
      <c r="Q24" s="102">
        <f ca="1">IF(OR($B24 = "", Q$8 = ""), "", _xlfn.COVARIANCE.S(INDIRECT("Data!L3C" &amp; (MATCH($B24,Data!$A$1:$BE$1,0)+2) &amp; ":L107C" &amp; (MATCH($B24,Data!$A$1:$BE$1,0)+2),FALSE), INDIRECT("Data!L3C" &amp; (MATCH(Q$8,Data!$A$1:$BE$1,0)+2) &amp; ":L107C" &amp; (MATCH(Q$8,Data!$A$1:$BE$1,0)+2),FALSE)))</f>
        <v>1.4140324762061324E-3</v>
      </c>
      <c r="R24" s="102">
        <f ca="1">IF(OR($B24 = "", R$8 = ""), "", _xlfn.COVARIANCE.S(INDIRECT("Data!L3C" &amp; (MATCH($B24,Data!$A$1:$BE$1,0)+2) &amp; ":L107C" &amp; (MATCH($B24,Data!$A$1:$BE$1,0)+2),FALSE), INDIRECT("Data!L3C" &amp; (MATCH(R$8,Data!$A$1:$BE$1,0)+2) &amp; ":L107C" &amp; (MATCH(R$8,Data!$A$1:$BE$1,0)+2),FALSE)))</f>
        <v>2.8255364905759627E-3</v>
      </c>
      <c r="S24" s="102" t="str">
        <f ca="1">IF(OR($B24 = "", S$8 = ""), "", _xlfn.COVARIANCE.S(INDIRECT("Data!L3C" &amp; (MATCH($B24,Data!$A$1:$BE$1,0)+2) &amp; ":L107C" &amp; (MATCH($B24,Data!$A$1:$BE$1,0)+2),FALSE), INDIRECT("Data!L3C" &amp; (MATCH(S$8,Data!$A$1:$BE$1,0)+2) &amp; ":L107C" &amp; (MATCH(S$8,Data!$A$1:$BE$1,0)+2),FALSE)))</f>
        <v/>
      </c>
      <c r="T24" s="102" t="str">
        <f ca="1">IF(OR($B24 = "", T$8 = ""), "", _xlfn.COVARIANCE.S(INDIRECT("Data!L3C" &amp; (MATCH($B24,Data!$A$1:$BE$1,0)+2) &amp; ":L107C" &amp; (MATCH($B24,Data!$A$1:$BE$1,0)+2),FALSE), INDIRECT("Data!L3C" &amp; (MATCH(T$8,Data!$A$1:$BE$1,0)+2) &amp; ":L107C" &amp; (MATCH(T$8,Data!$A$1:$BE$1,0)+2),FALSE)))</f>
        <v/>
      </c>
      <c r="U24" s="109">
        <f ca="1">IF(ISBLANK(INDIRECT("Summary!B" &amp; 21 + COUNTBLANK(LongTickers))), 0, INDIRECT("Summary!F" &amp; 21 + COUNTBLANK(LongTickers)))</f>
        <v>-128.25363200000001</v>
      </c>
      <c r="V24" s="54">
        <f t="shared" ca="1" si="0"/>
        <v>-9.1681138282378408E-2</v>
      </c>
      <c r="W24" s="59"/>
    </row>
    <row r="25" spans="1:32" x14ac:dyDescent="0.25">
      <c r="A25" s="101"/>
      <c r="B25" s="64" t="str">
        <f ca="1">IF(COUNTBLANK(LongTickers)+COUNTBLANK(ShortTickers) &lt; 2, INDIRECT("Summary!B" &amp; 31 - 9 + COUNTBLANK(LongTickers)), "")</f>
        <v/>
      </c>
      <c r="C25" s="103" t="str">
        <f ca="1">IF(OR($B25 = "", C$8 = ""), "", _xlfn.COVARIANCE.S(INDIRECT("Data!L3C" &amp; (MATCH($B25,Data!$A$1:$BE$1,0)+2) &amp; ":L107C" &amp; (MATCH($B25,Data!$A$1:$BE$1,0)+2),FALSE), INDIRECT("Data!L3C" &amp; (MATCH(C$8,Data!$A$1:$BE$1,0)+2) &amp; ":L107C" &amp; (MATCH(C$8,Data!$A$1:$BE$1,0)+2),FALSE)))</f>
        <v/>
      </c>
      <c r="D25" s="102" t="str">
        <f ca="1">IF(OR($B25 = "", D$8 = ""), "", _xlfn.COVARIANCE.S(INDIRECT("Data!L3C" &amp; (MATCH($B25,Data!$A$1:$BE$1,0)+2) &amp; ":L107C" &amp; (MATCH($B25,Data!$A$1:$BE$1,0)+2),FALSE), INDIRECT("Data!L3C" &amp; (MATCH(D$8,Data!$A$1:$BE$1,0)+2) &amp; ":L107C" &amp; (MATCH(D$8,Data!$A$1:$BE$1,0)+2),FALSE)))</f>
        <v/>
      </c>
      <c r="E25" s="102" t="str">
        <f ca="1">IF(OR($B25 = "", E$8 = ""), "", _xlfn.COVARIANCE.S(INDIRECT("Data!L3C" &amp; (MATCH($B25,Data!$A$1:$BE$1,0)+2) &amp; ":L107C" &amp; (MATCH($B25,Data!$A$1:$BE$1,0)+2),FALSE), INDIRECT("Data!L3C" &amp; (MATCH(E$8,Data!$A$1:$BE$1,0)+2) &amp; ":L107C" &amp; (MATCH(E$8,Data!$A$1:$BE$1,0)+2),FALSE)))</f>
        <v/>
      </c>
      <c r="F25" s="102" t="str">
        <f ca="1">IF(OR($B25 = "", F$8 = ""), "", _xlfn.COVARIANCE.S(INDIRECT("Data!L3C" &amp; (MATCH($B25,Data!$A$1:$BE$1,0)+2) &amp; ":L107C" &amp; (MATCH($B25,Data!$A$1:$BE$1,0)+2),FALSE), INDIRECT("Data!L3C" &amp; (MATCH(F$8,Data!$A$1:$BE$1,0)+2) &amp; ":L107C" &amp; (MATCH(F$8,Data!$A$1:$BE$1,0)+2),FALSE)))</f>
        <v/>
      </c>
      <c r="G25" s="102" t="str">
        <f ca="1">IF(OR($B25 = "", G$8 = ""), "", _xlfn.COVARIANCE.S(INDIRECT("Data!L3C" &amp; (MATCH($B25,Data!$A$1:$BE$1,0)+2) &amp; ":L107C" &amp; (MATCH($B25,Data!$A$1:$BE$1,0)+2),FALSE), INDIRECT("Data!L3C" &amp; (MATCH(G$8,Data!$A$1:$BE$1,0)+2) &amp; ":L107C" &amp; (MATCH(G$8,Data!$A$1:$BE$1,0)+2),FALSE)))</f>
        <v/>
      </c>
      <c r="H25" s="102" t="str">
        <f ca="1">IF(OR($B25 = "", H$8 = ""), "", _xlfn.COVARIANCE.S(INDIRECT("Data!L3C" &amp; (MATCH($B25,Data!$A$1:$BE$1,0)+2) &amp; ":L107C" &amp; (MATCH($B25,Data!$A$1:$BE$1,0)+2),FALSE), INDIRECT("Data!L3C" &amp; (MATCH(H$8,Data!$A$1:$BE$1,0)+2) &amp; ":L107C" &amp; (MATCH(H$8,Data!$A$1:$BE$1,0)+2),FALSE)))</f>
        <v/>
      </c>
      <c r="I25" s="102" t="str">
        <f ca="1">IF(OR($B25 = "", I$8 = ""), "", _xlfn.COVARIANCE.S(INDIRECT("Data!L3C" &amp; (MATCH($B25,Data!$A$1:$BE$1,0)+2) &amp; ":L107C" &amp; (MATCH($B25,Data!$A$1:$BE$1,0)+2),FALSE), INDIRECT("Data!L3C" &amp; (MATCH(I$8,Data!$A$1:$BE$1,0)+2) &amp; ":L107C" &amp; (MATCH(I$8,Data!$A$1:$BE$1,0)+2),FALSE)))</f>
        <v/>
      </c>
      <c r="J25" s="102" t="str">
        <f ca="1">IF(OR($B25 = "", J$8 = ""), "", _xlfn.COVARIANCE.S(INDIRECT("Data!L3C" &amp; (MATCH($B25,Data!$A$1:$BE$1,0)+2) &amp; ":L107C" &amp; (MATCH($B25,Data!$A$1:$BE$1,0)+2),FALSE), INDIRECT("Data!L3C" &amp; (MATCH(J$8,Data!$A$1:$BE$1,0)+2) &amp; ":L107C" &amp; (MATCH(J$8,Data!$A$1:$BE$1,0)+2),FALSE)))</f>
        <v/>
      </c>
      <c r="K25" s="102" t="str">
        <f ca="1">IF(OR($B25 = "", K$8 = ""), "", _xlfn.COVARIANCE.S(INDIRECT("Data!L3C" &amp; (MATCH($B25,Data!$A$1:$BE$1,0)+2) &amp; ":L107C" &amp; (MATCH($B25,Data!$A$1:$BE$1,0)+2),FALSE), INDIRECT("Data!L3C" &amp; (MATCH(K$8,Data!$A$1:$BE$1,0)+2) &amp; ":L107C" &amp; (MATCH(K$8,Data!$A$1:$BE$1,0)+2),FALSE)))</f>
        <v/>
      </c>
      <c r="L25" s="102" t="str">
        <f ca="1">IF(OR($B25 = "", L$8 = ""), "", _xlfn.COVARIANCE.S(INDIRECT("Data!L3C" &amp; (MATCH($B25,Data!$A$1:$BE$1,0)+2) &amp; ":L107C" &amp; (MATCH($B25,Data!$A$1:$BE$1,0)+2),FALSE), INDIRECT("Data!L3C" &amp; (MATCH(L$8,Data!$A$1:$BE$1,0)+2) &amp; ":L107C" &amp; (MATCH(L$8,Data!$A$1:$BE$1,0)+2),FALSE)))</f>
        <v/>
      </c>
      <c r="M25" s="102" t="str">
        <f ca="1">IF(OR($B25 = "", M$8 = ""), "", _xlfn.COVARIANCE.S(INDIRECT("Data!L3C" &amp; (MATCH($B25,Data!$A$1:$BE$1,0)+2) &amp; ":L107C" &amp; (MATCH($B25,Data!$A$1:$BE$1,0)+2),FALSE), INDIRECT("Data!L3C" &amp; (MATCH(M$8,Data!$A$1:$BE$1,0)+2) &amp; ":L107C" &amp; (MATCH(M$8,Data!$A$1:$BE$1,0)+2),FALSE)))</f>
        <v/>
      </c>
      <c r="N25" s="102" t="str">
        <f ca="1">IF(OR($B25 = "", N$8 = ""), "", _xlfn.COVARIANCE.S(INDIRECT("Data!L3C" &amp; (MATCH($B25,Data!$A$1:$BE$1,0)+2) &amp; ":L107C" &amp; (MATCH($B25,Data!$A$1:$BE$1,0)+2),FALSE), INDIRECT("Data!L3C" &amp; (MATCH(N$8,Data!$A$1:$BE$1,0)+2) &amp; ":L107C" &amp; (MATCH(N$8,Data!$A$1:$BE$1,0)+2),FALSE)))</f>
        <v/>
      </c>
      <c r="O25" s="102" t="str">
        <f ca="1">IF(OR($B25 = "", O$8 = ""), "", _xlfn.COVARIANCE.S(INDIRECT("Data!L3C" &amp; (MATCH($B25,Data!$A$1:$BE$1,0)+2) &amp; ":L107C" &amp; (MATCH($B25,Data!$A$1:$BE$1,0)+2),FALSE), INDIRECT("Data!L3C" &amp; (MATCH(O$8,Data!$A$1:$BE$1,0)+2) &amp; ":L107C" &amp; (MATCH(O$8,Data!$A$1:$BE$1,0)+2),FALSE)))</f>
        <v/>
      </c>
      <c r="P25" s="102" t="str">
        <f ca="1">IF(OR($B25 = "", P$8 = ""), "", _xlfn.COVARIANCE.S(INDIRECT("Data!L3C" &amp; (MATCH($B25,Data!$A$1:$BE$1,0)+2) &amp; ":L107C" &amp; (MATCH($B25,Data!$A$1:$BE$1,0)+2),FALSE), INDIRECT("Data!L3C" &amp; (MATCH(P$8,Data!$A$1:$BE$1,0)+2) &amp; ":L107C" &amp; (MATCH(P$8,Data!$A$1:$BE$1,0)+2),FALSE)))</f>
        <v/>
      </c>
      <c r="Q25" s="102" t="str">
        <f ca="1">IF(OR($B25 = "", Q$8 = ""), "", _xlfn.COVARIANCE.S(INDIRECT("Data!L3C" &amp; (MATCH($B25,Data!$A$1:$BE$1,0)+2) &amp; ":L107C" &amp; (MATCH($B25,Data!$A$1:$BE$1,0)+2),FALSE), INDIRECT("Data!L3C" &amp; (MATCH(Q$8,Data!$A$1:$BE$1,0)+2) &amp; ":L107C" &amp; (MATCH(Q$8,Data!$A$1:$BE$1,0)+2),FALSE)))</f>
        <v/>
      </c>
      <c r="R25" s="102" t="str">
        <f ca="1">IF(OR($B25 = "", R$8 = ""), "", _xlfn.COVARIANCE.S(INDIRECT("Data!L3C" &amp; (MATCH($B25,Data!$A$1:$BE$1,0)+2) &amp; ":L107C" &amp; (MATCH($B25,Data!$A$1:$BE$1,0)+2),FALSE), INDIRECT("Data!L3C" &amp; (MATCH(R$8,Data!$A$1:$BE$1,0)+2) &amp; ":L107C" &amp; (MATCH(R$8,Data!$A$1:$BE$1,0)+2),FALSE)))</f>
        <v/>
      </c>
      <c r="S25" s="102" t="str">
        <f ca="1">IF(OR($B25 = "", S$8 = ""), "", _xlfn.COVARIANCE.S(INDIRECT("Data!L3C" &amp; (MATCH($B25,Data!$A$1:$BE$1,0)+2) &amp; ":L107C" &amp; (MATCH($B25,Data!$A$1:$BE$1,0)+2),FALSE), INDIRECT("Data!L3C" &amp; (MATCH(S$8,Data!$A$1:$BE$1,0)+2) &amp; ":L107C" &amp; (MATCH(S$8,Data!$A$1:$BE$1,0)+2),FALSE)))</f>
        <v/>
      </c>
      <c r="T25" s="102" t="str">
        <f ca="1">IF(OR($B25 = "", T$8 = ""), "", _xlfn.COVARIANCE.S(INDIRECT("Data!L3C" &amp; (MATCH($B25,Data!$A$1:$BE$1,0)+2) &amp; ":L107C" &amp; (MATCH($B25,Data!$A$1:$BE$1,0)+2),FALSE), INDIRECT("Data!L3C" &amp; (MATCH(T$8,Data!$A$1:$BE$1,0)+2) &amp; ":L107C" &amp; (MATCH(T$8,Data!$A$1:$BE$1,0)+2),FALSE)))</f>
        <v/>
      </c>
      <c r="U25" s="109">
        <f ca="1">IF(ISBLANK(INDIRECT("Summary!B" &amp; 22 + COUNTBLANK(LongTickers))), 0, INDIRECT("Summary!F" &amp; 22 + COUNTBLANK(LongTickers)))</f>
        <v>0</v>
      </c>
      <c r="V25" s="54">
        <f t="shared" ca="1" si="0"/>
        <v>0</v>
      </c>
      <c r="W25" s="59"/>
      <c r="AB25" t="str">
        <f>"Summary!B" &amp; 17 + 9 - COUNTBLANK(LongTickers)</f>
        <v>Summary!B25</v>
      </c>
    </row>
    <row r="26" spans="1:32" ht="15.75" thickBot="1" x14ac:dyDescent="0.3">
      <c r="A26" s="101"/>
      <c r="B26" s="64" t="str">
        <f ca="1">IF(COUNTBLANK(LongTickers)+COUNTBLANK(ShortTickers) &lt; 1, INDIRECT("Summary!B" &amp; 32 - 9 + COUNTBLANK(LongTickers)), "")</f>
        <v/>
      </c>
      <c r="C26" s="100" t="str">
        <f ca="1">IF(OR($B26 = "", C$8 = ""), "", _xlfn.COVARIANCE.S(INDIRECT("Data!L3C" &amp; (MATCH($B26,Data!$A$1:$BE$1,0)+2) &amp; ":L107C" &amp; (MATCH($B26,Data!$A$1:$BE$1,0)+2),FALSE), INDIRECT("Data!L3C" &amp; (MATCH(C$8,Data!$A$1:$BE$1,0)+2) &amp; ":L107C" &amp; (MATCH(C$8,Data!$A$1:$BE$1,0)+2),FALSE)))</f>
        <v/>
      </c>
      <c r="D26" s="99" t="str">
        <f ca="1">IF(OR($B26 = "", D$8 = ""), "", _xlfn.COVARIANCE.S(INDIRECT("Data!L3C" &amp; (MATCH($B26,Data!$A$1:$BE$1,0)+2) &amp; ":L107C" &amp; (MATCH($B26,Data!$A$1:$BE$1,0)+2),FALSE), INDIRECT("Data!L3C" &amp; (MATCH(D$8,Data!$A$1:$BE$1,0)+2) &amp; ":L107C" &amp; (MATCH(D$8,Data!$A$1:$BE$1,0)+2),FALSE)))</f>
        <v/>
      </c>
      <c r="E26" s="99" t="str">
        <f ca="1">IF(OR($B26 = "", E$8 = ""), "", _xlfn.COVARIANCE.S(INDIRECT("Data!L3C" &amp; (MATCH($B26,Data!$A$1:$BE$1,0)+2) &amp; ":L107C" &amp; (MATCH($B26,Data!$A$1:$BE$1,0)+2),FALSE), INDIRECT("Data!L3C" &amp; (MATCH(E$8,Data!$A$1:$BE$1,0)+2) &amp; ":L107C" &amp; (MATCH(E$8,Data!$A$1:$BE$1,0)+2),FALSE)))</f>
        <v/>
      </c>
      <c r="F26" s="99" t="str">
        <f ca="1">IF(OR($B26 = "", F$8 = ""), "", _xlfn.COVARIANCE.S(INDIRECT("Data!L3C" &amp; (MATCH($B26,Data!$A$1:$BE$1,0)+2) &amp; ":L107C" &amp; (MATCH($B26,Data!$A$1:$BE$1,0)+2),FALSE), INDIRECT("Data!L3C" &amp; (MATCH(F$8,Data!$A$1:$BE$1,0)+2) &amp; ":L107C" &amp; (MATCH(F$8,Data!$A$1:$BE$1,0)+2),FALSE)))</f>
        <v/>
      </c>
      <c r="G26" s="99" t="str">
        <f ca="1">IF(OR($B26 = "", G$8 = ""), "", _xlfn.COVARIANCE.S(INDIRECT("Data!L3C" &amp; (MATCH($B26,Data!$A$1:$BE$1,0)+2) &amp; ":L107C" &amp; (MATCH($B26,Data!$A$1:$BE$1,0)+2),FALSE), INDIRECT("Data!L3C" &amp; (MATCH(G$8,Data!$A$1:$BE$1,0)+2) &amp; ":L107C" &amp; (MATCH(G$8,Data!$A$1:$BE$1,0)+2),FALSE)))</f>
        <v/>
      </c>
      <c r="H26" s="99" t="str">
        <f ca="1">IF(OR($B26 = "", H$8 = ""), "", _xlfn.COVARIANCE.S(INDIRECT("Data!L3C" &amp; (MATCH($B26,Data!$A$1:$BE$1,0)+2) &amp; ":L107C" &amp; (MATCH($B26,Data!$A$1:$BE$1,0)+2),FALSE), INDIRECT("Data!L3C" &amp; (MATCH(H$8,Data!$A$1:$BE$1,0)+2) &amp; ":L107C" &amp; (MATCH(H$8,Data!$A$1:$BE$1,0)+2),FALSE)))</f>
        <v/>
      </c>
      <c r="I26" s="99" t="str">
        <f ca="1">IF(OR($B26 = "", I$8 = ""), "", _xlfn.COVARIANCE.S(INDIRECT("Data!L3C" &amp; (MATCH($B26,Data!$A$1:$BE$1,0)+2) &amp; ":L107C" &amp; (MATCH($B26,Data!$A$1:$BE$1,0)+2),FALSE), INDIRECT("Data!L3C" &amp; (MATCH(I$8,Data!$A$1:$BE$1,0)+2) &amp; ":L107C" &amp; (MATCH(I$8,Data!$A$1:$BE$1,0)+2),FALSE)))</f>
        <v/>
      </c>
      <c r="J26" s="99" t="str">
        <f ca="1">IF(OR($B26 = "", J$8 = ""), "", _xlfn.COVARIANCE.S(INDIRECT("Data!L3C" &amp; (MATCH($B26,Data!$A$1:$BE$1,0)+2) &amp; ":L107C" &amp; (MATCH($B26,Data!$A$1:$BE$1,0)+2),FALSE), INDIRECT("Data!L3C" &amp; (MATCH(J$8,Data!$A$1:$BE$1,0)+2) &amp; ":L107C" &amp; (MATCH(J$8,Data!$A$1:$BE$1,0)+2),FALSE)))</f>
        <v/>
      </c>
      <c r="K26" s="99" t="str">
        <f ca="1">IF(OR($B26 = "", K$8 = ""), "", _xlfn.COVARIANCE.S(INDIRECT("Data!L3C" &amp; (MATCH($B26,Data!$A$1:$BE$1,0)+2) &amp; ":L107C" &amp; (MATCH($B26,Data!$A$1:$BE$1,0)+2),FALSE), INDIRECT("Data!L3C" &amp; (MATCH(K$8,Data!$A$1:$BE$1,0)+2) &amp; ":L107C" &amp; (MATCH(K$8,Data!$A$1:$BE$1,0)+2),FALSE)))</f>
        <v/>
      </c>
      <c r="L26" s="99" t="str">
        <f ca="1">IF(OR($B26 = "", L$8 = ""), "", _xlfn.COVARIANCE.S(INDIRECT("Data!L3C" &amp; (MATCH($B26,Data!$A$1:$BE$1,0)+2) &amp; ":L107C" &amp; (MATCH($B26,Data!$A$1:$BE$1,0)+2),FALSE), INDIRECT("Data!L3C" &amp; (MATCH(L$8,Data!$A$1:$BE$1,0)+2) &amp; ":L107C" &amp; (MATCH(L$8,Data!$A$1:$BE$1,0)+2),FALSE)))</f>
        <v/>
      </c>
      <c r="M26" s="99" t="str">
        <f ca="1">IF(OR($B26 = "", M$8 = ""), "", _xlfn.COVARIANCE.S(INDIRECT("Data!L3C" &amp; (MATCH($B26,Data!$A$1:$BE$1,0)+2) &amp; ":L107C" &amp; (MATCH($B26,Data!$A$1:$BE$1,0)+2),FALSE), INDIRECT("Data!L3C" &amp; (MATCH(M$8,Data!$A$1:$BE$1,0)+2) &amp; ":L107C" &amp; (MATCH(M$8,Data!$A$1:$BE$1,0)+2),FALSE)))</f>
        <v/>
      </c>
      <c r="N26" s="99" t="str">
        <f ca="1">IF(OR($B26 = "", N$8 = ""), "", _xlfn.COVARIANCE.S(INDIRECT("Data!L3C" &amp; (MATCH($B26,Data!$A$1:$BE$1,0)+2) &amp; ":L107C" &amp; (MATCH($B26,Data!$A$1:$BE$1,0)+2),FALSE), INDIRECT("Data!L3C" &amp; (MATCH(N$8,Data!$A$1:$BE$1,0)+2) &amp; ":L107C" &amp; (MATCH(N$8,Data!$A$1:$BE$1,0)+2),FALSE)))</f>
        <v/>
      </c>
      <c r="O26" s="99" t="str">
        <f ca="1">IF(OR($B26 = "", O$8 = ""), "", _xlfn.COVARIANCE.S(INDIRECT("Data!L3C" &amp; (MATCH($B26,Data!$A$1:$BE$1,0)+2) &amp; ":L107C" &amp; (MATCH($B26,Data!$A$1:$BE$1,0)+2),FALSE), INDIRECT("Data!L3C" &amp; (MATCH(O$8,Data!$A$1:$BE$1,0)+2) &amp; ":L107C" &amp; (MATCH(O$8,Data!$A$1:$BE$1,0)+2),FALSE)))</f>
        <v/>
      </c>
      <c r="P26" s="99" t="str">
        <f ca="1">IF(OR($B26 = "", P$8 = ""), "", _xlfn.COVARIANCE.S(INDIRECT("Data!L3C" &amp; (MATCH($B26,Data!$A$1:$BE$1,0)+2) &amp; ":L107C" &amp; (MATCH($B26,Data!$A$1:$BE$1,0)+2),FALSE), INDIRECT("Data!L3C" &amp; (MATCH(P$8,Data!$A$1:$BE$1,0)+2) &amp; ":L107C" &amp; (MATCH(P$8,Data!$A$1:$BE$1,0)+2),FALSE)))</f>
        <v/>
      </c>
      <c r="Q26" s="99" t="str">
        <f ca="1">IF(OR($B26 = "", Q$8 = ""), "", _xlfn.COVARIANCE.S(INDIRECT("Data!L3C" &amp; (MATCH($B26,Data!$A$1:$BE$1,0)+2) &amp; ":L107C" &amp; (MATCH($B26,Data!$A$1:$BE$1,0)+2),FALSE), INDIRECT("Data!L3C" &amp; (MATCH(Q$8,Data!$A$1:$BE$1,0)+2) &amp; ":L107C" &amp; (MATCH(Q$8,Data!$A$1:$BE$1,0)+2),FALSE)))</f>
        <v/>
      </c>
      <c r="R26" s="99" t="str">
        <f ca="1">IF(OR($B26 = "", R$8 = ""), "", _xlfn.COVARIANCE.S(INDIRECT("Data!L3C" &amp; (MATCH($B26,Data!$A$1:$BE$1,0)+2) &amp; ":L107C" &amp; (MATCH($B26,Data!$A$1:$BE$1,0)+2),FALSE), INDIRECT("Data!L3C" &amp; (MATCH(R$8,Data!$A$1:$BE$1,0)+2) &amp; ":L107C" &amp; (MATCH(R$8,Data!$A$1:$BE$1,0)+2),FALSE)))</f>
        <v/>
      </c>
      <c r="S26" s="99" t="str">
        <f ca="1">IF(OR($B26 = "", S$8 = ""), "", _xlfn.COVARIANCE.S(INDIRECT("Data!L3C" &amp; (MATCH($B26,Data!$A$1:$BE$1,0)+2) &amp; ":L107C" &amp; (MATCH($B26,Data!$A$1:$BE$1,0)+2),FALSE), INDIRECT("Data!L3C" &amp; (MATCH(S$8,Data!$A$1:$BE$1,0)+2) &amp; ":L107C" &amp; (MATCH(S$8,Data!$A$1:$BE$1,0)+2),FALSE)))</f>
        <v/>
      </c>
      <c r="T26" s="99" t="str">
        <f ca="1">IF(OR($B26 = "", T$8 = ""), "", _xlfn.COVARIANCE.S(INDIRECT("Data!L3C" &amp; (MATCH($B26,Data!$A$1:$BE$1,0)+2) &amp; ":L107C" &amp; (MATCH($B26,Data!$A$1:$BE$1,0)+2),FALSE), INDIRECT("Data!L3C" &amp; (MATCH(T$8,Data!$A$1:$BE$1,0)+2) &amp; ":L107C" &amp; (MATCH(T$8,Data!$A$1:$BE$1,0)+2),FALSE)))</f>
        <v/>
      </c>
      <c r="U26" s="110">
        <f ca="1">IF(ISBLANK(INDIRECT("Summary!B" &amp; 23 + COUNTBLANK(LongTickers))), 0, INDIRECT("Summary!F" &amp; 23 + COUNTBLANK(LongTickers)))</f>
        <v>0</v>
      </c>
      <c r="V26" s="49">
        <f t="shared" ca="1" si="0"/>
        <v>0</v>
      </c>
      <c r="W26" s="59"/>
    </row>
    <row r="27" spans="1:32" ht="15.75" thickBot="1" x14ac:dyDescent="0.3">
      <c r="C27" s="36"/>
      <c r="U27" s="112">
        <f t="array" aca="1" ref="U27" ca="1">SUM(ABS(U9:U26))</f>
        <v>1398.909682</v>
      </c>
      <c r="V27" s="113">
        <f t="array" aca="1" ref="V27" ca="1">SUM(ABS(OFFSET(V9,0,0,COUNT(V9:V26))))</f>
        <v>1</v>
      </c>
    </row>
    <row r="28" spans="1:32" ht="15.75" thickBot="1" x14ac:dyDescent="0.3"/>
    <row r="29" spans="1:32" ht="16.5" thickBot="1" x14ac:dyDescent="0.3">
      <c r="B29" s="98" t="s">
        <v>50</v>
      </c>
      <c r="C29" s="96"/>
      <c r="D29" s="96"/>
      <c r="E29" s="96"/>
      <c r="F29" s="97"/>
      <c r="G29" s="96"/>
      <c r="H29" s="95"/>
      <c r="K29" s="94"/>
      <c r="L29" s="93" t="s">
        <v>49</v>
      </c>
      <c r="M29" s="92"/>
      <c r="N29" s="91"/>
    </row>
    <row r="30" spans="1:32" ht="15.75" x14ac:dyDescent="0.25">
      <c r="B30" s="90" t="e">
        <f ca="1">MMULT(MMULT(TRANSPOSE(OFFSET($V$9,0,0,COUNT($V$9:$V$26))),OFFSET($C$9,0,0,COUNT($C$9:$C$26),COUNT($C$9:$T$9))),OFFSET($V$9,0,0,COUNT($V$9:$V$26)))</f>
        <v>#VALUE!</v>
      </c>
      <c r="C30" s="84" t="s">
        <v>48</v>
      </c>
      <c r="D30" s="77"/>
      <c r="E30" s="77"/>
      <c r="G30" s="77"/>
      <c r="H30" s="76"/>
      <c r="K30" s="59"/>
      <c r="L30" s="132" t="s">
        <v>47</v>
      </c>
      <c r="M30" s="134" t="s">
        <v>46</v>
      </c>
      <c r="N30" s="136" t="s">
        <v>45</v>
      </c>
    </row>
    <row r="31" spans="1:32" ht="15.75" thickBot="1" x14ac:dyDescent="0.3">
      <c r="B31" s="83"/>
      <c r="C31" s="77"/>
      <c r="D31" s="77"/>
      <c r="E31" s="77"/>
      <c r="F31" s="77"/>
      <c r="G31" s="77"/>
      <c r="H31" s="76"/>
      <c r="L31" s="133"/>
      <c r="M31" s="135"/>
      <c r="N31" s="137"/>
      <c r="U31" s="111"/>
    </row>
    <row r="32" spans="1:32" ht="15.75" x14ac:dyDescent="0.25">
      <c r="B32" s="79" t="s">
        <v>44</v>
      </c>
      <c r="C32" s="57"/>
      <c r="D32" s="77"/>
      <c r="E32" s="77"/>
      <c r="F32" s="78" t="s">
        <v>43</v>
      </c>
      <c r="G32" s="77"/>
      <c r="H32" s="76"/>
      <c r="L32" s="89">
        <v>0.5</v>
      </c>
      <c r="M32" s="88" t="e">
        <f ca="1">$B$36</f>
        <v>#VALUE!</v>
      </c>
      <c r="N32" s="87" t="e">
        <f ca="1">M32*L32</f>
        <v>#VALUE!</v>
      </c>
    </row>
    <row r="33" spans="1:32" ht="15.75" x14ac:dyDescent="0.25">
      <c r="B33" s="86" t="e">
        <f ca="1">SQRT(B30)</f>
        <v>#VALUE!</v>
      </c>
      <c r="C33" s="84" t="s">
        <v>42</v>
      </c>
      <c r="D33" s="77"/>
      <c r="E33" s="77"/>
      <c r="F33" s="85" t="e">
        <f>SQRT(AVERAGE(C9,D10,E11,F12,G13,H14,I15,J16,K17,L18,M19,N20,O21,P22,Q23,R24,S25,T26,#REF!,#REF!,#REF!,#REF!,#REF!,#REF!,#REF!))</f>
        <v>#REF!</v>
      </c>
      <c r="G33" s="84" t="s">
        <v>42</v>
      </c>
      <c r="H33" s="76"/>
      <c r="L33" s="82">
        <v>1</v>
      </c>
      <c r="M33" s="81" t="e">
        <f ca="1">$B$36</f>
        <v>#VALUE!</v>
      </c>
      <c r="N33" s="80" t="e">
        <f ca="1">M33*L33</f>
        <v>#VALUE!</v>
      </c>
    </row>
    <row r="34" spans="1:32" ht="15.75" x14ac:dyDescent="0.25">
      <c r="B34" s="83"/>
      <c r="C34" s="77"/>
      <c r="D34" s="77"/>
      <c r="E34" s="77"/>
      <c r="F34" s="77"/>
      <c r="G34" s="77"/>
      <c r="H34" s="76"/>
      <c r="L34" s="82">
        <v>1.5</v>
      </c>
      <c r="M34" s="81" t="e">
        <f ca="1">$B$36</f>
        <v>#VALUE!</v>
      </c>
      <c r="N34" s="80" t="e">
        <f ca="1">M34*L34</f>
        <v>#VALUE!</v>
      </c>
    </row>
    <row r="35" spans="1:32" ht="16.5" thickBot="1" x14ac:dyDescent="0.3">
      <c r="B35" s="79" t="s">
        <v>41</v>
      </c>
      <c r="C35" s="57"/>
      <c r="D35" s="77"/>
      <c r="E35" s="77"/>
      <c r="F35" s="78" t="s">
        <v>40</v>
      </c>
      <c r="G35" s="77"/>
      <c r="H35" s="76"/>
      <c r="L35" s="75">
        <v>2</v>
      </c>
      <c r="M35" s="74" t="e">
        <f ca="1">$B$36</f>
        <v>#VALUE!</v>
      </c>
      <c r="N35" s="73" t="e">
        <f ca="1">M35*L35</f>
        <v>#VALUE!</v>
      </c>
    </row>
    <row r="36" spans="1:32" ht="16.5" thickBot="1" x14ac:dyDescent="0.3">
      <c r="B36" s="72" t="e">
        <f ca="1">B33*SQRT(52)</f>
        <v>#VALUE!</v>
      </c>
      <c r="C36" s="70"/>
      <c r="D36" s="70"/>
      <c r="E36" s="70"/>
      <c r="F36" s="71" t="e">
        <f>F33*SQRT(52)</f>
        <v>#REF!</v>
      </c>
      <c r="G36" s="70"/>
      <c r="H36" s="69"/>
    </row>
    <row r="37" spans="1:32" ht="15.75" thickBot="1" x14ac:dyDescent="0.3"/>
    <row r="38" spans="1:32" ht="17.25" customHeight="1" x14ac:dyDescent="0.25">
      <c r="A38" s="123" t="s">
        <v>39</v>
      </c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5"/>
    </row>
    <row r="39" spans="1:32" ht="15.75" customHeight="1" thickBot="1" x14ac:dyDescent="0.3">
      <c r="A39" s="129"/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1"/>
    </row>
    <row r="40" spans="1:32" ht="15.75" thickBot="1" x14ac:dyDescent="0.3"/>
    <row r="41" spans="1:32" ht="15.75" customHeight="1" thickBot="1" x14ac:dyDescent="0.3">
      <c r="A41" s="68" t="s">
        <v>38</v>
      </c>
      <c r="B41" s="65" t="s">
        <v>2</v>
      </c>
      <c r="C41" s="67" t="str">
        <f ca="1">IF($B$42="","",$B$42)</f>
        <v>CRSP</v>
      </c>
      <c r="D41" s="67" t="str">
        <f ca="1">IF($B$43="","",$B$43)</f>
        <v>DSM.AS</v>
      </c>
      <c r="E41" s="67" t="str">
        <f ca="1">IF($B$44="","",$B$44)</f>
        <v>LFX.F</v>
      </c>
      <c r="F41" s="67" t="str">
        <f ca="1">IF($B$45="","",$B$45)</f>
        <v>IVA</v>
      </c>
      <c r="G41" s="67" t="str">
        <f ca="1">IF($B$46="","",$B$46)</f>
        <v>SU</v>
      </c>
      <c r="H41" s="67" t="str">
        <f ca="1">IF($B$47="","",$B$47)</f>
        <v>TDOC</v>
      </c>
      <c r="I41" s="67" t="str">
        <f ca="1">IF($B$48="","",$B$48)</f>
        <v>UBI.PA</v>
      </c>
      <c r="J41" s="67" t="str">
        <f ca="1">IF($B$49="","",$B$49)</f>
        <v>VLTSA.PA</v>
      </c>
      <c r="K41" s="67" t="str">
        <f ca="1">IF($B$50="","",$B$50)</f>
        <v>LEN</v>
      </c>
      <c r="L41" s="67" t="str">
        <f ca="1">IF($B$51="","",$B$51)</f>
        <v>BBY</v>
      </c>
      <c r="M41" s="67" t="str">
        <f ca="1">IF($B$52="","",$B$52)</f>
        <v>SPLK</v>
      </c>
      <c r="N41" s="67" t="str">
        <f ca="1">IF($B$53="","",$B$53)</f>
        <v>VTRS</v>
      </c>
      <c r="O41" s="67" t="str">
        <f ca="1">IF($B$54="","",$B$54)</f>
        <v>XPO</v>
      </c>
      <c r="P41" s="67" t="str">
        <f ca="1">IF($B$55="","",$B$55)</f>
        <v>MOS</v>
      </c>
      <c r="Q41" s="67" t="str">
        <f ca="1">IF($B$56="","",$B$56)</f>
        <v>WING</v>
      </c>
      <c r="R41" s="67" t="str">
        <f ca="1">IF($B$57="","",$B$57)</f>
        <v>OLED</v>
      </c>
      <c r="S41" s="67" t="str">
        <f ca="1">IF($B$58="","",$B$58)</f>
        <v/>
      </c>
      <c r="T41" s="67" t="str">
        <f>IF($B$59="","",$B$59)</f>
        <v/>
      </c>
      <c r="U41" s="66" t="s">
        <v>37</v>
      </c>
      <c r="V41" s="65" t="s">
        <v>36</v>
      </c>
    </row>
    <row r="42" spans="1:32" x14ac:dyDescent="0.25">
      <c r="A42" s="53">
        <f t="shared" ref="A42:A59" ca="1" si="1">IF(B42=B9,1,0)</f>
        <v>1</v>
      </c>
      <c r="B42" s="64" t="str">
        <f ca="1">B9</f>
        <v>CRSP</v>
      </c>
      <c r="C42" s="63"/>
      <c r="D42" s="62" t="str">
        <f ca="1">IFERROR(IF(OR(D$41="",$B42=""),"",CORREL(INDIRECT("'Asset Returns'!"&amp;SUBSTITUTE(ADDRESS(1,MATCH(D$41,'[3]Asset Returns'!$1:$1,0),4),1,"")&amp;":"&amp;SUBSTITUTE(ADDRESS(1,MATCH(D$41,'[3]Asset Returns'!$1:$1,0),4),1,"")),INDIRECT("'Asset Returns'!"&amp;SUBSTITUTE(ADDRESS(1,MATCH($B42,'[3]Asset Returns'!$1:$1,0),4),1,"")&amp;":"&amp;SUBSTITUTE(ADDRESS(1,MATCH($B42,'[3]Asset Returns'!$1:$1,0),4),1,""))))*($U42*VLOOKUP(D$41,$B$42:$U$59,27,FALSE)),"")</f>
        <v/>
      </c>
      <c r="E42" s="62" t="str">
        <f ca="1">IFERROR(IF(OR(E$41="",$B42=""),"",CORREL(INDIRECT("'Asset Returns'!"&amp;SUBSTITUTE(ADDRESS(1,MATCH(E$41,'[3]Asset Returns'!$1:$1,0),4),1,"")&amp;":"&amp;SUBSTITUTE(ADDRESS(1,MATCH(E$41,'[3]Asset Returns'!$1:$1,0),4),1,"")),INDIRECT("'Asset Returns'!"&amp;SUBSTITUTE(ADDRESS(1,MATCH($B42,'[3]Asset Returns'!$1:$1,0),4),1,"")&amp;":"&amp;SUBSTITUTE(ADDRESS(1,MATCH($B42,'[3]Asset Returns'!$1:$1,0),4),1,""))))*($U42*VLOOKUP(E$41,$B$42:$U$59,27,FALSE)),"")</f>
        <v/>
      </c>
      <c r="F42" s="62" t="str">
        <f ca="1">IFERROR(IF(OR(F$41="",$B42=""),"",CORREL(INDIRECT("'Asset Returns'!"&amp;SUBSTITUTE(ADDRESS(1,MATCH(F$41,'[3]Asset Returns'!$1:$1,0),4),1,"")&amp;":"&amp;SUBSTITUTE(ADDRESS(1,MATCH(F$41,'[3]Asset Returns'!$1:$1,0),4),1,"")),INDIRECT("'Asset Returns'!"&amp;SUBSTITUTE(ADDRESS(1,MATCH($B42,'[3]Asset Returns'!$1:$1,0),4),1,"")&amp;":"&amp;SUBSTITUTE(ADDRESS(1,MATCH($B42,'[3]Asset Returns'!$1:$1,0),4),1,""))))*($U42*VLOOKUP(F$41,$B$42:$U$59,27,FALSE)),"")</f>
        <v/>
      </c>
      <c r="G42" s="62" t="str">
        <f ca="1">IFERROR(IF(OR(G$41="",$B42=""),"",CORREL(INDIRECT("'Asset Returns'!"&amp;SUBSTITUTE(ADDRESS(1,MATCH(G$41,'[3]Asset Returns'!$1:$1,0),4),1,"")&amp;":"&amp;SUBSTITUTE(ADDRESS(1,MATCH(G$41,'[3]Asset Returns'!$1:$1,0),4),1,"")),INDIRECT("'Asset Returns'!"&amp;SUBSTITUTE(ADDRESS(1,MATCH($B42,'[3]Asset Returns'!$1:$1,0),4),1,"")&amp;":"&amp;SUBSTITUTE(ADDRESS(1,MATCH($B42,'[3]Asset Returns'!$1:$1,0),4),1,""))))*($U42*VLOOKUP(G$41,$B$42:$U$59,27,FALSE)),"")</f>
        <v/>
      </c>
      <c r="H42" s="62" t="str">
        <f ca="1">IFERROR(IF(OR(H$41="",$B42=""),"",CORREL(INDIRECT("'Asset Returns'!"&amp;SUBSTITUTE(ADDRESS(1,MATCH(H$41,'[3]Asset Returns'!$1:$1,0),4),1,"")&amp;":"&amp;SUBSTITUTE(ADDRESS(1,MATCH(H$41,'[3]Asset Returns'!$1:$1,0),4),1,"")),INDIRECT("'Asset Returns'!"&amp;SUBSTITUTE(ADDRESS(1,MATCH($B42,'[3]Asset Returns'!$1:$1,0),4),1,"")&amp;":"&amp;SUBSTITUTE(ADDRESS(1,MATCH($B42,'[3]Asset Returns'!$1:$1,0),4),1,""))))*($U42*VLOOKUP(H$41,$B$42:$U$59,27,FALSE)),"")</f>
        <v/>
      </c>
      <c r="I42" s="62" t="str">
        <f ca="1">IFERROR(IF(OR(I$41="",$B42=""),"",CORREL(INDIRECT("'Asset Returns'!"&amp;SUBSTITUTE(ADDRESS(1,MATCH(I$41,'[3]Asset Returns'!$1:$1,0),4),1,"")&amp;":"&amp;SUBSTITUTE(ADDRESS(1,MATCH(I$41,'[3]Asset Returns'!$1:$1,0),4),1,"")),INDIRECT("'Asset Returns'!"&amp;SUBSTITUTE(ADDRESS(1,MATCH($B42,'[3]Asset Returns'!$1:$1,0),4),1,"")&amp;":"&amp;SUBSTITUTE(ADDRESS(1,MATCH($B42,'[3]Asset Returns'!$1:$1,0),4),1,""))))*($U42*VLOOKUP(I$41,$B$42:$U$59,27,FALSE)),"")</f>
        <v/>
      </c>
      <c r="J42" s="62" t="str">
        <f ca="1">IFERROR(IF(OR(J$41="",$B42=""),"",CORREL(INDIRECT("'Asset Returns'!"&amp;SUBSTITUTE(ADDRESS(1,MATCH(J$41,'[3]Asset Returns'!$1:$1,0),4),1,"")&amp;":"&amp;SUBSTITUTE(ADDRESS(1,MATCH(J$41,'[3]Asset Returns'!$1:$1,0),4),1,"")),INDIRECT("'Asset Returns'!"&amp;SUBSTITUTE(ADDRESS(1,MATCH($B42,'[3]Asset Returns'!$1:$1,0),4),1,"")&amp;":"&amp;SUBSTITUTE(ADDRESS(1,MATCH($B42,'[3]Asset Returns'!$1:$1,0),4),1,""))))*($U42*VLOOKUP(J$41,$B$42:$U$59,27,FALSE)),"")</f>
        <v/>
      </c>
      <c r="K42" s="62" t="str">
        <f ca="1">IFERROR(IF(OR(K$41="",$B42=""),"",CORREL(INDIRECT("'Asset Returns'!"&amp;SUBSTITUTE(ADDRESS(1,MATCH(K$41,'[3]Asset Returns'!$1:$1,0),4),1,"")&amp;":"&amp;SUBSTITUTE(ADDRESS(1,MATCH(K$41,'[3]Asset Returns'!$1:$1,0),4),1,"")),INDIRECT("'Asset Returns'!"&amp;SUBSTITUTE(ADDRESS(1,MATCH($B42,'[3]Asset Returns'!$1:$1,0),4),1,"")&amp;":"&amp;SUBSTITUTE(ADDRESS(1,MATCH($B42,'[3]Asset Returns'!$1:$1,0),4),1,""))))*($U42*VLOOKUP(K$41,$B$42:$U$59,27,FALSE)),"")</f>
        <v/>
      </c>
      <c r="L42" s="62" t="str">
        <f ca="1">IFERROR(IF(OR(L$41="",$B42=""),"",CORREL(INDIRECT("'Asset Returns'!"&amp;SUBSTITUTE(ADDRESS(1,MATCH(L$41,'[3]Asset Returns'!$1:$1,0),4),1,"")&amp;":"&amp;SUBSTITUTE(ADDRESS(1,MATCH(L$41,'[3]Asset Returns'!$1:$1,0),4),1,"")),INDIRECT("'Asset Returns'!"&amp;SUBSTITUTE(ADDRESS(1,MATCH($B42,'[3]Asset Returns'!$1:$1,0),4),1,"")&amp;":"&amp;SUBSTITUTE(ADDRESS(1,MATCH($B42,'[3]Asset Returns'!$1:$1,0),4),1,""))))*($U42*VLOOKUP(L$41,$B$42:$U$59,27,FALSE)),"")</f>
        <v/>
      </c>
      <c r="M42" s="62" t="str">
        <f ca="1">IFERROR(IF(OR(M$41="",$B42=""),"",CORREL(INDIRECT("'Asset Returns'!"&amp;SUBSTITUTE(ADDRESS(1,MATCH(M$41,'[3]Asset Returns'!$1:$1,0),4),1,"")&amp;":"&amp;SUBSTITUTE(ADDRESS(1,MATCH(M$41,'[3]Asset Returns'!$1:$1,0),4),1,"")),INDIRECT("'Asset Returns'!"&amp;SUBSTITUTE(ADDRESS(1,MATCH($B42,'[3]Asset Returns'!$1:$1,0),4),1,"")&amp;":"&amp;SUBSTITUTE(ADDRESS(1,MATCH($B42,'[3]Asset Returns'!$1:$1,0),4),1,""))))*($U42*VLOOKUP(M$41,$B$42:$U$59,27,FALSE)),"")</f>
        <v/>
      </c>
      <c r="N42" s="62" t="str">
        <f ca="1">IFERROR(IF(OR(N$41="",$B42=""),"",CORREL(INDIRECT("'Asset Returns'!"&amp;SUBSTITUTE(ADDRESS(1,MATCH(N$41,'[3]Asset Returns'!$1:$1,0),4),1,"")&amp;":"&amp;SUBSTITUTE(ADDRESS(1,MATCH(N$41,'[3]Asset Returns'!$1:$1,0),4),1,"")),INDIRECT("'Asset Returns'!"&amp;SUBSTITUTE(ADDRESS(1,MATCH($B42,'[3]Asset Returns'!$1:$1,0),4),1,"")&amp;":"&amp;SUBSTITUTE(ADDRESS(1,MATCH($B42,'[3]Asset Returns'!$1:$1,0),4),1,""))))*($U42*VLOOKUP(N$41,$B$42:$U$59,27,FALSE)),"")</f>
        <v/>
      </c>
      <c r="O42" s="62" t="str">
        <f ca="1">IFERROR(IF(OR(O$41="",$B42=""),"",CORREL(INDIRECT("'Asset Returns'!"&amp;SUBSTITUTE(ADDRESS(1,MATCH(O$41,'[3]Asset Returns'!$1:$1,0),4),1,"")&amp;":"&amp;SUBSTITUTE(ADDRESS(1,MATCH(O$41,'[3]Asset Returns'!$1:$1,0),4),1,"")),INDIRECT("'Asset Returns'!"&amp;SUBSTITUTE(ADDRESS(1,MATCH($B42,'[3]Asset Returns'!$1:$1,0),4),1,"")&amp;":"&amp;SUBSTITUTE(ADDRESS(1,MATCH($B42,'[3]Asset Returns'!$1:$1,0),4),1,""))))*($U42*VLOOKUP(O$41,$B$42:$U$59,27,FALSE)),"")</f>
        <v/>
      </c>
      <c r="P42" s="62" t="str">
        <f ca="1">IFERROR(IF(OR(P$41="",$B42=""),"",CORREL(INDIRECT("'Asset Returns'!"&amp;SUBSTITUTE(ADDRESS(1,MATCH(P$41,'[3]Asset Returns'!$1:$1,0),4),1,"")&amp;":"&amp;SUBSTITUTE(ADDRESS(1,MATCH(P$41,'[3]Asset Returns'!$1:$1,0),4),1,"")),INDIRECT("'Asset Returns'!"&amp;SUBSTITUTE(ADDRESS(1,MATCH($B42,'[3]Asset Returns'!$1:$1,0),4),1,"")&amp;":"&amp;SUBSTITUTE(ADDRESS(1,MATCH($B42,'[3]Asset Returns'!$1:$1,0),4),1,""))))*($U42*VLOOKUP(P$41,$B$42:$U$59,27,FALSE)),"")</f>
        <v/>
      </c>
      <c r="Q42" s="62" t="str">
        <f ca="1">IFERROR(IF(OR(Q$41="",$B42=""),"",CORREL(INDIRECT("'Asset Returns'!"&amp;SUBSTITUTE(ADDRESS(1,MATCH(Q$41,'[3]Asset Returns'!$1:$1,0),4),1,"")&amp;":"&amp;SUBSTITUTE(ADDRESS(1,MATCH(Q$41,'[3]Asset Returns'!$1:$1,0),4),1,"")),INDIRECT("'Asset Returns'!"&amp;SUBSTITUTE(ADDRESS(1,MATCH($B42,'[3]Asset Returns'!$1:$1,0),4),1,"")&amp;":"&amp;SUBSTITUTE(ADDRESS(1,MATCH($B42,'[3]Asset Returns'!$1:$1,0),4),1,""))))*($U42*VLOOKUP(Q$41,$B$42:$U$59,27,FALSE)),"")</f>
        <v/>
      </c>
      <c r="R42" s="62" t="str">
        <f ca="1">IFERROR(IF(OR(R$41="",$B42=""),"",CORREL(INDIRECT("'Asset Returns'!"&amp;SUBSTITUTE(ADDRESS(1,MATCH(R$41,'[3]Asset Returns'!$1:$1,0),4),1,"")&amp;":"&amp;SUBSTITUTE(ADDRESS(1,MATCH(R$41,'[3]Asset Returns'!$1:$1,0),4),1,"")),INDIRECT("'Asset Returns'!"&amp;SUBSTITUTE(ADDRESS(1,MATCH($B42,'[3]Asset Returns'!$1:$1,0),4),1,"")&amp;":"&amp;SUBSTITUTE(ADDRESS(1,MATCH($B42,'[3]Asset Returns'!$1:$1,0),4),1,""))))*($U42*VLOOKUP(R$41,$B$42:$U$59,27,FALSE)),"")</f>
        <v/>
      </c>
      <c r="S42" s="62" t="str">
        <f ca="1">IFERROR(IF(OR(S$41="",$B42=""),"",CORREL(INDIRECT("'Asset Returns'!"&amp;SUBSTITUTE(ADDRESS(1,MATCH(S$41,'[3]Asset Returns'!$1:$1,0),4),1,"")&amp;":"&amp;SUBSTITUTE(ADDRESS(1,MATCH(S$41,'[3]Asset Returns'!$1:$1,0),4),1,"")),INDIRECT("'Asset Returns'!"&amp;SUBSTITUTE(ADDRESS(1,MATCH($B42,'[3]Asset Returns'!$1:$1,0),4),1,"")&amp;":"&amp;SUBSTITUTE(ADDRESS(1,MATCH($B42,'[3]Asset Returns'!$1:$1,0),4),1,""))))*($U42*VLOOKUP(S$41,$B$42:$U$59,27,FALSE)),"")</f>
        <v/>
      </c>
      <c r="T42" s="62" t="str">
        <f ca="1">IFERROR(IF(OR(T$41="",$B42=""),"",CORREL(INDIRECT("'Asset Returns'!"&amp;SUBSTITUTE(ADDRESS(1,MATCH(T$41,'[3]Asset Returns'!$1:$1,0),4),1,"")&amp;":"&amp;SUBSTITUTE(ADDRESS(1,MATCH(T$41,'[3]Asset Returns'!$1:$1,0),4),1,"")),INDIRECT("'Asset Returns'!"&amp;SUBSTITUTE(ADDRESS(1,MATCH($B42,'[3]Asset Returns'!$1:$1,0),4),1,"")&amp;":"&amp;SUBSTITUTE(ADDRESS(1,MATCH($B42,'[3]Asset Returns'!$1:$1,0),4),1,""))))*($U42*VLOOKUP(T$41,$B$42:$U$59,27,FALSE)),"")</f>
        <v/>
      </c>
      <c r="U42" s="61">
        <v>-1</v>
      </c>
      <c r="V42" s="60" t="str">
        <f t="shared" ref="V42:V59" ca="1" si="2">IFERROR(AVERAGE(C42:T42),"")</f>
        <v/>
      </c>
      <c r="X42" s="122" t="s">
        <v>35</v>
      </c>
      <c r="Y42" s="122"/>
      <c r="Z42" s="122"/>
      <c r="AA42" s="122"/>
      <c r="AB42" s="122"/>
      <c r="AC42" s="122"/>
      <c r="AD42" s="122"/>
      <c r="AE42" s="122"/>
      <c r="AF42" s="122"/>
    </row>
    <row r="43" spans="1:32" x14ac:dyDescent="0.25">
      <c r="A43" s="53">
        <f t="shared" ca="1" si="1"/>
        <v>1</v>
      </c>
      <c r="B43" s="64" t="str">
        <f t="shared" ref="B43:B58" ca="1" si="3">B10</f>
        <v>DSM.AS</v>
      </c>
      <c r="C43" s="58" t="str">
        <f ca="1">IFERROR(IF(OR(C$41="",$B43=""),"",CORREL(INDIRECT("'Asset Returns'!"&amp;SUBSTITUTE(ADDRESS(1,MATCH(C$41,'[3]Asset Returns'!$1:$1,0),4),1,"")&amp;":"&amp;SUBSTITUTE(ADDRESS(1,MATCH(C$41,'[3]Asset Returns'!$1:$1,0),4),1,"")),INDIRECT("'Asset Returns'!"&amp;SUBSTITUTE(ADDRESS(1,MATCH($B43,'[3]Asset Returns'!$1:$1,0),4),1,"")&amp;":"&amp;SUBSTITUTE(ADDRESS(1,MATCH($B43,'[3]Asset Returns'!$1:$1,0),4),1,""))))*($U43*VLOOKUP(C$41,$B$42:$U$59,27,FALSE)),"")</f>
        <v/>
      </c>
      <c r="D43" s="56"/>
      <c r="E43" s="57" t="str">
        <f ca="1">IFERROR(IF(OR(E$41="",$B43=""),"",CORREL(INDIRECT("'Asset Returns'!"&amp;SUBSTITUTE(ADDRESS(1,MATCH(E$41,'[3]Asset Returns'!$1:$1,0),4),1,"")&amp;":"&amp;SUBSTITUTE(ADDRESS(1,MATCH(E$41,'[3]Asset Returns'!$1:$1,0),4),1,"")),INDIRECT("'Asset Returns'!"&amp;SUBSTITUTE(ADDRESS(1,MATCH($B43,'[3]Asset Returns'!$1:$1,0),4),1,"")&amp;":"&amp;SUBSTITUTE(ADDRESS(1,MATCH($B43,'[3]Asset Returns'!$1:$1,0),4),1,""))))*($U43*VLOOKUP(E$41,$B$42:$U$59,27,FALSE)),"")</f>
        <v/>
      </c>
      <c r="F43" s="57" t="str">
        <f ca="1">IFERROR(IF(OR(F$41="",$B43=""),"",CORREL(INDIRECT("'Asset Returns'!"&amp;SUBSTITUTE(ADDRESS(1,MATCH(F$41,'[3]Asset Returns'!$1:$1,0),4),1,"")&amp;":"&amp;SUBSTITUTE(ADDRESS(1,MATCH(F$41,'[3]Asset Returns'!$1:$1,0),4),1,"")),INDIRECT("'Asset Returns'!"&amp;SUBSTITUTE(ADDRESS(1,MATCH($B43,'[3]Asset Returns'!$1:$1,0),4),1,"")&amp;":"&amp;SUBSTITUTE(ADDRESS(1,MATCH($B43,'[3]Asset Returns'!$1:$1,0),4),1,""))))*($U43*VLOOKUP(F$41,$B$42:$U$59,27,FALSE)),"")</f>
        <v/>
      </c>
      <c r="G43" s="57" t="str">
        <f ca="1">IFERROR(IF(OR(G$41="",$B43=""),"",CORREL(INDIRECT("'Asset Returns'!"&amp;SUBSTITUTE(ADDRESS(1,MATCH(G$41,'[3]Asset Returns'!$1:$1,0),4),1,"")&amp;":"&amp;SUBSTITUTE(ADDRESS(1,MATCH(G$41,'[3]Asset Returns'!$1:$1,0),4),1,"")),INDIRECT("'Asset Returns'!"&amp;SUBSTITUTE(ADDRESS(1,MATCH($B43,'[3]Asset Returns'!$1:$1,0),4),1,"")&amp;":"&amp;SUBSTITUTE(ADDRESS(1,MATCH($B43,'[3]Asset Returns'!$1:$1,0),4),1,""))))*($U43*VLOOKUP(G$41,$B$42:$U$59,27,FALSE)),"")</f>
        <v/>
      </c>
      <c r="H43" s="57" t="str">
        <f ca="1">IFERROR(IF(OR(H$41="",$B43=""),"",CORREL(INDIRECT("'Asset Returns'!"&amp;SUBSTITUTE(ADDRESS(1,MATCH(H$41,'[3]Asset Returns'!$1:$1,0),4),1,"")&amp;":"&amp;SUBSTITUTE(ADDRESS(1,MATCH(H$41,'[3]Asset Returns'!$1:$1,0),4),1,"")),INDIRECT("'Asset Returns'!"&amp;SUBSTITUTE(ADDRESS(1,MATCH($B43,'[3]Asset Returns'!$1:$1,0),4),1,"")&amp;":"&amp;SUBSTITUTE(ADDRESS(1,MATCH($B43,'[3]Asset Returns'!$1:$1,0),4),1,""))))*($U43*VLOOKUP(H$41,$B$42:$U$59,27,FALSE)),"")</f>
        <v/>
      </c>
      <c r="I43" s="57" t="str">
        <f ca="1">IFERROR(IF(OR(I$41="",$B43=""),"",CORREL(INDIRECT("'Asset Returns'!"&amp;SUBSTITUTE(ADDRESS(1,MATCH(I$41,'[3]Asset Returns'!$1:$1,0),4),1,"")&amp;":"&amp;SUBSTITUTE(ADDRESS(1,MATCH(I$41,'[3]Asset Returns'!$1:$1,0),4),1,"")),INDIRECT("'Asset Returns'!"&amp;SUBSTITUTE(ADDRESS(1,MATCH($B43,'[3]Asset Returns'!$1:$1,0),4),1,"")&amp;":"&amp;SUBSTITUTE(ADDRESS(1,MATCH($B43,'[3]Asset Returns'!$1:$1,0),4),1,""))))*($U43*VLOOKUP(I$41,$B$42:$U$59,27,FALSE)),"")</f>
        <v/>
      </c>
      <c r="J43" s="57" t="str">
        <f ca="1">IFERROR(IF(OR(J$41="",$B43=""),"",CORREL(INDIRECT("'Asset Returns'!"&amp;SUBSTITUTE(ADDRESS(1,MATCH(J$41,'[3]Asset Returns'!$1:$1,0),4),1,"")&amp;":"&amp;SUBSTITUTE(ADDRESS(1,MATCH(J$41,'[3]Asset Returns'!$1:$1,0),4),1,"")),INDIRECT("'Asset Returns'!"&amp;SUBSTITUTE(ADDRESS(1,MATCH($B43,'[3]Asset Returns'!$1:$1,0),4),1,"")&amp;":"&amp;SUBSTITUTE(ADDRESS(1,MATCH($B43,'[3]Asset Returns'!$1:$1,0),4),1,""))))*($U43*VLOOKUP(J$41,$B$42:$U$59,27,FALSE)),"")</f>
        <v/>
      </c>
      <c r="K43" s="57" t="str">
        <f ca="1">IFERROR(IF(OR(K$41="",$B43=""),"",CORREL(INDIRECT("'Asset Returns'!"&amp;SUBSTITUTE(ADDRESS(1,MATCH(K$41,'[3]Asset Returns'!$1:$1,0),4),1,"")&amp;":"&amp;SUBSTITUTE(ADDRESS(1,MATCH(K$41,'[3]Asset Returns'!$1:$1,0),4),1,"")),INDIRECT("'Asset Returns'!"&amp;SUBSTITUTE(ADDRESS(1,MATCH($B43,'[3]Asset Returns'!$1:$1,0),4),1,"")&amp;":"&amp;SUBSTITUTE(ADDRESS(1,MATCH($B43,'[3]Asset Returns'!$1:$1,0),4),1,""))))*($U43*VLOOKUP(K$41,$B$42:$U$59,27,FALSE)),"")</f>
        <v/>
      </c>
      <c r="L43" s="57" t="str">
        <f ca="1">IFERROR(IF(OR(L$41="",$B43=""),"",CORREL(INDIRECT("'Asset Returns'!"&amp;SUBSTITUTE(ADDRESS(1,MATCH(L$41,'[3]Asset Returns'!$1:$1,0),4),1,"")&amp;":"&amp;SUBSTITUTE(ADDRESS(1,MATCH(L$41,'[3]Asset Returns'!$1:$1,0),4),1,"")),INDIRECT("'Asset Returns'!"&amp;SUBSTITUTE(ADDRESS(1,MATCH($B43,'[3]Asset Returns'!$1:$1,0),4),1,"")&amp;":"&amp;SUBSTITUTE(ADDRESS(1,MATCH($B43,'[3]Asset Returns'!$1:$1,0),4),1,""))))*($U43*VLOOKUP(L$41,$B$42:$U$59,27,FALSE)),"")</f>
        <v/>
      </c>
      <c r="M43" s="57" t="str">
        <f ca="1">IFERROR(IF(OR(M$41="",$B43=""),"",CORREL(INDIRECT("'Asset Returns'!"&amp;SUBSTITUTE(ADDRESS(1,MATCH(M$41,'[3]Asset Returns'!$1:$1,0),4),1,"")&amp;":"&amp;SUBSTITUTE(ADDRESS(1,MATCH(M$41,'[3]Asset Returns'!$1:$1,0),4),1,"")),INDIRECT("'Asset Returns'!"&amp;SUBSTITUTE(ADDRESS(1,MATCH($B43,'[3]Asset Returns'!$1:$1,0),4),1,"")&amp;":"&amp;SUBSTITUTE(ADDRESS(1,MATCH($B43,'[3]Asset Returns'!$1:$1,0),4),1,""))))*($U43*VLOOKUP(M$41,$B$42:$U$59,27,FALSE)),"")</f>
        <v/>
      </c>
      <c r="N43" s="57" t="str">
        <f ca="1">IFERROR(IF(OR(N$41="",$B43=""),"",CORREL(INDIRECT("'Asset Returns'!"&amp;SUBSTITUTE(ADDRESS(1,MATCH(N$41,'[3]Asset Returns'!$1:$1,0),4),1,"")&amp;":"&amp;SUBSTITUTE(ADDRESS(1,MATCH(N$41,'[3]Asset Returns'!$1:$1,0),4),1,"")),INDIRECT("'Asset Returns'!"&amp;SUBSTITUTE(ADDRESS(1,MATCH($B43,'[3]Asset Returns'!$1:$1,0),4),1,"")&amp;":"&amp;SUBSTITUTE(ADDRESS(1,MATCH($B43,'[3]Asset Returns'!$1:$1,0),4),1,""))))*($U43*VLOOKUP(N$41,$B$42:$U$59,27,FALSE)),"")</f>
        <v/>
      </c>
      <c r="O43" s="57" t="str">
        <f ca="1">IFERROR(IF(OR(O$41="",$B43=""),"",CORREL(INDIRECT("'Asset Returns'!"&amp;SUBSTITUTE(ADDRESS(1,MATCH(O$41,'[3]Asset Returns'!$1:$1,0),4),1,"")&amp;":"&amp;SUBSTITUTE(ADDRESS(1,MATCH(O$41,'[3]Asset Returns'!$1:$1,0),4),1,"")),INDIRECT("'Asset Returns'!"&amp;SUBSTITUTE(ADDRESS(1,MATCH($B43,'[3]Asset Returns'!$1:$1,0),4),1,"")&amp;":"&amp;SUBSTITUTE(ADDRESS(1,MATCH($B43,'[3]Asset Returns'!$1:$1,0),4),1,""))))*($U43*VLOOKUP(O$41,$B$42:$U$59,27,FALSE)),"")</f>
        <v/>
      </c>
      <c r="P43" s="57" t="str">
        <f ca="1">IFERROR(IF(OR(P$41="",$B43=""),"",CORREL(INDIRECT("'Asset Returns'!"&amp;SUBSTITUTE(ADDRESS(1,MATCH(P$41,'[3]Asset Returns'!$1:$1,0),4),1,"")&amp;":"&amp;SUBSTITUTE(ADDRESS(1,MATCH(P$41,'[3]Asset Returns'!$1:$1,0),4),1,"")),INDIRECT("'Asset Returns'!"&amp;SUBSTITUTE(ADDRESS(1,MATCH($B43,'[3]Asset Returns'!$1:$1,0),4),1,"")&amp;":"&amp;SUBSTITUTE(ADDRESS(1,MATCH($B43,'[3]Asset Returns'!$1:$1,0),4),1,""))))*($U43*VLOOKUP(P$41,$B$42:$U$59,27,FALSE)),"")</f>
        <v/>
      </c>
      <c r="Q43" s="57" t="str">
        <f ca="1">IFERROR(IF(OR(Q$41="",$B43=""),"",CORREL(INDIRECT("'Asset Returns'!"&amp;SUBSTITUTE(ADDRESS(1,MATCH(Q$41,'[3]Asset Returns'!$1:$1,0),4),1,"")&amp;":"&amp;SUBSTITUTE(ADDRESS(1,MATCH(Q$41,'[3]Asset Returns'!$1:$1,0),4),1,"")),INDIRECT("'Asset Returns'!"&amp;SUBSTITUTE(ADDRESS(1,MATCH($B43,'[3]Asset Returns'!$1:$1,0),4),1,"")&amp;":"&amp;SUBSTITUTE(ADDRESS(1,MATCH($B43,'[3]Asset Returns'!$1:$1,0),4),1,""))))*($U43*VLOOKUP(Q$41,$B$42:$U$59,27,FALSE)),"")</f>
        <v/>
      </c>
      <c r="R43" s="57" t="str">
        <f ca="1">IFERROR(IF(OR(R$41="",$B43=""),"",CORREL(INDIRECT("'Asset Returns'!"&amp;SUBSTITUTE(ADDRESS(1,MATCH(R$41,'[3]Asset Returns'!$1:$1,0),4),1,"")&amp;":"&amp;SUBSTITUTE(ADDRESS(1,MATCH(R$41,'[3]Asset Returns'!$1:$1,0),4),1,"")),INDIRECT("'Asset Returns'!"&amp;SUBSTITUTE(ADDRESS(1,MATCH($B43,'[3]Asset Returns'!$1:$1,0),4),1,"")&amp;":"&amp;SUBSTITUTE(ADDRESS(1,MATCH($B43,'[3]Asset Returns'!$1:$1,0),4),1,""))))*($U43*VLOOKUP(R$41,$B$42:$U$59,27,FALSE)),"")</f>
        <v/>
      </c>
      <c r="S43" s="57" t="str">
        <f ca="1">IFERROR(IF(OR(S$41="",$B43=""),"",CORREL(INDIRECT("'Asset Returns'!"&amp;SUBSTITUTE(ADDRESS(1,MATCH(S$41,'[3]Asset Returns'!$1:$1,0),4),1,"")&amp;":"&amp;SUBSTITUTE(ADDRESS(1,MATCH(S$41,'[3]Asset Returns'!$1:$1,0),4),1,"")),INDIRECT("'Asset Returns'!"&amp;SUBSTITUTE(ADDRESS(1,MATCH($B43,'[3]Asset Returns'!$1:$1,0),4),1,"")&amp;":"&amp;SUBSTITUTE(ADDRESS(1,MATCH($B43,'[3]Asset Returns'!$1:$1,0),4),1,""))))*($U43*VLOOKUP(S$41,$B$42:$U$59,27,FALSE)),"")</f>
        <v/>
      </c>
      <c r="T43" s="57" t="str">
        <f ca="1">IFERROR(IF(OR(T$41="",$B43=""),"",CORREL(INDIRECT("'Asset Returns'!"&amp;SUBSTITUTE(ADDRESS(1,MATCH(T$41,'[3]Asset Returns'!$1:$1,0),4),1,"")&amp;":"&amp;SUBSTITUTE(ADDRESS(1,MATCH(T$41,'[3]Asset Returns'!$1:$1,0),4),1,"")),INDIRECT("'Asset Returns'!"&amp;SUBSTITUTE(ADDRESS(1,MATCH($B43,'[3]Asset Returns'!$1:$1,0),4),1,"")&amp;":"&amp;SUBSTITUTE(ADDRESS(1,MATCH($B43,'[3]Asset Returns'!$1:$1,0),4),1,""))))*($U43*VLOOKUP(T$41,$B$42:$U$59,27,FALSE)),"")</f>
        <v/>
      </c>
      <c r="U43" s="55">
        <v>-1</v>
      </c>
      <c r="V43" s="54" t="str">
        <f t="shared" ca="1" si="2"/>
        <v/>
      </c>
      <c r="X43" s="122"/>
      <c r="Y43" s="122"/>
      <c r="Z43" s="122"/>
      <c r="AA43" s="122"/>
      <c r="AB43" s="122"/>
      <c r="AC43" s="122"/>
      <c r="AD43" s="122"/>
      <c r="AE43" s="122"/>
      <c r="AF43" s="122"/>
    </row>
    <row r="44" spans="1:32" x14ac:dyDescent="0.25">
      <c r="A44" s="53">
        <f t="shared" ca="1" si="1"/>
        <v>1</v>
      </c>
      <c r="B44" s="64" t="str">
        <f t="shared" ca="1" si="3"/>
        <v>LFX.F</v>
      </c>
      <c r="C44" s="58" t="str">
        <f ca="1">IFERROR(IF(OR(C$41="",$B44=""),"",CORREL(INDIRECT("'Asset Returns'!"&amp;SUBSTITUTE(ADDRESS(1,MATCH(C$41,'[3]Asset Returns'!$1:$1,0),4),1,"")&amp;":"&amp;SUBSTITUTE(ADDRESS(1,MATCH(C$41,'[3]Asset Returns'!$1:$1,0),4),1,"")),INDIRECT("'Asset Returns'!"&amp;SUBSTITUTE(ADDRESS(1,MATCH($B44,'[3]Asset Returns'!$1:$1,0),4),1,"")&amp;":"&amp;SUBSTITUTE(ADDRESS(1,MATCH($B44,'[3]Asset Returns'!$1:$1,0),4),1,""))))*($U44*VLOOKUP(C$41,$B$42:$U$59,27,FALSE)),"")</f>
        <v/>
      </c>
      <c r="D44" s="57" t="str">
        <f ca="1">IFERROR(IF(OR(D$41="",$B44=""),"",CORREL(INDIRECT("'Asset Returns'!"&amp;SUBSTITUTE(ADDRESS(1,MATCH(D$41,'[3]Asset Returns'!$1:$1,0),4),1,"")&amp;":"&amp;SUBSTITUTE(ADDRESS(1,MATCH(D$41,'[3]Asset Returns'!$1:$1,0),4),1,"")),INDIRECT("'Asset Returns'!"&amp;SUBSTITUTE(ADDRESS(1,MATCH($B44,'[3]Asset Returns'!$1:$1,0),4),1,"")&amp;":"&amp;SUBSTITUTE(ADDRESS(1,MATCH($B44,'[3]Asset Returns'!$1:$1,0),4),1,""))))*($U44*VLOOKUP(D$41,$B$42:$U$59,27,FALSE)),"")</f>
        <v/>
      </c>
      <c r="E44" s="56"/>
      <c r="F44" s="57" t="str">
        <f ca="1">IFERROR(IF(OR(F$41="",$B44=""),"",CORREL(INDIRECT("'Asset Returns'!"&amp;SUBSTITUTE(ADDRESS(1,MATCH(F$41,'[3]Asset Returns'!$1:$1,0),4),1,"")&amp;":"&amp;SUBSTITUTE(ADDRESS(1,MATCH(F$41,'[3]Asset Returns'!$1:$1,0),4),1,"")),INDIRECT("'Asset Returns'!"&amp;SUBSTITUTE(ADDRESS(1,MATCH($B44,'[3]Asset Returns'!$1:$1,0),4),1,"")&amp;":"&amp;SUBSTITUTE(ADDRESS(1,MATCH($B44,'[3]Asset Returns'!$1:$1,0),4),1,""))))*($U44*VLOOKUP(F$41,$B$42:$U$59,27,FALSE)),"")</f>
        <v/>
      </c>
      <c r="G44" s="57" t="str">
        <f ca="1">IFERROR(IF(OR(G$41="",$B44=""),"",CORREL(INDIRECT("'Asset Returns'!"&amp;SUBSTITUTE(ADDRESS(1,MATCH(G$41,'[3]Asset Returns'!$1:$1,0),4),1,"")&amp;":"&amp;SUBSTITUTE(ADDRESS(1,MATCH(G$41,'[3]Asset Returns'!$1:$1,0),4),1,"")),INDIRECT("'Asset Returns'!"&amp;SUBSTITUTE(ADDRESS(1,MATCH($B44,'[3]Asset Returns'!$1:$1,0),4),1,"")&amp;":"&amp;SUBSTITUTE(ADDRESS(1,MATCH($B44,'[3]Asset Returns'!$1:$1,0),4),1,""))))*($U44*VLOOKUP(G$41,$B$42:$U$59,27,FALSE)),"")</f>
        <v/>
      </c>
      <c r="H44" s="57" t="str">
        <f ca="1">IFERROR(IF(OR(H$41="",$B44=""),"",CORREL(INDIRECT("'Asset Returns'!"&amp;SUBSTITUTE(ADDRESS(1,MATCH(H$41,'[3]Asset Returns'!$1:$1,0),4),1,"")&amp;":"&amp;SUBSTITUTE(ADDRESS(1,MATCH(H$41,'[3]Asset Returns'!$1:$1,0),4),1,"")),INDIRECT("'Asset Returns'!"&amp;SUBSTITUTE(ADDRESS(1,MATCH($B44,'[3]Asset Returns'!$1:$1,0),4),1,"")&amp;":"&amp;SUBSTITUTE(ADDRESS(1,MATCH($B44,'[3]Asset Returns'!$1:$1,0),4),1,""))))*($U44*VLOOKUP(H$41,$B$42:$U$59,27,FALSE)),"")</f>
        <v/>
      </c>
      <c r="I44" s="57" t="str">
        <f ca="1">IFERROR(IF(OR(I$41="",$B44=""),"",CORREL(INDIRECT("'Asset Returns'!"&amp;SUBSTITUTE(ADDRESS(1,MATCH(I$41,'[3]Asset Returns'!$1:$1,0),4),1,"")&amp;":"&amp;SUBSTITUTE(ADDRESS(1,MATCH(I$41,'[3]Asset Returns'!$1:$1,0),4),1,"")),INDIRECT("'Asset Returns'!"&amp;SUBSTITUTE(ADDRESS(1,MATCH($B44,'[3]Asset Returns'!$1:$1,0),4),1,"")&amp;":"&amp;SUBSTITUTE(ADDRESS(1,MATCH($B44,'[3]Asset Returns'!$1:$1,0),4),1,""))))*($U44*VLOOKUP(I$41,$B$42:$U$59,27,FALSE)),"")</f>
        <v/>
      </c>
      <c r="J44" s="57" t="str">
        <f ca="1">IFERROR(IF(OR(J$41="",$B44=""),"",CORREL(INDIRECT("'Asset Returns'!"&amp;SUBSTITUTE(ADDRESS(1,MATCH(J$41,'[3]Asset Returns'!$1:$1,0),4),1,"")&amp;":"&amp;SUBSTITUTE(ADDRESS(1,MATCH(J$41,'[3]Asset Returns'!$1:$1,0),4),1,"")),INDIRECT("'Asset Returns'!"&amp;SUBSTITUTE(ADDRESS(1,MATCH($B44,'[3]Asset Returns'!$1:$1,0),4),1,"")&amp;":"&amp;SUBSTITUTE(ADDRESS(1,MATCH($B44,'[3]Asset Returns'!$1:$1,0),4),1,""))))*($U44*VLOOKUP(J$41,$B$42:$U$59,27,FALSE)),"")</f>
        <v/>
      </c>
      <c r="K44" s="57" t="str">
        <f ca="1">IFERROR(IF(OR(K$41="",$B44=""),"",CORREL(INDIRECT("'Asset Returns'!"&amp;SUBSTITUTE(ADDRESS(1,MATCH(K$41,'[3]Asset Returns'!$1:$1,0),4),1,"")&amp;":"&amp;SUBSTITUTE(ADDRESS(1,MATCH(K$41,'[3]Asset Returns'!$1:$1,0),4),1,"")),INDIRECT("'Asset Returns'!"&amp;SUBSTITUTE(ADDRESS(1,MATCH($B44,'[3]Asset Returns'!$1:$1,0),4),1,"")&amp;":"&amp;SUBSTITUTE(ADDRESS(1,MATCH($B44,'[3]Asset Returns'!$1:$1,0),4),1,""))))*($U44*VLOOKUP(K$41,$B$42:$U$59,27,FALSE)),"")</f>
        <v/>
      </c>
      <c r="L44" s="57" t="str">
        <f ca="1">IFERROR(IF(OR(L$41="",$B44=""),"",CORREL(INDIRECT("'Asset Returns'!"&amp;SUBSTITUTE(ADDRESS(1,MATCH(L$41,'[3]Asset Returns'!$1:$1,0),4),1,"")&amp;":"&amp;SUBSTITUTE(ADDRESS(1,MATCH(L$41,'[3]Asset Returns'!$1:$1,0),4),1,"")),INDIRECT("'Asset Returns'!"&amp;SUBSTITUTE(ADDRESS(1,MATCH($B44,'[3]Asset Returns'!$1:$1,0),4),1,"")&amp;":"&amp;SUBSTITUTE(ADDRESS(1,MATCH($B44,'[3]Asset Returns'!$1:$1,0),4),1,""))))*($U44*VLOOKUP(L$41,$B$42:$U$59,27,FALSE)),"")</f>
        <v/>
      </c>
      <c r="M44" s="57" t="str">
        <f ca="1">IFERROR(IF(OR(M$41="",$B44=""),"",CORREL(INDIRECT("'Asset Returns'!"&amp;SUBSTITUTE(ADDRESS(1,MATCH(M$41,'[3]Asset Returns'!$1:$1,0),4),1,"")&amp;":"&amp;SUBSTITUTE(ADDRESS(1,MATCH(M$41,'[3]Asset Returns'!$1:$1,0),4),1,"")),INDIRECT("'Asset Returns'!"&amp;SUBSTITUTE(ADDRESS(1,MATCH($B44,'[3]Asset Returns'!$1:$1,0),4),1,"")&amp;":"&amp;SUBSTITUTE(ADDRESS(1,MATCH($B44,'[3]Asset Returns'!$1:$1,0),4),1,""))))*($U44*VLOOKUP(M$41,$B$42:$U$59,27,FALSE)),"")</f>
        <v/>
      </c>
      <c r="N44" s="57" t="str">
        <f ca="1">IFERROR(IF(OR(N$41="",$B44=""),"",CORREL(INDIRECT("'Asset Returns'!"&amp;SUBSTITUTE(ADDRESS(1,MATCH(N$41,'[3]Asset Returns'!$1:$1,0),4),1,"")&amp;":"&amp;SUBSTITUTE(ADDRESS(1,MATCH(N$41,'[3]Asset Returns'!$1:$1,0),4),1,"")),INDIRECT("'Asset Returns'!"&amp;SUBSTITUTE(ADDRESS(1,MATCH($B44,'[3]Asset Returns'!$1:$1,0),4),1,"")&amp;":"&amp;SUBSTITUTE(ADDRESS(1,MATCH($B44,'[3]Asset Returns'!$1:$1,0),4),1,""))))*($U44*VLOOKUP(N$41,$B$42:$U$59,27,FALSE)),"")</f>
        <v/>
      </c>
      <c r="O44" s="57" t="str">
        <f ca="1">IFERROR(IF(OR(O$41="",$B44=""),"",CORREL(INDIRECT("'Asset Returns'!"&amp;SUBSTITUTE(ADDRESS(1,MATCH(O$41,'[3]Asset Returns'!$1:$1,0),4),1,"")&amp;":"&amp;SUBSTITUTE(ADDRESS(1,MATCH(O$41,'[3]Asset Returns'!$1:$1,0),4),1,"")),INDIRECT("'Asset Returns'!"&amp;SUBSTITUTE(ADDRESS(1,MATCH($B44,'[3]Asset Returns'!$1:$1,0),4),1,"")&amp;":"&amp;SUBSTITUTE(ADDRESS(1,MATCH($B44,'[3]Asset Returns'!$1:$1,0),4),1,""))))*($U44*VLOOKUP(O$41,$B$42:$U$59,27,FALSE)),"")</f>
        <v/>
      </c>
      <c r="P44" s="57" t="str">
        <f ca="1">IFERROR(IF(OR(P$41="",$B44=""),"",CORREL(INDIRECT("'Asset Returns'!"&amp;SUBSTITUTE(ADDRESS(1,MATCH(P$41,'[3]Asset Returns'!$1:$1,0),4),1,"")&amp;":"&amp;SUBSTITUTE(ADDRESS(1,MATCH(P$41,'[3]Asset Returns'!$1:$1,0),4),1,"")),INDIRECT("'Asset Returns'!"&amp;SUBSTITUTE(ADDRESS(1,MATCH($B44,'[3]Asset Returns'!$1:$1,0),4),1,"")&amp;":"&amp;SUBSTITUTE(ADDRESS(1,MATCH($B44,'[3]Asset Returns'!$1:$1,0),4),1,""))))*($U44*VLOOKUP(P$41,$B$42:$U$59,27,FALSE)),"")</f>
        <v/>
      </c>
      <c r="Q44" s="57" t="str">
        <f ca="1">IFERROR(IF(OR(Q$41="",$B44=""),"",CORREL(INDIRECT("'Asset Returns'!"&amp;SUBSTITUTE(ADDRESS(1,MATCH(Q$41,'[3]Asset Returns'!$1:$1,0),4),1,"")&amp;":"&amp;SUBSTITUTE(ADDRESS(1,MATCH(Q$41,'[3]Asset Returns'!$1:$1,0),4),1,"")),INDIRECT("'Asset Returns'!"&amp;SUBSTITUTE(ADDRESS(1,MATCH($B44,'[3]Asset Returns'!$1:$1,0),4),1,"")&amp;":"&amp;SUBSTITUTE(ADDRESS(1,MATCH($B44,'[3]Asset Returns'!$1:$1,0),4),1,""))))*($U44*VLOOKUP(Q$41,$B$42:$U$59,27,FALSE)),"")</f>
        <v/>
      </c>
      <c r="R44" s="57" t="str">
        <f ca="1">IFERROR(IF(OR(R$41="",$B44=""),"",CORREL(INDIRECT("'Asset Returns'!"&amp;SUBSTITUTE(ADDRESS(1,MATCH(R$41,'[3]Asset Returns'!$1:$1,0),4),1,"")&amp;":"&amp;SUBSTITUTE(ADDRESS(1,MATCH(R$41,'[3]Asset Returns'!$1:$1,0),4),1,"")),INDIRECT("'Asset Returns'!"&amp;SUBSTITUTE(ADDRESS(1,MATCH($B44,'[3]Asset Returns'!$1:$1,0),4),1,"")&amp;":"&amp;SUBSTITUTE(ADDRESS(1,MATCH($B44,'[3]Asset Returns'!$1:$1,0),4),1,""))))*($U44*VLOOKUP(R$41,$B$42:$U$59,27,FALSE)),"")</f>
        <v/>
      </c>
      <c r="S44" s="57" t="str">
        <f ca="1">IFERROR(IF(OR(S$41="",$B44=""),"",CORREL(INDIRECT("'Asset Returns'!"&amp;SUBSTITUTE(ADDRESS(1,MATCH(S$41,'[3]Asset Returns'!$1:$1,0),4),1,"")&amp;":"&amp;SUBSTITUTE(ADDRESS(1,MATCH(S$41,'[3]Asset Returns'!$1:$1,0),4),1,"")),INDIRECT("'Asset Returns'!"&amp;SUBSTITUTE(ADDRESS(1,MATCH($B44,'[3]Asset Returns'!$1:$1,0),4),1,"")&amp;":"&amp;SUBSTITUTE(ADDRESS(1,MATCH($B44,'[3]Asset Returns'!$1:$1,0),4),1,""))))*($U44*VLOOKUP(S$41,$B$42:$U$59,27,FALSE)),"")</f>
        <v/>
      </c>
      <c r="T44" s="57" t="str">
        <f ca="1">IFERROR(IF(OR(T$41="",$B44=""),"",CORREL(INDIRECT("'Asset Returns'!"&amp;SUBSTITUTE(ADDRESS(1,MATCH(T$41,'[3]Asset Returns'!$1:$1,0),4),1,"")&amp;":"&amp;SUBSTITUTE(ADDRESS(1,MATCH(T$41,'[3]Asset Returns'!$1:$1,0),4),1,"")),INDIRECT("'Asset Returns'!"&amp;SUBSTITUTE(ADDRESS(1,MATCH($B44,'[3]Asset Returns'!$1:$1,0),4),1,"")&amp;":"&amp;SUBSTITUTE(ADDRESS(1,MATCH($B44,'[3]Asset Returns'!$1:$1,0),4),1,""))))*($U44*VLOOKUP(T$41,$B$42:$U$59,27,FALSE)),"")</f>
        <v/>
      </c>
      <c r="U44" s="55">
        <v>-1</v>
      </c>
      <c r="V44" s="54" t="str">
        <f t="shared" ca="1" si="2"/>
        <v/>
      </c>
      <c r="X44" s="122"/>
      <c r="Y44" s="122"/>
      <c r="Z44" s="122"/>
      <c r="AA44" s="122"/>
      <c r="AB44" s="122"/>
      <c r="AC44" s="122"/>
      <c r="AD44" s="122"/>
      <c r="AE44" s="122"/>
      <c r="AF44" s="122"/>
    </row>
    <row r="45" spans="1:32" x14ac:dyDescent="0.25">
      <c r="A45" s="53">
        <f t="shared" ca="1" si="1"/>
        <v>1</v>
      </c>
      <c r="B45" s="64" t="str">
        <f t="shared" ca="1" si="3"/>
        <v>IVA</v>
      </c>
      <c r="C45" s="58" t="str">
        <f ca="1">IFERROR(IF(OR(C$41="",$B45=""),"",CORREL(INDIRECT("'Asset Returns'!"&amp;SUBSTITUTE(ADDRESS(1,MATCH(C$41,'[3]Asset Returns'!$1:$1,0),4),1,"")&amp;":"&amp;SUBSTITUTE(ADDRESS(1,MATCH(C$41,'[3]Asset Returns'!$1:$1,0),4),1,"")),INDIRECT("'Asset Returns'!"&amp;SUBSTITUTE(ADDRESS(1,MATCH($B45,'[3]Asset Returns'!$1:$1,0),4),1,"")&amp;":"&amp;SUBSTITUTE(ADDRESS(1,MATCH($B45,'[3]Asset Returns'!$1:$1,0),4),1,""))))*($U45*VLOOKUP(C$41,$B$42:$U$59,27,FALSE)),"")</f>
        <v/>
      </c>
      <c r="D45" s="57" t="str">
        <f ca="1">IFERROR(IF(OR(D$41="",$B45=""),"",CORREL(INDIRECT("'Asset Returns'!"&amp;SUBSTITUTE(ADDRESS(1,MATCH(D$41,'[3]Asset Returns'!$1:$1,0),4),1,"")&amp;":"&amp;SUBSTITUTE(ADDRESS(1,MATCH(D$41,'[3]Asset Returns'!$1:$1,0),4),1,"")),INDIRECT("'Asset Returns'!"&amp;SUBSTITUTE(ADDRESS(1,MATCH($B45,'[3]Asset Returns'!$1:$1,0),4),1,"")&amp;":"&amp;SUBSTITUTE(ADDRESS(1,MATCH($B45,'[3]Asset Returns'!$1:$1,0),4),1,""))))*($U45*VLOOKUP(D$41,$B$42:$U$59,27,FALSE)),"")</f>
        <v/>
      </c>
      <c r="E45" s="57" t="str">
        <f ca="1">IFERROR(IF(OR(E$41="",$B45=""),"",CORREL(INDIRECT("'Asset Returns'!"&amp;SUBSTITUTE(ADDRESS(1,MATCH(E$41,'[3]Asset Returns'!$1:$1,0),4),1,"")&amp;":"&amp;SUBSTITUTE(ADDRESS(1,MATCH(E$41,'[3]Asset Returns'!$1:$1,0),4),1,"")),INDIRECT("'Asset Returns'!"&amp;SUBSTITUTE(ADDRESS(1,MATCH($B45,'[3]Asset Returns'!$1:$1,0),4),1,"")&amp;":"&amp;SUBSTITUTE(ADDRESS(1,MATCH($B45,'[3]Asset Returns'!$1:$1,0),4),1,""))))*($U45*VLOOKUP(E$41,$B$42:$U$59,27,FALSE)),"")</f>
        <v/>
      </c>
      <c r="F45" s="56"/>
      <c r="G45" s="57" t="str">
        <f ca="1">IFERROR(IF(OR(G$41="",$B45=""),"",CORREL(INDIRECT("'Asset Returns'!"&amp;SUBSTITUTE(ADDRESS(1,MATCH(G$41,'[3]Asset Returns'!$1:$1,0),4),1,"")&amp;":"&amp;SUBSTITUTE(ADDRESS(1,MATCH(G$41,'[3]Asset Returns'!$1:$1,0),4),1,"")),INDIRECT("'Asset Returns'!"&amp;SUBSTITUTE(ADDRESS(1,MATCH($B45,'[3]Asset Returns'!$1:$1,0),4),1,"")&amp;":"&amp;SUBSTITUTE(ADDRESS(1,MATCH($B45,'[3]Asset Returns'!$1:$1,0),4),1,""))))*($U45*VLOOKUP(G$41,$B$42:$U$59,27,FALSE)),"")</f>
        <v/>
      </c>
      <c r="H45" s="57" t="str">
        <f ca="1">IFERROR(IF(OR(H$41="",$B45=""),"",CORREL(INDIRECT("'Asset Returns'!"&amp;SUBSTITUTE(ADDRESS(1,MATCH(H$41,'[3]Asset Returns'!$1:$1,0),4),1,"")&amp;":"&amp;SUBSTITUTE(ADDRESS(1,MATCH(H$41,'[3]Asset Returns'!$1:$1,0),4),1,"")),INDIRECT("'Asset Returns'!"&amp;SUBSTITUTE(ADDRESS(1,MATCH($B45,'[3]Asset Returns'!$1:$1,0),4),1,"")&amp;":"&amp;SUBSTITUTE(ADDRESS(1,MATCH($B45,'[3]Asset Returns'!$1:$1,0),4),1,""))))*($U45*VLOOKUP(H$41,$B$42:$U$59,27,FALSE)),"")</f>
        <v/>
      </c>
      <c r="I45" s="57" t="str">
        <f ca="1">IFERROR(IF(OR(I$41="",$B45=""),"",CORREL(INDIRECT("'Asset Returns'!"&amp;SUBSTITUTE(ADDRESS(1,MATCH(I$41,'[3]Asset Returns'!$1:$1,0),4),1,"")&amp;":"&amp;SUBSTITUTE(ADDRESS(1,MATCH(I$41,'[3]Asset Returns'!$1:$1,0),4),1,"")),INDIRECT("'Asset Returns'!"&amp;SUBSTITUTE(ADDRESS(1,MATCH($B45,'[3]Asset Returns'!$1:$1,0),4),1,"")&amp;":"&amp;SUBSTITUTE(ADDRESS(1,MATCH($B45,'[3]Asset Returns'!$1:$1,0),4),1,""))))*($U45*VLOOKUP(I$41,$B$42:$U$59,27,FALSE)),"")</f>
        <v/>
      </c>
      <c r="J45" s="57" t="str">
        <f ca="1">IFERROR(IF(OR(J$41="",$B45=""),"",CORREL(INDIRECT("'Asset Returns'!"&amp;SUBSTITUTE(ADDRESS(1,MATCH(J$41,'[3]Asset Returns'!$1:$1,0),4),1,"")&amp;":"&amp;SUBSTITUTE(ADDRESS(1,MATCH(J$41,'[3]Asset Returns'!$1:$1,0),4),1,"")),INDIRECT("'Asset Returns'!"&amp;SUBSTITUTE(ADDRESS(1,MATCH($B45,'[3]Asset Returns'!$1:$1,0),4),1,"")&amp;":"&amp;SUBSTITUTE(ADDRESS(1,MATCH($B45,'[3]Asset Returns'!$1:$1,0),4),1,""))))*($U45*VLOOKUP(J$41,$B$42:$U$59,27,FALSE)),"")</f>
        <v/>
      </c>
      <c r="K45" s="57" t="str">
        <f ca="1">IFERROR(IF(OR(K$41="",$B45=""),"",CORREL(INDIRECT("'Asset Returns'!"&amp;SUBSTITUTE(ADDRESS(1,MATCH(K$41,'[3]Asset Returns'!$1:$1,0),4),1,"")&amp;":"&amp;SUBSTITUTE(ADDRESS(1,MATCH(K$41,'[3]Asset Returns'!$1:$1,0),4),1,"")),INDIRECT("'Asset Returns'!"&amp;SUBSTITUTE(ADDRESS(1,MATCH($B45,'[3]Asset Returns'!$1:$1,0),4),1,"")&amp;":"&amp;SUBSTITUTE(ADDRESS(1,MATCH($B45,'[3]Asset Returns'!$1:$1,0),4),1,""))))*($U45*VLOOKUP(K$41,$B$42:$U$59,27,FALSE)),"")</f>
        <v/>
      </c>
      <c r="L45" s="57" t="str">
        <f ca="1">IFERROR(IF(OR(L$41="",$B45=""),"",CORREL(INDIRECT("'Asset Returns'!"&amp;SUBSTITUTE(ADDRESS(1,MATCH(L$41,'[3]Asset Returns'!$1:$1,0),4),1,"")&amp;":"&amp;SUBSTITUTE(ADDRESS(1,MATCH(L$41,'[3]Asset Returns'!$1:$1,0),4),1,"")),INDIRECT("'Asset Returns'!"&amp;SUBSTITUTE(ADDRESS(1,MATCH($B45,'[3]Asset Returns'!$1:$1,0),4),1,"")&amp;":"&amp;SUBSTITUTE(ADDRESS(1,MATCH($B45,'[3]Asset Returns'!$1:$1,0),4),1,""))))*($U45*VLOOKUP(L$41,$B$42:$U$59,27,FALSE)),"")</f>
        <v/>
      </c>
      <c r="M45" s="57" t="str">
        <f ca="1">IFERROR(IF(OR(M$41="",$B45=""),"",CORREL(INDIRECT("'Asset Returns'!"&amp;SUBSTITUTE(ADDRESS(1,MATCH(M$41,'[3]Asset Returns'!$1:$1,0),4),1,"")&amp;":"&amp;SUBSTITUTE(ADDRESS(1,MATCH(M$41,'[3]Asset Returns'!$1:$1,0),4),1,"")),INDIRECT("'Asset Returns'!"&amp;SUBSTITUTE(ADDRESS(1,MATCH($B45,'[3]Asset Returns'!$1:$1,0),4),1,"")&amp;":"&amp;SUBSTITUTE(ADDRESS(1,MATCH($B45,'[3]Asset Returns'!$1:$1,0),4),1,""))))*($U45*VLOOKUP(M$41,$B$42:$U$59,27,FALSE)),"")</f>
        <v/>
      </c>
      <c r="N45" s="57" t="str">
        <f ca="1">IFERROR(IF(OR(N$41="",$B45=""),"",CORREL(INDIRECT("'Asset Returns'!"&amp;SUBSTITUTE(ADDRESS(1,MATCH(N$41,'[3]Asset Returns'!$1:$1,0),4),1,"")&amp;":"&amp;SUBSTITUTE(ADDRESS(1,MATCH(N$41,'[3]Asset Returns'!$1:$1,0),4),1,"")),INDIRECT("'Asset Returns'!"&amp;SUBSTITUTE(ADDRESS(1,MATCH($B45,'[3]Asset Returns'!$1:$1,0),4),1,"")&amp;":"&amp;SUBSTITUTE(ADDRESS(1,MATCH($B45,'[3]Asset Returns'!$1:$1,0),4),1,""))))*($U45*VLOOKUP(N$41,$B$42:$U$59,27,FALSE)),"")</f>
        <v/>
      </c>
      <c r="O45" s="57" t="str">
        <f ca="1">IFERROR(IF(OR(O$41="",$B45=""),"",CORREL(INDIRECT("'Asset Returns'!"&amp;SUBSTITUTE(ADDRESS(1,MATCH(O$41,'[3]Asset Returns'!$1:$1,0),4),1,"")&amp;":"&amp;SUBSTITUTE(ADDRESS(1,MATCH(O$41,'[3]Asset Returns'!$1:$1,0),4),1,"")),INDIRECT("'Asset Returns'!"&amp;SUBSTITUTE(ADDRESS(1,MATCH($B45,'[3]Asset Returns'!$1:$1,0),4),1,"")&amp;":"&amp;SUBSTITUTE(ADDRESS(1,MATCH($B45,'[3]Asset Returns'!$1:$1,0),4),1,""))))*($U45*VLOOKUP(O$41,$B$42:$U$59,27,FALSE)),"")</f>
        <v/>
      </c>
      <c r="P45" s="57" t="str">
        <f ca="1">IFERROR(IF(OR(P$41="",$B45=""),"",CORREL(INDIRECT("'Asset Returns'!"&amp;SUBSTITUTE(ADDRESS(1,MATCH(P$41,'[3]Asset Returns'!$1:$1,0),4),1,"")&amp;":"&amp;SUBSTITUTE(ADDRESS(1,MATCH(P$41,'[3]Asset Returns'!$1:$1,0),4),1,"")),INDIRECT("'Asset Returns'!"&amp;SUBSTITUTE(ADDRESS(1,MATCH($B45,'[3]Asset Returns'!$1:$1,0),4),1,"")&amp;":"&amp;SUBSTITUTE(ADDRESS(1,MATCH($B45,'[3]Asset Returns'!$1:$1,0),4),1,""))))*($U45*VLOOKUP(P$41,$B$42:$U$59,27,FALSE)),"")</f>
        <v/>
      </c>
      <c r="Q45" s="57" t="str">
        <f ca="1">IFERROR(IF(OR(Q$41="",$B45=""),"",CORREL(INDIRECT("'Asset Returns'!"&amp;SUBSTITUTE(ADDRESS(1,MATCH(Q$41,'[3]Asset Returns'!$1:$1,0),4),1,"")&amp;":"&amp;SUBSTITUTE(ADDRESS(1,MATCH(Q$41,'[3]Asset Returns'!$1:$1,0),4),1,"")),INDIRECT("'Asset Returns'!"&amp;SUBSTITUTE(ADDRESS(1,MATCH($B45,'[3]Asset Returns'!$1:$1,0),4),1,"")&amp;":"&amp;SUBSTITUTE(ADDRESS(1,MATCH($B45,'[3]Asset Returns'!$1:$1,0),4),1,""))))*($U45*VLOOKUP(Q$41,$B$42:$U$59,27,FALSE)),"")</f>
        <v/>
      </c>
      <c r="R45" s="57" t="str">
        <f ca="1">IFERROR(IF(OR(R$41="",$B45=""),"",CORREL(INDIRECT("'Asset Returns'!"&amp;SUBSTITUTE(ADDRESS(1,MATCH(R$41,'[3]Asset Returns'!$1:$1,0),4),1,"")&amp;":"&amp;SUBSTITUTE(ADDRESS(1,MATCH(R$41,'[3]Asset Returns'!$1:$1,0),4),1,"")),INDIRECT("'Asset Returns'!"&amp;SUBSTITUTE(ADDRESS(1,MATCH($B45,'[3]Asset Returns'!$1:$1,0),4),1,"")&amp;":"&amp;SUBSTITUTE(ADDRESS(1,MATCH($B45,'[3]Asset Returns'!$1:$1,0),4),1,""))))*($U45*VLOOKUP(R$41,$B$42:$U$59,27,FALSE)),"")</f>
        <v/>
      </c>
      <c r="S45" s="57" t="str">
        <f ca="1">IFERROR(IF(OR(S$41="",$B45=""),"",CORREL(INDIRECT("'Asset Returns'!"&amp;SUBSTITUTE(ADDRESS(1,MATCH(S$41,'[3]Asset Returns'!$1:$1,0),4),1,"")&amp;":"&amp;SUBSTITUTE(ADDRESS(1,MATCH(S$41,'[3]Asset Returns'!$1:$1,0),4),1,"")),INDIRECT("'Asset Returns'!"&amp;SUBSTITUTE(ADDRESS(1,MATCH($B45,'[3]Asset Returns'!$1:$1,0),4),1,"")&amp;":"&amp;SUBSTITUTE(ADDRESS(1,MATCH($B45,'[3]Asset Returns'!$1:$1,0),4),1,""))))*($U45*VLOOKUP(S$41,$B$42:$U$59,27,FALSE)),"")</f>
        <v/>
      </c>
      <c r="T45" s="57" t="str">
        <f ca="1">IFERROR(IF(OR(T$41="",$B45=""),"",CORREL(INDIRECT("'Asset Returns'!"&amp;SUBSTITUTE(ADDRESS(1,MATCH(T$41,'[3]Asset Returns'!$1:$1,0),4),1,"")&amp;":"&amp;SUBSTITUTE(ADDRESS(1,MATCH(T$41,'[3]Asset Returns'!$1:$1,0),4),1,"")),INDIRECT("'Asset Returns'!"&amp;SUBSTITUTE(ADDRESS(1,MATCH($B45,'[3]Asset Returns'!$1:$1,0),4),1,"")&amp;":"&amp;SUBSTITUTE(ADDRESS(1,MATCH($B45,'[3]Asset Returns'!$1:$1,0),4),1,""))))*($U45*VLOOKUP(T$41,$B$42:$U$59,27,FALSE)),"")</f>
        <v/>
      </c>
      <c r="U45" s="55">
        <v>-1</v>
      </c>
      <c r="V45" s="54" t="str">
        <f t="shared" ca="1" si="2"/>
        <v/>
      </c>
      <c r="W45" s="59"/>
      <c r="X45" s="122"/>
      <c r="Y45" s="122"/>
      <c r="Z45" s="122"/>
      <c r="AA45" s="122"/>
      <c r="AB45" s="122"/>
      <c r="AC45" s="122"/>
      <c r="AD45" s="122"/>
      <c r="AE45" s="122"/>
      <c r="AF45" s="122"/>
    </row>
    <row r="46" spans="1:32" x14ac:dyDescent="0.25">
      <c r="A46" s="53">
        <f t="shared" ca="1" si="1"/>
        <v>1</v>
      </c>
      <c r="B46" s="64" t="str">
        <f t="shared" ca="1" si="3"/>
        <v>SU</v>
      </c>
      <c r="C46" s="58" t="str">
        <f ca="1">IFERROR(IF(OR(C$41="",$B46=""),"",CORREL(INDIRECT("'Asset Returns'!"&amp;SUBSTITUTE(ADDRESS(1,MATCH(C$41,'[3]Asset Returns'!$1:$1,0),4),1,"")&amp;":"&amp;SUBSTITUTE(ADDRESS(1,MATCH(C$41,'[3]Asset Returns'!$1:$1,0),4),1,"")),INDIRECT("'Asset Returns'!"&amp;SUBSTITUTE(ADDRESS(1,MATCH($B46,'[3]Asset Returns'!$1:$1,0),4),1,"")&amp;":"&amp;SUBSTITUTE(ADDRESS(1,MATCH($B46,'[3]Asset Returns'!$1:$1,0),4),1,""))))*($U46*VLOOKUP(C$41,$B$42:$U$59,27,FALSE)),"")</f>
        <v/>
      </c>
      <c r="D46" s="57" t="str">
        <f ca="1">IFERROR(IF(OR(D$41="",$B46=""),"",CORREL(INDIRECT("'Asset Returns'!"&amp;SUBSTITUTE(ADDRESS(1,MATCH(D$41,'[3]Asset Returns'!$1:$1,0),4),1,"")&amp;":"&amp;SUBSTITUTE(ADDRESS(1,MATCH(D$41,'[3]Asset Returns'!$1:$1,0),4),1,"")),INDIRECT("'Asset Returns'!"&amp;SUBSTITUTE(ADDRESS(1,MATCH($B46,'[3]Asset Returns'!$1:$1,0),4),1,"")&amp;":"&amp;SUBSTITUTE(ADDRESS(1,MATCH($B46,'[3]Asset Returns'!$1:$1,0),4),1,""))))*($U46*VLOOKUP(D$41,$B$42:$U$59,27,FALSE)),"")</f>
        <v/>
      </c>
      <c r="E46" s="57" t="str">
        <f ca="1">IFERROR(IF(OR(E$41="",$B46=""),"",CORREL(INDIRECT("'Asset Returns'!"&amp;SUBSTITUTE(ADDRESS(1,MATCH(E$41,'[3]Asset Returns'!$1:$1,0),4),1,"")&amp;":"&amp;SUBSTITUTE(ADDRESS(1,MATCH(E$41,'[3]Asset Returns'!$1:$1,0),4),1,"")),INDIRECT("'Asset Returns'!"&amp;SUBSTITUTE(ADDRESS(1,MATCH($B46,'[3]Asset Returns'!$1:$1,0),4),1,"")&amp;":"&amp;SUBSTITUTE(ADDRESS(1,MATCH($B46,'[3]Asset Returns'!$1:$1,0),4),1,""))))*($U46*VLOOKUP(E$41,$B$42:$U$59,27,FALSE)),"")</f>
        <v/>
      </c>
      <c r="F46" s="57" t="str">
        <f ca="1">IFERROR(IF(OR(F$41="",$B46=""),"",CORREL(INDIRECT("'Asset Returns'!"&amp;SUBSTITUTE(ADDRESS(1,MATCH(F$41,'[3]Asset Returns'!$1:$1,0),4),1,"")&amp;":"&amp;SUBSTITUTE(ADDRESS(1,MATCH(F$41,'[3]Asset Returns'!$1:$1,0),4),1,"")),INDIRECT("'Asset Returns'!"&amp;SUBSTITUTE(ADDRESS(1,MATCH($B46,'[3]Asset Returns'!$1:$1,0),4),1,"")&amp;":"&amp;SUBSTITUTE(ADDRESS(1,MATCH($B46,'[3]Asset Returns'!$1:$1,0),4),1,""))))*($U46*VLOOKUP(F$41,$B$42:$U$59,27,FALSE)),"")</f>
        <v/>
      </c>
      <c r="G46" s="56"/>
      <c r="H46" s="57" t="str">
        <f ca="1">IFERROR(IF(OR(H$41="",$B46=""),"",CORREL(INDIRECT("'Asset Returns'!"&amp;SUBSTITUTE(ADDRESS(1,MATCH(H$41,'[3]Asset Returns'!$1:$1,0),4),1,"")&amp;":"&amp;SUBSTITUTE(ADDRESS(1,MATCH(H$41,'[3]Asset Returns'!$1:$1,0),4),1,"")),INDIRECT("'Asset Returns'!"&amp;SUBSTITUTE(ADDRESS(1,MATCH($B46,'[3]Asset Returns'!$1:$1,0),4),1,"")&amp;":"&amp;SUBSTITUTE(ADDRESS(1,MATCH($B46,'[3]Asset Returns'!$1:$1,0),4),1,""))))*($U46*VLOOKUP(H$41,$B$42:$U$59,27,FALSE)),"")</f>
        <v/>
      </c>
      <c r="I46" s="57" t="str">
        <f ca="1">IFERROR(IF(OR(I$41="",$B46=""),"",CORREL(INDIRECT("'Asset Returns'!"&amp;SUBSTITUTE(ADDRESS(1,MATCH(I$41,'[3]Asset Returns'!$1:$1,0),4),1,"")&amp;":"&amp;SUBSTITUTE(ADDRESS(1,MATCH(I$41,'[3]Asset Returns'!$1:$1,0),4),1,"")),INDIRECT("'Asset Returns'!"&amp;SUBSTITUTE(ADDRESS(1,MATCH($B46,'[3]Asset Returns'!$1:$1,0),4),1,"")&amp;":"&amp;SUBSTITUTE(ADDRESS(1,MATCH($B46,'[3]Asset Returns'!$1:$1,0),4),1,""))))*($U46*VLOOKUP(I$41,$B$42:$U$59,27,FALSE)),"")</f>
        <v/>
      </c>
      <c r="J46" s="57" t="str">
        <f ca="1">IFERROR(IF(OR(J$41="",$B46=""),"",CORREL(INDIRECT("'Asset Returns'!"&amp;SUBSTITUTE(ADDRESS(1,MATCH(J$41,'[3]Asset Returns'!$1:$1,0),4),1,"")&amp;":"&amp;SUBSTITUTE(ADDRESS(1,MATCH(J$41,'[3]Asset Returns'!$1:$1,0),4),1,"")),INDIRECT("'Asset Returns'!"&amp;SUBSTITUTE(ADDRESS(1,MATCH($B46,'[3]Asset Returns'!$1:$1,0),4),1,"")&amp;":"&amp;SUBSTITUTE(ADDRESS(1,MATCH($B46,'[3]Asset Returns'!$1:$1,0),4),1,""))))*($U46*VLOOKUP(J$41,$B$42:$U$59,27,FALSE)),"")</f>
        <v/>
      </c>
      <c r="K46" s="57" t="str">
        <f ca="1">IFERROR(IF(OR(K$41="",$B46=""),"",CORREL(INDIRECT("'Asset Returns'!"&amp;SUBSTITUTE(ADDRESS(1,MATCH(K$41,'[3]Asset Returns'!$1:$1,0),4),1,"")&amp;":"&amp;SUBSTITUTE(ADDRESS(1,MATCH(K$41,'[3]Asset Returns'!$1:$1,0),4),1,"")),INDIRECT("'Asset Returns'!"&amp;SUBSTITUTE(ADDRESS(1,MATCH($B46,'[3]Asset Returns'!$1:$1,0),4),1,"")&amp;":"&amp;SUBSTITUTE(ADDRESS(1,MATCH($B46,'[3]Asset Returns'!$1:$1,0),4),1,""))))*($U46*VLOOKUP(K$41,$B$42:$U$59,27,FALSE)),"")</f>
        <v/>
      </c>
      <c r="L46" s="57" t="str">
        <f ca="1">IFERROR(IF(OR(L$41="",$B46=""),"",CORREL(INDIRECT("'Asset Returns'!"&amp;SUBSTITUTE(ADDRESS(1,MATCH(L$41,'[3]Asset Returns'!$1:$1,0),4),1,"")&amp;":"&amp;SUBSTITUTE(ADDRESS(1,MATCH(L$41,'[3]Asset Returns'!$1:$1,0),4),1,"")),INDIRECT("'Asset Returns'!"&amp;SUBSTITUTE(ADDRESS(1,MATCH($B46,'[3]Asset Returns'!$1:$1,0),4),1,"")&amp;":"&amp;SUBSTITUTE(ADDRESS(1,MATCH($B46,'[3]Asset Returns'!$1:$1,0),4),1,""))))*($U46*VLOOKUP(L$41,$B$42:$U$59,27,FALSE)),"")</f>
        <v/>
      </c>
      <c r="M46" s="57" t="str">
        <f ca="1">IFERROR(IF(OR(M$41="",$B46=""),"",CORREL(INDIRECT("'Asset Returns'!"&amp;SUBSTITUTE(ADDRESS(1,MATCH(M$41,'[3]Asset Returns'!$1:$1,0),4),1,"")&amp;":"&amp;SUBSTITUTE(ADDRESS(1,MATCH(M$41,'[3]Asset Returns'!$1:$1,0),4),1,"")),INDIRECT("'Asset Returns'!"&amp;SUBSTITUTE(ADDRESS(1,MATCH($B46,'[3]Asset Returns'!$1:$1,0),4),1,"")&amp;":"&amp;SUBSTITUTE(ADDRESS(1,MATCH($B46,'[3]Asset Returns'!$1:$1,0),4),1,""))))*($U46*VLOOKUP(M$41,$B$42:$U$59,27,FALSE)),"")</f>
        <v/>
      </c>
      <c r="N46" s="57" t="str">
        <f ca="1">IFERROR(IF(OR(N$41="",$B46=""),"",CORREL(INDIRECT("'Asset Returns'!"&amp;SUBSTITUTE(ADDRESS(1,MATCH(N$41,'[3]Asset Returns'!$1:$1,0),4),1,"")&amp;":"&amp;SUBSTITUTE(ADDRESS(1,MATCH(N$41,'[3]Asset Returns'!$1:$1,0),4),1,"")),INDIRECT("'Asset Returns'!"&amp;SUBSTITUTE(ADDRESS(1,MATCH($B46,'[3]Asset Returns'!$1:$1,0),4),1,"")&amp;":"&amp;SUBSTITUTE(ADDRESS(1,MATCH($B46,'[3]Asset Returns'!$1:$1,0),4),1,""))))*($U46*VLOOKUP(N$41,$B$42:$U$59,27,FALSE)),"")</f>
        <v/>
      </c>
      <c r="O46" s="57" t="str">
        <f ca="1">IFERROR(IF(OR(O$41="",$B46=""),"",CORREL(INDIRECT("'Asset Returns'!"&amp;SUBSTITUTE(ADDRESS(1,MATCH(O$41,'[3]Asset Returns'!$1:$1,0),4),1,"")&amp;":"&amp;SUBSTITUTE(ADDRESS(1,MATCH(O$41,'[3]Asset Returns'!$1:$1,0),4),1,"")),INDIRECT("'Asset Returns'!"&amp;SUBSTITUTE(ADDRESS(1,MATCH($B46,'[3]Asset Returns'!$1:$1,0),4),1,"")&amp;":"&amp;SUBSTITUTE(ADDRESS(1,MATCH($B46,'[3]Asset Returns'!$1:$1,0),4),1,""))))*($U46*VLOOKUP(O$41,$B$42:$U$59,27,FALSE)),"")</f>
        <v/>
      </c>
      <c r="P46" s="57" t="str">
        <f ca="1">IFERROR(IF(OR(P$41="",$B46=""),"",CORREL(INDIRECT("'Asset Returns'!"&amp;SUBSTITUTE(ADDRESS(1,MATCH(P$41,'[3]Asset Returns'!$1:$1,0),4),1,"")&amp;":"&amp;SUBSTITUTE(ADDRESS(1,MATCH(P$41,'[3]Asset Returns'!$1:$1,0),4),1,"")),INDIRECT("'Asset Returns'!"&amp;SUBSTITUTE(ADDRESS(1,MATCH($B46,'[3]Asset Returns'!$1:$1,0),4),1,"")&amp;":"&amp;SUBSTITUTE(ADDRESS(1,MATCH($B46,'[3]Asset Returns'!$1:$1,0),4),1,""))))*($U46*VLOOKUP(P$41,$B$42:$U$59,27,FALSE)),"")</f>
        <v/>
      </c>
      <c r="Q46" s="57" t="str">
        <f ca="1">IFERROR(IF(OR(Q$41="",$B46=""),"",CORREL(INDIRECT("'Asset Returns'!"&amp;SUBSTITUTE(ADDRESS(1,MATCH(Q$41,'[3]Asset Returns'!$1:$1,0),4),1,"")&amp;":"&amp;SUBSTITUTE(ADDRESS(1,MATCH(Q$41,'[3]Asset Returns'!$1:$1,0),4),1,"")),INDIRECT("'Asset Returns'!"&amp;SUBSTITUTE(ADDRESS(1,MATCH($B46,'[3]Asset Returns'!$1:$1,0),4),1,"")&amp;":"&amp;SUBSTITUTE(ADDRESS(1,MATCH($B46,'[3]Asset Returns'!$1:$1,0),4),1,""))))*($U46*VLOOKUP(Q$41,$B$42:$U$59,27,FALSE)),"")</f>
        <v/>
      </c>
      <c r="R46" s="57" t="str">
        <f ca="1">IFERROR(IF(OR(R$41="",$B46=""),"",CORREL(INDIRECT("'Asset Returns'!"&amp;SUBSTITUTE(ADDRESS(1,MATCH(R$41,'[3]Asset Returns'!$1:$1,0),4),1,"")&amp;":"&amp;SUBSTITUTE(ADDRESS(1,MATCH(R$41,'[3]Asset Returns'!$1:$1,0),4),1,"")),INDIRECT("'Asset Returns'!"&amp;SUBSTITUTE(ADDRESS(1,MATCH($B46,'[3]Asset Returns'!$1:$1,0),4),1,"")&amp;":"&amp;SUBSTITUTE(ADDRESS(1,MATCH($B46,'[3]Asset Returns'!$1:$1,0),4),1,""))))*($U46*VLOOKUP(R$41,$B$42:$U$59,27,FALSE)),"")</f>
        <v/>
      </c>
      <c r="S46" s="57" t="str">
        <f ca="1">IFERROR(IF(OR(S$41="",$B46=""),"",CORREL(INDIRECT("'Asset Returns'!"&amp;SUBSTITUTE(ADDRESS(1,MATCH(S$41,'[3]Asset Returns'!$1:$1,0),4),1,"")&amp;":"&amp;SUBSTITUTE(ADDRESS(1,MATCH(S$41,'[3]Asset Returns'!$1:$1,0),4),1,"")),INDIRECT("'Asset Returns'!"&amp;SUBSTITUTE(ADDRESS(1,MATCH($B46,'[3]Asset Returns'!$1:$1,0),4),1,"")&amp;":"&amp;SUBSTITUTE(ADDRESS(1,MATCH($B46,'[3]Asset Returns'!$1:$1,0),4),1,""))))*($U46*VLOOKUP(S$41,$B$42:$U$59,27,FALSE)),"")</f>
        <v/>
      </c>
      <c r="T46" s="57" t="str">
        <f ca="1">IFERROR(IF(OR(T$41="",$B46=""),"",CORREL(INDIRECT("'Asset Returns'!"&amp;SUBSTITUTE(ADDRESS(1,MATCH(T$41,'[3]Asset Returns'!$1:$1,0),4),1,"")&amp;":"&amp;SUBSTITUTE(ADDRESS(1,MATCH(T$41,'[3]Asset Returns'!$1:$1,0),4),1,"")),INDIRECT("'Asset Returns'!"&amp;SUBSTITUTE(ADDRESS(1,MATCH($B46,'[3]Asset Returns'!$1:$1,0),4),1,"")&amp;":"&amp;SUBSTITUTE(ADDRESS(1,MATCH($B46,'[3]Asset Returns'!$1:$1,0),4),1,""))))*($U46*VLOOKUP(T$41,$B$42:$U$59,27,FALSE)),"")</f>
        <v/>
      </c>
      <c r="U46" s="55">
        <v>1</v>
      </c>
      <c r="V46" s="54" t="str">
        <f t="shared" ca="1" si="2"/>
        <v/>
      </c>
      <c r="W46" s="59"/>
      <c r="X46" s="122"/>
      <c r="Y46" s="122"/>
      <c r="Z46" s="122"/>
      <c r="AA46" s="122"/>
      <c r="AB46" s="122"/>
      <c r="AC46" s="122"/>
      <c r="AD46" s="122"/>
      <c r="AE46" s="122"/>
      <c r="AF46" s="122"/>
    </row>
    <row r="47" spans="1:32" x14ac:dyDescent="0.25">
      <c r="A47" s="53">
        <f t="shared" ca="1" si="1"/>
        <v>1</v>
      </c>
      <c r="B47" s="64" t="str">
        <f t="shared" ca="1" si="3"/>
        <v>TDOC</v>
      </c>
      <c r="C47" s="58" t="str">
        <f ca="1">IFERROR(IF(OR(C$41="",$B47=""),"",CORREL(INDIRECT("'Asset Returns'!"&amp;SUBSTITUTE(ADDRESS(1,MATCH(C$41,'[3]Asset Returns'!$1:$1,0),4),1,"")&amp;":"&amp;SUBSTITUTE(ADDRESS(1,MATCH(C$41,'[3]Asset Returns'!$1:$1,0),4),1,"")),INDIRECT("'Asset Returns'!"&amp;SUBSTITUTE(ADDRESS(1,MATCH($B47,'[3]Asset Returns'!$1:$1,0),4),1,"")&amp;":"&amp;SUBSTITUTE(ADDRESS(1,MATCH($B47,'[3]Asset Returns'!$1:$1,0),4),1,""))))*($U47*VLOOKUP(C$41,$B$42:$U$59,27,FALSE)),"")</f>
        <v/>
      </c>
      <c r="D47" s="57" t="str">
        <f ca="1">IFERROR(IF(OR(D$41="",$B47=""),"",CORREL(INDIRECT("'Asset Returns'!"&amp;SUBSTITUTE(ADDRESS(1,MATCH(D$41,'[3]Asset Returns'!$1:$1,0),4),1,"")&amp;":"&amp;SUBSTITUTE(ADDRESS(1,MATCH(D$41,'[3]Asset Returns'!$1:$1,0),4),1,"")),INDIRECT("'Asset Returns'!"&amp;SUBSTITUTE(ADDRESS(1,MATCH($B47,'[3]Asset Returns'!$1:$1,0),4),1,"")&amp;":"&amp;SUBSTITUTE(ADDRESS(1,MATCH($B47,'[3]Asset Returns'!$1:$1,0),4),1,""))))*($U47*VLOOKUP(D$41,$B$42:$U$59,27,FALSE)),"")</f>
        <v/>
      </c>
      <c r="E47" s="57" t="str">
        <f ca="1">IFERROR(IF(OR(E$41="",$B47=""),"",CORREL(INDIRECT("'Asset Returns'!"&amp;SUBSTITUTE(ADDRESS(1,MATCH(E$41,'[3]Asset Returns'!$1:$1,0),4),1,"")&amp;":"&amp;SUBSTITUTE(ADDRESS(1,MATCH(E$41,'[3]Asset Returns'!$1:$1,0),4),1,"")),INDIRECT("'Asset Returns'!"&amp;SUBSTITUTE(ADDRESS(1,MATCH($B47,'[3]Asset Returns'!$1:$1,0),4),1,"")&amp;":"&amp;SUBSTITUTE(ADDRESS(1,MATCH($B47,'[3]Asset Returns'!$1:$1,0),4),1,""))))*($U47*VLOOKUP(E$41,$B$42:$U$59,27,FALSE)),"")</f>
        <v/>
      </c>
      <c r="F47" s="57" t="str">
        <f ca="1">IFERROR(IF(OR(F$41="",$B47=""),"",CORREL(INDIRECT("'Asset Returns'!"&amp;SUBSTITUTE(ADDRESS(1,MATCH(F$41,'[3]Asset Returns'!$1:$1,0),4),1,"")&amp;":"&amp;SUBSTITUTE(ADDRESS(1,MATCH(F$41,'[3]Asset Returns'!$1:$1,0),4),1,"")),INDIRECT("'Asset Returns'!"&amp;SUBSTITUTE(ADDRESS(1,MATCH($B47,'[3]Asset Returns'!$1:$1,0),4),1,"")&amp;":"&amp;SUBSTITUTE(ADDRESS(1,MATCH($B47,'[3]Asset Returns'!$1:$1,0),4),1,""))))*($U47*VLOOKUP(F$41,$B$42:$U$59,27,FALSE)),"")</f>
        <v/>
      </c>
      <c r="G47" s="57" t="str">
        <f ca="1">IFERROR(IF(OR(G$41="",$B47=""),"",CORREL(INDIRECT("'Asset Returns'!"&amp;SUBSTITUTE(ADDRESS(1,MATCH(G$41,'[3]Asset Returns'!$1:$1,0),4),1,"")&amp;":"&amp;SUBSTITUTE(ADDRESS(1,MATCH(G$41,'[3]Asset Returns'!$1:$1,0),4),1,"")),INDIRECT("'Asset Returns'!"&amp;SUBSTITUTE(ADDRESS(1,MATCH($B47,'[3]Asset Returns'!$1:$1,0),4),1,"")&amp;":"&amp;SUBSTITUTE(ADDRESS(1,MATCH($B47,'[3]Asset Returns'!$1:$1,0),4),1,""))))*($U47*VLOOKUP(G$41,$B$42:$U$59,27,FALSE)),"")</f>
        <v/>
      </c>
      <c r="H47" s="56"/>
      <c r="I47" s="57" t="str">
        <f ca="1">IFERROR(IF(OR(I$41="",$B47=""),"",CORREL(INDIRECT("'Asset Returns'!"&amp;SUBSTITUTE(ADDRESS(1,MATCH(I$41,'[3]Asset Returns'!$1:$1,0),4),1,"")&amp;":"&amp;SUBSTITUTE(ADDRESS(1,MATCH(I$41,'[3]Asset Returns'!$1:$1,0),4),1,"")),INDIRECT("'Asset Returns'!"&amp;SUBSTITUTE(ADDRESS(1,MATCH($B47,'[3]Asset Returns'!$1:$1,0),4),1,"")&amp;":"&amp;SUBSTITUTE(ADDRESS(1,MATCH($B47,'[3]Asset Returns'!$1:$1,0),4),1,""))))*($U47*VLOOKUP(I$41,$B$42:$U$59,27,FALSE)),"")</f>
        <v/>
      </c>
      <c r="J47" s="57" t="str">
        <f ca="1">IFERROR(IF(OR(J$41="",$B47=""),"",CORREL(INDIRECT("'Asset Returns'!"&amp;SUBSTITUTE(ADDRESS(1,MATCH(J$41,'[3]Asset Returns'!$1:$1,0),4),1,"")&amp;":"&amp;SUBSTITUTE(ADDRESS(1,MATCH(J$41,'[3]Asset Returns'!$1:$1,0),4),1,"")),INDIRECT("'Asset Returns'!"&amp;SUBSTITUTE(ADDRESS(1,MATCH($B47,'[3]Asset Returns'!$1:$1,0),4),1,"")&amp;":"&amp;SUBSTITUTE(ADDRESS(1,MATCH($B47,'[3]Asset Returns'!$1:$1,0),4),1,""))))*($U47*VLOOKUP(J$41,$B$42:$U$59,27,FALSE)),"")</f>
        <v/>
      </c>
      <c r="K47" s="57" t="str">
        <f ca="1">IFERROR(IF(OR(K$41="",$B47=""),"",CORREL(INDIRECT("'Asset Returns'!"&amp;SUBSTITUTE(ADDRESS(1,MATCH(K$41,'[3]Asset Returns'!$1:$1,0),4),1,"")&amp;":"&amp;SUBSTITUTE(ADDRESS(1,MATCH(K$41,'[3]Asset Returns'!$1:$1,0),4),1,"")),INDIRECT("'Asset Returns'!"&amp;SUBSTITUTE(ADDRESS(1,MATCH($B47,'[3]Asset Returns'!$1:$1,0),4),1,"")&amp;":"&amp;SUBSTITUTE(ADDRESS(1,MATCH($B47,'[3]Asset Returns'!$1:$1,0),4),1,""))))*($U47*VLOOKUP(K$41,$B$42:$U$59,27,FALSE)),"")</f>
        <v/>
      </c>
      <c r="L47" s="57" t="str">
        <f ca="1">IFERROR(IF(OR(L$41="",$B47=""),"",CORREL(INDIRECT("'Asset Returns'!"&amp;SUBSTITUTE(ADDRESS(1,MATCH(L$41,'[3]Asset Returns'!$1:$1,0),4),1,"")&amp;":"&amp;SUBSTITUTE(ADDRESS(1,MATCH(L$41,'[3]Asset Returns'!$1:$1,0),4),1,"")),INDIRECT("'Asset Returns'!"&amp;SUBSTITUTE(ADDRESS(1,MATCH($B47,'[3]Asset Returns'!$1:$1,0),4),1,"")&amp;":"&amp;SUBSTITUTE(ADDRESS(1,MATCH($B47,'[3]Asset Returns'!$1:$1,0),4),1,""))))*($U47*VLOOKUP(L$41,$B$42:$U$59,27,FALSE)),"")</f>
        <v/>
      </c>
      <c r="M47" s="57" t="str">
        <f ca="1">IFERROR(IF(OR(M$41="",$B47=""),"",CORREL(INDIRECT("'Asset Returns'!"&amp;SUBSTITUTE(ADDRESS(1,MATCH(M$41,'[3]Asset Returns'!$1:$1,0),4),1,"")&amp;":"&amp;SUBSTITUTE(ADDRESS(1,MATCH(M$41,'[3]Asset Returns'!$1:$1,0),4),1,"")),INDIRECT("'Asset Returns'!"&amp;SUBSTITUTE(ADDRESS(1,MATCH($B47,'[3]Asset Returns'!$1:$1,0),4),1,"")&amp;":"&amp;SUBSTITUTE(ADDRESS(1,MATCH($B47,'[3]Asset Returns'!$1:$1,0),4),1,""))))*($U47*VLOOKUP(M$41,$B$42:$U$59,27,FALSE)),"")</f>
        <v/>
      </c>
      <c r="N47" s="57" t="str">
        <f ca="1">IFERROR(IF(OR(N$41="",$B47=""),"",CORREL(INDIRECT("'Asset Returns'!"&amp;SUBSTITUTE(ADDRESS(1,MATCH(N$41,'[3]Asset Returns'!$1:$1,0),4),1,"")&amp;":"&amp;SUBSTITUTE(ADDRESS(1,MATCH(N$41,'[3]Asset Returns'!$1:$1,0),4),1,"")),INDIRECT("'Asset Returns'!"&amp;SUBSTITUTE(ADDRESS(1,MATCH($B47,'[3]Asset Returns'!$1:$1,0),4),1,"")&amp;":"&amp;SUBSTITUTE(ADDRESS(1,MATCH($B47,'[3]Asset Returns'!$1:$1,0),4),1,""))))*($U47*VLOOKUP(N$41,$B$42:$U$59,27,FALSE)),"")</f>
        <v/>
      </c>
      <c r="O47" s="57" t="str">
        <f ca="1">IFERROR(IF(OR(O$41="",$B47=""),"",CORREL(INDIRECT("'Asset Returns'!"&amp;SUBSTITUTE(ADDRESS(1,MATCH(O$41,'[3]Asset Returns'!$1:$1,0),4),1,"")&amp;":"&amp;SUBSTITUTE(ADDRESS(1,MATCH(O$41,'[3]Asset Returns'!$1:$1,0),4),1,"")),INDIRECT("'Asset Returns'!"&amp;SUBSTITUTE(ADDRESS(1,MATCH($B47,'[3]Asset Returns'!$1:$1,0),4),1,"")&amp;":"&amp;SUBSTITUTE(ADDRESS(1,MATCH($B47,'[3]Asset Returns'!$1:$1,0),4),1,""))))*($U47*VLOOKUP(O$41,$B$42:$U$59,27,FALSE)),"")</f>
        <v/>
      </c>
      <c r="P47" s="57" t="str">
        <f ca="1">IFERROR(IF(OR(P$41="",$B47=""),"",CORREL(INDIRECT("'Asset Returns'!"&amp;SUBSTITUTE(ADDRESS(1,MATCH(P$41,'[3]Asset Returns'!$1:$1,0),4),1,"")&amp;":"&amp;SUBSTITUTE(ADDRESS(1,MATCH(P$41,'[3]Asset Returns'!$1:$1,0),4),1,"")),INDIRECT("'Asset Returns'!"&amp;SUBSTITUTE(ADDRESS(1,MATCH($B47,'[3]Asset Returns'!$1:$1,0),4),1,"")&amp;":"&amp;SUBSTITUTE(ADDRESS(1,MATCH($B47,'[3]Asset Returns'!$1:$1,0),4),1,""))))*($U47*VLOOKUP(P$41,$B$42:$U$59,27,FALSE)),"")</f>
        <v/>
      </c>
      <c r="Q47" s="57" t="str">
        <f ca="1">IFERROR(IF(OR(Q$41="",$B47=""),"",CORREL(INDIRECT("'Asset Returns'!"&amp;SUBSTITUTE(ADDRESS(1,MATCH(Q$41,'[3]Asset Returns'!$1:$1,0),4),1,"")&amp;":"&amp;SUBSTITUTE(ADDRESS(1,MATCH(Q$41,'[3]Asset Returns'!$1:$1,0),4),1,"")),INDIRECT("'Asset Returns'!"&amp;SUBSTITUTE(ADDRESS(1,MATCH($B47,'[3]Asset Returns'!$1:$1,0),4),1,"")&amp;":"&amp;SUBSTITUTE(ADDRESS(1,MATCH($B47,'[3]Asset Returns'!$1:$1,0),4),1,""))))*($U47*VLOOKUP(Q$41,$B$42:$U$59,27,FALSE)),"")</f>
        <v/>
      </c>
      <c r="R47" s="57" t="str">
        <f ca="1">IFERROR(IF(OR(R$41="",$B47=""),"",CORREL(INDIRECT("'Asset Returns'!"&amp;SUBSTITUTE(ADDRESS(1,MATCH(R$41,'[3]Asset Returns'!$1:$1,0),4),1,"")&amp;":"&amp;SUBSTITUTE(ADDRESS(1,MATCH(R$41,'[3]Asset Returns'!$1:$1,0),4),1,"")),INDIRECT("'Asset Returns'!"&amp;SUBSTITUTE(ADDRESS(1,MATCH($B47,'[3]Asset Returns'!$1:$1,0),4),1,"")&amp;":"&amp;SUBSTITUTE(ADDRESS(1,MATCH($B47,'[3]Asset Returns'!$1:$1,0),4),1,""))))*($U47*VLOOKUP(R$41,$B$42:$U$59,27,FALSE)),"")</f>
        <v/>
      </c>
      <c r="S47" s="57" t="str">
        <f ca="1">IFERROR(IF(OR(S$41="",$B47=""),"",CORREL(INDIRECT("'Asset Returns'!"&amp;SUBSTITUTE(ADDRESS(1,MATCH(S$41,'[3]Asset Returns'!$1:$1,0),4),1,"")&amp;":"&amp;SUBSTITUTE(ADDRESS(1,MATCH(S$41,'[3]Asset Returns'!$1:$1,0),4),1,"")),INDIRECT("'Asset Returns'!"&amp;SUBSTITUTE(ADDRESS(1,MATCH($B47,'[3]Asset Returns'!$1:$1,0),4),1,"")&amp;":"&amp;SUBSTITUTE(ADDRESS(1,MATCH($B47,'[3]Asset Returns'!$1:$1,0),4),1,""))))*($U47*VLOOKUP(S$41,$B$42:$U$59,27,FALSE)),"")</f>
        <v/>
      </c>
      <c r="T47" s="57" t="str">
        <f ca="1">IFERROR(IF(OR(T$41="",$B47=""),"",CORREL(INDIRECT("'Asset Returns'!"&amp;SUBSTITUTE(ADDRESS(1,MATCH(T$41,'[3]Asset Returns'!$1:$1,0),4),1,"")&amp;":"&amp;SUBSTITUTE(ADDRESS(1,MATCH(T$41,'[3]Asset Returns'!$1:$1,0),4),1,"")),INDIRECT("'Asset Returns'!"&amp;SUBSTITUTE(ADDRESS(1,MATCH($B47,'[3]Asset Returns'!$1:$1,0),4),1,"")&amp;":"&amp;SUBSTITUTE(ADDRESS(1,MATCH($B47,'[3]Asset Returns'!$1:$1,0),4),1,""))))*($U47*VLOOKUP(T$41,$B$42:$U$59,27,FALSE)),"")</f>
        <v/>
      </c>
      <c r="U47" s="55">
        <v>1</v>
      </c>
      <c r="V47" s="54" t="str">
        <f t="shared" ca="1" si="2"/>
        <v/>
      </c>
      <c r="X47" s="122"/>
      <c r="Y47" s="122"/>
      <c r="Z47" s="122"/>
      <c r="AA47" s="122"/>
      <c r="AB47" s="122"/>
      <c r="AC47" s="122"/>
      <c r="AD47" s="122"/>
      <c r="AE47" s="122"/>
      <c r="AF47" s="122"/>
    </row>
    <row r="48" spans="1:32" x14ac:dyDescent="0.25">
      <c r="A48" s="53">
        <f t="shared" ca="1" si="1"/>
        <v>1</v>
      </c>
      <c r="B48" s="64" t="str">
        <f t="shared" ca="1" si="3"/>
        <v>UBI.PA</v>
      </c>
      <c r="C48" s="58" t="str">
        <f ca="1">IFERROR(IF(OR(C$41="",$B48=""),"",CORREL(INDIRECT("'Asset Returns'!"&amp;SUBSTITUTE(ADDRESS(1,MATCH(C$41,'[3]Asset Returns'!$1:$1,0),4),1,"")&amp;":"&amp;SUBSTITUTE(ADDRESS(1,MATCH(C$41,'[3]Asset Returns'!$1:$1,0),4),1,"")),INDIRECT("'Asset Returns'!"&amp;SUBSTITUTE(ADDRESS(1,MATCH($B48,'[3]Asset Returns'!$1:$1,0),4),1,"")&amp;":"&amp;SUBSTITUTE(ADDRESS(1,MATCH($B48,'[3]Asset Returns'!$1:$1,0),4),1,""))))*($U48*VLOOKUP(C$41,$B$42:$U$59,27,FALSE)),"")</f>
        <v/>
      </c>
      <c r="D48" s="57" t="str">
        <f ca="1">IFERROR(IF(OR(D$41="",$B48=""),"",CORREL(INDIRECT("'Asset Returns'!"&amp;SUBSTITUTE(ADDRESS(1,MATCH(D$41,'[3]Asset Returns'!$1:$1,0),4),1,"")&amp;":"&amp;SUBSTITUTE(ADDRESS(1,MATCH(D$41,'[3]Asset Returns'!$1:$1,0),4),1,"")),INDIRECT("'Asset Returns'!"&amp;SUBSTITUTE(ADDRESS(1,MATCH($B48,'[3]Asset Returns'!$1:$1,0),4),1,"")&amp;":"&amp;SUBSTITUTE(ADDRESS(1,MATCH($B48,'[3]Asset Returns'!$1:$1,0),4),1,""))))*($U48*VLOOKUP(D$41,$B$42:$U$59,27,FALSE)),"")</f>
        <v/>
      </c>
      <c r="E48" s="57" t="str">
        <f ca="1">IFERROR(IF(OR(E$41="",$B48=""),"",CORREL(INDIRECT("'Asset Returns'!"&amp;SUBSTITUTE(ADDRESS(1,MATCH(E$41,'[3]Asset Returns'!$1:$1,0),4),1,"")&amp;":"&amp;SUBSTITUTE(ADDRESS(1,MATCH(E$41,'[3]Asset Returns'!$1:$1,0),4),1,"")),INDIRECT("'Asset Returns'!"&amp;SUBSTITUTE(ADDRESS(1,MATCH($B48,'[3]Asset Returns'!$1:$1,0),4),1,"")&amp;":"&amp;SUBSTITUTE(ADDRESS(1,MATCH($B48,'[3]Asset Returns'!$1:$1,0),4),1,""))))*($U48*VLOOKUP(E$41,$B$42:$U$59,27,FALSE)),"")</f>
        <v/>
      </c>
      <c r="F48" s="57" t="str">
        <f ca="1">IFERROR(IF(OR(F$41="",$B48=""),"",CORREL(INDIRECT("'Asset Returns'!"&amp;SUBSTITUTE(ADDRESS(1,MATCH(F$41,'[3]Asset Returns'!$1:$1,0),4),1,"")&amp;":"&amp;SUBSTITUTE(ADDRESS(1,MATCH(F$41,'[3]Asset Returns'!$1:$1,0),4),1,"")),INDIRECT("'Asset Returns'!"&amp;SUBSTITUTE(ADDRESS(1,MATCH($B48,'[3]Asset Returns'!$1:$1,0),4),1,"")&amp;":"&amp;SUBSTITUTE(ADDRESS(1,MATCH($B48,'[3]Asset Returns'!$1:$1,0),4),1,""))))*($U48*VLOOKUP(F$41,$B$42:$U$59,27,FALSE)),"")</f>
        <v/>
      </c>
      <c r="G48" s="57" t="str">
        <f ca="1">IFERROR(IF(OR(G$41="",$B48=""),"",CORREL(INDIRECT("'Asset Returns'!"&amp;SUBSTITUTE(ADDRESS(1,MATCH(G$41,'[3]Asset Returns'!$1:$1,0),4),1,"")&amp;":"&amp;SUBSTITUTE(ADDRESS(1,MATCH(G$41,'[3]Asset Returns'!$1:$1,0),4),1,"")),INDIRECT("'Asset Returns'!"&amp;SUBSTITUTE(ADDRESS(1,MATCH($B48,'[3]Asset Returns'!$1:$1,0),4),1,"")&amp;":"&amp;SUBSTITUTE(ADDRESS(1,MATCH($B48,'[3]Asset Returns'!$1:$1,0),4),1,""))))*($U48*VLOOKUP(G$41,$B$42:$U$59,27,FALSE)),"")</f>
        <v/>
      </c>
      <c r="H48" s="57" t="str">
        <f ca="1">IFERROR(IF(OR(H$41="",$B48=""),"",CORREL(INDIRECT("'Asset Returns'!"&amp;SUBSTITUTE(ADDRESS(1,MATCH(H$41,'[3]Asset Returns'!$1:$1,0),4),1,"")&amp;":"&amp;SUBSTITUTE(ADDRESS(1,MATCH(H$41,'[3]Asset Returns'!$1:$1,0),4),1,"")),INDIRECT("'Asset Returns'!"&amp;SUBSTITUTE(ADDRESS(1,MATCH($B48,'[3]Asset Returns'!$1:$1,0),4),1,"")&amp;":"&amp;SUBSTITUTE(ADDRESS(1,MATCH($B48,'[3]Asset Returns'!$1:$1,0),4),1,""))))*($U48*VLOOKUP(H$41,$B$42:$U$59,27,FALSE)),"")</f>
        <v/>
      </c>
      <c r="I48" s="56"/>
      <c r="J48" s="57" t="str">
        <f ca="1">IFERROR(IF(OR(J$41="",$B48=""),"",CORREL(INDIRECT("'Asset Returns'!"&amp;SUBSTITUTE(ADDRESS(1,MATCH(J$41,'[3]Asset Returns'!$1:$1,0),4),1,"")&amp;":"&amp;SUBSTITUTE(ADDRESS(1,MATCH(J$41,'[3]Asset Returns'!$1:$1,0),4),1,"")),INDIRECT("'Asset Returns'!"&amp;SUBSTITUTE(ADDRESS(1,MATCH($B48,'[3]Asset Returns'!$1:$1,0),4),1,"")&amp;":"&amp;SUBSTITUTE(ADDRESS(1,MATCH($B48,'[3]Asset Returns'!$1:$1,0),4),1,""))))*($U48*VLOOKUP(J$41,$B$42:$U$59,27,FALSE)),"")</f>
        <v/>
      </c>
      <c r="K48" s="57" t="str">
        <f ca="1">IFERROR(IF(OR(K$41="",$B48=""),"",CORREL(INDIRECT("'Asset Returns'!"&amp;SUBSTITUTE(ADDRESS(1,MATCH(K$41,'[3]Asset Returns'!$1:$1,0),4),1,"")&amp;":"&amp;SUBSTITUTE(ADDRESS(1,MATCH(K$41,'[3]Asset Returns'!$1:$1,0),4),1,"")),INDIRECT("'Asset Returns'!"&amp;SUBSTITUTE(ADDRESS(1,MATCH($B48,'[3]Asset Returns'!$1:$1,0),4),1,"")&amp;":"&amp;SUBSTITUTE(ADDRESS(1,MATCH($B48,'[3]Asset Returns'!$1:$1,0),4),1,""))))*($U48*VLOOKUP(K$41,$B$42:$U$59,27,FALSE)),"")</f>
        <v/>
      </c>
      <c r="L48" s="57" t="str">
        <f ca="1">IFERROR(IF(OR(L$41="",$B48=""),"",CORREL(INDIRECT("'Asset Returns'!"&amp;SUBSTITUTE(ADDRESS(1,MATCH(L$41,'[3]Asset Returns'!$1:$1,0),4),1,"")&amp;":"&amp;SUBSTITUTE(ADDRESS(1,MATCH(L$41,'[3]Asset Returns'!$1:$1,0),4),1,"")),INDIRECT("'Asset Returns'!"&amp;SUBSTITUTE(ADDRESS(1,MATCH($B48,'[3]Asset Returns'!$1:$1,0),4),1,"")&amp;":"&amp;SUBSTITUTE(ADDRESS(1,MATCH($B48,'[3]Asset Returns'!$1:$1,0),4),1,""))))*($U48*VLOOKUP(L$41,$B$42:$U$59,27,FALSE)),"")</f>
        <v/>
      </c>
      <c r="M48" s="57" t="str">
        <f ca="1">IFERROR(IF(OR(M$41="",$B48=""),"",CORREL(INDIRECT("'Asset Returns'!"&amp;SUBSTITUTE(ADDRESS(1,MATCH(M$41,'[3]Asset Returns'!$1:$1,0),4),1,"")&amp;":"&amp;SUBSTITUTE(ADDRESS(1,MATCH(M$41,'[3]Asset Returns'!$1:$1,0),4),1,"")),INDIRECT("'Asset Returns'!"&amp;SUBSTITUTE(ADDRESS(1,MATCH($B48,'[3]Asset Returns'!$1:$1,0),4),1,"")&amp;":"&amp;SUBSTITUTE(ADDRESS(1,MATCH($B48,'[3]Asset Returns'!$1:$1,0),4),1,""))))*($U48*VLOOKUP(M$41,$B$42:$U$59,27,FALSE)),"")</f>
        <v/>
      </c>
      <c r="N48" s="57" t="str">
        <f ca="1">IFERROR(IF(OR(N$41="",$B48=""),"",CORREL(INDIRECT("'Asset Returns'!"&amp;SUBSTITUTE(ADDRESS(1,MATCH(N$41,'[3]Asset Returns'!$1:$1,0),4),1,"")&amp;":"&amp;SUBSTITUTE(ADDRESS(1,MATCH(N$41,'[3]Asset Returns'!$1:$1,0),4),1,"")),INDIRECT("'Asset Returns'!"&amp;SUBSTITUTE(ADDRESS(1,MATCH($B48,'[3]Asset Returns'!$1:$1,0),4),1,"")&amp;":"&amp;SUBSTITUTE(ADDRESS(1,MATCH($B48,'[3]Asset Returns'!$1:$1,0),4),1,""))))*($U48*VLOOKUP(N$41,$B$42:$U$59,27,FALSE)),"")</f>
        <v/>
      </c>
      <c r="O48" s="57" t="str">
        <f ca="1">IFERROR(IF(OR(O$41="",$B48=""),"",CORREL(INDIRECT("'Asset Returns'!"&amp;SUBSTITUTE(ADDRESS(1,MATCH(O$41,'[3]Asset Returns'!$1:$1,0),4),1,"")&amp;":"&amp;SUBSTITUTE(ADDRESS(1,MATCH(O$41,'[3]Asset Returns'!$1:$1,0),4),1,"")),INDIRECT("'Asset Returns'!"&amp;SUBSTITUTE(ADDRESS(1,MATCH($B48,'[3]Asset Returns'!$1:$1,0),4),1,"")&amp;":"&amp;SUBSTITUTE(ADDRESS(1,MATCH($B48,'[3]Asset Returns'!$1:$1,0),4),1,""))))*($U48*VLOOKUP(O$41,$B$42:$U$59,27,FALSE)),"")</f>
        <v/>
      </c>
      <c r="P48" s="57" t="str">
        <f ca="1">IFERROR(IF(OR(P$41="",$B48=""),"",CORREL(INDIRECT("'Asset Returns'!"&amp;SUBSTITUTE(ADDRESS(1,MATCH(P$41,'[3]Asset Returns'!$1:$1,0),4),1,"")&amp;":"&amp;SUBSTITUTE(ADDRESS(1,MATCH(P$41,'[3]Asset Returns'!$1:$1,0),4),1,"")),INDIRECT("'Asset Returns'!"&amp;SUBSTITUTE(ADDRESS(1,MATCH($B48,'[3]Asset Returns'!$1:$1,0),4),1,"")&amp;":"&amp;SUBSTITUTE(ADDRESS(1,MATCH($B48,'[3]Asset Returns'!$1:$1,0),4),1,""))))*($U48*VLOOKUP(P$41,$B$42:$U$59,27,FALSE)),"")</f>
        <v/>
      </c>
      <c r="Q48" s="57" t="str">
        <f ca="1">IFERROR(IF(OR(Q$41="",$B48=""),"",CORREL(INDIRECT("'Asset Returns'!"&amp;SUBSTITUTE(ADDRESS(1,MATCH(Q$41,'[3]Asset Returns'!$1:$1,0),4),1,"")&amp;":"&amp;SUBSTITUTE(ADDRESS(1,MATCH(Q$41,'[3]Asset Returns'!$1:$1,0),4),1,"")),INDIRECT("'Asset Returns'!"&amp;SUBSTITUTE(ADDRESS(1,MATCH($B48,'[3]Asset Returns'!$1:$1,0),4),1,"")&amp;":"&amp;SUBSTITUTE(ADDRESS(1,MATCH($B48,'[3]Asset Returns'!$1:$1,0),4),1,""))))*($U48*VLOOKUP(Q$41,$B$42:$U$59,27,FALSE)),"")</f>
        <v/>
      </c>
      <c r="R48" s="57" t="str">
        <f ca="1">IFERROR(IF(OR(R$41="",$B48=""),"",CORREL(INDIRECT("'Asset Returns'!"&amp;SUBSTITUTE(ADDRESS(1,MATCH(R$41,'[3]Asset Returns'!$1:$1,0),4),1,"")&amp;":"&amp;SUBSTITUTE(ADDRESS(1,MATCH(R$41,'[3]Asset Returns'!$1:$1,0),4),1,"")),INDIRECT("'Asset Returns'!"&amp;SUBSTITUTE(ADDRESS(1,MATCH($B48,'[3]Asset Returns'!$1:$1,0),4),1,"")&amp;":"&amp;SUBSTITUTE(ADDRESS(1,MATCH($B48,'[3]Asset Returns'!$1:$1,0),4),1,""))))*($U48*VLOOKUP(R$41,$B$42:$U$59,27,FALSE)),"")</f>
        <v/>
      </c>
      <c r="S48" s="57" t="str">
        <f ca="1">IFERROR(IF(OR(S$41="",$B48=""),"",CORREL(INDIRECT("'Asset Returns'!"&amp;SUBSTITUTE(ADDRESS(1,MATCH(S$41,'[3]Asset Returns'!$1:$1,0),4),1,"")&amp;":"&amp;SUBSTITUTE(ADDRESS(1,MATCH(S$41,'[3]Asset Returns'!$1:$1,0),4),1,"")),INDIRECT("'Asset Returns'!"&amp;SUBSTITUTE(ADDRESS(1,MATCH($B48,'[3]Asset Returns'!$1:$1,0),4),1,"")&amp;":"&amp;SUBSTITUTE(ADDRESS(1,MATCH($B48,'[3]Asset Returns'!$1:$1,0),4),1,""))))*($U48*VLOOKUP(S$41,$B$42:$U$59,27,FALSE)),"")</f>
        <v/>
      </c>
      <c r="T48" s="57" t="str">
        <f ca="1">IFERROR(IF(OR(T$41="",$B48=""),"",CORREL(INDIRECT("'Asset Returns'!"&amp;SUBSTITUTE(ADDRESS(1,MATCH(T$41,'[3]Asset Returns'!$1:$1,0),4),1,"")&amp;":"&amp;SUBSTITUTE(ADDRESS(1,MATCH(T$41,'[3]Asset Returns'!$1:$1,0),4),1,"")),INDIRECT("'Asset Returns'!"&amp;SUBSTITUTE(ADDRESS(1,MATCH($B48,'[3]Asset Returns'!$1:$1,0),4),1,"")&amp;":"&amp;SUBSTITUTE(ADDRESS(1,MATCH($B48,'[3]Asset Returns'!$1:$1,0),4),1,""))))*($U48*VLOOKUP(T$41,$B$42:$U$59,27,FALSE)),"")</f>
        <v/>
      </c>
      <c r="U48" s="55">
        <v>1</v>
      </c>
      <c r="V48" s="54" t="str">
        <f t="shared" ca="1" si="2"/>
        <v/>
      </c>
      <c r="X48" s="122"/>
      <c r="Y48" s="122"/>
      <c r="Z48" s="122"/>
      <c r="AA48" s="122"/>
      <c r="AB48" s="122"/>
      <c r="AC48" s="122"/>
      <c r="AD48" s="122"/>
      <c r="AE48" s="122"/>
      <c r="AF48" s="122"/>
    </row>
    <row r="49" spans="1:32" x14ac:dyDescent="0.25">
      <c r="A49" s="53">
        <f t="shared" ca="1" si="1"/>
        <v>1</v>
      </c>
      <c r="B49" s="64" t="str">
        <f t="shared" ca="1" si="3"/>
        <v>VLTSA.PA</v>
      </c>
      <c r="C49" s="58" t="str">
        <f ca="1">IFERROR(IF(OR(C$41="",$B49=""),"",CORREL(INDIRECT("'Asset Returns'!"&amp;SUBSTITUTE(ADDRESS(1,MATCH(C$41,'[3]Asset Returns'!$1:$1,0),4),1,"")&amp;":"&amp;SUBSTITUTE(ADDRESS(1,MATCH(C$41,'[3]Asset Returns'!$1:$1,0),4),1,"")),INDIRECT("'Asset Returns'!"&amp;SUBSTITUTE(ADDRESS(1,MATCH($B49,'[3]Asset Returns'!$1:$1,0),4),1,"")&amp;":"&amp;SUBSTITUTE(ADDRESS(1,MATCH($B49,'[3]Asset Returns'!$1:$1,0),4),1,""))))*($U49*VLOOKUP(C$41,$B$42:$U$59,27,FALSE)),"")</f>
        <v/>
      </c>
      <c r="D49" s="57" t="str">
        <f ca="1">IFERROR(IF(OR(D$41="",$B49=""),"",CORREL(INDIRECT("'Asset Returns'!"&amp;SUBSTITUTE(ADDRESS(1,MATCH(D$41,'[3]Asset Returns'!$1:$1,0),4),1,"")&amp;":"&amp;SUBSTITUTE(ADDRESS(1,MATCH(D$41,'[3]Asset Returns'!$1:$1,0),4),1,"")),INDIRECT("'Asset Returns'!"&amp;SUBSTITUTE(ADDRESS(1,MATCH($B49,'[3]Asset Returns'!$1:$1,0),4),1,"")&amp;":"&amp;SUBSTITUTE(ADDRESS(1,MATCH($B49,'[3]Asset Returns'!$1:$1,0),4),1,""))))*($U49*VLOOKUP(D$41,$B$42:$U$59,27,FALSE)),"")</f>
        <v/>
      </c>
      <c r="E49" s="57" t="str">
        <f ca="1">IFERROR(IF(OR(E$41="",$B49=""),"",CORREL(INDIRECT("'Asset Returns'!"&amp;SUBSTITUTE(ADDRESS(1,MATCH(E$41,'[3]Asset Returns'!$1:$1,0),4),1,"")&amp;":"&amp;SUBSTITUTE(ADDRESS(1,MATCH(E$41,'[3]Asset Returns'!$1:$1,0),4),1,"")),INDIRECT("'Asset Returns'!"&amp;SUBSTITUTE(ADDRESS(1,MATCH($B49,'[3]Asset Returns'!$1:$1,0),4),1,"")&amp;":"&amp;SUBSTITUTE(ADDRESS(1,MATCH($B49,'[3]Asset Returns'!$1:$1,0),4),1,""))))*($U49*VLOOKUP(E$41,$B$42:$U$59,27,FALSE)),"")</f>
        <v/>
      </c>
      <c r="F49" s="57" t="str">
        <f ca="1">IFERROR(IF(OR(F$41="",$B49=""),"",CORREL(INDIRECT("'Asset Returns'!"&amp;SUBSTITUTE(ADDRESS(1,MATCH(F$41,'[3]Asset Returns'!$1:$1,0),4),1,"")&amp;":"&amp;SUBSTITUTE(ADDRESS(1,MATCH(F$41,'[3]Asset Returns'!$1:$1,0),4),1,"")),INDIRECT("'Asset Returns'!"&amp;SUBSTITUTE(ADDRESS(1,MATCH($B49,'[3]Asset Returns'!$1:$1,0),4),1,"")&amp;":"&amp;SUBSTITUTE(ADDRESS(1,MATCH($B49,'[3]Asset Returns'!$1:$1,0),4),1,""))))*($U49*VLOOKUP(F$41,$B$42:$U$59,27,FALSE)),"")</f>
        <v/>
      </c>
      <c r="G49" s="57" t="str">
        <f ca="1">IFERROR(IF(OR(G$41="",$B49=""),"",CORREL(INDIRECT("'Asset Returns'!"&amp;SUBSTITUTE(ADDRESS(1,MATCH(G$41,'[3]Asset Returns'!$1:$1,0),4),1,"")&amp;":"&amp;SUBSTITUTE(ADDRESS(1,MATCH(G$41,'[3]Asset Returns'!$1:$1,0),4),1,"")),INDIRECT("'Asset Returns'!"&amp;SUBSTITUTE(ADDRESS(1,MATCH($B49,'[3]Asset Returns'!$1:$1,0),4),1,"")&amp;":"&amp;SUBSTITUTE(ADDRESS(1,MATCH($B49,'[3]Asset Returns'!$1:$1,0),4),1,""))))*($U49*VLOOKUP(G$41,$B$42:$U$59,27,FALSE)),"")</f>
        <v/>
      </c>
      <c r="H49" s="57" t="str">
        <f ca="1">IFERROR(IF(OR(H$41="",$B49=""),"",CORREL(INDIRECT("'Asset Returns'!"&amp;SUBSTITUTE(ADDRESS(1,MATCH(H$41,'[3]Asset Returns'!$1:$1,0),4),1,"")&amp;":"&amp;SUBSTITUTE(ADDRESS(1,MATCH(H$41,'[3]Asset Returns'!$1:$1,0),4),1,"")),INDIRECT("'Asset Returns'!"&amp;SUBSTITUTE(ADDRESS(1,MATCH($B49,'[3]Asset Returns'!$1:$1,0),4),1,"")&amp;":"&amp;SUBSTITUTE(ADDRESS(1,MATCH($B49,'[3]Asset Returns'!$1:$1,0),4),1,""))))*($U49*VLOOKUP(H$41,$B$42:$U$59,27,FALSE)),"")</f>
        <v/>
      </c>
      <c r="I49" s="57" t="str">
        <f ca="1">IFERROR(IF(OR(I$41="",$B49=""),"",CORREL(INDIRECT("'Asset Returns'!"&amp;SUBSTITUTE(ADDRESS(1,MATCH(I$41,'[3]Asset Returns'!$1:$1,0),4),1,"")&amp;":"&amp;SUBSTITUTE(ADDRESS(1,MATCH(I$41,'[3]Asset Returns'!$1:$1,0),4),1,"")),INDIRECT("'Asset Returns'!"&amp;SUBSTITUTE(ADDRESS(1,MATCH($B49,'[3]Asset Returns'!$1:$1,0),4),1,"")&amp;":"&amp;SUBSTITUTE(ADDRESS(1,MATCH($B49,'[3]Asset Returns'!$1:$1,0),4),1,""))))*($U49*VLOOKUP(I$41,$B$42:$U$59,27,FALSE)),"")</f>
        <v/>
      </c>
      <c r="J49" s="56"/>
      <c r="K49" s="57" t="str">
        <f ca="1">IFERROR(IF(OR(K$41="",$B49=""),"",CORREL(INDIRECT("'Asset Returns'!"&amp;SUBSTITUTE(ADDRESS(1,MATCH(K$41,'[3]Asset Returns'!$1:$1,0),4),1,"")&amp;":"&amp;SUBSTITUTE(ADDRESS(1,MATCH(K$41,'[3]Asset Returns'!$1:$1,0),4),1,"")),INDIRECT("'Asset Returns'!"&amp;SUBSTITUTE(ADDRESS(1,MATCH($B49,'[3]Asset Returns'!$1:$1,0),4),1,"")&amp;":"&amp;SUBSTITUTE(ADDRESS(1,MATCH($B49,'[3]Asset Returns'!$1:$1,0),4),1,""))))*($U49*VLOOKUP(K$41,$B$42:$U$59,27,FALSE)),"")</f>
        <v/>
      </c>
      <c r="L49" s="57" t="str">
        <f ca="1">IFERROR(IF(OR(L$41="",$B49=""),"",CORREL(INDIRECT("'Asset Returns'!"&amp;SUBSTITUTE(ADDRESS(1,MATCH(L$41,'[3]Asset Returns'!$1:$1,0),4),1,"")&amp;":"&amp;SUBSTITUTE(ADDRESS(1,MATCH(L$41,'[3]Asset Returns'!$1:$1,0),4),1,"")),INDIRECT("'Asset Returns'!"&amp;SUBSTITUTE(ADDRESS(1,MATCH($B49,'[3]Asset Returns'!$1:$1,0),4),1,"")&amp;":"&amp;SUBSTITUTE(ADDRESS(1,MATCH($B49,'[3]Asset Returns'!$1:$1,0),4),1,""))))*($U49*VLOOKUP(L$41,$B$42:$U$59,27,FALSE)),"")</f>
        <v/>
      </c>
      <c r="M49" s="57" t="str">
        <f ca="1">IFERROR(IF(OR(M$41="",$B49=""),"",CORREL(INDIRECT("'Asset Returns'!"&amp;SUBSTITUTE(ADDRESS(1,MATCH(M$41,'[3]Asset Returns'!$1:$1,0),4),1,"")&amp;":"&amp;SUBSTITUTE(ADDRESS(1,MATCH(M$41,'[3]Asset Returns'!$1:$1,0),4),1,"")),INDIRECT("'Asset Returns'!"&amp;SUBSTITUTE(ADDRESS(1,MATCH($B49,'[3]Asset Returns'!$1:$1,0),4),1,"")&amp;":"&amp;SUBSTITUTE(ADDRESS(1,MATCH($B49,'[3]Asset Returns'!$1:$1,0),4),1,""))))*($U49*VLOOKUP(M$41,$B$42:$U$59,27,FALSE)),"")</f>
        <v/>
      </c>
      <c r="N49" s="57" t="str">
        <f ca="1">IFERROR(IF(OR(N$41="",$B49=""),"",CORREL(INDIRECT("'Asset Returns'!"&amp;SUBSTITUTE(ADDRESS(1,MATCH(N$41,'[3]Asset Returns'!$1:$1,0),4),1,"")&amp;":"&amp;SUBSTITUTE(ADDRESS(1,MATCH(N$41,'[3]Asset Returns'!$1:$1,0),4),1,"")),INDIRECT("'Asset Returns'!"&amp;SUBSTITUTE(ADDRESS(1,MATCH($B49,'[3]Asset Returns'!$1:$1,0),4),1,"")&amp;":"&amp;SUBSTITUTE(ADDRESS(1,MATCH($B49,'[3]Asset Returns'!$1:$1,0),4),1,""))))*($U49*VLOOKUP(N$41,$B$42:$U$59,27,FALSE)),"")</f>
        <v/>
      </c>
      <c r="O49" s="57" t="str">
        <f ca="1">IFERROR(IF(OR(O$41="",$B49=""),"",CORREL(INDIRECT("'Asset Returns'!"&amp;SUBSTITUTE(ADDRESS(1,MATCH(O$41,'[3]Asset Returns'!$1:$1,0),4),1,"")&amp;":"&amp;SUBSTITUTE(ADDRESS(1,MATCH(O$41,'[3]Asset Returns'!$1:$1,0),4),1,"")),INDIRECT("'Asset Returns'!"&amp;SUBSTITUTE(ADDRESS(1,MATCH($B49,'[3]Asset Returns'!$1:$1,0),4),1,"")&amp;":"&amp;SUBSTITUTE(ADDRESS(1,MATCH($B49,'[3]Asset Returns'!$1:$1,0),4),1,""))))*($U49*VLOOKUP(O$41,$B$42:$U$59,27,FALSE)),"")</f>
        <v/>
      </c>
      <c r="P49" s="57" t="str">
        <f ca="1">IFERROR(IF(OR(P$41="",$B49=""),"",CORREL(INDIRECT("'Asset Returns'!"&amp;SUBSTITUTE(ADDRESS(1,MATCH(P$41,'[3]Asset Returns'!$1:$1,0),4),1,"")&amp;":"&amp;SUBSTITUTE(ADDRESS(1,MATCH(P$41,'[3]Asset Returns'!$1:$1,0),4),1,"")),INDIRECT("'Asset Returns'!"&amp;SUBSTITUTE(ADDRESS(1,MATCH($B49,'[3]Asset Returns'!$1:$1,0),4),1,"")&amp;":"&amp;SUBSTITUTE(ADDRESS(1,MATCH($B49,'[3]Asset Returns'!$1:$1,0),4),1,""))))*($U49*VLOOKUP(P$41,$B$42:$U$59,27,FALSE)),"")</f>
        <v/>
      </c>
      <c r="Q49" s="57" t="str">
        <f ca="1">IFERROR(IF(OR(Q$41="",$B49=""),"",CORREL(INDIRECT("'Asset Returns'!"&amp;SUBSTITUTE(ADDRESS(1,MATCH(Q$41,'[3]Asset Returns'!$1:$1,0),4),1,"")&amp;":"&amp;SUBSTITUTE(ADDRESS(1,MATCH(Q$41,'[3]Asset Returns'!$1:$1,0),4),1,"")),INDIRECT("'Asset Returns'!"&amp;SUBSTITUTE(ADDRESS(1,MATCH($B49,'[3]Asset Returns'!$1:$1,0),4),1,"")&amp;":"&amp;SUBSTITUTE(ADDRESS(1,MATCH($B49,'[3]Asset Returns'!$1:$1,0),4),1,""))))*($U49*VLOOKUP(Q$41,$B$42:$U$59,27,FALSE)),"")</f>
        <v/>
      </c>
      <c r="R49" s="57" t="str">
        <f ca="1">IFERROR(IF(OR(R$41="",$B49=""),"",CORREL(INDIRECT("'Asset Returns'!"&amp;SUBSTITUTE(ADDRESS(1,MATCH(R$41,'[3]Asset Returns'!$1:$1,0),4),1,"")&amp;":"&amp;SUBSTITUTE(ADDRESS(1,MATCH(R$41,'[3]Asset Returns'!$1:$1,0),4),1,"")),INDIRECT("'Asset Returns'!"&amp;SUBSTITUTE(ADDRESS(1,MATCH($B49,'[3]Asset Returns'!$1:$1,0),4),1,"")&amp;":"&amp;SUBSTITUTE(ADDRESS(1,MATCH($B49,'[3]Asset Returns'!$1:$1,0),4),1,""))))*($U49*VLOOKUP(R$41,$B$42:$U$59,27,FALSE)),"")</f>
        <v/>
      </c>
      <c r="S49" s="57" t="str">
        <f ca="1">IFERROR(IF(OR(S$41="",$B49=""),"",CORREL(INDIRECT("'Asset Returns'!"&amp;SUBSTITUTE(ADDRESS(1,MATCH(S$41,'[3]Asset Returns'!$1:$1,0),4),1,"")&amp;":"&amp;SUBSTITUTE(ADDRESS(1,MATCH(S$41,'[3]Asset Returns'!$1:$1,0),4),1,"")),INDIRECT("'Asset Returns'!"&amp;SUBSTITUTE(ADDRESS(1,MATCH($B49,'[3]Asset Returns'!$1:$1,0),4),1,"")&amp;":"&amp;SUBSTITUTE(ADDRESS(1,MATCH($B49,'[3]Asset Returns'!$1:$1,0),4),1,""))))*($U49*VLOOKUP(S$41,$B$42:$U$59,27,FALSE)),"")</f>
        <v/>
      </c>
      <c r="T49" s="57" t="str">
        <f ca="1">IFERROR(IF(OR(T$41="",$B49=""),"",CORREL(INDIRECT("'Asset Returns'!"&amp;SUBSTITUTE(ADDRESS(1,MATCH(T$41,'[3]Asset Returns'!$1:$1,0),4),1,"")&amp;":"&amp;SUBSTITUTE(ADDRESS(1,MATCH(T$41,'[3]Asset Returns'!$1:$1,0),4),1,"")),INDIRECT("'Asset Returns'!"&amp;SUBSTITUTE(ADDRESS(1,MATCH($B49,'[3]Asset Returns'!$1:$1,0),4),1,"")&amp;":"&amp;SUBSTITUTE(ADDRESS(1,MATCH($B49,'[3]Asset Returns'!$1:$1,0),4),1,""))))*($U49*VLOOKUP(T$41,$B$42:$U$59,27,FALSE)),"")</f>
        <v/>
      </c>
      <c r="U49" s="55">
        <v>1</v>
      </c>
      <c r="V49" s="54" t="str">
        <f t="shared" ca="1" si="2"/>
        <v/>
      </c>
      <c r="X49" s="122"/>
      <c r="Y49" s="122"/>
      <c r="Z49" s="122"/>
      <c r="AA49" s="122"/>
      <c r="AB49" s="122"/>
      <c r="AC49" s="122"/>
      <c r="AD49" s="122"/>
      <c r="AE49" s="122"/>
      <c r="AF49" s="122"/>
    </row>
    <row r="50" spans="1:32" x14ac:dyDescent="0.25">
      <c r="A50" s="53">
        <f t="shared" ca="1" si="1"/>
        <v>1</v>
      </c>
      <c r="B50" s="64" t="str">
        <f t="shared" ca="1" si="3"/>
        <v>LEN</v>
      </c>
      <c r="C50" s="58" t="str">
        <f ca="1">IFERROR(IF(OR(C$41="",$B50=""),"",CORREL(INDIRECT("'Asset Returns'!"&amp;SUBSTITUTE(ADDRESS(1,MATCH(C$41,'[3]Asset Returns'!$1:$1,0),4),1,"")&amp;":"&amp;SUBSTITUTE(ADDRESS(1,MATCH(C$41,'[3]Asset Returns'!$1:$1,0),4),1,"")),INDIRECT("'Asset Returns'!"&amp;SUBSTITUTE(ADDRESS(1,MATCH($B50,'[3]Asset Returns'!$1:$1,0),4),1,"")&amp;":"&amp;SUBSTITUTE(ADDRESS(1,MATCH($B50,'[3]Asset Returns'!$1:$1,0),4),1,""))))*($U50*VLOOKUP(C$41,$B$42:$U$59,27,FALSE)),"")</f>
        <v/>
      </c>
      <c r="D50" s="57" t="str">
        <f ca="1">IFERROR(IF(OR(D$41="",$B50=""),"",CORREL(INDIRECT("'Asset Returns'!"&amp;SUBSTITUTE(ADDRESS(1,MATCH(D$41,'[3]Asset Returns'!$1:$1,0),4),1,"")&amp;":"&amp;SUBSTITUTE(ADDRESS(1,MATCH(D$41,'[3]Asset Returns'!$1:$1,0),4),1,"")),INDIRECT("'Asset Returns'!"&amp;SUBSTITUTE(ADDRESS(1,MATCH($B50,'[3]Asset Returns'!$1:$1,0),4),1,"")&amp;":"&amp;SUBSTITUTE(ADDRESS(1,MATCH($B50,'[3]Asset Returns'!$1:$1,0),4),1,""))))*($U50*VLOOKUP(D$41,$B$42:$U$59,27,FALSE)),"")</f>
        <v/>
      </c>
      <c r="E50" s="57" t="str">
        <f ca="1">IFERROR(IF(OR(E$41="",$B50=""),"",CORREL(INDIRECT("'Asset Returns'!"&amp;SUBSTITUTE(ADDRESS(1,MATCH(E$41,'[3]Asset Returns'!$1:$1,0),4),1,"")&amp;":"&amp;SUBSTITUTE(ADDRESS(1,MATCH(E$41,'[3]Asset Returns'!$1:$1,0),4),1,"")),INDIRECT("'Asset Returns'!"&amp;SUBSTITUTE(ADDRESS(1,MATCH($B50,'[3]Asset Returns'!$1:$1,0),4),1,"")&amp;":"&amp;SUBSTITUTE(ADDRESS(1,MATCH($B50,'[3]Asset Returns'!$1:$1,0),4),1,""))))*($U50*VLOOKUP(E$41,$B$42:$U$59,27,FALSE)),"")</f>
        <v/>
      </c>
      <c r="F50" s="57" t="str">
        <f ca="1">IFERROR(IF(OR(F$41="",$B50=""),"",CORREL(INDIRECT("'Asset Returns'!"&amp;SUBSTITUTE(ADDRESS(1,MATCH(F$41,'[3]Asset Returns'!$1:$1,0),4),1,"")&amp;":"&amp;SUBSTITUTE(ADDRESS(1,MATCH(F$41,'[3]Asset Returns'!$1:$1,0),4),1,"")),INDIRECT("'Asset Returns'!"&amp;SUBSTITUTE(ADDRESS(1,MATCH($B50,'[3]Asset Returns'!$1:$1,0),4),1,"")&amp;":"&amp;SUBSTITUTE(ADDRESS(1,MATCH($B50,'[3]Asset Returns'!$1:$1,0),4),1,""))))*($U50*VLOOKUP(F$41,$B$42:$U$59,27,FALSE)),"")</f>
        <v/>
      </c>
      <c r="G50" s="57" t="str">
        <f ca="1">IFERROR(IF(OR(G$41="",$B50=""),"",CORREL(INDIRECT("'Asset Returns'!"&amp;SUBSTITUTE(ADDRESS(1,MATCH(G$41,'[3]Asset Returns'!$1:$1,0),4),1,"")&amp;":"&amp;SUBSTITUTE(ADDRESS(1,MATCH(G$41,'[3]Asset Returns'!$1:$1,0),4),1,"")),INDIRECT("'Asset Returns'!"&amp;SUBSTITUTE(ADDRESS(1,MATCH($B50,'[3]Asset Returns'!$1:$1,0),4),1,"")&amp;":"&amp;SUBSTITUTE(ADDRESS(1,MATCH($B50,'[3]Asset Returns'!$1:$1,0),4),1,""))))*($U50*VLOOKUP(G$41,$B$42:$U$59,27,FALSE)),"")</f>
        <v/>
      </c>
      <c r="H50" s="57" t="str">
        <f ca="1">IFERROR(IF(OR(H$41="",$B50=""),"",CORREL(INDIRECT("'Asset Returns'!"&amp;SUBSTITUTE(ADDRESS(1,MATCH(H$41,'[3]Asset Returns'!$1:$1,0),4),1,"")&amp;":"&amp;SUBSTITUTE(ADDRESS(1,MATCH(H$41,'[3]Asset Returns'!$1:$1,0),4),1,"")),INDIRECT("'Asset Returns'!"&amp;SUBSTITUTE(ADDRESS(1,MATCH($B50,'[3]Asset Returns'!$1:$1,0),4),1,"")&amp;":"&amp;SUBSTITUTE(ADDRESS(1,MATCH($B50,'[3]Asset Returns'!$1:$1,0),4),1,""))))*($U50*VLOOKUP(H$41,$B$42:$U$59,27,FALSE)),"")</f>
        <v/>
      </c>
      <c r="I50" s="57" t="str">
        <f ca="1">IFERROR(IF(OR(I$41="",$B50=""),"",CORREL(INDIRECT("'Asset Returns'!"&amp;SUBSTITUTE(ADDRESS(1,MATCH(I$41,'[3]Asset Returns'!$1:$1,0),4),1,"")&amp;":"&amp;SUBSTITUTE(ADDRESS(1,MATCH(I$41,'[3]Asset Returns'!$1:$1,0),4),1,"")),INDIRECT("'Asset Returns'!"&amp;SUBSTITUTE(ADDRESS(1,MATCH($B50,'[3]Asset Returns'!$1:$1,0),4),1,"")&amp;":"&amp;SUBSTITUTE(ADDRESS(1,MATCH($B50,'[3]Asset Returns'!$1:$1,0),4),1,""))))*($U50*VLOOKUP(I$41,$B$42:$U$59,27,FALSE)),"")</f>
        <v/>
      </c>
      <c r="J50" s="57" t="str">
        <f ca="1">IFERROR(IF(OR(J$41="",$B50=""),"",CORREL(INDIRECT("'Asset Returns'!"&amp;SUBSTITUTE(ADDRESS(1,MATCH(J$41,'[3]Asset Returns'!$1:$1,0),4),1,"")&amp;":"&amp;SUBSTITUTE(ADDRESS(1,MATCH(J$41,'[3]Asset Returns'!$1:$1,0),4),1,"")),INDIRECT("'Asset Returns'!"&amp;SUBSTITUTE(ADDRESS(1,MATCH($B50,'[3]Asset Returns'!$1:$1,0),4),1,"")&amp;":"&amp;SUBSTITUTE(ADDRESS(1,MATCH($B50,'[3]Asset Returns'!$1:$1,0),4),1,""))))*($U50*VLOOKUP(J$41,$B$42:$U$59,27,FALSE)),"")</f>
        <v/>
      </c>
      <c r="K50" s="56"/>
      <c r="L50" s="57" t="str">
        <f ca="1">IFERROR(IF(OR(L$41="",$B50=""),"",CORREL(INDIRECT("'Asset Returns'!"&amp;SUBSTITUTE(ADDRESS(1,MATCH(L$41,'[3]Asset Returns'!$1:$1,0),4),1,"")&amp;":"&amp;SUBSTITUTE(ADDRESS(1,MATCH(L$41,'[3]Asset Returns'!$1:$1,0),4),1,"")),INDIRECT("'Asset Returns'!"&amp;SUBSTITUTE(ADDRESS(1,MATCH($B50,'[3]Asset Returns'!$1:$1,0),4),1,"")&amp;":"&amp;SUBSTITUTE(ADDRESS(1,MATCH($B50,'[3]Asset Returns'!$1:$1,0),4),1,""))))*($U50*VLOOKUP(L$41,$B$42:$U$59,27,FALSE)),"")</f>
        <v/>
      </c>
      <c r="M50" s="57" t="str">
        <f ca="1">IFERROR(IF(OR(M$41="",$B50=""),"",CORREL(INDIRECT("'Asset Returns'!"&amp;SUBSTITUTE(ADDRESS(1,MATCH(M$41,'[3]Asset Returns'!$1:$1,0),4),1,"")&amp;":"&amp;SUBSTITUTE(ADDRESS(1,MATCH(M$41,'[3]Asset Returns'!$1:$1,0),4),1,"")),INDIRECT("'Asset Returns'!"&amp;SUBSTITUTE(ADDRESS(1,MATCH($B50,'[3]Asset Returns'!$1:$1,0),4),1,"")&amp;":"&amp;SUBSTITUTE(ADDRESS(1,MATCH($B50,'[3]Asset Returns'!$1:$1,0),4),1,""))))*($U50*VLOOKUP(M$41,$B$42:$U$59,27,FALSE)),"")</f>
        <v/>
      </c>
      <c r="N50" s="57" t="str">
        <f ca="1">IFERROR(IF(OR(N$41="",$B50=""),"",CORREL(INDIRECT("'Asset Returns'!"&amp;SUBSTITUTE(ADDRESS(1,MATCH(N$41,'[3]Asset Returns'!$1:$1,0),4),1,"")&amp;":"&amp;SUBSTITUTE(ADDRESS(1,MATCH(N$41,'[3]Asset Returns'!$1:$1,0),4),1,"")),INDIRECT("'Asset Returns'!"&amp;SUBSTITUTE(ADDRESS(1,MATCH($B50,'[3]Asset Returns'!$1:$1,0),4),1,"")&amp;":"&amp;SUBSTITUTE(ADDRESS(1,MATCH($B50,'[3]Asset Returns'!$1:$1,0),4),1,""))))*($U50*VLOOKUP(N$41,$B$42:$U$59,27,FALSE)),"")</f>
        <v/>
      </c>
      <c r="O50" s="57" t="str">
        <f ca="1">IFERROR(IF(OR(O$41="",$B50=""),"",CORREL(INDIRECT("'Asset Returns'!"&amp;SUBSTITUTE(ADDRESS(1,MATCH(O$41,'[3]Asset Returns'!$1:$1,0),4),1,"")&amp;":"&amp;SUBSTITUTE(ADDRESS(1,MATCH(O$41,'[3]Asset Returns'!$1:$1,0),4),1,"")),INDIRECT("'Asset Returns'!"&amp;SUBSTITUTE(ADDRESS(1,MATCH($B50,'[3]Asset Returns'!$1:$1,0),4),1,"")&amp;":"&amp;SUBSTITUTE(ADDRESS(1,MATCH($B50,'[3]Asset Returns'!$1:$1,0),4),1,""))))*($U50*VLOOKUP(O$41,$B$42:$U$59,27,FALSE)),"")</f>
        <v/>
      </c>
      <c r="P50" s="57" t="str">
        <f ca="1">IFERROR(IF(OR(P$41="",$B50=""),"",CORREL(INDIRECT("'Asset Returns'!"&amp;SUBSTITUTE(ADDRESS(1,MATCH(P$41,'[3]Asset Returns'!$1:$1,0),4),1,"")&amp;":"&amp;SUBSTITUTE(ADDRESS(1,MATCH(P$41,'[3]Asset Returns'!$1:$1,0),4),1,"")),INDIRECT("'Asset Returns'!"&amp;SUBSTITUTE(ADDRESS(1,MATCH($B50,'[3]Asset Returns'!$1:$1,0),4),1,"")&amp;":"&amp;SUBSTITUTE(ADDRESS(1,MATCH($B50,'[3]Asset Returns'!$1:$1,0),4),1,""))))*($U50*VLOOKUP(P$41,$B$42:$U$59,27,FALSE)),"")</f>
        <v/>
      </c>
      <c r="Q50" s="57" t="str">
        <f ca="1">IFERROR(IF(OR(Q$41="",$B50=""),"",CORREL(INDIRECT("'Asset Returns'!"&amp;SUBSTITUTE(ADDRESS(1,MATCH(Q$41,'[3]Asset Returns'!$1:$1,0),4),1,"")&amp;":"&amp;SUBSTITUTE(ADDRESS(1,MATCH(Q$41,'[3]Asset Returns'!$1:$1,0),4),1,"")),INDIRECT("'Asset Returns'!"&amp;SUBSTITUTE(ADDRESS(1,MATCH($B50,'[3]Asset Returns'!$1:$1,0),4),1,"")&amp;":"&amp;SUBSTITUTE(ADDRESS(1,MATCH($B50,'[3]Asset Returns'!$1:$1,0),4),1,""))))*($U50*VLOOKUP(Q$41,$B$42:$U$59,27,FALSE)),"")</f>
        <v/>
      </c>
      <c r="R50" s="57" t="str">
        <f ca="1">IFERROR(IF(OR(R$41="",$B50=""),"",CORREL(INDIRECT("'Asset Returns'!"&amp;SUBSTITUTE(ADDRESS(1,MATCH(R$41,'[3]Asset Returns'!$1:$1,0),4),1,"")&amp;":"&amp;SUBSTITUTE(ADDRESS(1,MATCH(R$41,'[3]Asset Returns'!$1:$1,0),4),1,"")),INDIRECT("'Asset Returns'!"&amp;SUBSTITUTE(ADDRESS(1,MATCH($B50,'[3]Asset Returns'!$1:$1,0),4),1,"")&amp;":"&amp;SUBSTITUTE(ADDRESS(1,MATCH($B50,'[3]Asset Returns'!$1:$1,0),4),1,""))))*($U50*VLOOKUP(R$41,$B$42:$U$59,27,FALSE)),"")</f>
        <v/>
      </c>
      <c r="S50" s="57" t="str">
        <f ca="1">IFERROR(IF(OR(S$41="",$B50=""),"",CORREL(INDIRECT("'Asset Returns'!"&amp;SUBSTITUTE(ADDRESS(1,MATCH(S$41,'[3]Asset Returns'!$1:$1,0),4),1,"")&amp;":"&amp;SUBSTITUTE(ADDRESS(1,MATCH(S$41,'[3]Asset Returns'!$1:$1,0),4),1,"")),INDIRECT("'Asset Returns'!"&amp;SUBSTITUTE(ADDRESS(1,MATCH($B50,'[3]Asset Returns'!$1:$1,0),4),1,"")&amp;":"&amp;SUBSTITUTE(ADDRESS(1,MATCH($B50,'[3]Asset Returns'!$1:$1,0),4),1,""))))*($U50*VLOOKUP(S$41,$B$42:$U$59,27,FALSE)),"")</f>
        <v/>
      </c>
      <c r="T50" s="57" t="str">
        <f ca="1">IFERROR(IF(OR(T$41="",$B50=""),"",CORREL(INDIRECT("'Asset Returns'!"&amp;SUBSTITUTE(ADDRESS(1,MATCH(T$41,'[3]Asset Returns'!$1:$1,0),4),1,"")&amp;":"&amp;SUBSTITUTE(ADDRESS(1,MATCH(T$41,'[3]Asset Returns'!$1:$1,0),4),1,"")),INDIRECT("'Asset Returns'!"&amp;SUBSTITUTE(ADDRESS(1,MATCH($B50,'[3]Asset Returns'!$1:$1,0),4),1,"")&amp;":"&amp;SUBSTITUTE(ADDRESS(1,MATCH($B50,'[3]Asset Returns'!$1:$1,0),4),1,""))))*($U50*VLOOKUP(T$41,$B$42:$U$59,27,FALSE)),"")</f>
        <v/>
      </c>
      <c r="U50" s="55">
        <v>1</v>
      </c>
      <c r="V50" s="54" t="str">
        <f t="shared" ca="1" si="2"/>
        <v/>
      </c>
      <c r="X50" s="122"/>
      <c r="Y50" s="122"/>
      <c r="Z50" s="122"/>
      <c r="AA50" s="122"/>
      <c r="AB50" s="122"/>
      <c r="AC50" s="122"/>
      <c r="AD50" s="122"/>
      <c r="AE50" s="122"/>
      <c r="AF50" s="122"/>
    </row>
    <row r="51" spans="1:32" x14ac:dyDescent="0.25">
      <c r="A51" s="53">
        <f t="shared" ca="1" si="1"/>
        <v>1</v>
      </c>
      <c r="B51" s="64" t="str">
        <f t="shared" ca="1" si="3"/>
        <v>BBY</v>
      </c>
      <c r="C51" s="58" t="str">
        <f ca="1">IFERROR(IF(OR(C$41="",$B51=""),"",CORREL(INDIRECT("'Asset Returns'!"&amp;SUBSTITUTE(ADDRESS(1,MATCH(C$41,'[3]Asset Returns'!$1:$1,0),4),1,"")&amp;":"&amp;SUBSTITUTE(ADDRESS(1,MATCH(C$41,'[3]Asset Returns'!$1:$1,0),4),1,"")),INDIRECT("'Asset Returns'!"&amp;SUBSTITUTE(ADDRESS(1,MATCH($B51,'[3]Asset Returns'!$1:$1,0),4),1,"")&amp;":"&amp;SUBSTITUTE(ADDRESS(1,MATCH($B51,'[3]Asset Returns'!$1:$1,0),4),1,""))))*($U51*VLOOKUP(C$41,$B$42:$U$59,27,FALSE)),"")</f>
        <v/>
      </c>
      <c r="D51" s="57" t="str">
        <f ca="1">IFERROR(IF(OR(D$41="",$B51=""),"",CORREL(INDIRECT("'Asset Returns'!"&amp;SUBSTITUTE(ADDRESS(1,MATCH(D$41,'[3]Asset Returns'!$1:$1,0),4),1,"")&amp;":"&amp;SUBSTITUTE(ADDRESS(1,MATCH(D$41,'[3]Asset Returns'!$1:$1,0),4),1,"")),INDIRECT("'Asset Returns'!"&amp;SUBSTITUTE(ADDRESS(1,MATCH($B51,'[3]Asset Returns'!$1:$1,0),4),1,"")&amp;":"&amp;SUBSTITUTE(ADDRESS(1,MATCH($B51,'[3]Asset Returns'!$1:$1,0),4),1,""))))*($U51*VLOOKUP(D$41,$B$42:$U$59,27,FALSE)),"")</f>
        <v/>
      </c>
      <c r="E51" s="57" t="str">
        <f ca="1">IFERROR(IF(OR(E$41="",$B51=""),"",CORREL(INDIRECT("'Asset Returns'!"&amp;SUBSTITUTE(ADDRESS(1,MATCH(E$41,'[3]Asset Returns'!$1:$1,0),4),1,"")&amp;":"&amp;SUBSTITUTE(ADDRESS(1,MATCH(E$41,'[3]Asset Returns'!$1:$1,0),4),1,"")),INDIRECT("'Asset Returns'!"&amp;SUBSTITUTE(ADDRESS(1,MATCH($B51,'[3]Asset Returns'!$1:$1,0),4),1,"")&amp;":"&amp;SUBSTITUTE(ADDRESS(1,MATCH($B51,'[3]Asset Returns'!$1:$1,0),4),1,""))))*($U51*VLOOKUP(E$41,$B$42:$U$59,27,FALSE)),"")</f>
        <v/>
      </c>
      <c r="F51" s="57" t="str">
        <f ca="1">IFERROR(IF(OR(F$41="",$B51=""),"",CORREL(INDIRECT("'Asset Returns'!"&amp;SUBSTITUTE(ADDRESS(1,MATCH(F$41,'[3]Asset Returns'!$1:$1,0),4),1,"")&amp;":"&amp;SUBSTITUTE(ADDRESS(1,MATCH(F$41,'[3]Asset Returns'!$1:$1,0),4),1,"")),INDIRECT("'Asset Returns'!"&amp;SUBSTITUTE(ADDRESS(1,MATCH($B51,'[3]Asset Returns'!$1:$1,0),4),1,"")&amp;":"&amp;SUBSTITUTE(ADDRESS(1,MATCH($B51,'[3]Asset Returns'!$1:$1,0),4),1,""))))*($U51*VLOOKUP(F$41,$B$42:$U$59,27,FALSE)),"")</f>
        <v/>
      </c>
      <c r="G51" s="57" t="str">
        <f ca="1">IFERROR(IF(OR(G$41="",$B51=""),"",CORREL(INDIRECT("'Asset Returns'!"&amp;SUBSTITUTE(ADDRESS(1,MATCH(G$41,'[3]Asset Returns'!$1:$1,0),4),1,"")&amp;":"&amp;SUBSTITUTE(ADDRESS(1,MATCH(G$41,'[3]Asset Returns'!$1:$1,0),4),1,"")),INDIRECT("'Asset Returns'!"&amp;SUBSTITUTE(ADDRESS(1,MATCH($B51,'[3]Asset Returns'!$1:$1,0),4),1,"")&amp;":"&amp;SUBSTITUTE(ADDRESS(1,MATCH($B51,'[3]Asset Returns'!$1:$1,0),4),1,""))))*($U51*VLOOKUP(G$41,$B$42:$U$59,27,FALSE)),"")</f>
        <v/>
      </c>
      <c r="H51" s="57" t="str">
        <f ca="1">IFERROR(IF(OR(H$41="",$B51=""),"",CORREL(INDIRECT("'Asset Returns'!"&amp;SUBSTITUTE(ADDRESS(1,MATCH(H$41,'[3]Asset Returns'!$1:$1,0),4),1,"")&amp;":"&amp;SUBSTITUTE(ADDRESS(1,MATCH(H$41,'[3]Asset Returns'!$1:$1,0),4),1,"")),INDIRECT("'Asset Returns'!"&amp;SUBSTITUTE(ADDRESS(1,MATCH($B51,'[3]Asset Returns'!$1:$1,0),4),1,"")&amp;":"&amp;SUBSTITUTE(ADDRESS(1,MATCH($B51,'[3]Asset Returns'!$1:$1,0),4),1,""))))*($U51*VLOOKUP(H$41,$B$42:$U$59,27,FALSE)),"")</f>
        <v/>
      </c>
      <c r="I51" s="57" t="str">
        <f ca="1">IFERROR(IF(OR(I$41="",$B51=""),"",CORREL(INDIRECT("'Asset Returns'!"&amp;SUBSTITUTE(ADDRESS(1,MATCH(I$41,'[3]Asset Returns'!$1:$1,0),4),1,"")&amp;":"&amp;SUBSTITUTE(ADDRESS(1,MATCH(I$41,'[3]Asset Returns'!$1:$1,0),4),1,"")),INDIRECT("'Asset Returns'!"&amp;SUBSTITUTE(ADDRESS(1,MATCH($B51,'[3]Asset Returns'!$1:$1,0),4),1,"")&amp;":"&amp;SUBSTITUTE(ADDRESS(1,MATCH($B51,'[3]Asset Returns'!$1:$1,0),4),1,""))))*($U51*VLOOKUP(I$41,$B$42:$U$59,27,FALSE)),"")</f>
        <v/>
      </c>
      <c r="J51" s="57" t="str">
        <f ca="1">IFERROR(IF(OR(J$41="",$B51=""),"",CORREL(INDIRECT("'Asset Returns'!"&amp;SUBSTITUTE(ADDRESS(1,MATCH(J$41,'[3]Asset Returns'!$1:$1,0),4),1,"")&amp;":"&amp;SUBSTITUTE(ADDRESS(1,MATCH(J$41,'[3]Asset Returns'!$1:$1,0),4),1,"")),INDIRECT("'Asset Returns'!"&amp;SUBSTITUTE(ADDRESS(1,MATCH($B51,'[3]Asset Returns'!$1:$1,0),4),1,"")&amp;":"&amp;SUBSTITUTE(ADDRESS(1,MATCH($B51,'[3]Asset Returns'!$1:$1,0),4),1,""))))*($U51*VLOOKUP(J$41,$B$42:$U$59,27,FALSE)),"")</f>
        <v/>
      </c>
      <c r="K51" s="57" t="str">
        <f ca="1">IFERROR(IF(OR(K$41="",$B51=""),"",CORREL(INDIRECT("'Asset Returns'!"&amp;SUBSTITUTE(ADDRESS(1,MATCH(K$41,'[3]Asset Returns'!$1:$1,0),4),1,"")&amp;":"&amp;SUBSTITUTE(ADDRESS(1,MATCH(K$41,'[3]Asset Returns'!$1:$1,0),4),1,"")),INDIRECT("'Asset Returns'!"&amp;SUBSTITUTE(ADDRESS(1,MATCH($B51,'[3]Asset Returns'!$1:$1,0),4),1,"")&amp;":"&amp;SUBSTITUTE(ADDRESS(1,MATCH($B51,'[3]Asset Returns'!$1:$1,0),4),1,""))))*($U51*VLOOKUP(K$41,$B$42:$U$59,27,FALSE)),"")</f>
        <v/>
      </c>
      <c r="L51" s="56"/>
      <c r="M51" s="57" t="str">
        <f ca="1">IFERROR(IF(OR(M$41="",$B51=""),"",CORREL(INDIRECT("'Asset Returns'!"&amp;SUBSTITUTE(ADDRESS(1,MATCH(M$41,'[3]Asset Returns'!$1:$1,0),4),1,"")&amp;":"&amp;SUBSTITUTE(ADDRESS(1,MATCH(M$41,'[3]Asset Returns'!$1:$1,0),4),1,"")),INDIRECT("'Asset Returns'!"&amp;SUBSTITUTE(ADDRESS(1,MATCH($B51,'[3]Asset Returns'!$1:$1,0),4),1,"")&amp;":"&amp;SUBSTITUTE(ADDRESS(1,MATCH($B51,'[3]Asset Returns'!$1:$1,0),4),1,""))))*($U51*VLOOKUP(M$41,$B$42:$U$59,27,FALSE)),"")</f>
        <v/>
      </c>
      <c r="N51" s="57" t="str">
        <f ca="1">IFERROR(IF(OR(N$41="",$B51=""),"",CORREL(INDIRECT("'Asset Returns'!"&amp;SUBSTITUTE(ADDRESS(1,MATCH(N$41,'[3]Asset Returns'!$1:$1,0),4),1,"")&amp;":"&amp;SUBSTITUTE(ADDRESS(1,MATCH(N$41,'[3]Asset Returns'!$1:$1,0),4),1,"")),INDIRECT("'Asset Returns'!"&amp;SUBSTITUTE(ADDRESS(1,MATCH($B51,'[3]Asset Returns'!$1:$1,0),4),1,"")&amp;":"&amp;SUBSTITUTE(ADDRESS(1,MATCH($B51,'[3]Asset Returns'!$1:$1,0),4),1,""))))*($U51*VLOOKUP(N$41,$B$42:$U$59,27,FALSE)),"")</f>
        <v/>
      </c>
      <c r="O51" s="57" t="str">
        <f ca="1">IFERROR(IF(OR(O$41="",$B51=""),"",CORREL(INDIRECT("'Asset Returns'!"&amp;SUBSTITUTE(ADDRESS(1,MATCH(O$41,'[3]Asset Returns'!$1:$1,0),4),1,"")&amp;":"&amp;SUBSTITUTE(ADDRESS(1,MATCH(O$41,'[3]Asset Returns'!$1:$1,0),4),1,"")),INDIRECT("'Asset Returns'!"&amp;SUBSTITUTE(ADDRESS(1,MATCH($B51,'[3]Asset Returns'!$1:$1,0),4),1,"")&amp;":"&amp;SUBSTITUTE(ADDRESS(1,MATCH($B51,'[3]Asset Returns'!$1:$1,0),4),1,""))))*($U51*VLOOKUP(O$41,$B$42:$U$59,27,FALSE)),"")</f>
        <v/>
      </c>
      <c r="P51" s="57" t="str">
        <f ca="1">IFERROR(IF(OR(P$41="",$B51=""),"",CORREL(INDIRECT("'Asset Returns'!"&amp;SUBSTITUTE(ADDRESS(1,MATCH(P$41,'[3]Asset Returns'!$1:$1,0),4),1,"")&amp;":"&amp;SUBSTITUTE(ADDRESS(1,MATCH(P$41,'[3]Asset Returns'!$1:$1,0),4),1,"")),INDIRECT("'Asset Returns'!"&amp;SUBSTITUTE(ADDRESS(1,MATCH($B51,'[3]Asset Returns'!$1:$1,0),4),1,"")&amp;":"&amp;SUBSTITUTE(ADDRESS(1,MATCH($B51,'[3]Asset Returns'!$1:$1,0),4),1,""))))*($U51*VLOOKUP(P$41,$B$42:$U$59,27,FALSE)),"")</f>
        <v/>
      </c>
      <c r="Q51" s="57" t="str">
        <f ca="1">IFERROR(IF(OR(Q$41="",$B51=""),"",CORREL(INDIRECT("'Asset Returns'!"&amp;SUBSTITUTE(ADDRESS(1,MATCH(Q$41,'[3]Asset Returns'!$1:$1,0),4),1,"")&amp;":"&amp;SUBSTITUTE(ADDRESS(1,MATCH(Q$41,'[3]Asset Returns'!$1:$1,0),4),1,"")),INDIRECT("'Asset Returns'!"&amp;SUBSTITUTE(ADDRESS(1,MATCH($B51,'[3]Asset Returns'!$1:$1,0),4),1,"")&amp;":"&amp;SUBSTITUTE(ADDRESS(1,MATCH($B51,'[3]Asset Returns'!$1:$1,0),4),1,""))))*($U51*VLOOKUP(Q$41,$B$42:$U$59,27,FALSE)),"")</f>
        <v/>
      </c>
      <c r="R51" s="57" t="str">
        <f ca="1">IFERROR(IF(OR(R$41="",$B51=""),"",CORREL(INDIRECT("'Asset Returns'!"&amp;SUBSTITUTE(ADDRESS(1,MATCH(R$41,'[3]Asset Returns'!$1:$1,0),4),1,"")&amp;":"&amp;SUBSTITUTE(ADDRESS(1,MATCH(R$41,'[3]Asset Returns'!$1:$1,0),4),1,"")),INDIRECT("'Asset Returns'!"&amp;SUBSTITUTE(ADDRESS(1,MATCH($B51,'[3]Asset Returns'!$1:$1,0),4),1,"")&amp;":"&amp;SUBSTITUTE(ADDRESS(1,MATCH($B51,'[3]Asset Returns'!$1:$1,0),4),1,""))))*($U51*VLOOKUP(R$41,$B$42:$U$59,27,FALSE)),"")</f>
        <v/>
      </c>
      <c r="S51" s="57" t="str">
        <f ca="1">IFERROR(IF(OR(S$41="",$B51=""),"",CORREL(INDIRECT("'Asset Returns'!"&amp;SUBSTITUTE(ADDRESS(1,MATCH(S$41,'[3]Asset Returns'!$1:$1,0),4),1,"")&amp;":"&amp;SUBSTITUTE(ADDRESS(1,MATCH(S$41,'[3]Asset Returns'!$1:$1,0),4),1,"")),INDIRECT("'Asset Returns'!"&amp;SUBSTITUTE(ADDRESS(1,MATCH($B51,'[3]Asset Returns'!$1:$1,0),4),1,"")&amp;":"&amp;SUBSTITUTE(ADDRESS(1,MATCH($B51,'[3]Asset Returns'!$1:$1,0),4),1,""))))*($U51*VLOOKUP(S$41,$B$42:$U$59,27,FALSE)),"")</f>
        <v/>
      </c>
      <c r="T51" s="57" t="str">
        <f ca="1">IFERROR(IF(OR(T$41="",$B51=""),"",CORREL(INDIRECT("'Asset Returns'!"&amp;SUBSTITUTE(ADDRESS(1,MATCH(T$41,'[3]Asset Returns'!$1:$1,0),4),1,"")&amp;":"&amp;SUBSTITUTE(ADDRESS(1,MATCH(T$41,'[3]Asset Returns'!$1:$1,0),4),1,"")),INDIRECT("'Asset Returns'!"&amp;SUBSTITUTE(ADDRESS(1,MATCH($B51,'[3]Asset Returns'!$1:$1,0),4),1,"")&amp;":"&amp;SUBSTITUTE(ADDRESS(1,MATCH($B51,'[3]Asset Returns'!$1:$1,0),4),1,""))))*($U51*VLOOKUP(T$41,$B$42:$U$59,27,FALSE)),"")</f>
        <v/>
      </c>
      <c r="U51" s="55">
        <v>1</v>
      </c>
      <c r="V51" s="54" t="str">
        <f t="shared" ca="1" si="2"/>
        <v/>
      </c>
      <c r="X51" s="122"/>
      <c r="Y51" s="122"/>
      <c r="Z51" s="122"/>
      <c r="AA51" s="122"/>
      <c r="AB51" s="122"/>
      <c r="AC51" s="122"/>
      <c r="AD51" s="122"/>
      <c r="AE51" s="122"/>
      <c r="AF51" s="122"/>
    </row>
    <row r="52" spans="1:32" x14ac:dyDescent="0.25">
      <c r="A52" s="53">
        <f t="shared" ca="1" si="1"/>
        <v>1</v>
      </c>
      <c r="B52" s="64" t="str">
        <f t="shared" ca="1" si="3"/>
        <v>SPLK</v>
      </c>
      <c r="C52" s="58" t="str">
        <f ca="1">IFERROR(IF(OR(C$41="",$B52=""),"",CORREL(INDIRECT("'Asset Returns'!"&amp;SUBSTITUTE(ADDRESS(1,MATCH(C$41,'[3]Asset Returns'!$1:$1,0),4),1,"")&amp;":"&amp;SUBSTITUTE(ADDRESS(1,MATCH(C$41,'[3]Asset Returns'!$1:$1,0),4),1,"")),INDIRECT("'Asset Returns'!"&amp;SUBSTITUTE(ADDRESS(1,MATCH($B52,'[3]Asset Returns'!$1:$1,0),4),1,"")&amp;":"&amp;SUBSTITUTE(ADDRESS(1,MATCH($B52,'[3]Asset Returns'!$1:$1,0),4),1,""))))*($U52*VLOOKUP(C$41,$B$42:$U$59,27,FALSE)),"")</f>
        <v/>
      </c>
      <c r="D52" s="57" t="str">
        <f ca="1">IFERROR(IF(OR(D$41="",$B52=""),"",CORREL(INDIRECT("'Asset Returns'!"&amp;SUBSTITUTE(ADDRESS(1,MATCH(D$41,'[3]Asset Returns'!$1:$1,0),4),1,"")&amp;":"&amp;SUBSTITUTE(ADDRESS(1,MATCH(D$41,'[3]Asset Returns'!$1:$1,0),4),1,"")),INDIRECT("'Asset Returns'!"&amp;SUBSTITUTE(ADDRESS(1,MATCH($B52,'[3]Asset Returns'!$1:$1,0),4),1,"")&amp;":"&amp;SUBSTITUTE(ADDRESS(1,MATCH($B52,'[3]Asset Returns'!$1:$1,0),4),1,""))))*($U52*VLOOKUP(D$41,$B$42:$U$59,27,FALSE)),"")</f>
        <v/>
      </c>
      <c r="E52" s="57" t="str">
        <f ca="1">IFERROR(IF(OR(E$41="",$B52=""),"",CORREL(INDIRECT("'Asset Returns'!"&amp;SUBSTITUTE(ADDRESS(1,MATCH(E$41,'[3]Asset Returns'!$1:$1,0),4),1,"")&amp;":"&amp;SUBSTITUTE(ADDRESS(1,MATCH(E$41,'[3]Asset Returns'!$1:$1,0),4),1,"")),INDIRECT("'Asset Returns'!"&amp;SUBSTITUTE(ADDRESS(1,MATCH($B52,'[3]Asset Returns'!$1:$1,0),4),1,"")&amp;":"&amp;SUBSTITUTE(ADDRESS(1,MATCH($B52,'[3]Asset Returns'!$1:$1,0),4),1,""))))*($U52*VLOOKUP(E$41,$B$42:$U$59,27,FALSE)),"")</f>
        <v/>
      </c>
      <c r="F52" s="57" t="str">
        <f ca="1">IFERROR(IF(OR(F$41="",$B52=""),"",CORREL(INDIRECT("'Asset Returns'!"&amp;SUBSTITUTE(ADDRESS(1,MATCH(F$41,'[3]Asset Returns'!$1:$1,0),4),1,"")&amp;":"&amp;SUBSTITUTE(ADDRESS(1,MATCH(F$41,'[3]Asset Returns'!$1:$1,0),4),1,"")),INDIRECT("'Asset Returns'!"&amp;SUBSTITUTE(ADDRESS(1,MATCH($B52,'[3]Asset Returns'!$1:$1,0),4),1,"")&amp;":"&amp;SUBSTITUTE(ADDRESS(1,MATCH($B52,'[3]Asset Returns'!$1:$1,0),4),1,""))))*($U52*VLOOKUP(F$41,$B$42:$U$59,27,FALSE)),"")</f>
        <v/>
      </c>
      <c r="G52" s="57" t="str">
        <f ca="1">IFERROR(IF(OR(G$41="",$B52=""),"",CORREL(INDIRECT("'Asset Returns'!"&amp;SUBSTITUTE(ADDRESS(1,MATCH(G$41,'[3]Asset Returns'!$1:$1,0),4),1,"")&amp;":"&amp;SUBSTITUTE(ADDRESS(1,MATCH(G$41,'[3]Asset Returns'!$1:$1,0),4),1,"")),INDIRECT("'Asset Returns'!"&amp;SUBSTITUTE(ADDRESS(1,MATCH($B52,'[3]Asset Returns'!$1:$1,0),4),1,"")&amp;":"&amp;SUBSTITUTE(ADDRESS(1,MATCH($B52,'[3]Asset Returns'!$1:$1,0),4),1,""))))*($U52*VLOOKUP(G$41,$B$42:$U$59,27,FALSE)),"")</f>
        <v/>
      </c>
      <c r="H52" s="57" t="str">
        <f ca="1">IFERROR(IF(OR(H$41="",$B52=""),"",CORREL(INDIRECT("'Asset Returns'!"&amp;SUBSTITUTE(ADDRESS(1,MATCH(H$41,'[3]Asset Returns'!$1:$1,0),4),1,"")&amp;":"&amp;SUBSTITUTE(ADDRESS(1,MATCH(H$41,'[3]Asset Returns'!$1:$1,0),4),1,"")),INDIRECT("'Asset Returns'!"&amp;SUBSTITUTE(ADDRESS(1,MATCH($B52,'[3]Asset Returns'!$1:$1,0),4),1,"")&amp;":"&amp;SUBSTITUTE(ADDRESS(1,MATCH($B52,'[3]Asset Returns'!$1:$1,0),4),1,""))))*($U52*VLOOKUP(H$41,$B$42:$U$59,27,FALSE)),"")</f>
        <v/>
      </c>
      <c r="I52" s="57" t="str">
        <f ca="1">IFERROR(IF(OR(I$41="",$B52=""),"",CORREL(INDIRECT("'Asset Returns'!"&amp;SUBSTITUTE(ADDRESS(1,MATCH(I$41,'[3]Asset Returns'!$1:$1,0),4),1,"")&amp;":"&amp;SUBSTITUTE(ADDRESS(1,MATCH(I$41,'[3]Asset Returns'!$1:$1,0),4),1,"")),INDIRECT("'Asset Returns'!"&amp;SUBSTITUTE(ADDRESS(1,MATCH($B52,'[3]Asset Returns'!$1:$1,0),4),1,"")&amp;":"&amp;SUBSTITUTE(ADDRESS(1,MATCH($B52,'[3]Asset Returns'!$1:$1,0),4),1,""))))*($U52*VLOOKUP(I$41,$B$42:$U$59,27,FALSE)),"")</f>
        <v/>
      </c>
      <c r="J52" s="57" t="str">
        <f ca="1">IFERROR(IF(OR(J$41="",$B52=""),"",CORREL(INDIRECT("'Asset Returns'!"&amp;SUBSTITUTE(ADDRESS(1,MATCH(J$41,'[3]Asset Returns'!$1:$1,0),4),1,"")&amp;":"&amp;SUBSTITUTE(ADDRESS(1,MATCH(J$41,'[3]Asset Returns'!$1:$1,0),4),1,"")),INDIRECT("'Asset Returns'!"&amp;SUBSTITUTE(ADDRESS(1,MATCH($B52,'[3]Asset Returns'!$1:$1,0),4),1,"")&amp;":"&amp;SUBSTITUTE(ADDRESS(1,MATCH($B52,'[3]Asset Returns'!$1:$1,0),4),1,""))))*($U52*VLOOKUP(J$41,$B$42:$U$59,27,FALSE)),"")</f>
        <v/>
      </c>
      <c r="K52" s="57" t="str">
        <f ca="1">IFERROR(IF(OR(K$41="",$B52=""),"",CORREL(INDIRECT("'Asset Returns'!"&amp;SUBSTITUTE(ADDRESS(1,MATCH(K$41,'[3]Asset Returns'!$1:$1,0),4),1,"")&amp;":"&amp;SUBSTITUTE(ADDRESS(1,MATCH(K$41,'[3]Asset Returns'!$1:$1,0),4),1,"")),INDIRECT("'Asset Returns'!"&amp;SUBSTITUTE(ADDRESS(1,MATCH($B52,'[3]Asset Returns'!$1:$1,0),4),1,"")&amp;":"&amp;SUBSTITUTE(ADDRESS(1,MATCH($B52,'[3]Asset Returns'!$1:$1,0),4),1,""))))*($U52*VLOOKUP(K$41,$B$42:$U$59,27,FALSE)),"")</f>
        <v/>
      </c>
      <c r="L52" s="57" t="str">
        <f ca="1">IFERROR(IF(OR(L$41="",$B52=""),"",CORREL(INDIRECT("'Asset Returns'!"&amp;SUBSTITUTE(ADDRESS(1,MATCH(L$41,'[3]Asset Returns'!$1:$1,0),4),1,"")&amp;":"&amp;SUBSTITUTE(ADDRESS(1,MATCH(L$41,'[3]Asset Returns'!$1:$1,0),4),1,"")),INDIRECT("'Asset Returns'!"&amp;SUBSTITUTE(ADDRESS(1,MATCH($B52,'[3]Asset Returns'!$1:$1,0),4),1,"")&amp;":"&amp;SUBSTITUTE(ADDRESS(1,MATCH($B52,'[3]Asset Returns'!$1:$1,0),4),1,""))))*($U52*VLOOKUP(L$41,$B$42:$U$59,27,FALSE)),"")</f>
        <v/>
      </c>
      <c r="M52" s="56"/>
      <c r="N52" s="57" t="str">
        <f ca="1">IFERROR(IF(OR(N$41="",$B52=""),"",CORREL(INDIRECT("'Asset Returns'!"&amp;SUBSTITUTE(ADDRESS(1,MATCH(N$41,'[3]Asset Returns'!$1:$1,0),4),1,"")&amp;":"&amp;SUBSTITUTE(ADDRESS(1,MATCH(N$41,'[3]Asset Returns'!$1:$1,0),4),1,"")),INDIRECT("'Asset Returns'!"&amp;SUBSTITUTE(ADDRESS(1,MATCH($B52,'[3]Asset Returns'!$1:$1,0),4),1,"")&amp;":"&amp;SUBSTITUTE(ADDRESS(1,MATCH($B52,'[3]Asset Returns'!$1:$1,0),4),1,""))))*($U52*VLOOKUP(N$41,$B$42:$U$59,27,FALSE)),"")</f>
        <v/>
      </c>
      <c r="O52" s="57" t="str">
        <f ca="1">IFERROR(IF(OR(O$41="",$B52=""),"",CORREL(INDIRECT("'Asset Returns'!"&amp;SUBSTITUTE(ADDRESS(1,MATCH(O$41,'[3]Asset Returns'!$1:$1,0),4),1,"")&amp;":"&amp;SUBSTITUTE(ADDRESS(1,MATCH(O$41,'[3]Asset Returns'!$1:$1,0),4),1,"")),INDIRECT("'Asset Returns'!"&amp;SUBSTITUTE(ADDRESS(1,MATCH($B52,'[3]Asset Returns'!$1:$1,0),4),1,"")&amp;":"&amp;SUBSTITUTE(ADDRESS(1,MATCH($B52,'[3]Asset Returns'!$1:$1,0),4),1,""))))*($U52*VLOOKUP(O$41,$B$42:$U$59,27,FALSE)),"")</f>
        <v/>
      </c>
      <c r="P52" s="57" t="str">
        <f ca="1">IFERROR(IF(OR(P$41="",$B52=""),"",CORREL(INDIRECT("'Asset Returns'!"&amp;SUBSTITUTE(ADDRESS(1,MATCH(P$41,'[3]Asset Returns'!$1:$1,0),4),1,"")&amp;":"&amp;SUBSTITUTE(ADDRESS(1,MATCH(P$41,'[3]Asset Returns'!$1:$1,0),4),1,"")),INDIRECT("'Asset Returns'!"&amp;SUBSTITUTE(ADDRESS(1,MATCH($B52,'[3]Asset Returns'!$1:$1,0),4),1,"")&amp;":"&amp;SUBSTITUTE(ADDRESS(1,MATCH($B52,'[3]Asset Returns'!$1:$1,0),4),1,""))))*($U52*VLOOKUP(P$41,$B$42:$U$59,27,FALSE)),"")</f>
        <v/>
      </c>
      <c r="Q52" s="57" t="str">
        <f ca="1">IFERROR(IF(OR(Q$41="",$B52=""),"",CORREL(INDIRECT("'Asset Returns'!"&amp;SUBSTITUTE(ADDRESS(1,MATCH(Q$41,'[3]Asset Returns'!$1:$1,0),4),1,"")&amp;":"&amp;SUBSTITUTE(ADDRESS(1,MATCH(Q$41,'[3]Asset Returns'!$1:$1,0),4),1,"")),INDIRECT("'Asset Returns'!"&amp;SUBSTITUTE(ADDRESS(1,MATCH($B52,'[3]Asset Returns'!$1:$1,0),4),1,"")&amp;":"&amp;SUBSTITUTE(ADDRESS(1,MATCH($B52,'[3]Asset Returns'!$1:$1,0),4),1,""))))*($U52*VLOOKUP(Q$41,$B$42:$U$59,27,FALSE)),"")</f>
        <v/>
      </c>
      <c r="R52" s="57" t="str">
        <f ca="1">IFERROR(IF(OR(R$41="",$B52=""),"",CORREL(INDIRECT("'Asset Returns'!"&amp;SUBSTITUTE(ADDRESS(1,MATCH(R$41,'[3]Asset Returns'!$1:$1,0),4),1,"")&amp;":"&amp;SUBSTITUTE(ADDRESS(1,MATCH(R$41,'[3]Asset Returns'!$1:$1,0),4),1,"")),INDIRECT("'Asset Returns'!"&amp;SUBSTITUTE(ADDRESS(1,MATCH($B52,'[3]Asset Returns'!$1:$1,0),4),1,"")&amp;":"&amp;SUBSTITUTE(ADDRESS(1,MATCH($B52,'[3]Asset Returns'!$1:$1,0),4),1,""))))*($U52*VLOOKUP(R$41,$B$42:$U$59,27,FALSE)),"")</f>
        <v/>
      </c>
      <c r="S52" s="57" t="str">
        <f ca="1">IFERROR(IF(OR(S$41="",$B52=""),"",CORREL(INDIRECT("'Asset Returns'!"&amp;SUBSTITUTE(ADDRESS(1,MATCH(S$41,'[3]Asset Returns'!$1:$1,0),4),1,"")&amp;":"&amp;SUBSTITUTE(ADDRESS(1,MATCH(S$41,'[3]Asset Returns'!$1:$1,0),4),1,"")),INDIRECT("'Asset Returns'!"&amp;SUBSTITUTE(ADDRESS(1,MATCH($B52,'[3]Asset Returns'!$1:$1,0),4),1,"")&amp;":"&amp;SUBSTITUTE(ADDRESS(1,MATCH($B52,'[3]Asset Returns'!$1:$1,0),4),1,""))))*($U52*VLOOKUP(S$41,$B$42:$U$59,27,FALSE)),"")</f>
        <v/>
      </c>
      <c r="T52" s="57" t="str">
        <f ca="1">IFERROR(IF(OR(T$41="",$B52=""),"",CORREL(INDIRECT("'Asset Returns'!"&amp;SUBSTITUTE(ADDRESS(1,MATCH(T$41,'[3]Asset Returns'!$1:$1,0),4),1,"")&amp;":"&amp;SUBSTITUTE(ADDRESS(1,MATCH(T$41,'[3]Asset Returns'!$1:$1,0),4),1,"")),INDIRECT("'Asset Returns'!"&amp;SUBSTITUTE(ADDRESS(1,MATCH($B52,'[3]Asset Returns'!$1:$1,0),4),1,"")&amp;":"&amp;SUBSTITUTE(ADDRESS(1,MATCH($B52,'[3]Asset Returns'!$1:$1,0),4),1,""))))*($U52*VLOOKUP(T$41,$B$42:$U$59,27,FALSE)),"")</f>
        <v/>
      </c>
      <c r="U52" s="55">
        <v>1</v>
      </c>
      <c r="V52" s="54" t="str">
        <f t="shared" ca="1" si="2"/>
        <v/>
      </c>
    </row>
    <row r="53" spans="1:32" x14ac:dyDescent="0.25">
      <c r="A53" s="53">
        <f t="shared" ca="1" si="1"/>
        <v>1</v>
      </c>
      <c r="B53" s="64" t="str">
        <f t="shared" ca="1" si="3"/>
        <v>VTRS</v>
      </c>
      <c r="C53" s="58" t="str">
        <f ca="1">IFERROR(IF(OR(C$41="",$B53=""),"",CORREL(INDIRECT("'Asset Returns'!"&amp;SUBSTITUTE(ADDRESS(1,MATCH(C$41,'[3]Asset Returns'!$1:$1,0),4),1,"")&amp;":"&amp;SUBSTITUTE(ADDRESS(1,MATCH(C$41,'[3]Asset Returns'!$1:$1,0),4),1,"")),INDIRECT("'Asset Returns'!"&amp;SUBSTITUTE(ADDRESS(1,MATCH($B53,'[3]Asset Returns'!$1:$1,0),4),1,"")&amp;":"&amp;SUBSTITUTE(ADDRESS(1,MATCH($B53,'[3]Asset Returns'!$1:$1,0),4),1,""))))*($U53*VLOOKUP(C$41,$B$42:$U$59,27,FALSE)),"")</f>
        <v/>
      </c>
      <c r="D53" s="57" t="str">
        <f ca="1">IFERROR(IF(OR(D$41="",$B53=""),"",CORREL(INDIRECT("'Asset Returns'!"&amp;SUBSTITUTE(ADDRESS(1,MATCH(D$41,'[3]Asset Returns'!$1:$1,0),4),1,"")&amp;":"&amp;SUBSTITUTE(ADDRESS(1,MATCH(D$41,'[3]Asset Returns'!$1:$1,0),4),1,"")),INDIRECT("'Asset Returns'!"&amp;SUBSTITUTE(ADDRESS(1,MATCH($B53,'[3]Asset Returns'!$1:$1,0),4),1,"")&amp;":"&amp;SUBSTITUTE(ADDRESS(1,MATCH($B53,'[3]Asset Returns'!$1:$1,0),4),1,""))))*($U53*VLOOKUP(D$41,$B$42:$U$59,27,FALSE)),"")</f>
        <v/>
      </c>
      <c r="E53" s="57" t="str">
        <f ca="1">IFERROR(IF(OR(E$41="",$B53=""),"",CORREL(INDIRECT("'Asset Returns'!"&amp;SUBSTITUTE(ADDRESS(1,MATCH(E$41,'[3]Asset Returns'!$1:$1,0),4),1,"")&amp;":"&amp;SUBSTITUTE(ADDRESS(1,MATCH(E$41,'[3]Asset Returns'!$1:$1,0),4),1,"")),INDIRECT("'Asset Returns'!"&amp;SUBSTITUTE(ADDRESS(1,MATCH($B53,'[3]Asset Returns'!$1:$1,0),4),1,"")&amp;":"&amp;SUBSTITUTE(ADDRESS(1,MATCH($B53,'[3]Asset Returns'!$1:$1,0),4),1,""))))*($U53*VLOOKUP(E$41,$B$42:$U$59,27,FALSE)),"")</f>
        <v/>
      </c>
      <c r="F53" s="57" t="str">
        <f ca="1">IFERROR(IF(OR(F$41="",$B53=""),"",CORREL(INDIRECT("'Asset Returns'!"&amp;SUBSTITUTE(ADDRESS(1,MATCH(F$41,'[3]Asset Returns'!$1:$1,0),4),1,"")&amp;":"&amp;SUBSTITUTE(ADDRESS(1,MATCH(F$41,'[3]Asset Returns'!$1:$1,0),4),1,"")),INDIRECT("'Asset Returns'!"&amp;SUBSTITUTE(ADDRESS(1,MATCH($B53,'[3]Asset Returns'!$1:$1,0),4),1,"")&amp;":"&amp;SUBSTITUTE(ADDRESS(1,MATCH($B53,'[3]Asset Returns'!$1:$1,0),4),1,""))))*($U53*VLOOKUP(F$41,$B$42:$U$59,27,FALSE)),"")</f>
        <v/>
      </c>
      <c r="G53" s="57" t="str">
        <f ca="1">IFERROR(IF(OR(G$41="",$B53=""),"",CORREL(INDIRECT("'Asset Returns'!"&amp;SUBSTITUTE(ADDRESS(1,MATCH(G$41,'[3]Asset Returns'!$1:$1,0),4),1,"")&amp;":"&amp;SUBSTITUTE(ADDRESS(1,MATCH(G$41,'[3]Asset Returns'!$1:$1,0),4),1,"")),INDIRECT("'Asset Returns'!"&amp;SUBSTITUTE(ADDRESS(1,MATCH($B53,'[3]Asset Returns'!$1:$1,0),4),1,"")&amp;":"&amp;SUBSTITUTE(ADDRESS(1,MATCH($B53,'[3]Asset Returns'!$1:$1,0),4),1,""))))*($U53*VLOOKUP(G$41,$B$42:$U$59,27,FALSE)),"")</f>
        <v/>
      </c>
      <c r="H53" s="57" t="str">
        <f ca="1">IFERROR(IF(OR(H$41="",$B53=""),"",CORREL(INDIRECT("'Asset Returns'!"&amp;SUBSTITUTE(ADDRESS(1,MATCH(H$41,'[3]Asset Returns'!$1:$1,0),4),1,"")&amp;":"&amp;SUBSTITUTE(ADDRESS(1,MATCH(H$41,'[3]Asset Returns'!$1:$1,0),4),1,"")),INDIRECT("'Asset Returns'!"&amp;SUBSTITUTE(ADDRESS(1,MATCH($B53,'[3]Asset Returns'!$1:$1,0),4),1,"")&amp;":"&amp;SUBSTITUTE(ADDRESS(1,MATCH($B53,'[3]Asset Returns'!$1:$1,0),4),1,""))))*($U53*VLOOKUP(H$41,$B$42:$U$59,27,FALSE)),"")</f>
        <v/>
      </c>
      <c r="I53" s="57" t="str">
        <f ca="1">IFERROR(IF(OR(I$41="",$B53=""),"",CORREL(INDIRECT("'Asset Returns'!"&amp;SUBSTITUTE(ADDRESS(1,MATCH(I$41,'[3]Asset Returns'!$1:$1,0),4),1,"")&amp;":"&amp;SUBSTITUTE(ADDRESS(1,MATCH(I$41,'[3]Asset Returns'!$1:$1,0),4),1,"")),INDIRECT("'Asset Returns'!"&amp;SUBSTITUTE(ADDRESS(1,MATCH($B53,'[3]Asset Returns'!$1:$1,0),4),1,"")&amp;":"&amp;SUBSTITUTE(ADDRESS(1,MATCH($B53,'[3]Asset Returns'!$1:$1,0),4),1,""))))*($U53*VLOOKUP(I$41,$B$42:$U$59,27,FALSE)),"")</f>
        <v/>
      </c>
      <c r="J53" s="57" t="str">
        <f ca="1">IFERROR(IF(OR(J$41="",$B53=""),"",CORREL(INDIRECT("'Asset Returns'!"&amp;SUBSTITUTE(ADDRESS(1,MATCH(J$41,'[3]Asset Returns'!$1:$1,0),4),1,"")&amp;":"&amp;SUBSTITUTE(ADDRESS(1,MATCH(J$41,'[3]Asset Returns'!$1:$1,0),4),1,"")),INDIRECT("'Asset Returns'!"&amp;SUBSTITUTE(ADDRESS(1,MATCH($B53,'[3]Asset Returns'!$1:$1,0),4),1,"")&amp;":"&amp;SUBSTITUTE(ADDRESS(1,MATCH($B53,'[3]Asset Returns'!$1:$1,0),4),1,""))))*($U53*VLOOKUP(J$41,$B$42:$U$59,27,FALSE)),"")</f>
        <v/>
      </c>
      <c r="K53" s="57" t="str">
        <f ca="1">IFERROR(IF(OR(K$41="",$B53=""),"",CORREL(INDIRECT("'Asset Returns'!"&amp;SUBSTITUTE(ADDRESS(1,MATCH(K$41,'[3]Asset Returns'!$1:$1,0),4),1,"")&amp;":"&amp;SUBSTITUTE(ADDRESS(1,MATCH(K$41,'[3]Asset Returns'!$1:$1,0),4),1,"")),INDIRECT("'Asset Returns'!"&amp;SUBSTITUTE(ADDRESS(1,MATCH($B53,'[3]Asset Returns'!$1:$1,0),4),1,"")&amp;":"&amp;SUBSTITUTE(ADDRESS(1,MATCH($B53,'[3]Asset Returns'!$1:$1,0),4),1,""))))*($U53*VLOOKUP(K$41,$B$42:$U$59,27,FALSE)),"")</f>
        <v/>
      </c>
      <c r="L53" s="57" t="str">
        <f ca="1">IFERROR(IF(OR(L$41="",$B53=""),"",CORREL(INDIRECT("'Asset Returns'!"&amp;SUBSTITUTE(ADDRESS(1,MATCH(L$41,'[3]Asset Returns'!$1:$1,0),4),1,"")&amp;":"&amp;SUBSTITUTE(ADDRESS(1,MATCH(L$41,'[3]Asset Returns'!$1:$1,0),4),1,"")),INDIRECT("'Asset Returns'!"&amp;SUBSTITUTE(ADDRESS(1,MATCH($B53,'[3]Asset Returns'!$1:$1,0),4),1,"")&amp;":"&amp;SUBSTITUTE(ADDRESS(1,MATCH($B53,'[3]Asset Returns'!$1:$1,0),4),1,""))))*($U53*VLOOKUP(L$41,$B$42:$U$59,27,FALSE)),"")</f>
        <v/>
      </c>
      <c r="M53" s="57" t="str">
        <f ca="1">IFERROR(IF(OR(M$41="",$B53=""),"",CORREL(INDIRECT("'Asset Returns'!"&amp;SUBSTITUTE(ADDRESS(1,MATCH(M$41,'[3]Asset Returns'!$1:$1,0),4),1,"")&amp;":"&amp;SUBSTITUTE(ADDRESS(1,MATCH(M$41,'[3]Asset Returns'!$1:$1,0),4),1,"")),INDIRECT("'Asset Returns'!"&amp;SUBSTITUTE(ADDRESS(1,MATCH($B53,'[3]Asset Returns'!$1:$1,0),4),1,"")&amp;":"&amp;SUBSTITUTE(ADDRESS(1,MATCH($B53,'[3]Asset Returns'!$1:$1,0),4),1,""))))*($U53*VLOOKUP(M$41,$B$42:$U$59,27,FALSE)),"")</f>
        <v/>
      </c>
      <c r="N53" s="56"/>
      <c r="O53" s="57" t="str">
        <f ca="1">IFERROR(IF(OR(O$41="",$B53=""),"",CORREL(INDIRECT("'Asset Returns'!"&amp;SUBSTITUTE(ADDRESS(1,MATCH(O$41,'[3]Asset Returns'!$1:$1,0),4),1,"")&amp;":"&amp;SUBSTITUTE(ADDRESS(1,MATCH(O$41,'[3]Asset Returns'!$1:$1,0),4),1,"")),INDIRECT("'Asset Returns'!"&amp;SUBSTITUTE(ADDRESS(1,MATCH($B53,'[3]Asset Returns'!$1:$1,0),4),1,"")&amp;":"&amp;SUBSTITUTE(ADDRESS(1,MATCH($B53,'[3]Asset Returns'!$1:$1,0),4),1,""))))*($U53*VLOOKUP(O$41,$B$42:$U$59,27,FALSE)),"")</f>
        <v/>
      </c>
      <c r="P53" s="57" t="str">
        <f ca="1">IFERROR(IF(OR(P$41="",$B53=""),"",CORREL(INDIRECT("'Asset Returns'!"&amp;SUBSTITUTE(ADDRESS(1,MATCH(P$41,'[3]Asset Returns'!$1:$1,0),4),1,"")&amp;":"&amp;SUBSTITUTE(ADDRESS(1,MATCH(P$41,'[3]Asset Returns'!$1:$1,0),4),1,"")),INDIRECT("'Asset Returns'!"&amp;SUBSTITUTE(ADDRESS(1,MATCH($B53,'[3]Asset Returns'!$1:$1,0),4),1,"")&amp;":"&amp;SUBSTITUTE(ADDRESS(1,MATCH($B53,'[3]Asset Returns'!$1:$1,0),4),1,""))))*($U53*VLOOKUP(P$41,$B$42:$U$59,27,FALSE)),"")</f>
        <v/>
      </c>
      <c r="Q53" s="57" t="str">
        <f ca="1">IFERROR(IF(OR(Q$41="",$B53=""),"",CORREL(INDIRECT("'Asset Returns'!"&amp;SUBSTITUTE(ADDRESS(1,MATCH(Q$41,'[3]Asset Returns'!$1:$1,0),4),1,"")&amp;":"&amp;SUBSTITUTE(ADDRESS(1,MATCH(Q$41,'[3]Asset Returns'!$1:$1,0),4),1,"")),INDIRECT("'Asset Returns'!"&amp;SUBSTITUTE(ADDRESS(1,MATCH($B53,'[3]Asset Returns'!$1:$1,0),4),1,"")&amp;":"&amp;SUBSTITUTE(ADDRESS(1,MATCH($B53,'[3]Asset Returns'!$1:$1,0),4),1,""))))*($U53*VLOOKUP(Q$41,$B$42:$U$59,27,FALSE)),"")</f>
        <v/>
      </c>
      <c r="R53" s="57" t="str">
        <f ca="1">IFERROR(IF(OR(R$41="",$B53=""),"",CORREL(INDIRECT("'Asset Returns'!"&amp;SUBSTITUTE(ADDRESS(1,MATCH(R$41,'[3]Asset Returns'!$1:$1,0),4),1,"")&amp;":"&amp;SUBSTITUTE(ADDRESS(1,MATCH(R$41,'[3]Asset Returns'!$1:$1,0),4),1,"")),INDIRECT("'Asset Returns'!"&amp;SUBSTITUTE(ADDRESS(1,MATCH($B53,'[3]Asset Returns'!$1:$1,0),4),1,"")&amp;":"&amp;SUBSTITUTE(ADDRESS(1,MATCH($B53,'[3]Asset Returns'!$1:$1,0),4),1,""))))*($U53*VLOOKUP(R$41,$B$42:$U$59,27,FALSE)),"")</f>
        <v/>
      </c>
      <c r="S53" s="57" t="str">
        <f ca="1">IFERROR(IF(OR(S$41="",$B53=""),"",CORREL(INDIRECT("'Asset Returns'!"&amp;SUBSTITUTE(ADDRESS(1,MATCH(S$41,'[3]Asset Returns'!$1:$1,0),4),1,"")&amp;":"&amp;SUBSTITUTE(ADDRESS(1,MATCH(S$41,'[3]Asset Returns'!$1:$1,0),4),1,"")),INDIRECT("'Asset Returns'!"&amp;SUBSTITUTE(ADDRESS(1,MATCH($B53,'[3]Asset Returns'!$1:$1,0),4),1,"")&amp;":"&amp;SUBSTITUTE(ADDRESS(1,MATCH($B53,'[3]Asset Returns'!$1:$1,0),4),1,""))))*($U53*VLOOKUP(S$41,$B$42:$U$59,27,FALSE)),"")</f>
        <v/>
      </c>
      <c r="T53" s="57" t="str">
        <f ca="1">IFERROR(IF(OR(T$41="",$B53=""),"",CORREL(INDIRECT("'Asset Returns'!"&amp;SUBSTITUTE(ADDRESS(1,MATCH(T$41,'[3]Asset Returns'!$1:$1,0),4),1,"")&amp;":"&amp;SUBSTITUTE(ADDRESS(1,MATCH(T$41,'[3]Asset Returns'!$1:$1,0),4),1,"")),INDIRECT("'Asset Returns'!"&amp;SUBSTITUTE(ADDRESS(1,MATCH($B53,'[3]Asset Returns'!$1:$1,0),4),1,"")&amp;":"&amp;SUBSTITUTE(ADDRESS(1,MATCH($B53,'[3]Asset Returns'!$1:$1,0),4),1,""))))*($U53*VLOOKUP(T$41,$B$42:$U$59,27,FALSE)),"")</f>
        <v/>
      </c>
      <c r="U53" s="55"/>
      <c r="V53" s="54" t="str">
        <f t="shared" ca="1" si="2"/>
        <v/>
      </c>
    </row>
    <row r="54" spans="1:32" x14ac:dyDescent="0.25">
      <c r="A54" s="53">
        <f t="shared" ca="1" si="1"/>
        <v>1</v>
      </c>
      <c r="B54" s="64" t="str">
        <f t="shared" ca="1" si="3"/>
        <v>XPO</v>
      </c>
      <c r="C54" s="58" t="str">
        <f ca="1">IFERROR(IF(OR(C$41="",$B54=""),"",CORREL(INDIRECT("'Asset Returns'!"&amp;SUBSTITUTE(ADDRESS(1,MATCH(C$41,'[3]Asset Returns'!$1:$1,0),4),1,"")&amp;":"&amp;SUBSTITUTE(ADDRESS(1,MATCH(C$41,'[3]Asset Returns'!$1:$1,0),4),1,"")),INDIRECT("'Asset Returns'!"&amp;SUBSTITUTE(ADDRESS(1,MATCH($B54,'[3]Asset Returns'!$1:$1,0),4),1,"")&amp;":"&amp;SUBSTITUTE(ADDRESS(1,MATCH($B54,'[3]Asset Returns'!$1:$1,0),4),1,""))))*($U54*VLOOKUP(C$41,$B$42:$U$59,27,FALSE)),"")</f>
        <v/>
      </c>
      <c r="D54" s="57" t="str">
        <f ca="1">IFERROR(IF(OR(D$41="",$B54=""),"",CORREL(INDIRECT("'Asset Returns'!"&amp;SUBSTITUTE(ADDRESS(1,MATCH(D$41,'[3]Asset Returns'!$1:$1,0),4),1,"")&amp;":"&amp;SUBSTITUTE(ADDRESS(1,MATCH(D$41,'[3]Asset Returns'!$1:$1,0),4),1,"")),INDIRECT("'Asset Returns'!"&amp;SUBSTITUTE(ADDRESS(1,MATCH($B54,'[3]Asset Returns'!$1:$1,0),4),1,"")&amp;":"&amp;SUBSTITUTE(ADDRESS(1,MATCH($B54,'[3]Asset Returns'!$1:$1,0),4),1,""))))*($U54*VLOOKUP(D$41,$B$42:$U$59,27,FALSE)),"")</f>
        <v/>
      </c>
      <c r="E54" s="57" t="str">
        <f ca="1">IFERROR(IF(OR(E$41="",$B54=""),"",CORREL(INDIRECT("'Asset Returns'!"&amp;SUBSTITUTE(ADDRESS(1,MATCH(E$41,'[3]Asset Returns'!$1:$1,0),4),1,"")&amp;":"&amp;SUBSTITUTE(ADDRESS(1,MATCH(E$41,'[3]Asset Returns'!$1:$1,0),4),1,"")),INDIRECT("'Asset Returns'!"&amp;SUBSTITUTE(ADDRESS(1,MATCH($B54,'[3]Asset Returns'!$1:$1,0),4),1,"")&amp;":"&amp;SUBSTITUTE(ADDRESS(1,MATCH($B54,'[3]Asset Returns'!$1:$1,0),4),1,""))))*($U54*VLOOKUP(E$41,$B$42:$U$59,27,FALSE)),"")</f>
        <v/>
      </c>
      <c r="F54" s="57" t="str">
        <f ca="1">IFERROR(IF(OR(F$41="",$B54=""),"",CORREL(INDIRECT("'Asset Returns'!"&amp;SUBSTITUTE(ADDRESS(1,MATCH(F$41,'[3]Asset Returns'!$1:$1,0),4),1,"")&amp;":"&amp;SUBSTITUTE(ADDRESS(1,MATCH(F$41,'[3]Asset Returns'!$1:$1,0),4),1,"")),INDIRECT("'Asset Returns'!"&amp;SUBSTITUTE(ADDRESS(1,MATCH($B54,'[3]Asset Returns'!$1:$1,0),4),1,"")&amp;":"&amp;SUBSTITUTE(ADDRESS(1,MATCH($B54,'[3]Asset Returns'!$1:$1,0),4),1,""))))*($U54*VLOOKUP(F$41,$B$42:$U$59,27,FALSE)),"")</f>
        <v/>
      </c>
      <c r="G54" s="57" t="str">
        <f ca="1">IFERROR(IF(OR(G$41="",$B54=""),"",CORREL(INDIRECT("'Asset Returns'!"&amp;SUBSTITUTE(ADDRESS(1,MATCH(G$41,'[3]Asset Returns'!$1:$1,0),4),1,"")&amp;":"&amp;SUBSTITUTE(ADDRESS(1,MATCH(G$41,'[3]Asset Returns'!$1:$1,0),4),1,"")),INDIRECT("'Asset Returns'!"&amp;SUBSTITUTE(ADDRESS(1,MATCH($B54,'[3]Asset Returns'!$1:$1,0),4),1,"")&amp;":"&amp;SUBSTITUTE(ADDRESS(1,MATCH($B54,'[3]Asset Returns'!$1:$1,0),4),1,""))))*($U54*VLOOKUP(G$41,$B$42:$U$59,27,FALSE)),"")</f>
        <v/>
      </c>
      <c r="H54" s="57" t="str">
        <f ca="1">IFERROR(IF(OR(H$41="",$B54=""),"",CORREL(INDIRECT("'Asset Returns'!"&amp;SUBSTITUTE(ADDRESS(1,MATCH(H$41,'[3]Asset Returns'!$1:$1,0),4),1,"")&amp;":"&amp;SUBSTITUTE(ADDRESS(1,MATCH(H$41,'[3]Asset Returns'!$1:$1,0),4),1,"")),INDIRECT("'Asset Returns'!"&amp;SUBSTITUTE(ADDRESS(1,MATCH($B54,'[3]Asset Returns'!$1:$1,0),4),1,"")&amp;":"&amp;SUBSTITUTE(ADDRESS(1,MATCH($B54,'[3]Asset Returns'!$1:$1,0),4),1,""))))*($U54*VLOOKUP(H$41,$B$42:$U$59,27,FALSE)),"")</f>
        <v/>
      </c>
      <c r="I54" s="57" t="str">
        <f ca="1">IFERROR(IF(OR(I$41="",$B54=""),"",CORREL(INDIRECT("'Asset Returns'!"&amp;SUBSTITUTE(ADDRESS(1,MATCH(I$41,'[3]Asset Returns'!$1:$1,0),4),1,"")&amp;":"&amp;SUBSTITUTE(ADDRESS(1,MATCH(I$41,'[3]Asset Returns'!$1:$1,0),4),1,"")),INDIRECT("'Asset Returns'!"&amp;SUBSTITUTE(ADDRESS(1,MATCH($B54,'[3]Asset Returns'!$1:$1,0),4),1,"")&amp;":"&amp;SUBSTITUTE(ADDRESS(1,MATCH($B54,'[3]Asset Returns'!$1:$1,0),4),1,""))))*($U54*VLOOKUP(I$41,$B$42:$U$59,27,FALSE)),"")</f>
        <v/>
      </c>
      <c r="J54" s="57" t="str">
        <f ca="1">IFERROR(IF(OR(J$41="",$B54=""),"",CORREL(INDIRECT("'Asset Returns'!"&amp;SUBSTITUTE(ADDRESS(1,MATCH(J$41,'[3]Asset Returns'!$1:$1,0),4),1,"")&amp;":"&amp;SUBSTITUTE(ADDRESS(1,MATCH(J$41,'[3]Asset Returns'!$1:$1,0),4),1,"")),INDIRECT("'Asset Returns'!"&amp;SUBSTITUTE(ADDRESS(1,MATCH($B54,'[3]Asset Returns'!$1:$1,0),4),1,"")&amp;":"&amp;SUBSTITUTE(ADDRESS(1,MATCH($B54,'[3]Asset Returns'!$1:$1,0),4),1,""))))*($U54*VLOOKUP(J$41,$B$42:$U$59,27,FALSE)),"")</f>
        <v/>
      </c>
      <c r="K54" s="57" t="str">
        <f ca="1">IFERROR(IF(OR(K$41="",$B54=""),"",CORREL(INDIRECT("'Asset Returns'!"&amp;SUBSTITUTE(ADDRESS(1,MATCH(K$41,'[3]Asset Returns'!$1:$1,0),4),1,"")&amp;":"&amp;SUBSTITUTE(ADDRESS(1,MATCH(K$41,'[3]Asset Returns'!$1:$1,0),4),1,"")),INDIRECT("'Asset Returns'!"&amp;SUBSTITUTE(ADDRESS(1,MATCH($B54,'[3]Asset Returns'!$1:$1,0),4),1,"")&amp;":"&amp;SUBSTITUTE(ADDRESS(1,MATCH($B54,'[3]Asset Returns'!$1:$1,0),4),1,""))))*($U54*VLOOKUP(K$41,$B$42:$U$59,27,FALSE)),"")</f>
        <v/>
      </c>
      <c r="L54" s="57" t="str">
        <f ca="1">IFERROR(IF(OR(L$41="",$B54=""),"",CORREL(INDIRECT("'Asset Returns'!"&amp;SUBSTITUTE(ADDRESS(1,MATCH(L$41,'[3]Asset Returns'!$1:$1,0),4),1,"")&amp;":"&amp;SUBSTITUTE(ADDRESS(1,MATCH(L$41,'[3]Asset Returns'!$1:$1,0),4),1,"")),INDIRECT("'Asset Returns'!"&amp;SUBSTITUTE(ADDRESS(1,MATCH($B54,'[3]Asset Returns'!$1:$1,0),4),1,"")&amp;":"&amp;SUBSTITUTE(ADDRESS(1,MATCH($B54,'[3]Asset Returns'!$1:$1,0),4),1,""))))*($U54*VLOOKUP(L$41,$B$42:$U$59,27,FALSE)),"")</f>
        <v/>
      </c>
      <c r="M54" s="57" t="str">
        <f ca="1">IFERROR(IF(OR(M$41="",$B54=""),"",CORREL(INDIRECT("'Asset Returns'!"&amp;SUBSTITUTE(ADDRESS(1,MATCH(M$41,'[3]Asset Returns'!$1:$1,0),4),1,"")&amp;":"&amp;SUBSTITUTE(ADDRESS(1,MATCH(M$41,'[3]Asset Returns'!$1:$1,0),4),1,"")),INDIRECT("'Asset Returns'!"&amp;SUBSTITUTE(ADDRESS(1,MATCH($B54,'[3]Asset Returns'!$1:$1,0),4),1,"")&amp;":"&amp;SUBSTITUTE(ADDRESS(1,MATCH($B54,'[3]Asset Returns'!$1:$1,0),4),1,""))))*($U54*VLOOKUP(M$41,$B$42:$U$59,27,FALSE)),"")</f>
        <v/>
      </c>
      <c r="N54" s="57" t="str">
        <f ca="1">IFERROR(IF(OR(N$41="",$B54=""),"",CORREL(INDIRECT("'Asset Returns'!"&amp;SUBSTITUTE(ADDRESS(1,MATCH(N$41,'[3]Asset Returns'!$1:$1,0),4),1,"")&amp;":"&amp;SUBSTITUTE(ADDRESS(1,MATCH(N$41,'[3]Asset Returns'!$1:$1,0),4),1,"")),INDIRECT("'Asset Returns'!"&amp;SUBSTITUTE(ADDRESS(1,MATCH($B54,'[3]Asset Returns'!$1:$1,0),4),1,"")&amp;":"&amp;SUBSTITUTE(ADDRESS(1,MATCH($B54,'[3]Asset Returns'!$1:$1,0),4),1,""))))*($U54*VLOOKUP(N$41,$B$42:$U$59,27,FALSE)),"")</f>
        <v/>
      </c>
      <c r="O54" s="56"/>
      <c r="P54" s="57" t="str">
        <f ca="1">IFERROR(IF(OR(P$41="",$B54=""),"",CORREL(INDIRECT("'Asset Returns'!"&amp;SUBSTITUTE(ADDRESS(1,MATCH(P$41,'[3]Asset Returns'!$1:$1,0),4),1,"")&amp;":"&amp;SUBSTITUTE(ADDRESS(1,MATCH(P$41,'[3]Asset Returns'!$1:$1,0),4),1,"")),INDIRECT("'Asset Returns'!"&amp;SUBSTITUTE(ADDRESS(1,MATCH($B54,'[3]Asset Returns'!$1:$1,0),4),1,"")&amp;":"&amp;SUBSTITUTE(ADDRESS(1,MATCH($B54,'[3]Asset Returns'!$1:$1,0),4),1,""))))*($U54*VLOOKUP(P$41,$B$42:$U$59,27,FALSE)),"")</f>
        <v/>
      </c>
      <c r="Q54" s="57" t="str">
        <f ca="1">IFERROR(IF(OR(Q$41="",$B54=""),"",CORREL(INDIRECT("'Asset Returns'!"&amp;SUBSTITUTE(ADDRESS(1,MATCH(Q$41,'[3]Asset Returns'!$1:$1,0),4),1,"")&amp;":"&amp;SUBSTITUTE(ADDRESS(1,MATCH(Q$41,'[3]Asset Returns'!$1:$1,0),4),1,"")),INDIRECT("'Asset Returns'!"&amp;SUBSTITUTE(ADDRESS(1,MATCH($B54,'[3]Asset Returns'!$1:$1,0),4),1,"")&amp;":"&amp;SUBSTITUTE(ADDRESS(1,MATCH($B54,'[3]Asset Returns'!$1:$1,0),4),1,""))))*($U54*VLOOKUP(Q$41,$B$42:$U$59,27,FALSE)),"")</f>
        <v/>
      </c>
      <c r="R54" s="57" t="str">
        <f ca="1">IFERROR(IF(OR(R$41="",$B54=""),"",CORREL(INDIRECT("'Asset Returns'!"&amp;SUBSTITUTE(ADDRESS(1,MATCH(R$41,'[3]Asset Returns'!$1:$1,0),4),1,"")&amp;":"&amp;SUBSTITUTE(ADDRESS(1,MATCH(R$41,'[3]Asset Returns'!$1:$1,0),4),1,"")),INDIRECT("'Asset Returns'!"&amp;SUBSTITUTE(ADDRESS(1,MATCH($B54,'[3]Asset Returns'!$1:$1,0),4),1,"")&amp;":"&amp;SUBSTITUTE(ADDRESS(1,MATCH($B54,'[3]Asset Returns'!$1:$1,0),4),1,""))))*($U54*VLOOKUP(R$41,$B$42:$U$59,27,FALSE)),"")</f>
        <v/>
      </c>
      <c r="S54" s="57" t="str">
        <f ca="1">IFERROR(IF(OR(S$41="",$B54=""),"",CORREL(INDIRECT("'Asset Returns'!"&amp;SUBSTITUTE(ADDRESS(1,MATCH(S$41,'[3]Asset Returns'!$1:$1,0),4),1,"")&amp;":"&amp;SUBSTITUTE(ADDRESS(1,MATCH(S$41,'[3]Asset Returns'!$1:$1,0),4),1,"")),INDIRECT("'Asset Returns'!"&amp;SUBSTITUTE(ADDRESS(1,MATCH($B54,'[3]Asset Returns'!$1:$1,0),4),1,"")&amp;":"&amp;SUBSTITUTE(ADDRESS(1,MATCH($B54,'[3]Asset Returns'!$1:$1,0),4),1,""))))*($U54*VLOOKUP(S$41,$B$42:$U$59,27,FALSE)),"")</f>
        <v/>
      </c>
      <c r="T54" s="57" t="str">
        <f ca="1">IFERROR(IF(OR(T$41="",$B54=""),"",CORREL(INDIRECT("'Asset Returns'!"&amp;SUBSTITUTE(ADDRESS(1,MATCH(T$41,'[3]Asset Returns'!$1:$1,0),4),1,"")&amp;":"&amp;SUBSTITUTE(ADDRESS(1,MATCH(T$41,'[3]Asset Returns'!$1:$1,0),4),1,"")),INDIRECT("'Asset Returns'!"&amp;SUBSTITUTE(ADDRESS(1,MATCH($B54,'[3]Asset Returns'!$1:$1,0),4),1,"")&amp;":"&amp;SUBSTITUTE(ADDRESS(1,MATCH($B54,'[3]Asset Returns'!$1:$1,0),4),1,""))))*($U54*VLOOKUP(T$41,$B$42:$U$59,27,FALSE)),"")</f>
        <v/>
      </c>
      <c r="U54" s="55"/>
      <c r="V54" s="54" t="str">
        <f t="shared" ca="1" si="2"/>
        <v/>
      </c>
    </row>
    <row r="55" spans="1:32" x14ac:dyDescent="0.25">
      <c r="A55" s="53">
        <f t="shared" ca="1" si="1"/>
        <v>1</v>
      </c>
      <c r="B55" s="64" t="str">
        <f t="shared" ca="1" si="3"/>
        <v>MOS</v>
      </c>
      <c r="C55" s="58" t="str">
        <f ca="1">IFERROR(IF(OR(C$41="",$B55=""),"",CORREL(INDIRECT("'Asset Returns'!"&amp;SUBSTITUTE(ADDRESS(1,MATCH(C$41,'[3]Asset Returns'!$1:$1,0),4),1,"")&amp;":"&amp;SUBSTITUTE(ADDRESS(1,MATCH(C$41,'[3]Asset Returns'!$1:$1,0),4),1,"")),INDIRECT("'Asset Returns'!"&amp;SUBSTITUTE(ADDRESS(1,MATCH($B55,'[3]Asset Returns'!$1:$1,0),4),1,"")&amp;":"&amp;SUBSTITUTE(ADDRESS(1,MATCH($B55,'[3]Asset Returns'!$1:$1,0),4),1,""))))*($U55*VLOOKUP(C$41,$B$42:$U$59,27,FALSE)),"")</f>
        <v/>
      </c>
      <c r="D55" s="57" t="str">
        <f ca="1">IFERROR(IF(OR(D$41="",$B55=""),"",CORREL(INDIRECT("'Asset Returns'!"&amp;SUBSTITUTE(ADDRESS(1,MATCH(D$41,'[3]Asset Returns'!$1:$1,0),4),1,"")&amp;":"&amp;SUBSTITUTE(ADDRESS(1,MATCH(D$41,'[3]Asset Returns'!$1:$1,0),4),1,"")),INDIRECT("'Asset Returns'!"&amp;SUBSTITUTE(ADDRESS(1,MATCH($B55,'[3]Asset Returns'!$1:$1,0),4),1,"")&amp;":"&amp;SUBSTITUTE(ADDRESS(1,MATCH($B55,'[3]Asset Returns'!$1:$1,0),4),1,""))))*($U55*VLOOKUP(D$41,$B$42:$U$59,27,FALSE)),"")</f>
        <v/>
      </c>
      <c r="E55" s="57" t="str">
        <f ca="1">IFERROR(IF(OR(E$41="",$B55=""),"",CORREL(INDIRECT("'Asset Returns'!"&amp;SUBSTITUTE(ADDRESS(1,MATCH(E$41,'[3]Asset Returns'!$1:$1,0),4),1,"")&amp;":"&amp;SUBSTITUTE(ADDRESS(1,MATCH(E$41,'[3]Asset Returns'!$1:$1,0),4),1,"")),INDIRECT("'Asset Returns'!"&amp;SUBSTITUTE(ADDRESS(1,MATCH($B55,'[3]Asset Returns'!$1:$1,0),4),1,"")&amp;":"&amp;SUBSTITUTE(ADDRESS(1,MATCH($B55,'[3]Asset Returns'!$1:$1,0),4),1,""))))*($U55*VLOOKUP(E$41,$B$42:$U$59,27,FALSE)),"")</f>
        <v/>
      </c>
      <c r="F55" s="57" t="str">
        <f ca="1">IFERROR(IF(OR(F$41="",$B55=""),"",CORREL(INDIRECT("'Asset Returns'!"&amp;SUBSTITUTE(ADDRESS(1,MATCH(F$41,'[3]Asset Returns'!$1:$1,0),4),1,"")&amp;":"&amp;SUBSTITUTE(ADDRESS(1,MATCH(F$41,'[3]Asset Returns'!$1:$1,0),4),1,"")),INDIRECT("'Asset Returns'!"&amp;SUBSTITUTE(ADDRESS(1,MATCH($B55,'[3]Asset Returns'!$1:$1,0),4),1,"")&amp;":"&amp;SUBSTITUTE(ADDRESS(1,MATCH($B55,'[3]Asset Returns'!$1:$1,0),4),1,""))))*($U55*VLOOKUP(F$41,$B$42:$U$59,27,FALSE)),"")</f>
        <v/>
      </c>
      <c r="G55" s="57" t="str">
        <f ca="1">IFERROR(IF(OR(G$41="",$B55=""),"",CORREL(INDIRECT("'Asset Returns'!"&amp;SUBSTITUTE(ADDRESS(1,MATCH(G$41,'[3]Asset Returns'!$1:$1,0),4),1,"")&amp;":"&amp;SUBSTITUTE(ADDRESS(1,MATCH(G$41,'[3]Asset Returns'!$1:$1,0),4),1,"")),INDIRECT("'Asset Returns'!"&amp;SUBSTITUTE(ADDRESS(1,MATCH($B55,'[3]Asset Returns'!$1:$1,0),4),1,"")&amp;":"&amp;SUBSTITUTE(ADDRESS(1,MATCH($B55,'[3]Asset Returns'!$1:$1,0),4),1,""))))*($U55*VLOOKUP(G$41,$B$42:$U$59,27,FALSE)),"")</f>
        <v/>
      </c>
      <c r="H55" s="57" t="str">
        <f ca="1">IFERROR(IF(OR(H$41="",$B55=""),"",CORREL(INDIRECT("'Asset Returns'!"&amp;SUBSTITUTE(ADDRESS(1,MATCH(H$41,'[3]Asset Returns'!$1:$1,0),4),1,"")&amp;":"&amp;SUBSTITUTE(ADDRESS(1,MATCH(H$41,'[3]Asset Returns'!$1:$1,0),4),1,"")),INDIRECT("'Asset Returns'!"&amp;SUBSTITUTE(ADDRESS(1,MATCH($B55,'[3]Asset Returns'!$1:$1,0),4),1,"")&amp;":"&amp;SUBSTITUTE(ADDRESS(1,MATCH($B55,'[3]Asset Returns'!$1:$1,0),4),1,""))))*($U55*VLOOKUP(H$41,$B$42:$U$59,27,FALSE)),"")</f>
        <v/>
      </c>
      <c r="I55" s="57" t="str">
        <f ca="1">IFERROR(IF(OR(I$41="",$B55=""),"",CORREL(INDIRECT("'Asset Returns'!"&amp;SUBSTITUTE(ADDRESS(1,MATCH(I$41,'[3]Asset Returns'!$1:$1,0),4),1,"")&amp;":"&amp;SUBSTITUTE(ADDRESS(1,MATCH(I$41,'[3]Asset Returns'!$1:$1,0),4),1,"")),INDIRECT("'Asset Returns'!"&amp;SUBSTITUTE(ADDRESS(1,MATCH($B55,'[3]Asset Returns'!$1:$1,0),4),1,"")&amp;":"&amp;SUBSTITUTE(ADDRESS(1,MATCH($B55,'[3]Asset Returns'!$1:$1,0),4),1,""))))*($U55*VLOOKUP(I$41,$B$42:$U$59,27,FALSE)),"")</f>
        <v/>
      </c>
      <c r="J55" s="57" t="str">
        <f ca="1">IFERROR(IF(OR(J$41="",$B55=""),"",CORREL(INDIRECT("'Asset Returns'!"&amp;SUBSTITUTE(ADDRESS(1,MATCH(J$41,'[3]Asset Returns'!$1:$1,0),4),1,"")&amp;":"&amp;SUBSTITUTE(ADDRESS(1,MATCH(J$41,'[3]Asset Returns'!$1:$1,0),4),1,"")),INDIRECT("'Asset Returns'!"&amp;SUBSTITUTE(ADDRESS(1,MATCH($B55,'[3]Asset Returns'!$1:$1,0),4),1,"")&amp;":"&amp;SUBSTITUTE(ADDRESS(1,MATCH($B55,'[3]Asset Returns'!$1:$1,0),4),1,""))))*($U55*VLOOKUP(J$41,$B$42:$U$59,27,FALSE)),"")</f>
        <v/>
      </c>
      <c r="K55" s="57" t="str">
        <f ca="1">IFERROR(IF(OR(K$41="",$B55=""),"",CORREL(INDIRECT("'Asset Returns'!"&amp;SUBSTITUTE(ADDRESS(1,MATCH(K$41,'[3]Asset Returns'!$1:$1,0),4),1,"")&amp;":"&amp;SUBSTITUTE(ADDRESS(1,MATCH(K$41,'[3]Asset Returns'!$1:$1,0),4),1,"")),INDIRECT("'Asset Returns'!"&amp;SUBSTITUTE(ADDRESS(1,MATCH($B55,'[3]Asset Returns'!$1:$1,0),4),1,"")&amp;":"&amp;SUBSTITUTE(ADDRESS(1,MATCH($B55,'[3]Asset Returns'!$1:$1,0),4),1,""))))*($U55*VLOOKUP(K$41,$B$42:$U$59,27,FALSE)),"")</f>
        <v/>
      </c>
      <c r="L55" s="57" t="str">
        <f ca="1">IFERROR(IF(OR(L$41="",$B55=""),"",CORREL(INDIRECT("'Asset Returns'!"&amp;SUBSTITUTE(ADDRESS(1,MATCH(L$41,'[3]Asset Returns'!$1:$1,0),4),1,"")&amp;":"&amp;SUBSTITUTE(ADDRESS(1,MATCH(L$41,'[3]Asset Returns'!$1:$1,0),4),1,"")),INDIRECT("'Asset Returns'!"&amp;SUBSTITUTE(ADDRESS(1,MATCH($B55,'[3]Asset Returns'!$1:$1,0),4),1,"")&amp;":"&amp;SUBSTITUTE(ADDRESS(1,MATCH($B55,'[3]Asset Returns'!$1:$1,0),4),1,""))))*($U55*VLOOKUP(L$41,$B$42:$U$59,27,FALSE)),"")</f>
        <v/>
      </c>
      <c r="M55" s="57" t="str">
        <f ca="1">IFERROR(IF(OR(M$41="",$B55=""),"",CORREL(INDIRECT("'Asset Returns'!"&amp;SUBSTITUTE(ADDRESS(1,MATCH(M$41,'[3]Asset Returns'!$1:$1,0),4),1,"")&amp;":"&amp;SUBSTITUTE(ADDRESS(1,MATCH(M$41,'[3]Asset Returns'!$1:$1,0),4),1,"")),INDIRECT("'Asset Returns'!"&amp;SUBSTITUTE(ADDRESS(1,MATCH($B55,'[3]Asset Returns'!$1:$1,0),4),1,"")&amp;":"&amp;SUBSTITUTE(ADDRESS(1,MATCH($B55,'[3]Asset Returns'!$1:$1,0),4),1,""))))*($U55*VLOOKUP(M$41,$B$42:$U$59,27,FALSE)),"")</f>
        <v/>
      </c>
      <c r="N55" s="57" t="str">
        <f ca="1">IFERROR(IF(OR(N$41="",$B55=""),"",CORREL(INDIRECT("'Asset Returns'!"&amp;SUBSTITUTE(ADDRESS(1,MATCH(N$41,'[3]Asset Returns'!$1:$1,0),4),1,"")&amp;":"&amp;SUBSTITUTE(ADDRESS(1,MATCH(N$41,'[3]Asset Returns'!$1:$1,0),4),1,"")),INDIRECT("'Asset Returns'!"&amp;SUBSTITUTE(ADDRESS(1,MATCH($B55,'[3]Asset Returns'!$1:$1,0),4),1,"")&amp;":"&amp;SUBSTITUTE(ADDRESS(1,MATCH($B55,'[3]Asset Returns'!$1:$1,0),4),1,""))))*($U55*VLOOKUP(N$41,$B$42:$U$59,27,FALSE)),"")</f>
        <v/>
      </c>
      <c r="O55" s="57" t="str">
        <f ca="1">IFERROR(IF(OR(O$41="",$B55=""),"",CORREL(INDIRECT("'Asset Returns'!"&amp;SUBSTITUTE(ADDRESS(1,MATCH(O$41,'[3]Asset Returns'!$1:$1,0),4),1,"")&amp;":"&amp;SUBSTITUTE(ADDRESS(1,MATCH(O$41,'[3]Asset Returns'!$1:$1,0),4),1,"")),INDIRECT("'Asset Returns'!"&amp;SUBSTITUTE(ADDRESS(1,MATCH($B55,'[3]Asset Returns'!$1:$1,0),4),1,"")&amp;":"&amp;SUBSTITUTE(ADDRESS(1,MATCH($B55,'[3]Asset Returns'!$1:$1,0),4),1,""))))*($U55*VLOOKUP(O$41,$B$42:$U$59,27,FALSE)),"")</f>
        <v/>
      </c>
      <c r="P55" s="56"/>
      <c r="Q55" s="57" t="str">
        <f ca="1">IFERROR(IF(OR(Q$41="",$B55=""),"",CORREL(INDIRECT("'Asset Returns'!"&amp;SUBSTITUTE(ADDRESS(1,MATCH(Q$41,'[3]Asset Returns'!$1:$1,0),4),1,"")&amp;":"&amp;SUBSTITUTE(ADDRESS(1,MATCH(Q$41,'[3]Asset Returns'!$1:$1,0),4),1,"")),INDIRECT("'Asset Returns'!"&amp;SUBSTITUTE(ADDRESS(1,MATCH($B55,'[3]Asset Returns'!$1:$1,0),4),1,"")&amp;":"&amp;SUBSTITUTE(ADDRESS(1,MATCH($B55,'[3]Asset Returns'!$1:$1,0),4),1,""))))*($U55*VLOOKUP(Q$41,$B$42:$U$59,27,FALSE)),"")</f>
        <v/>
      </c>
      <c r="R55" s="57" t="str">
        <f ca="1">IFERROR(IF(OR(R$41="",$B55=""),"",CORREL(INDIRECT("'Asset Returns'!"&amp;SUBSTITUTE(ADDRESS(1,MATCH(R$41,'[3]Asset Returns'!$1:$1,0),4),1,"")&amp;":"&amp;SUBSTITUTE(ADDRESS(1,MATCH(R$41,'[3]Asset Returns'!$1:$1,0),4),1,"")),INDIRECT("'Asset Returns'!"&amp;SUBSTITUTE(ADDRESS(1,MATCH($B55,'[3]Asset Returns'!$1:$1,0),4),1,"")&amp;":"&amp;SUBSTITUTE(ADDRESS(1,MATCH($B55,'[3]Asset Returns'!$1:$1,0),4),1,""))))*($U55*VLOOKUP(R$41,$B$42:$U$59,27,FALSE)),"")</f>
        <v/>
      </c>
      <c r="S55" s="57" t="str">
        <f ca="1">IFERROR(IF(OR(S$41="",$B55=""),"",CORREL(INDIRECT("'Asset Returns'!"&amp;SUBSTITUTE(ADDRESS(1,MATCH(S$41,'[3]Asset Returns'!$1:$1,0),4),1,"")&amp;":"&amp;SUBSTITUTE(ADDRESS(1,MATCH(S$41,'[3]Asset Returns'!$1:$1,0),4),1,"")),INDIRECT("'Asset Returns'!"&amp;SUBSTITUTE(ADDRESS(1,MATCH($B55,'[3]Asset Returns'!$1:$1,0),4),1,"")&amp;":"&amp;SUBSTITUTE(ADDRESS(1,MATCH($B55,'[3]Asset Returns'!$1:$1,0),4),1,""))))*($U55*VLOOKUP(S$41,$B$42:$U$59,27,FALSE)),"")</f>
        <v/>
      </c>
      <c r="T55" s="57" t="str">
        <f ca="1">IFERROR(IF(OR(T$41="",$B55=""),"",CORREL(INDIRECT("'Asset Returns'!"&amp;SUBSTITUTE(ADDRESS(1,MATCH(T$41,'[3]Asset Returns'!$1:$1,0),4),1,"")&amp;":"&amp;SUBSTITUTE(ADDRESS(1,MATCH(T$41,'[3]Asset Returns'!$1:$1,0),4),1,"")),INDIRECT("'Asset Returns'!"&amp;SUBSTITUTE(ADDRESS(1,MATCH($B55,'[3]Asset Returns'!$1:$1,0),4),1,"")&amp;":"&amp;SUBSTITUTE(ADDRESS(1,MATCH($B55,'[3]Asset Returns'!$1:$1,0),4),1,""))))*($U55*VLOOKUP(T$41,$B$42:$U$59,27,FALSE)),"")</f>
        <v/>
      </c>
      <c r="U55" s="55"/>
      <c r="V55" s="54" t="str">
        <f t="shared" ca="1" si="2"/>
        <v/>
      </c>
    </row>
    <row r="56" spans="1:32" x14ac:dyDescent="0.25">
      <c r="A56" s="53">
        <f t="shared" ca="1" si="1"/>
        <v>1</v>
      </c>
      <c r="B56" s="64" t="str">
        <f t="shared" ca="1" si="3"/>
        <v>WING</v>
      </c>
      <c r="C56" s="58" t="str">
        <f ca="1">IFERROR(IF(OR(C$41="",$B56=""),"",CORREL(INDIRECT("'Asset Returns'!"&amp;SUBSTITUTE(ADDRESS(1,MATCH(C$41,'[3]Asset Returns'!$1:$1,0),4),1,"")&amp;":"&amp;SUBSTITUTE(ADDRESS(1,MATCH(C$41,'[3]Asset Returns'!$1:$1,0),4),1,"")),INDIRECT("'Asset Returns'!"&amp;SUBSTITUTE(ADDRESS(1,MATCH($B56,'[3]Asset Returns'!$1:$1,0),4),1,"")&amp;":"&amp;SUBSTITUTE(ADDRESS(1,MATCH($B56,'[3]Asset Returns'!$1:$1,0),4),1,""))))*($U56*VLOOKUP(C$41,$B$42:$U$59,27,FALSE)),"")</f>
        <v/>
      </c>
      <c r="D56" s="57" t="str">
        <f ca="1">IFERROR(IF(OR(D$41="",$B56=""),"",CORREL(INDIRECT("'Asset Returns'!"&amp;SUBSTITUTE(ADDRESS(1,MATCH(D$41,'[3]Asset Returns'!$1:$1,0),4),1,"")&amp;":"&amp;SUBSTITUTE(ADDRESS(1,MATCH(D$41,'[3]Asset Returns'!$1:$1,0),4),1,"")),INDIRECT("'Asset Returns'!"&amp;SUBSTITUTE(ADDRESS(1,MATCH($B56,'[3]Asset Returns'!$1:$1,0),4),1,"")&amp;":"&amp;SUBSTITUTE(ADDRESS(1,MATCH($B56,'[3]Asset Returns'!$1:$1,0),4),1,""))))*($U56*VLOOKUP(D$41,$B$42:$U$59,27,FALSE)),"")</f>
        <v/>
      </c>
      <c r="E56" s="57" t="str">
        <f ca="1">IFERROR(IF(OR(E$41="",$B56=""),"",CORREL(INDIRECT("'Asset Returns'!"&amp;SUBSTITUTE(ADDRESS(1,MATCH(E$41,'[3]Asset Returns'!$1:$1,0),4),1,"")&amp;":"&amp;SUBSTITUTE(ADDRESS(1,MATCH(E$41,'[3]Asset Returns'!$1:$1,0),4),1,"")),INDIRECT("'Asset Returns'!"&amp;SUBSTITUTE(ADDRESS(1,MATCH($B56,'[3]Asset Returns'!$1:$1,0),4),1,"")&amp;":"&amp;SUBSTITUTE(ADDRESS(1,MATCH($B56,'[3]Asset Returns'!$1:$1,0),4),1,""))))*($U56*VLOOKUP(E$41,$B$42:$U$59,27,FALSE)),"")</f>
        <v/>
      </c>
      <c r="F56" s="57" t="str">
        <f ca="1">IFERROR(IF(OR(F$41="",$B56=""),"",CORREL(INDIRECT("'Asset Returns'!"&amp;SUBSTITUTE(ADDRESS(1,MATCH(F$41,'[3]Asset Returns'!$1:$1,0),4),1,"")&amp;":"&amp;SUBSTITUTE(ADDRESS(1,MATCH(F$41,'[3]Asset Returns'!$1:$1,0),4),1,"")),INDIRECT("'Asset Returns'!"&amp;SUBSTITUTE(ADDRESS(1,MATCH($B56,'[3]Asset Returns'!$1:$1,0),4),1,"")&amp;":"&amp;SUBSTITUTE(ADDRESS(1,MATCH($B56,'[3]Asset Returns'!$1:$1,0),4),1,""))))*($U56*VLOOKUP(F$41,$B$42:$U$59,27,FALSE)),"")</f>
        <v/>
      </c>
      <c r="G56" s="57" t="str">
        <f ca="1">IFERROR(IF(OR(G$41="",$B56=""),"",CORREL(INDIRECT("'Asset Returns'!"&amp;SUBSTITUTE(ADDRESS(1,MATCH(G$41,'[3]Asset Returns'!$1:$1,0),4),1,"")&amp;":"&amp;SUBSTITUTE(ADDRESS(1,MATCH(G$41,'[3]Asset Returns'!$1:$1,0),4),1,"")),INDIRECT("'Asset Returns'!"&amp;SUBSTITUTE(ADDRESS(1,MATCH($B56,'[3]Asset Returns'!$1:$1,0),4),1,"")&amp;":"&amp;SUBSTITUTE(ADDRESS(1,MATCH($B56,'[3]Asset Returns'!$1:$1,0),4),1,""))))*($U56*VLOOKUP(G$41,$B$42:$U$59,27,FALSE)),"")</f>
        <v/>
      </c>
      <c r="H56" s="57" t="str">
        <f ca="1">IFERROR(IF(OR(H$41="",$B56=""),"",CORREL(INDIRECT("'Asset Returns'!"&amp;SUBSTITUTE(ADDRESS(1,MATCH(H$41,'[3]Asset Returns'!$1:$1,0),4),1,"")&amp;":"&amp;SUBSTITUTE(ADDRESS(1,MATCH(H$41,'[3]Asset Returns'!$1:$1,0),4),1,"")),INDIRECT("'Asset Returns'!"&amp;SUBSTITUTE(ADDRESS(1,MATCH($B56,'[3]Asset Returns'!$1:$1,0),4),1,"")&amp;":"&amp;SUBSTITUTE(ADDRESS(1,MATCH($B56,'[3]Asset Returns'!$1:$1,0),4),1,""))))*($U56*VLOOKUP(H$41,$B$42:$U$59,27,FALSE)),"")</f>
        <v/>
      </c>
      <c r="I56" s="57" t="str">
        <f ca="1">IFERROR(IF(OR(I$41="",$B56=""),"",CORREL(INDIRECT("'Asset Returns'!"&amp;SUBSTITUTE(ADDRESS(1,MATCH(I$41,'[3]Asset Returns'!$1:$1,0),4),1,"")&amp;":"&amp;SUBSTITUTE(ADDRESS(1,MATCH(I$41,'[3]Asset Returns'!$1:$1,0),4),1,"")),INDIRECT("'Asset Returns'!"&amp;SUBSTITUTE(ADDRESS(1,MATCH($B56,'[3]Asset Returns'!$1:$1,0),4),1,"")&amp;":"&amp;SUBSTITUTE(ADDRESS(1,MATCH($B56,'[3]Asset Returns'!$1:$1,0),4),1,""))))*($U56*VLOOKUP(I$41,$B$42:$U$59,27,FALSE)),"")</f>
        <v/>
      </c>
      <c r="J56" s="57" t="str">
        <f ca="1">IFERROR(IF(OR(J$41="",$B56=""),"",CORREL(INDIRECT("'Asset Returns'!"&amp;SUBSTITUTE(ADDRESS(1,MATCH(J$41,'[3]Asset Returns'!$1:$1,0),4),1,"")&amp;":"&amp;SUBSTITUTE(ADDRESS(1,MATCH(J$41,'[3]Asset Returns'!$1:$1,0),4),1,"")),INDIRECT("'Asset Returns'!"&amp;SUBSTITUTE(ADDRESS(1,MATCH($B56,'[3]Asset Returns'!$1:$1,0),4),1,"")&amp;":"&amp;SUBSTITUTE(ADDRESS(1,MATCH($B56,'[3]Asset Returns'!$1:$1,0),4),1,""))))*($U56*VLOOKUP(J$41,$B$42:$U$59,27,FALSE)),"")</f>
        <v/>
      </c>
      <c r="K56" s="57" t="str">
        <f ca="1">IFERROR(IF(OR(K$41="",$B56=""),"",CORREL(INDIRECT("'Asset Returns'!"&amp;SUBSTITUTE(ADDRESS(1,MATCH(K$41,'[3]Asset Returns'!$1:$1,0),4),1,"")&amp;":"&amp;SUBSTITUTE(ADDRESS(1,MATCH(K$41,'[3]Asset Returns'!$1:$1,0),4),1,"")),INDIRECT("'Asset Returns'!"&amp;SUBSTITUTE(ADDRESS(1,MATCH($B56,'[3]Asset Returns'!$1:$1,0),4),1,"")&amp;":"&amp;SUBSTITUTE(ADDRESS(1,MATCH($B56,'[3]Asset Returns'!$1:$1,0),4),1,""))))*($U56*VLOOKUP(K$41,$B$42:$U$59,27,FALSE)),"")</f>
        <v/>
      </c>
      <c r="L56" s="57" t="str">
        <f ca="1">IFERROR(IF(OR(L$41="",$B56=""),"",CORREL(INDIRECT("'Asset Returns'!"&amp;SUBSTITUTE(ADDRESS(1,MATCH(L$41,'[3]Asset Returns'!$1:$1,0),4),1,"")&amp;":"&amp;SUBSTITUTE(ADDRESS(1,MATCH(L$41,'[3]Asset Returns'!$1:$1,0),4),1,"")),INDIRECT("'Asset Returns'!"&amp;SUBSTITUTE(ADDRESS(1,MATCH($B56,'[3]Asset Returns'!$1:$1,0),4),1,"")&amp;":"&amp;SUBSTITUTE(ADDRESS(1,MATCH($B56,'[3]Asset Returns'!$1:$1,0),4),1,""))))*($U56*VLOOKUP(L$41,$B$42:$U$59,27,FALSE)),"")</f>
        <v/>
      </c>
      <c r="M56" s="57" t="str">
        <f ca="1">IFERROR(IF(OR(M$41="",$B56=""),"",CORREL(INDIRECT("'Asset Returns'!"&amp;SUBSTITUTE(ADDRESS(1,MATCH(M$41,'[3]Asset Returns'!$1:$1,0),4),1,"")&amp;":"&amp;SUBSTITUTE(ADDRESS(1,MATCH(M$41,'[3]Asset Returns'!$1:$1,0),4),1,"")),INDIRECT("'Asset Returns'!"&amp;SUBSTITUTE(ADDRESS(1,MATCH($B56,'[3]Asset Returns'!$1:$1,0),4),1,"")&amp;":"&amp;SUBSTITUTE(ADDRESS(1,MATCH($B56,'[3]Asset Returns'!$1:$1,0),4),1,""))))*($U56*VLOOKUP(M$41,$B$42:$U$59,27,FALSE)),"")</f>
        <v/>
      </c>
      <c r="N56" s="57" t="str">
        <f ca="1">IFERROR(IF(OR(N$41="",$B56=""),"",CORREL(INDIRECT("'Asset Returns'!"&amp;SUBSTITUTE(ADDRESS(1,MATCH(N$41,'[3]Asset Returns'!$1:$1,0),4),1,"")&amp;":"&amp;SUBSTITUTE(ADDRESS(1,MATCH(N$41,'[3]Asset Returns'!$1:$1,0),4),1,"")),INDIRECT("'Asset Returns'!"&amp;SUBSTITUTE(ADDRESS(1,MATCH($B56,'[3]Asset Returns'!$1:$1,0),4),1,"")&amp;":"&amp;SUBSTITUTE(ADDRESS(1,MATCH($B56,'[3]Asset Returns'!$1:$1,0),4),1,""))))*($U56*VLOOKUP(N$41,$B$42:$U$59,27,FALSE)),"")</f>
        <v/>
      </c>
      <c r="O56" s="57" t="str">
        <f ca="1">IFERROR(IF(OR(O$41="",$B56=""),"",CORREL(INDIRECT("'Asset Returns'!"&amp;SUBSTITUTE(ADDRESS(1,MATCH(O$41,'[3]Asset Returns'!$1:$1,0),4),1,"")&amp;":"&amp;SUBSTITUTE(ADDRESS(1,MATCH(O$41,'[3]Asset Returns'!$1:$1,0),4),1,"")),INDIRECT("'Asset Returns'!"&amp;SUBSTITUTE(ADDRESS(1,MATCH($B56,'[3]Asset Returns'!$1:$1,0),4),1,"")&amp;":"&amp;SUBSTITUTE(ADDRESS(1,MATCH($B56,'[3]Asset Returns'!$1:$1,0),4),1,""))))*($U56*VLOOKUP(O$41,$B$42:$U$59,27,FALSE)),"")</f>
        <v/>
      </c>
      <c r="P56" s="57" t="str">
        <f ca="1">IFERROR(IF(OR(P$41="",$B56=""),"",CORREL(INDIRECT("'Asset Returns'!"&amp;SUBSTITUTE(ADDRESS(1,MATCH(P$41,'[3]Asset Returns'!$1:$1,0),4),1,"")&amp;":"&amp;SUBSTITUTE(ADDRESS(1,MATCH(P$41,'[3]Asset Returns'!$1:$1,0),4),1,"")),INDIRECT("'Asset Returns'!"&amp;SUBSTITUTE(ADDRESS(1,MATCH($B56,'[3]Asset Returns'!$1:$1,0),4),1,"")&amp;":"&amp;SUBSTITUTE(ADDRESS(1,MATCH($B56,'[3]Asset Returns'!$1:$1,0),4),1,""))))*($U56*VLOOKUP(P$41,$B$42:$U$59,27,FALSE)),"")</f>
        <v/>
      </c>
      <c r="Q56" s="56"/>
      <c r="R56" s="57" t="str">
        <f ca="1">IFERROR(IF(OR(R$41="",$B56=""),"",CORREL(INDIRECT("'Asset Returns'!"&amp;SUBSTITUTE(ADDRESS(1,MATCH(R$41,'[3]Asset Returns'!$1:$1,0),4),1,"")&amp;":"&amp;SUBSTITUTE(ADDRESS(1,MATCH(R$41,'[3]Asset Returns'!$1:$1,0),4),1,"")),INDIRECT("'Asset Returns'!"&amp;SUBSTITUTE(ADDRESS(1,MATCH($B56,'[3]Asset Returns'!$1:$1,0),4),1,"")&amp;":"&amp;SUBSTITUTE(ADDRESS(1,MATCH($B56,'[3]Asset Returns'!$1:$1,0),4),1,""))))*($U56*VLOOKUP(R$41,$B$42:$U$59,27,FALSE)),"")</f>
        <v/>
      </c>
      <c r="S56" s="57" t="str">
        <f ca="1">IFERROR(IF(OR(S$41="",$B56=""),"",CORREL(INDIRECT("'Asset Returns'!"&amp;SUBSTITUTE(ADDRESS(1,MATCH(S$41,'[3]Asset Returns'!$1:$1,0),4),1,"")&amp;":"&amp;SUBSTITUTE(ADDRESS(1,MATCH(S$41,'[3]Asset Returns'!$1:$1,0),4),1,"")),INDIRECT("'Asset Returns'!"&amp;SUBSTITUTE(ADDRESS(1,MATCH($B56,'[3]Asset Returns'!$1:$1,0),4),1,"")&amp;":"&amp;SUBSTITUTE(ADDRESS(1,MATCH($B56,'[3]Asset Returns'!$1:$1,0),4),1,""))))*($U56*VLOOKUP(S$41,$B$42:$U$59,27,FALSE)),"")</f>
        <v/>
      </c>
      <c r="T56" s="57" t="str">
        <f ca="1">IFERROR(IF(OR(T$41="",$B56=""),"",CORREL(INDIRECT("'Asset Returns'!"&amp;SUBSTITUTE(ADDRESS(1,MATCH(T$41,'[3]Asset Returns'!$1:$1,0),4),1,"")&amp;":"&amp;SUBSTITUTE(ADDRESS(1,MATCH(T$41,'[3]Asset Returns'!$1:$1,0),4),1,"")),INDIRECT("'Asset Returns'!"&amp;SUBSTITUTE(ADDRESS(1,MATCH($B56,'[3]Asset Returns'!$1:$1,0),4),1,"")&amp;":"&amp;SUBSTITUTE(ADDRESS(1,MATCH($B56,'[3]Asset Returns'!$1:$1,0),4),1,""))))*($U56*VLOOKUP(T$41,$B$42:$U$59,27,FALSE)),"")</f>
        <v/>
      </c>
      <c r="U56" s="55"/>
      <c r="V56" s="54" t="str">
        <f t="shared" ca="1" si="2"/>
        <v/>
      </c>
    </row>
    <row r="57" spans="1:32" x14ac:dyDescent="0.25">
      <c r="A57" s="53">
        <f t="shared" ca="1" si="1"/>
        <v>1</v>
      </c>
      <c r="B57" s="64" t="str">
        <f t="shared" ca="1" si="3"/>
        <v>OLED</v>
      </c>
      <c r="C57" s="58" t="str">
        <f ca="1">IFERROR(IF(OR(C$41="",$B57=""),"",CORREL(INDIRECT("'Asset Returns'!"&amp;SUBSTITUTE(ADDRESS(1,MATCH(C$41,'[3]Asset Returns'!$1:$1,0),4),1,"")&amp;":"&amp;SUBSTITUTE(ADDRESS(1,MATCH(C$41,'[3]Asset Returns'!$1:$1,0),4),1,"")),INDIRECT("'Asset Returns'!"&amp;SUBSTITUTE(ADDRESS(1,MATCH($B57,'[3]Asset Returns'!$1:$1,0),4),1,"")&amp;":"&amp;SUBSTITUTE(ADDRESS(1,MATCH($B57,'[3]Asset Returns'!$1:$1,0),4),1,""))))*($U57*VLOOKUP(C$41,$B$42:$U$59,27,FALSE)),"")</f>
        <v/>
      </c>
      <c r="D57" s="57" t="str">
        <f ca="1">IFERROR(IF(OR(D$41="",$B57=""),"",CORREL(INDIRECT("'Asset Returns'!"&amp;SUBSTITUTE(ADDRESS(1,MATCH(D$41,'[3]Asset Returns'!$1:$1,0),4),1,"")&amp;":"&amp;SUBSTITUTE(ADDRESS(1,MATCH(D$41,'[3]Asset Returns'!$1:$1,0),4),1,"")),INDIRECT("'Asset Returns'!"&amp;SUBSTITUTE(ADDRESS(1,MATCH($B57,'[3]Asset Returns'!$1:$1,0),4),1,"")&amp;":"&amp;SUBSTITUTE(ADDRESS(1,MATCH($B57,'[3]Asset Returns'!$1:$1,0),4),1,""))))*($U57*VLOOKUP(D$41,$B$42:$U$59,27,FALSE)),"")</f>
        <v/>
      </c>
      <c r="E57" s="57" t="str">
        <f ca="1">IFERROR(IF(OR(E$41="",$B57=""),"",CORREL(INDIRECT("'Asset Returns'!"&amp;SUBSTITUTE(ADDRESS(1,MATCH(E$41,'[3]Asset Returns'!$1:$1,0),4),1,"")&amp;":"&amp;SUBSTITUTE(ADDRESS(1,MATCH(E$41,'[3]Asset Returns'!$1:$1,0),4),1,"")),INDIRECT("'Asset Returns'!"&amp;SUBSTITUTE(ADDRESS(1,MATCH($B57,'[3]Asset Returns'!$1:$1,0),4),1,"")&amp;":"&amp;SUBSTITUTE(ADDRESS(1,MATCH($B57,'[3]Asset Returns'!$1:$1,0),4),1,""))))*($U57*VLOOKUP(E$41,$B$42:$U$59,27,FALSE)),"")</f>
        <v/>
      </c>
      <c r="F57" s="57" t="str">
        <f ca="1">IFERROR(IF(OR(F$41="",$B57=""),"",CORREL(INDIRECT("'Asset Returns'!"&amp;SUBSTITUTE(ADDRESS(1,MATCH(F$41,'[3]Asset Returns'!$1:$1,0),4),1,"")&amp;":"&amp;SUBSTITUTE(ADDRESS(1,MATCH(F$41,'[3]Asset Returns'!$1:$1,0),4),1,"")),INDIRECT("'Asset Returns'!"&amp;SUBSTITUTE(ADDRESS(1,MATCH($B57,'[3]Asset Returns'!$1:$1,0),4),1,"")&amp;":"&amp;SUBSTITUTE(ADDRESS(1,MATCH($B57,'[3]Asset Returns'!$1:$1,0),4),1,""))))*($U57*VLOOKUP(F$41,$B$42:$U$59,27,FALSE)),"")</f>
        <v/>
      </c>
      <c r="G57" s="57" t="str">
        <f ca="1">IFERROR(IF(OR(G$41="",$B57=""),"",CORREL(INDIRECT("'Asset Returns'!"&amp;SUBSTITUTE(ADDRESS(1,MATCH(G$41,'[3]Asset Returns'!$1:$1,0),4),1,"")&amp;":"&amp;SUBSTITUTE(ADDRESS(1,MATCH(G$41,'[3]Asset Returns'!$1:$1,0),4),1,"")),INDIRECT("'Asset Returns'!"&amp;SUBSTITUTE(ADDRESS(1,MATCH($B57,'[3]Asset Returns'!$1:$1,0),4),1,"")&amp;":"&amp;SUBSTITUTE(ADDRESS(1,MATCH($B57,'[3]Asset Returns'!$1:$1,0),4),1,""))))*($U57*VLOOKUP(G$41,$B$42:$U$59,27,FALSE)),"")</f>
        <v/>
      </c>
      <c r="H57" s="57" t="str">
        <f ca="1">IFERROR(IF(OR(H$41="",$B57=""),"",CORREL(INDIRECT("'Asset Returns'!"&amp;SUBSTITUTE(ADDRESS(1,MATCH(H$41,'[3]Asset Returns'!$1:$1,0),4),1,"")&amp;":"&amp;SUBSTITUTE(ADDRESS(1,MATCH(H$41,'[3]Asset Returns'!$1:$1,0),4),1,"")),INDIRECT("'Asset Returns'!"&amp;SUBSTITUTE(ADDRESS(1,MATCH($B57,'[3]Asset Returns'!$1:$1,0),4),1,"")&amp;":"&amp;SUBSTITUTE(ADDRESS(1,MATCH($B57,'[3]Asset Returns'!$1:$1,0),4),1,""))))*($U57*VLOOKUP(H$41,$B$42:$U$59,27,FALSE)),"")</f>
        <v/>
      </c>
      <c r="I57" s="57" t="str">
        <f ca="1">IFERROR(IF(OR(I$41="",$B57=""),"",CORREL(INDIRECT("'Asset Returns'!"&amp;SUBSTITUTE(ADDRESS(1,MATCH(I$41,'[3]Asset Returns'!$1:$1,0),4),1,"")&amp;":"&amp;SUBSTITUTE(ADDRESS(1,MATCH(I$41,'[3]Asset Returns'!$1:$1,0),4),1,"")),INDIRECT("'Asset Returns'!"&amp;SUBSTITUTE(ADDRESS(1,MATCH($B57,'[3]Asset Returns'!$1:$1,0),4),1,"")&amp;":"&amp;SUBSTITUTE(ADDRESS(1,MATCH($B57,'[3]Asset Returns'!$1:$1,0),4),1,""))))*($U57*VLOOKUP(I$41,$B$42:$U$59,27,FALSE)),"")</f>
        <v/>
      </c>
      <c r="J57" s="57" t="str">
        <f ca="1">IFERROR(IF(OR(J$41="",$B57=""),"",CORREL(INDIRECT("'Asset Returns'!"&amp;SUBSTITUTE(ADDRESS(1,MATCH(J$41,'[3]Asset Returns'!$1:$1,0),4),1,"")&amp;":"&amp;SUBSTITUTE(ADDRESS(1,MATCH(J$41,'[3]Asset Returns'!$1:$1,0),4),1,"")),INDIRECT("'Asset Returns'!"&amp;SUBSTITUTE(ADDRESS(1,MATCH($B57,'[3]Asset Returns'!$1:$1,0),4),1,"")&amp;":"&amp;SUBSTITUTE(ADDRESS(1,MATCH($B57,'[3]Asset Returns'!$1:$1,0),4),1,""))))*($U57*VLOOKUP(J$41,$B$42:$U$59,27,FALSE)),"")</f>
        <v/>
      </c>
      <c r="K57" s="57" t="str">
        <f ca="1">IFERROR(IF(OR(K$41="",$B57=""),"",CORREL(INDIRECT("'Asset Returns'!"&amp;SUBSTITUTE(ADDRESS(1,MATCH(K$41,'[3]Asset Returns'!$1:$1,0),4),1,"")&amp;":"&amp;SUBSTITUTE(ADDRESS(1,MATCH(K$41,'[3]Asset Returns'!$1:$1,0),4),1,"")),INDIRECT("'Asset Returns'!"&amp;SUBSTITUTE(ADDRESS(1,MATCH($B57,'[3]Asset Returns'!$1:$1,0),4),1,"")&amp;":"&amp;SUBSTITUTE(ADDRESS(1,MATCH($B57,'[3]Asset Returns'!$1:$1,0),4),1,""))))*($U57*VLOOKUP(K$41,$B$42:$U$59,27,FALSE)),"")</f>
        <v/>
      </c>
      <c r="L57" s="57" t="str">
        <f ca="1">IFERROR(IF(OR(L$41="",$B57=""),"",CORREL(INDIRECT("'Asset Returns'!"&amp;SUBSTITUTE(ADDRESS(1,MATCH(L$41,'[3]Asset Returns'!$1:$1,0),4),1,"")&amp;":"&amp;SUBSTITUTE(ADDRESS(1,MATCH(L$41,'[3]Asset Returns'!$1:$1,0),4),1,"")),INDIRECT("'Asset Returns'!"&amp;SUBSTITUTE(ADDRESS(1,MATCH($B57,'[3]Asset Returns'!$1:$1,0),4),1,"")&amp;":"&amp;SUBSTITUTE(ADDRESS(1,MATCH($B57,'[3]Asset Returns'!$1:$1,0),4),1,""))))*($U57*VLOOKUP(L$41,$B$42:$U$59,27,FALSE)),"")</f>
        <v/>
      </c>
      <c r="M57" s="57" t="str">
        <f ca="1">IFERROR(IF(OR(M$41="",$B57=""),"",CORREL(INDIRECT("'Asset Returns'!"&amp;SUBSTITUTE(ADDRESS(1,MATCH(M$41,'[3]Asset Returns'!$1:$1,0),4),1,"")&amp;":"&amp;SUBSTITUTE(ADDRESS(1,MATCH(M$41,'[3]Asset Returns'!$1:$1,0),4),1,"")),INDIRECT("'Asset Returns'!"&amp;SUBSTITUTE(ADDRESS(1,MATCH($B57,'[3]Asset Returns'!$1:$1,0),4),1,"")&amp;":"&amp;SUBSTITUTE(ADDRESS(1,MATCH($B57,'[3]Asset Returns'!$1:$1,0),4),1,""))))*($U57*VLOOKUP(M$41,$B$42:$U$59,27,FALSE)),"")</f>
        <v/>
      </c>
      <c r="N57" s="57" t="str">
        <f ca="1">IFERROR(IF(OR(N$41="",$B57=""),"",CORREL(INDIRECT("'Asset Returns'!"&amp;SUBSTITUTE(ADDRESS(1,MATCH(N$41,'[3]Asset Returns'!$1:$1,0),4),1,"")&amp;":"&amp;SUBSTITUTE(ADDRESS(1,MATCH(N$41,'[3]Asset Returns'!$1:$1,0),4),1,"")),INDIRECT("'Asset Returns'!"&amp;SUBSTITUTE(ADDRESS(1,MATCH($B57,'[3]Asset Returns'!$1:$1,0),4),1,"")&amp;":"&amp;SUBSTITUTE(ADDRESS(1,MATCH($B57,'[3]Asset Returns'!$1:$1,0),4),1,""))))*($U57*VLOOKUP(N$41,$B$42:$U$59,27,FALSE)),"")</f>
        <v/>
      </c>
      <c r="O57" s="57" t="str">
        <f ca="1">IFERROR(IF(OR(O$41="",$B57=""),"",CORREL(INDIRECT("'Asset Returns'!"&amp;SUBSTITUTE(ADDRESS(1,MATCH(O$41,'[3]Asset Returns'!$1:$1,0),4),1,"")&amp;":"&amp;SUBSTITUTE(ADDRESS(1,MATCH(O$41,'[3]Asset Returns'!$1:$1,0),4),1,"")),INDIRECT("'Asset Returns'!"&amp;SUBSTITUTE(ADDRESS(1,MATCH($B57,'[3]Asset Returns'!$1:$1,0),4),1,"")&amp;":"&amp;SUBSTITUTE(ADDRESS(1,MATCH($B57,'[3]Asset Returns'!$1:$1,0),4),1,""))))*($U57*VLOOKUP(O$41,$B$42:$U$59,27,FALSE)),"")</f>
        <v/>
      </c>
      <c r="P57" s="57" t="str">
        <f ca="1">IFERROR(IF(OR(P$41="",$B57=""),"",CORREL(INDIRECT("'Asset Returns'!"&amp;SUBSTITUTE(ADDRESS(1,MATCH(P$41,'[3]Asset Returns'!$1:$1,0),4),1,"")&amp;":"&amp;SUBSTITUTE(ADDRESS(1,MATCH(P$41,'[3]Asset Returns'!$1:$1,0),4),1,"")),INDIRECT("'Asset Returns'!"&amp;SUBSTITUTE(ADDRESS(1,MATCH($B57,'[3]Asset Returns'!$1:$1,0),4),1,"")&amp;":"&amp;SUBSTITUTE(ADDRESS(1,MATCH($B57,'[3]Asset Returns'!$1:$1,0),4),1,""))))*($U57*VLOOKUP(P$41,$B$42:$U$59,27,FALSE)),"")</f>
        <v/>
      </c>
      <c r="Q57" s="57" t="str">
        <f ca="1">IFERROR(IF(OR(Q$41="",$B57=""),"",CORREL(INDIRECT("'Asset Returns'!"&amp;SUBSTITUTE(ADDRESS(1,MATCH(Q$41,'[3]Asset Returns'!$1:$1,0),4),1,"")&amp;":"&amp;SUBSTITUTE(ADDRESS(1,MATCH(Q$41,'[3]Asset Returns'!$1:$1,0),4),1,"")),INDIRECT("'Asset Returns'!"&amp;SUBSTITUTE(ADDRESS(1,MATCH($B57,'[3]Asset Returns'!$1:$1,0),4),1,"")&amp;":"&amp;SUBSTITUTE(ADDRESS(1,MATCH($B57,'[3]Asset Returns'!$1:$1,0),4),1,""))))*($U57*VLOOKUP(Q$41,$B$42:$U$59,27,FALSE)),"")</f>
        <v/>
      </c>
      <c r="R57" s="56"/>
      <c r="S57" s="57" t="str">
        <f ca="1">IFERROR(IF(OR(S$41="",$B57=""),"",CORREL(INDIRECT("'Asset Returns'!"&amp;SUBSTITUTE(ADDRESS(1,MATCH(S$41,'[3]Asset Returns'!$1:$1,0),4),1,"")&amp;":"&amp;SUBSTITUTE(ADDRESS(1,MATCH(S$41,'[3]Asset Returns'!$1:$1,0),4),1,"")),INDIRECT("'Asset Returns'!"&amp;SUBSTITUTE(ADDRESS(1,MATCH($B57,'[3]Asset Returns'!$1:$1,0),4),1,"")&amp;":"&amp;SUBSTITUTE(ADDRESS(1,MATCH($B57,'[3]Asset Returns'!$1:$1,0),4),1,""))))*($U57*VLOOKUP(S$41,$B$42:$U$59,27,FALSE)),"")</f>
        <v/>
      </c>
      <c r="T57" s="57" t="str">
        <f ca="1">IFERROR(IF(OR(T$41="",$B57=""),"",CORREL(INDIRECT("'Asset Returns'!"&amp;SUBSTITUTE(ADDRESS(1,MATCH(T$41,'[3]Asset Returns'!$1:$1,0),4),1,"")&amp;":"&amp;SUBSTITUTE(ADDRESS(1,MATCH(T$41,'[3]Asset Returns'!$1:$1,0),4),1,"")),INDIRECT("'Asset Returns'!"&amp;SUBSTITUTE(ADDRESS(1,MATCH($B57,'[3]Asset Returns'!$1:$1,0),4),1,"")&amp;":"&amp;SUBSTITUTE(ADDRESS(1,MATCH($B57,'[3]Asset Returns'!$1:$1,0),4),1,""))))*($U57*VLOOKUP(T$41,$B$42:$U$59,27,FALSE)),"")</f>
        <v/>
      </c>
      <c r="U57" s="55"/>
      <c r="V57" s="54" t="str">
        <f t="shared" ca="1" si="2"/>
        <v/>
      </c>
    </row>
    <row r="58" spans="1:32" x14ac:dyDescent="0.25">
      <c r="A58" s="53">
        <f t="shared" ca="1" si="1"/>
        <v>1</v>
      </c>
      <c r="B58" s="64" t="str">
        <f t="shared" ca="1" si="3"/>
        <v/>
      </c>
      <c r="C58" s="58" t="str">
        <f ca="1">IFERROR(IF(OR(C$41="",$B58=""),"",CORREL(INDIRECT("'Asset Returns'!"&amp;SUBSTITUTE(ADDRESS(1,MATCH(C$41,'[3]Asset Returns'!$1:$1,0),4),1,"")&amp;":"&amp;SUBSTITUTE(ADDRESS(1,MATCH(C$41,'[3]Asset Returns'!$1:$1,0),4),1,"")),INDIRECT("'Asset Returns'!"&amp;SUBSTITUTE(ADDRESS(1,MATCH($B58,'[3]Asset Returns'!$1:$1,0),4),1,"")&amp;":"&amp;SUBSTITUTE(ADDRESS(1,MATCH($B58,'[3]Asset Returns'!$1:$1,0),4),1,""))))*($U58*VLOOKUP(C$41,$B$42:$U$59,27,FALSE)),"")</f>
        <v/>
      </c>
      <c r="D58" s="57" t="str">
        <f ca="1">IFERROR(IF(OR(D$41="",$B58=""),"",CORREL(INDIRECT("'Asset Returns'!"&amp;SUBSTITUTE(ADDRESS(1,MATCH(D$41,'[3]Asset Returns'!$1:$1,0),4),1,"")&amp;":"&amp;SUBSTITUTE(ADDRESS(1,MATCH(D$41,'[3]Asset Returns'!$1:$1,0),4),1,"")),INDIRECT("'Asset Returns'!"&amp;SUBSTITUTE(ADDRESS(1,MATCH($B58,'[3]Asset Returns'!$1:$1,0),4),1,"")&amp;":"&amp;SUBSTITUTE(ADDRESS(1,MATCH($B58,'[3]Asset Returns'!$1:$1,0),4),1,""))))*($U58*VLOOKUP(D$41,$B$42:$U$59,27,FALSE)),"")</f>
        <v/>
      </c>
      <c r="E58" s="57" t="str">
        <f ca="1">IFERROR(IF(OR(E$41="",$B58=""),"",CORREL(INDIRECT("'Asset Returns'!"&amp;SUBSTITUTE(ADDRESS(1,MATCH(E$41,'[3]Asset Returns'!$1:$1,0),4),1,"")&amp;":"&amp;SUBSTITUTE(ADDRESS(1,MATCH(E$41,'[3]Asset Returns'!$1:$1,0),4),1,"")),INDIRECT("'Asset Returns'!"&amp;SUBSTITUTE(ADDRESS(1,MATCH($B58,'[3]Asset Returns'!$1:$1,0),4),1,"")&amp;":"&amp;SUBSTITUTE(ADDRESS(1,MATCH($B58,'[3]Asset Returns'!$1:$1,0),4),1,""))))*($U58*VLOOKUP(E$41,$B$42:$U$59,27,FALSE)),"")</f>
        <v/>
      </c>
      <c r="F58" s="57" t="str">
        <f ca="1">IFERROR(IF(OR(F$41="",$B58=""),"",CORREL(INDIRECT("'Asset Returns'!"&amp;SUBSTITUTE(ADDRESS(1,MATCH(F$41,'[3]Asset Returns'!$1:$1,0),4),1,"")&amp;":"&amp;SUBSTITUTE(ADDRESS(1,MATCH(F$41,'[3]Asset Returns'!$1:$1,0),4),1,"")),INDIRECT("'Asset Returns'!"&amp;SUBSTITUTE(ADDRESS(1,MATCH($B58,'[3]Asset Returns'!$1:$1,0),4),1,"")&amp;":"&amp;SUBSTITUTE(ADDRESS(1,MATCH($B58,'[3]Asset Returns'!$1:$1,0),4),1,""))))*($U58*VLOOKUP(F$41,$B$42:$U$59,27,FALSE)),"")</f>
        <v/>
      </c>
      <c r="G58" s="57" t="str">
        <f ca="1">IFERROR(IF(OR(G$41="",$B58=""),"",CORREL(INDIRECT("'Asset Returns'!"&amp;SUBSTITUTE(ADDRESS(1,MATCH(G$41,'[3]Asset Returns'!$1:$1,0),4),1,"")&amp;":"&amp;SUBSTITUTE(ADDRESS(1,MATCH(G$41,'[3]Asset Returns'!$1:$1,0),4),1,"")),INDIRECT("'Asset Returns'!"&amp;SUBSTITUTE(ADDRESS(1,MATCH($B58,'[3]Asset Returns'!$1:$1,0),4),1,"")&amp;":"&amp;SUBSTITUTE(ADDRESS(1,MATCH($B58,'[3]Asset Returns'!$1:$1,0),4),1,""))))*($U58*VLOOKUP(G$41,$B$42:$U$59,27,FALSE)),"")</f>
        <v/>
      </c>
      <c r="H58" s="57" t="str">
        <f ca="1">IFERROR(IF(OR(H$41="",$B58=""),"",CORREL(INDIRECT("'Asset Returns'!"&amp;SUBSTITUTE(ADDRESS(1,MATCH(H$41,'[3]Asset Returns'!$1:$1,0),4),1,"")&amp;":"&amp;SUBSTITUTE(ADDRESS(1,MATCH(H$41,'[3]Asset Returns'!$1:$1,0),4),1,"")),INDIRECT("'Asset Returns'!"&amp;SUBSTITUTE(ADDRESS(1,MATCH($B58,'[3]Asset Returns'!$1:$1,0),4),1,"")&amp;":"&amp;SUBSTITUTE(ADDRESS(1,MATCH($B58,'[3]Asset Returns'!$1:$1,0),4),1,""))))*($U58*VLOOKUP(H$41,$B$42:$U$59,27,FALSE)),"")</f>
        <v/>
      </c>
      <c r="I58" s="57" t="str">
        <f ca="1">IFERROR(IF(OR(I$41="",$B58=""),"",CORREL(INDIRECT("'Asset Returns'!"&amp;SUBSTITUTE(ADDRESS(1,MATCH(I$41,'[3]Asset Returns'!$1:$1,0),4),1,"")&amp;":"&amp;SUBSTITUTE(ADDRESS(1,MATCH(I$41,'[3]Asset Returns'!$1:$1,0),4),1,"")),INDIRECT("'Asset Returns'!"&amp;SUBSTITUTE(ADDRESS(1,MATCH($B58,'[3]Asset Returns'!$1:$1,0),4),1,"")&amp;":"&amp;SUBSTITUTE(ADDRESS(1,MATCH($B58,'[3]Asset Returns'!$1:$1,0),4),1,""))))*($U58*VLOOKUP(I$41,$B$42:$U$59,27,FALSE)),"")</f>
        <v/>
      </c>
      <c r="J58" s="57" t="str">
        <f ca="1">IFERROR(IF(OR(J$41="",$B58=""),"",CORREL(INDIRECT("'Asset Returns'!"&amp;SUBSTITUTE(ADDRESS(1,MATCH(J$41,'[3]Asset Returns'!$1:$1,0),4),1,"")&amp;":"&amp;SUBSTITUTE(ADDRESS(1,MATCH(J$41,'[3]Asset Returns'!$1:$1,0),4),1,"")),INDIRECT("'Asset Returns'!"&amp;SUBSTITUTE(ADDRESS(1,MATCH($B58,'[3]Asset Returns'!$1:$1,0),4),1,"")&amp;":"&amp;SUBSTITUTE(ADDRESS(1,MATCH($B58,'[3]Asset Returns'!$1:$1,0),4),1,""))))*($U58*VLOOKUP(J$41,$B$42:$U$59,27,FALSE)),"")</f>
        <v/>
      </c>
      <c r="K58" s="57" t="str">
        <f ca="1">IFERROR(IF(OR(K$41="",$B58=""),"",CORREL(INDIRECT("'Asset Returns'!"&amp;SUBSTITUTE(ADDRESS(1,MATCH(K$41,'[3]Asset Returns'!$1:$1,0),4),1,"")&amp;":"&amp;SUBSTITUTE(ADDRESS(1,MATCH(K$41,'[3]Asset Returns'!$1:$1,0),4),1,"")),INDIRECT("'Asset Returns'!"&amp;SUBSTITUTE(ADDRESS(1,MATCH($B58,'[3]Asset Returns'!$1:$1,0),4),1,"")&amp;":"&amp;SUBSTITUTE(ADDRESS(1,MATCH($B58,'[3]Asset Returns'!$1:$1,0),4),1,""))))*($U58*VLOOKUP(K$41,$B$42:$U$59,27,FALSE)),"")</f>
        <v/>
      </c>
      <c r="L58" s="57" t="str">
        <f ca="1">IFERROR(IF(OR(L$41="",$B58=""),"",CORREL(INDIRECT("'Asset Returns'!"&amp;SUBSTITUTE(ADDRESS(1,MATCH(L$41,'[3]Asset Returns'!$1:$1,0),4),1,"")&amp;":"&amp;SUBSTITUTE(ADDRESS(1,MATCH(L$41,'[3]Asset Returns'!$1:$1,0),4),1,"")),INDIRECT("'Asset Returns'!"&amp;SUBSTITUTE(ADDRESS(1,MATCH($B58,'[3]Asset Returns'!$1:$1,0),4),1,"")&amp;":"&amp;SUBSTITUTE(ADDRESS(1,MATCH($B58,'[3]Asset Returns'!$1:$1,0),4),1,""))))*($U58*VLOOKUP(L$41,$B$42:$U$59,27,FALSE)),"")</f>
        <v/>
      </c>
      <c r="M58" s="57" t="str">
        <f ca="1">IFERROR(IF(OR(M$41="",$B58=""),"",CORREL(INDIRECT("'Asset Returns'!"&amp;SUBSTITUTE(ADDRESS(1,MATCH(M$41,'[3]Asset Returns'!$1:$1,0),4),1,"")&amp;":"&amp;SUBSTITUTE(ADDRESS(1,MATCH(M$41,'[3]Asset Returns'!$1:$1,0),4),1,"")),INDIRECT("'Asset Returns'!"&amp;SUBSTITUTE(ADDRESS(1,MATCH($B58,'[3]Asset Returns'!$1:$1,0),4),1,"")&amp;":"&amp;SUBSTITUTE(ADDRESS(1,MATCH($B58,'[3]Asset Returns'!$1:$1,0),4),1,""))))*($U58*VLOOKUP(M$41,$B$42:$U$59,27,FALSE)),"")</f>
        <v/>
      </c>
      <c r="N58" s="57" t="str">
        <f ca="1">IFERROR(IF(OR(N$41="",$B58=""),"",CORREL(INDIRECT("'Asset Returns'!"&amp;SUBSTITUTE(ADDRESS(1,MATCH(N$41,'[3]Asset Returns'!$1:$1,0),4),1,"")&amp;":"&amp;SUBSTITUTE(ADDRESS(1,MATCH(N$41,'[3]Asset Returns'!$1:$1,0),4),1,"")),INDIRECT("'Asset Returns'!"&amp;SUBSTITUTE(ADDRESS(1,MATCH($B58,'[3]Asset Returns'!$1:$1,0),4),1,"")&amp;":"&amp;SUBSTITUTE(ADDRESS(1,MATCH($B58,'[3]Asset Returns'!$1:$1,0),4),1,""))))*($U58*VLOOKUP(N$41,$B$42:$U$59,27,FALSE)),"")</f>
        <v/>
      </c>
      <c r="O58" s="57" t="str">
        <f ca="1">IFERROR(IF(OR(O$41="",$B58=""),"",CORREL(INDIRECT("'Asset Returns'!"&amp;SUBSTITUTE(ADDRESS(1,MATCH(O$41,'[3]Asset Returns'!$1:$1,0),4),1,"")&amp;":"&amp;SUBSTITUTE(ADDRESS(1,MATCH(O$41,'[3]Asset Returns'!$1:$1,0),4),1,"")),INDIRECT("'Asset Returns'!"&amp;SUBSTITUTE(ADDRESS(1,MATCH($B58,'[3]Asset Returns'!$1:$1,0),4),1,"")&amp;":"&amp;SUBSTITUTE(ADDRESS(1,MATCH($B58,'[3]Asset Returns'!$1:$1,0),4),1,""))))*($U58*VLOOKUP(O$41,$B$42:$U$59,27,FALSE)),"")</f>
        <v/>
      </c>
      <c r="P58" s="57" t="str">
        <f ca="1">IFERROR(IF(OR(P$41="",$B58=""),"",CORREL(INDIRECT("'Asset Returns'!"&amp;SUBSTITUTE(ADDRESS(1,MATCH(P$41,'[3]Asset Returns'!$1:$1,0),4),1,"")&amp;":"&amp;SUBSTITUTE(ADDRESS(1,MATCH(P$41,'[3]Asset Returns'!$1:$1,0),4),1,"")),INDIRECT("'Asset Returns'!"&amp;SUBSTITUTE(ADDRESS(1,MATCH($B58,'[3]Asset Returns'!$1:$1,0),4),1,"")&amp;":"&amp;SUBSTITUTE(ADDRESS(1,MATCH($B58,'[3]Asset Returns'!$1:$1,0),4),1,""))))*($U58*VLOOKUP(P$41,$B$42:$U$59,27,FALSE)),"")</f>
        <v/>
      </c>
      <c r="Q58" s="57" t="str">
        <f ca="1">IFERROR(IF(OR(Q$41="",$B58=""),"",CORREL(INDIRECT("'Asset Returns'!"&amp;SUBSTITUTE(ADDRESS(1,MATCH(Q$41,'[3]Asset Returns'!$1:$1,0),4),1,"")&amp;":"&amp;SUBSTITUTE(ADDRESS(1,MATCH(Q$41,'[3]Asset Returns'!$1:$1,0),4),1,"")),INDIRECT("'Asset Returns'!"&amp;SUBSTITUTE(ADDRESS(1,MATCH($B58,'[3]Asset Returns'!$1:$1,0),4),1,"")&amp;":"&amp;SUBSTITUTE(ADDRESS(1,MATCH($B58,'[3]Asset Returns'!$1:$1,0),4),1,""))))*($U58*VLOOKUP(Q$41,$B$42:$U$59,27,FALSE)),"")</f>
        <v/>
      </c>
      <c r="R58" s="57" t="str">
        <f ca="1">IFERROR(IF(OR(R$41="",$B58=""),"",CORREL(INDIRECT("'Asset Returns'!"&amp;SUBSTITUTE(ADDRESS(1,MATCH(R$41,'[3]Asset Returns'!$1:$1,0),4),1,"")&amp;":"&amp;SUBSTITUTE(ADDRESS(1,MATCH(R$41,'[3]Asset Returns'!$1:$1,0),4),1,"")),INDIRECT("'Asset Returns'!"&amp;SUBSTITUTE(ADDRESS(1,MATCH($B58,'[3]Asset Returns'!$1:$1,0),4),1,"")&amp;":"&amp;SUBSTITUTE(ADDRESS(1,MATCH($B58,'[3]Asset Returns'!$1:$1,0),4),1,""))))*($U58*VLOOKUP(R$41,$B$42:$U$59,27,FALSE)),"")</f>
        <v/>
      </c>
      <c r="S58" s="56"/>
      <c r="T58" s="57" t="str">
        <f ca="1">IFERROR(IF(OR(T$41="",$B58=""),"",CORREL(INDIRECT("'Asset Returns'!"&amp;SUBSTITUTE(ADDRESS(1,MATCH(T$41,'[3]Asset Returns'!$1:$1,0),4),1,"")&amp;":"&amp;SUBSTITUTE(ADDRESS(1,MATCH(T$41,'[3]Asset Returns'!$1:$1,0),4),1,"")),INDIRECT("'Asset Returns'!"&amp;SUBSTITUTE(ADDRESS(1,MATCH($B58,'[3]Asset Returns'!$1:$1,0),4),1,"")&amp;":"&amp;SUBSTITUTE(ADDRESS(1,MATCH($B58,'[3]Asset Returns'!$1:$1,0),4),1,""))))*($U58*VLOOKUP(T$41,$B$42:$U$59,27,FALSE)),"")</f>
        <v/>
      </c>
      <c r="U58" s="55"/>
      <c r="V58" s="54" t="str">
        <f t="shared" ca="1" si="2"/>
        <v/>
      </c>
    </row>
    <row r="59" spans="1:32" ht="15.75" thickBot="1" x14ac:dyDescent="0.3">
      <c r="A59" s="53">
        <f t="shared" ca="1" si="1"/>
        <v>1</v>
      </c>
      <c r="B59" s="114"/>
      <c r="C59" s="52" t="str">
        <f ca="1">IFERROR(IF(OR(C$41="",$B59=""),"",CORREL(INDIRECT("'Asset Returns'!"&amp;SUBSTITUTE(ADDRESS(1,MATCH(C$41,'[3]Asset Returns'!$1:$1,0),4),1,"")&amp;":"&amp;SUBSTITUTE(ADDRESS(1,MATCH(C$41,'[3]Asset Returns'!$1:$1,0),4),1,"")),INDIRECT("'Asset Returns'!"&amp;SUBSTITUTE(ADDRESS(1,MATCH($B59,'[3]Asset Returns'!$1:$1,0),4),1,"")&amp;":"&amp;SUBSTITUTE(ADDRESS(1,MATCH($B59,'[3]Asset Returns'!$1:$1,0),4),1,""))))*($U59*VLOOKUP(C$41,$B$42:$U$59,27,FALSE)),"")</f>
        <v/>
      </c>
      <c r="D59" s="51" t="str">
        <f ca="1">IFERROR(IF(OR(D$41="",$B59=""),"",CORREL(INDIRECT("'Asset Returns'!"&amp;SUBSTITUTE(ADDRESS(1,MATCH(D$41,'[3]Asset Returns'!$1:$1,0),4),1,"")&amp;":"&amp;SUBSTITUTE(ADDRESS(1,MATCH(D$41,'[3]Asset Returns'!$1:$1,0),4),1,"")),INDIRECT("'Asset Returns'!"&amp;SUBSTITUTE(ADDRESS(1,MATCH($B59,'[3]Asset Returns'!$1:$1,0),4),1,"")&amp;":"&amp;SUBSTITUTE(ADDRESS(1,MATCH($B59,'[3]Asset Returns'!$1:$1,0),4),1,""))))*($U59*VLOOKUP(D$41,$B$42:$U$59,27,FALSE)),"")</f>
        <v/>
      </c>
      <c r="E59" s="51" t="str">
        <f ca="1">IFERROR(IF(OR(E$41="",$B59=""),"",CORREL(INDIRECT("'Asset Returns'!"&amp;SUBSTITUTE(ADDRESS(1,MATCH(E$41,'[3]Asset Returns'!$1:$1,0),4),1,"")&amp;":"&amp;SUBSTITUTE(ADDRESS(1,MATCH(E$41,'[3]Asset Returns'!$1:$1,0),4),1,"")),INDIRECT("'Asset Returns'!"&amp;SUBSTITUTE(ADDRESS(1,MATCH($B59,'[3]Asset Returns'!$1:$1,0),4),1,"")&amp;":"&amp;SUBSTITUTE(ADDRESS(1,MATCH($B59,'[3]Asset Returns'!$1:$1,0),4),1,""))))*($U59*VLOOKUP(E$41,$B$42:$U$59,27,FALSE)),"")</f>
        <v/>
      </c>
      <c r="F59" s="51" t="str">
        <f ca="1">IFERROR(IF(OR(F$41="",$B59=""),"",CORREL(INDIRECT("'Asset Returns'!"&amp;SUBSTITUTE(ADDRESS(1,MATCH(F$41,'[3]Asset Returns'!$1:$1,0),4),1,"")&amp;":"&amp;SUBSTITUTE(ADDRESS(1,MATCH(F$41,'[3]Asset Returns'!$1:$1,0),4),1,"")),INDIRECT("'Asset Returns'!"&amp;SUBSTITUTE(ADDRESS(1,MATCH($B59,'[3]Asset Returns'!$1:$1,0),4),1,"")&amp;":"&amp;SUBSTITUTE(ADDRESS(1,MATCH($B59,'[3]Asset Returns'!$1:$1,0),4),1,""))))*($U59*VLOOKUP(F$41,$B$42:$U$59,27,FALSE)),"")</f>
        <v/>
      </c>
      <c r="G59" s="51" t="str">
        <f ca="1">IFERROR(IF(OR(G$41="",$B59=""),"",CORREL(INDIRECT("'Asset Returns'!"&amp;SUBSTITUTE(ADDRESS(1,MATCH(G$41,'[3]Asset Returns'!$1:$1,0),4),1,"")&amp;":"&amp;SUBSTITUTE(ADDRESS(1,MATCH(G$41,'[3]Asset Returns'!$1:$1,0),4),1,"")),INDIRECT("'Asset Returns'!"&amp;SUBSTITUTE(ADDRESS(1,MATCH($B59,'[3]Asset Returns'!$1:$1,0),4),1,"")&amp;":"&amp;SUBSTITUTE(ADDRESS(1,MATCH($B59,'[3]Asset Returns'!$1:$1,0),4),1,""))))*($U59*VLOOKUP(G$41,$B$42:$U$59,27,FALSE)),"")</f>
        <v/>
      </c>
      <c r="H59" s="51" t="str">
        <f ca="1">IFERROR(IF(OR(H$41="",$B59=""),"",CORREL(INDIRECT("'Asset Returns'!"&amp;SUBSTITUTE(ADDRESS(1,MATCH(H$41,'[3]Asset Returns'!$1:$1,0),4),1,"")&amp;":"&amp;SUBSTITUTE(ADDRESS(1,MATCH(H$41,'[3]Asset Returns'!$1:$1,0),4),1,"")),INDIRECT("'Asset Returns'!"&amp;SUBSTITUTE(ADDRESS(1,MATCH($B59,'[3]Asset Returns'!$1:$1,0),4),1,"")&amp;":"&amp;SUBSTITUTE(ADDRESS(1,MATCH($B59,'[3]Asset Returns'!$1:$1,0),4),1,""))))*($U59*VLOOKUP(H$41,$B$42:$U$59,27,FALSE)),"")</f>
        <v/>
      </c>
      <c r="I59" s="51" t="str">
        <f ca="1">IFERROR(IF(OR(I$41="",$B59=""),"",CORREL(INDIRECT("'Asset Returns'!"&amp;SUBSTITUTE(ADDRESS(1,MATCH(I$41,'[3]Asset Returns'!$1:$1,0),4),1,"")&amp;":"&amp;SUBSTITUTE(ADDRESS(1,MATCH(I$41,'[3]Asset Returns'!$1:$1,0),4),1,"")),INDIRECT("'Asset Returns'!"&amp;SUBSTITUTE(ADDRESS(1,MATCH($B59,'[3]Asset Returns'!$1:$1,0),4),1,"")&amp;":"&amp;SUBSTITUTE(ADDRESS(1,MATCH($B59,'[3]Asset Returns'!$1:$1,0),4),1,""))))*($U59*VLOOKUP(I$41,$B$42:$U$59,27,FALSE)),"")</f>
        <v/>
      </c>
      <c r="J59" s="51" t="str">
        <f ca="1">IFERROR(IF(OR(J$41="",$B59=""),"",CORREL(INDIRECT("'Asset Returns'!"&amp;SUBSTITUTE(ADDRESS(1,MATCH(J$41,'[3]Asset Returns'!$1:$1,0),4),1,"")&amp;":"&amp;SUBSTITUTE(ADDRESS(1,MATCH(J$41,'[3]Asset Returns'!$1:$1,0),4),1,"")),INDIRECT("'Asset Returns'!"&amp;SUBSTITUTE(ADDRESS(1,MATCH($B59,'[3]Asset Returns'!$1:$1,0),4),1,"")&amp;":"&amp;SUBSTITUTE(ADDRESS(1,MATCH($B59,'[3]Asset Returns'!$1:$1,0),4),1,""))))*($U59*VLOOKUP(J$41,$B$42:$U$59,27,FALSE)),"")</f>
        <v/>
      </c>
      <c r="K59" s="51" t="str">
        <f ca="1">IFERROR(IF(OR(K$41="",$B59=""),"",CORREL(INDIRECT("'Asset Returns'!"&amp;SUBSTITUTE(ADDRESS(1,MATCH(K$41,'[3]Asset Returns'!$1:$1,0),4),1,"")&amp;":"&amp;SUBSTITUTE(ADDRESS(1,MATCH(K$41,'[3]Asset Returns'!$1:$1,0),4),1,"")),INDIRECT("'Asset Returns'!"&amp;SUBSTITUTE(ADDRESS(1,MATCH($B59,'[3]Asset Returns'!$1:$1,0),4),1,"")&amp;":"&amp;SUBSTITUTE(ADDRESS(1,MATCH($B59,'[3]Asset Returns'!$1:$1,0),4),1,""))))*($U59*VLOOKUP(K$41,$B$42:$U$59,27,FALSE)),"")</f>
        <v/>
      </c>
      <c r="L59" s="51" t="str">
        <f ca="1">IFERROR(IF(OR(L$41="",$B59=""),"",CORREL(INDIRECT("'Asset Returns'!"&amp;SUBSTITUTE(ADDRESS(1,MATCH(L$41,'[3]Asset Returns'!$1:$1,0),4),1,"")&amp;":"&amp;SUBSTITUTE(ADDRESS(1,MATCH(L$41,'[3]Asset Returns'!$1:$1,0),4),1,"")),INDIRECT("'Asset Returns'!"&amp;SUBSTITUTE(ADDRESS(1,MATCH($B59,'[3]Asset Returns'!$1:$1,0),4),1,"")&amp;":"&amp;SUBSTITUTE(ADDRESS(1,MATCH($B59,'[3]Asset Returns'!$1:$1,0),4),1,""))))*($U59*VLOOKUP(L$41,$B$42:$U$59,27,FALSE)),"")</f>
        <v/>
      </c>
      <c r="M59" s="51" t="str">
        <f ca="1">IFERROR(IF(OR(M$41="",$B59=""),"",CORREL(INDIRECT("'Asset Returns'!"&amp;SUBSTITUTE(ADDRESS(1,MATCH(M$41,'[3]Asset Returns'!$1:$1,0),4),1,"")&amp;":"&amp;SUBSTITUTE(ADDRESS(1,MATCH(M$41,'[3]Asset Returns'!$1:$1,0),4),1,"")),INDIRECT("'Asset Returns'!"&amp;SUBSTITUTE(ADDRESS(1,MATCH($B59,'[3]Asset Returns'!$1:$1,0),4),1,"")&amp;":"&amp;SUBSTITUTE(ADDRESS(1,MATCH($B59,'[3]Asset Returns'!$1:$1,0),4),1,""))))*($U59*VLOOKUP(M$41,$B$42:$U$59,27,FALSE)),"")</f>
        <v/>
      </c>
      <c r="N59" s="51" t="str">
        <f ca="1">IFERROR(IF(OR(N$41="",$B59=""),"",CORREL(INDIRECT("'Asset Returns'!"&amp;SUBSTITUTE(ADDRESS(1,MATCH(N$41,'[3]Asset Returns'!$1:$1,0),4),1,"")&amp;":"&amp;SUBSTITUTE(ADDRESS(1,MATCH(N$41,'[3]Asset Returns'!$1:$1,0),4),1,"")),INDIRECT("'Asset Returns'!"&amp;SUBSTITUTE(ADDRESS(1,MATCH($B59,'[3]Asset Returns'!$1:$1,0),4),1,"")&amp;":"&amp;SUBSTITUTE(ADDRESS(1,MATCH($B59,'[3]Asset Returns'!$1:$1,0),4),1,""))))*($U59*VLOOKUP(N$41,$B$42:$U$59,27,FALSE)),"")</f>
        <v/>
      </c>
      <c r="O59" s="51" t="str">
        <f ca="1">IFERROR(IF(OR(O$41="",$B59=""),"",CORREL(INDIRECT("'Asset Returns'!"&amp;SUBSTITUTE(ADDRESS(1,MATCH(O$41,'[3]Asset Returns'!$1:$1,0),4),1,"")&amp;":"&amp;SUBSTITUTE(ADDRESS(1,MATCH(O$41,'[3]Asset Returns'!$1:$1,0),4),1,"")),INDIRECT("'Asset Returns'!"&amp;SUBSTITUTE(ADDRESS(1,MATCH($B59,'[3]Asset Returns'!$1:$1,0),4),1,"")&amp;":"&amp;SUBSTITUTE(ADDRESS(1,MATCH($B59,'[3]Asset Returns'!$1:$1,0),4),1,""))))*($U59*VLOOKUP(O$41,$B$42:$U$59,27,FALSE)),"")</f>
        <v/>
      </c>
      <c r="P59" s="51" t="str">
        <f ca="1">IFERROR(IF(OR(P$41="",$B59=""),"",CORREL(INDIRECT("'Asset Returns'!"&amp;SUBSTITUTE(ADDRESS(1,MATCH(P$41,'[3]Asset Returns'!$1:$1,0),4),1,"")&amp;":"&amp;SUBSTITUTE(ADDRESS(1,MATCH(P$41,'[3]Asset Returns'!$1:$1,0),4),1,"")),INDIRECT("'Asset Returns'!"&amp;SUBSTITUTE(ADDRESS(1,MATCH($B59,'[3]Asset Returns'!$1:$1,0),4),1,"")&amp;":"&amp;SUBSTITUTE(ADDRESS(1,MATCH($B59,'[3]Asset Returns'!$1:$1,0),4),1,""))))*($U59*VLOOKUP(P$41,$B$42:$U$59,27,FALSE)),"")</f>
        <v/>
      </c>
      <c r="Q59" s="51" t="str">
        <f ca="1">IFERROR(IF(OR(Q$41="",$B59=""),"",CORREL(INDIRECT("'Asset Returns'!"&amp;SUBSTITUTE(ADDRESS(1,MATCH(Q$41,'[3]Asset Returns'!$1:$1,0),4),1,"")&amp;":"&amp;SUBSTITUTE(ADDRESS(1,MATCH(Q$41,'[3]Asset Returns'!$1:$1,0),4),1,"")),INDIRECT("'Asset Returns'!"&amp;SUBSTITUTE(ADDRESS(1,MATCH($B59,'[3]Asset Returns'!$1:$1,0),4),1,"")&amp;":"&amp;SUBSTITUTE(ADDRESS(1,MATCH($B59,'[3]Asset Returns'!$1:$1,0),4),1,""))))*($U59*VLOOKUP(Q$41,$B$42:$U$59,27,FALSE)),"")</f>
        <v/>
      </c>
      <c r="R59" s="51" t="str">
        <f ca="1">IFERROR(IF(OR(R$41="",$B59=""),"",CORREL(INDIRECT("'Asset Returns'!"&amp;SUBSTITUTE(ADDRESS(1,MATCH(R$41,'[3]Asset Returns'!$1:$1,0),4),1,"")&amp;":"&amp;SUBSTITUTE(ADDRESS(1,MATCH(R$41,'[3]Asset Returns'!$1:$1,0),4),1,"")),INDIRECT("'Asset Returns'!"&amp;SUBSTITUTE(ADDRESS(1,MATCH($B59,'[3]Asset Returns'!$1:$1,0),4),1,"")&amp;":"&amp;SUBSTITUTE(ADDRESS(1,MATCH($B59,'[3]Asset Returns'!$1:$1,0),4),1,""))))*($U59*VLOOKUP(R$41,$B$42:$U$59,27,FALSE)),"")</f>
        <v/>
      </c>
      <c r="S59" s="51" t="str">
        <f ca="1">IFERROR(IF(OR(S$41="",$B59=""),"",CORREL(INDIRECT("'Asset Returns'!"&amp;SUBSTITUTE(ADDRESS(1,MATCH(S$41,'[3]Asset Returns'!$1:$1,0),4),1,"")&amp;":"&amp;SUBSTITUTE(ADDRESS(1,MATCH(S$41,'[3]Asset Returns'!$1:$1,0),4),1,"")),INDIRECT("'Asset Returns'!"&amp;SUBSTITUTE(ADDRESS(1,MATCH($B59,'[3]Asset Returns'!$1:$1,0),4),1,"")&amp;":"&amp;SUBSTITUTE(ADDRESS(1,MATCH($B59,'[3]Asset Returns'!$1:$1,0),4),1,""))))*($U59*VLOOKUP(S$41,$B$42:$U$59,27,FALSE)),"")</f>
        <v/>
      </c>
      <c r="T59" s="115"/>
      <c r="U59" s="50"/>
      <c r="V59" s="49" t="str">
        <f t="shared" ca="1" si="2"/>
        <v/>
      </c>
    </row>
    <row r="60" spans="1:32" ht="15.75" thickBot="1" x14ac:dyDescent="0.3"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48"/>
      <c r="N60" s="48"/>
      <c r="O60" s="48"/>
      <c r="P60" s="48"/>
      <c r="Q60" s="48"/>
      <c r="R60" s="48"/>
      <c r="S60" s="48"/>
      <c r="T60" s="48"/>
      <c r="U60" s="112"/>
      <c r="V60" s="113" t="e">
        <f>AVERAGE(C43:C59,D44:D59,E45:E59,F46:F59,G47:G59,H48:H59,I49:I59,J50:J59,K51:K59,L52:L59,M53:M59,N54:N59,O55:O59,P56:P59,Q57:Q59,R58:R59,S59:S59,#REF!,#REF!,#REF!,#REF!,#REF!,#REF!,#REF!)</f>
        <v>#REF!</v>
      </c>
    </row>
  </sheetData>
  <mergeCells count="9">
    <mergeCell ref="X42:AF51"/>
    <mergeCell ref="A1:AF3"/>
    <mergeCell ref="A4:AF5"/>
    <mergeCell ref="X9:AF18"/>
    <mergeCell ref="A38:AF39"/>
    <mergeCell ref="L30:L31"/>
    <mergeCell ref="M30:M31"/>
    <mergeCell ref="N30:N31"/>
    <mergeCell ref="A6:AF6"/>
  </mergeCells>
  <conditionalFormatting sqref="A42:A59">
    <cfRule type="iconSet" priority="2">
      <iconSet iconSet="3Symbols" showValue="0">
        <cfvo type="percent" val="0"/>
        <cfvo type="num" val="-1"/>
        <cfvo type="num" val="1"/>
      </iconSet>
    </cfRule>
  </conditionalFormatting>
  <dataValidations disablePrompts="1" count="1">
    <dataValidation type="list" allowBlank="1" showInputMessage="1" showErrorMessage="1" sqref="U42:U59" xr:uid="{76770754-E539-47C6-A9E7-4421F098048F}">
      <formula1>"1,-1"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272C-BA62-4E66-A8D8-BFC17F650E70}">
  <dimension ref="A1:BE2788"/>
  <sheetViews>
    <sheetView workbookViewId="0">
      <pane ySplit="2" topLeftCell="A3" activePane="bottomLeft" state="frozen"/>
      <selection pane="bottomLeft" activeCell="A26" sqref="A26:XFD26"/>
    </sheetView>
  </sheetViews>
  <sheetFormatPr baseColWidth="10" defaultRowHeight="15" x14ac:dyDescent="0.25"/>
  <cols>
    <col min="1" max="1" width="10.85546875" style="37" bestFit="1" customWidth="1"/>
    <col min="2" max="2" width="11.5703125" style="42" bestFit="1" customWidth="1"/>
    <col min="3" max="3" width="9.28515625" style="39" bestFit="1" customWidth="1"/>
    <col min="4" max="4" width="10.85546875" style="37" bestFit="1" customWidth="1"/>
    <col min="5" max="5" width="11.5703125" style="38" bestFit="1" customWidth="1"/>
    <col min="6" max="6" width="9.28515625" style="39" bestFit="1" customWidth="1"/>
    <col min="7" max="7" width="10.85546875" style="37" bestFit="1" customWidth="1"/>
    <col min="8" max="8" width="11.5703125" style="38" bestFit="1" customWidth="1"/>
    <col min="9" max="9" width="9.28515625" style="39" bestFit="1" customWidth="1"/>
    <col min="10" max="10" width="10.85546875" style="37" bestFit="1" customWidth="1"/>
    <col min="11" max="11" width="11.5703125" style="38" bestFit="1" customWidth="1"/>
    <col min="12" max="12" width="9.28515625" style="39" bestFit="1" customWidth="1"/>
    <col min="13" max="13" width="10.85546875" bestFit="1" customWidth="1"/>
    <col min="14" max="14" width="11.5703125" bestFit="1" customWidth="1"/>
    <col min="15" max="15" width="9.28515625" style="36" bestFit="1" customWidth="1"/>
    <col min="16" max="16" width="10.85546875" style="37" bestFit="1" customWidth="1"/>
    <col min="17" max="17" width="11.5703125" style="38" bestFit="1" customWidth="1"/>
    <col min="18" max="18" width="9.28515625" style="39" bestFit="1" customWidth="1"/>
    <col min="19" max="19" width="10.85546875" bestFit="1" customWidth="1"/>
    <col min="20" max="20" width="11.5703125" bestFit="1" customWidth="1"/>
    <col min="21" max="21" width="9.28515625" style="36" bestFit="1" customWidth="1"/>
    <col min="22" max="22" width="10.85546875" style="37" bestFit="1" customWidth="1"/>
    <col min="23" max="23" width="11.5703125" style="38" bestFit="1" customWidth="1"/>
    <col min="24" max="24" width="9.28515625" style="39" bestFit="1" customWidth="1"/>
    <col min="25" max="25" width="10.85546875" bestFit="1" customWidth="1"/>
    <col min="26" max="26" width="11.5703125" bestFit="1" customWidth="1"/>
    <col min="27" max="27" width="9.28515625" style="36" bestFit="1" customWidth="1"/>
    <col min="28" max="28" width="7.42578125" style="37" bestFit="1" customWidth="1"/>
    <col min="29" max="29" width="11.5703125" style="42" bestFit="1" customWidth="1"/>
    <col min="30" max="30" width="9.28515625" style="41" bestFit="1" customWidth="1"/>
    <col min="31" max="31" width="10.85546875" bestFit="1" customWidth="1"/>
    <col min="32" max="32" width="11.5703125" style="47" bestFit="1" customWidth="1"/>
    <col min="33" max="33" width="9.28515625" style="36" bestFit="1" customWidth="1"/>
    <col min="34" max="34" width="10.85546875" style="37" bestFit="1" customWidth="1"/>
    <col min="35" max="35" width="11.5703125" style="42" bestFit="1" customWidth="1"/>
    <col min="36" max="36" width="9.28515625" style="39" bestFit="1" customWidth="1"/>
    <col min="37" max="37" width="10.85546875" bestFit="1" customWidth="1"/>
    <col min="38" max="38" width="11.5703125" style="47" bestFit="1" customWidth="1"/>
    <col min="39" max="39" width="9.28515625" style="36" bestFit="1" customWidth="1"/>
    <col min="40" max="40" width="10.85546875" style="37" bestFit="1" customWidth="1"/>
    <col min="41" max="41" width="11.5703125" style="42" bestFit="1" customWidth="1"/>
    <col min="42" max="42" width="9.28515625" style="39" bestFit="1" customWidth="1"/>
    <col min="43" max="43" width="10.85546875" bestFit="1" customWidth="1"/>
    <col min="44" max="44" width="11.5703125" style="47" bestFit="1" customWidth="1"/>
    <col min="45" max="45" width="9.28515625" style="36" bestFit="1" customWidth="1"/>
    <col min="46" max="46" width="10.85546875" style="37" bestFit="1" customWidth="1"/>
    <col min="47" max="47" width="11.5703125" style="42" bestFit="1" customWidth="1"/>
    <col min="48" max="48" width="9.28515625" style="39" bestFit="1" customWidth="1"/>
    <col min="49" max="49" width="10.85546875" bestFit="1" customWidth="1"/>
    <col min="50" max="50" width="11.5703125" style="47" bestFit="1" customWidth="1"/>
    <col min="51" max="51" width="9.28515625" style="36" bestFit="1" customWidth="1"/>
    <col min="52" max="52" width="10.85546875" style="37" bestFit="1" customWidth="1"/>
    <col min="53" max="53" width="11.5703125" style="42" bestFit="1" customWidth="1"/>
    <col min="54" max="54" width="9.28515625" style="39" bestFit="1" customWidth="1"/>
    <col min="55" max="55" width="7.42578125" style="37" bestFit="1" customWidth="1"/>
    <col min="56" max="56" width="11.5703125" style="42" bestFit="1" customWidth="1"/>
    <col min="57" max="57" width="9.28515625" style="39" bestFit="1" customWidth="1"/>
  </cols>
  <sheetData>
    <row r="1" spans="1:57" s="33" customFormat="1" ht="18.75" x14ac:dyDescent="0.3">
      <c r="A1" s="142" t="s">
        <v>23</v>
      </c>
      <c r="B1" s="141"/>
      <c r="C1" s="143"/>
      <c r="D1" s="142" t="str">
        <f>IF(Summary!B3 = "", "", Summary!B3)</f>
        <v>CRSP</v>
      </c>
      <c r="E1" s="141"/>
      <c r="F1" s="143"/>
      <c r="G1" s="142" t="str">
        <f>IF(Summary!B4 = "", "", Summary!B4)</f>
        <v>DSM.AS</v>
      </c>
      <c r="H1" s="141"/>
      <c r="I1" s="143"/>
      <c r="J1" s="142" t="str">
        <f>IF(Summary!B5 = "", "", Summary!B5)</f>
        <v>LFX.F</v>
      </c>
      <c r="K1" s="141"/>
      <c r="L1" s="143"/>
      <c r="M1" s="141" t="str">
        <f>IF(Summary!B6 = "", "", Summary!B6)</f>
        <v>IVA</v>
      </c>
      <c r="N1" s="141"/>
      <c r="O1" s="141"/>
      <c r="P1" s="142" t="str">
        <f>IF(Summary!B7 = "", "", Summary!B7)</f>
        <v>SU</v>
      </c>
      <c r="Q1" s="141"/>
      <c r="R1" s="143"/>
      <c r="S1" s="141" t="str">
        <f>IF(Summary!B8 = "", "", Summary!B8)</f>
        <v>TDOC</v>
      </c>
      <c r="T1" s="141"/>
      <c r="U1" s="141"/>
      <c r="V1" s="142" t="str">
        <f>IF(Summary!B9 = "", "", Summary!B9)</f>
        <v>UBI.PA</v>
      </c>
      <c r="W1" s="141"/>
      <c r="X1" s="143"/>
      <c r="Y1" s="146" t="str">
        <f>IF(Summary!B10 = "", "", Summary!B10)</f>
        <v>VLTSA.PA</v>
      </c>
      <c r="Z1" s="146"/>
      <c r="AA1" s="146"/>
      <c r="AB1" s="142" t="str">
        <f>IF(Summary!B11 = "", "", Summary!B11)</f>
        <v/>
      </c>
      <c r="AC1" s="141"/>
      <c r="AD1" s="143"/>
      <c r="AE1" s="144" t="str">
        <f>IF(Summary!B15 = "", "", Summary!B15)</f>
        <v>LEN</v>
      </c>
      <c r="AF1" s="145"/>
      <c r="AG1" s="145"/>
      <c r="AH1" s="142" t="str">
        <f>IF(Summary!B16 = "", "", Summary!B16)</f>
        <v>BBY</v>
      </c>
      <c r="AI1" s="141"/>
      <c r="AJ1" s="143"/>
      <c r="AK1" s="141" t="str">
        <f>IF(Summary!B17 = "", "", Summary!B17)</f>
        <v>SPLK</v>
      </c>
      <c r="AL1" s="141"/>
      <c r="AM1" s="141"/>
      <c r="AN1" s="142" t="str">
        <f>IF(Summary!B18 = "", "", Summary!B18)</f>
        <v>VTRS</v>
      </c>
      <c r="AO1" s="141"/>
      <c r="AP1" s="143"/>
      <c r="AQ1" s="141" t="str">
        <f>IF(Summary!B19 = "", "", Summary!B19)</f>
        <v>XPO</v>
      </c>
      <c r="AR1" s="141"/>
      <c r="AS1" s="141"/>
      <c r="AT1" s="142" t="str">
        <f>IF(Summary!B20 = "", "", Summary!B20)</f>
        <v>MOS</v>
      </c>
      <c r="AU1" s="141"/>
      <c r="AV1" s="143"/>
      <c r="AW1" s="141" t="str">
        <f>IF(Summary!B21 = "", "", Summary!B21)</f>
        <v>WING</v>
      </c>
      <c r="AX1" s="141"/>
      <c r="AY1" s="141"/>
      <c r="AZ1" s="142" t="str">
        <f>IF(Summary!B22 = "", "", Summary!B22)</f>
        <v>OLED</v>
      </c>
      <c r="BA1" s="141"/>
      <c r="BB1" s="143"/>
      <c r="BC1" s="142" t="str">
        <f>IF(Summary!B23 = "", "", Summary!B23)</f>
        <v/>
      </c>
      <c r="BD1" s="141"/>
      <c r="BE1" s="143"/>
    </row>
    <row r="2" spans="1:57" ht="15.75" thickBot="1" x14ac:dyDescent="0.3">
      <c r="A2" s="21" t="s">
        <v>18</v>
      </c>
      <c r="B2" s="23" t="s">
        <v>19</v>
      </c>
      <c r="C2" s="43" t="s">
        <v>24</v>
      </c>
      <c r="D2" s="21" t="s">
        <v>18</v>
      </c>
      <c r="E2" s="22" t="s">
        <v>19</v>
      </c>
      <c r="F2" s="43" t="s">
        <v>24</v>
      </c>
      <c r="G2" s="21" t="s">
        <v>18</v>
      </c>
      <c r="H2" s="22" t="s">
        <v>19</v>
      </c>
      <c r="I2" s="43" t="s">
        <v>24</v>
      </c>
      <c r="J2" s="21" t="s">
        <v>18</v>
      </c>
      <c r="K2" s="22" t="s">
        <v>19</v>
      </c>
      <c r="L2" s="43" t="s">
        <v>24</v>
      </c>
      <c r="M2" s="22" t="s">
        <v>18</v>
      </c>
      <c r="N2" s="22" t="s">
        <v>19</v>
      </c>
      <c r="O2" s="19" t="s">
        <v>24</v>
      </c>
      <c r="P2" s="21" t="s">
        <v>18</v>
      </c>
      <c r="Q2" s="22" t="s">
        <v>19</v>
      </c>
      <c r="R2" s="43" t="s">
        <v>24</v>
      </c>
      <c r="S2" s="22" t="s">
        <v>18</v>
      </c>
      <c r="T2" s="22" t="s">
        <v>19</v>
      </c>
      <c r="U2" s="19" t="s">
        <v>24</v>
      </c>
      <c r="V2" s="21" t="s">
        <v>18</v>
      </c>
      <c r="W2" s="22" t="s">
        <v>19</v>
      </c>
      <c r="X2" s="43" t="s">
        <v>24</v>
      </c>
      <c r="Y2" s="22" t="s">
        <v>18</v>
      </c>
      <c r="Z2" s="22" t="s">
        <v>19</v>
      </c>
      <c r="AA2" s="19" t="s">
        <v>24</v>
      </c>
      <c r="AB2" s="21" t="s">
        <v>18</v>
      </c>
      <c r="AC2" s="23" t="s">
        <v>19</v>
      </c>
      <c r="AD2" s="22" t="s">
        <v>24</v>
      </c>
      <c r="AE2" s="22" t="s">
        <v>18</v>
      </c>
      <c r="AF2" s="23" t="s">
        <v>19</v>
      </c>
      <c r="AG2" s="19" t="s">
        <v>24</v>
      </c>
      <c r="AH2" s="21" t="s">
        <v>18</v>
      </c>
      <c r="AI2" s="23" t="s">
        <v>19</v>
      </c>
      <c r="AJ2" s="43" t="s">
        <v>24</v>
      </c>
      <c r="AK2" s="22" t="s">
        <v>18</v>
      </c>
      <c r="AL2" s="23" t="s">
        <v>19</v>
      </c>
      <c r="AM2" s="19" t="s">
        <v>24</v>
      </c>
      <c r="AN2" s="21" t="s">
        <v>18</v>
      </c>
      <c r="AO2" s="23" t="s">
        <v>19</v>
      </c>
      <c r="AP2" s="43" t="s">
        <v>24</v>
      </c>
      <c r="AQ2" s="22" t="s">
        <v>18</v>
      </c>
      <c r="AR2" s="23" t="s">
        <v>19</v>
      </c>
      <c r="AS2" s="19" t="s">
        <v>24</v>
      </c>
      <c r="AT2" s="21" t="s">
        <v>18</v>
      </c>
      <c r="AU2" s="23" t="s">
        <v>19</v>
      </c>
      <c r="AV2" s="43" t="s">
        <v>24</v>
      </c>
      <c r="AW2" s="22" t="s">
        <v>18</v>
      </c>
      <c r="AX2" s="23" t="s">
        <v>19</v>
      </c>
      <c r="AY2" s="19" t="s">
        <v>24</v>
      </c>
      <c r="AZ2" s="21" t="s">
        <v>18</v>
      </c>
      <c r="BA2" s="23" t="s">
        <v>19</v>
      </c>
      <c r="BB2" s="43" t="s">
        <v>24</v>
      </c>
      <c r="BC2" s="21" t="s">
        <v>18</v>
      </c>
      <c r="BD2" s="23" t="s">
        <v>19</v>
      </c>
      <c r="BE2" s="43" t="s">
        <v>24</v>
      </c>
    </row>
    <row r="3" spans="1:57" x14ac:dyDescent="0.25">
      <c r="A3" s="40">
        <v>45068</v>
      </c>
      <c r="B3" s="42">
        <v>4205.4501950000003</v>
      </c>
      <c r="C3" s="39">
        <f>IF(ISBLANK(B4), "", GSPC[[#This Row],[Adj Close]]/B4-1)</f>
        <v>3.2133299930503512E-3</v>
      </c>
      <c r="D3" s="40">
        <v>45068</v>
      </c>
      <c r="E3" s="38">
        <v>64.660004000000001</v>
      </c>
      <c r="F3" s="39">
        <f>IF(ISBLANK(E4), "", Long0[[#This Row],[Adj Close]]/E4-1)</f>
        <v>4.072111635729736E-2</v>
      </c>
      <c r="G3" s="40">
        <v>45068</v>
      </c>
      <c r="H3" s="38">
        <v>113.900002</v>
      </c>
      <c r="I3" s="39">
        <f>IF(ISBLANK(H4),"",Long1[[#This Row],[Adj Close]]/H4-1)</f>
        <v>-4.3706292942197189E-3</v>
      </c>
      <c r="J3" s="40">
        <v>45075</v>
      </c>
      <c r="K3" s="38">
        <v>41.849997999999999</v>
      </c>
      <c r="L3" s="39">
        <f>IF(ISBLANK(K4),"",Long2[[#This Row],[Adj Close]]/K4-1)</f>
        <v>-1.18063760003011E-2</v>
      </c>
      <c r="M3" s="32">
        <v>45068</v>
      </c>
      <c r="N3">
        <v>2.82</v>
      </c>
      <c r="O3" s="36">
        <f>IF(ISBLANK(N4),"",Long3[[#This Row],[Adj Close]]/N4-1)</f>
        <v>-0.11320754716981141</v>
      </c>
      <c r="P3" s="40">
        <v>45068</v>
      </c>
      <c r="Q3" s="38">
        <v>28.540001</v>
      </c>
      <c r="R3" s="39">
        <f>IF(ISBLANK(Q4),"",Long4[[#This Row],[Adj Close]]/Q4-1)</f>
        <v>-6.6132613992342382E-3</v>
      </c>
      <c r="S3" s="32">
        <v>45068</v>
      </c>
      <c r="T3">
        <v>22.68</v>
      </c>
      <c r="U3" s="36">
        <f>IF(ISBLANK(T4),"",Long5[[#This Row],[Adj Close]]/T4-1)</f>
        <v>-4.6257399232237151E-2</v>
      </c>
      <c r="V3" s="40">
        <v>45068</v>
      </c>
      <c r="W3" s="38">
        <v>25.200001</v>
      </c>
      <c r="X3" s="39">
        <f>IF(ISBLANK(W4),"",Long6[[#This Row],[Adj Close]]/W4-1)</f>
        <v>3.0253558064331942E-2</v>
      </c>
      <c r="Y3" s="32">
        <v>45068</v>
      </c>
      <c r="Z3">
        <v>14.44</v>
      </c>
      <c r="AA3" s="36">
        <f>IF(ISBLANK(Z4),"",Long7[[#This Row],[Adj Close]]/Z4-1)</f>
        <v>5.5710306406684396E-3</v>
      </c>
      <c r="AB3" s="37" t="s">
        <v>25</v>
      </c>
      <c r="AC3" s="42" t="s">
        <v>25</v>
      </c>
      <c r="AD3" s="38" t="str">
        <f>IF(ISBLANK(AC4),"",Long8[[#This Row],[Adj Close]]/WAC-1)</f>
        <v/>
      </c>
      <c r="AE3" s="32">
        <v>45068</v>
      </c>
      <c r="AF3" s="47">
        <v>107.449997</v>
      </c>
      <c r="AG3" s="36">
        <f>IF(ISBLANK(AF4),"",Short0[[#This Row],[Adj Close]]/AF4-1)</f>
        <v>-5.4054047153941243E-2</v>
      </c>
      <c r="AH3" s="40">
        <v>45068</v>
      </c>
      <c r="AI3" s="42">
        <v>74.330001999999993</v>
      </c>
      <c r="AJ3" s="39">
        <f>IF(ISBLANK(AH4),"",Short1[[#This Row],[Adj Close]]/AH4-1)</f>
        <v>-0.99835045822329727</v>
      </c>
      <c r="AK3" s="32">
        <v>45068</v>
      </c>
      <c r="AL3" s="47">
        <v>99.580001999999993</v>
      </c>
      <c r="AM3" s="36">
        <f>IF(ISBLANK(AL4),"",Short2[[#This Row],[Adj Close]]/AL4-1)</f>
        <v>3.4812417079525648E-2</v>
      </c>
      <c r="AN3" s="40">
        <v>45068</v>
      </c>
      <c r="AO3" s="42">
        <v>8.9945609999999991</v>
      </c>
      <c r="AP3" s="39">
        <f>IF(ISBLANK(AO4),"",Short3[[#This Row],[Adj Close]]/AO4-1)</f>
        <v>-2.3579931509392305E-2</v>
      </c>
      <c r="AQ3" s="32">
        <v>45068</v>
      </c>
      <c r="AR3" s="47">
        <v>48.349997999999999</v>
      </c>
      <c r="AS3" s="36">
        <f>IF(ISBLANK(AR4),"",Short4[[#This Row],[Adj Close]]/AR4-1)</f>
        <v>3.0038326161873075E-2</v>
      </c>
      <c r="AT3" s="40">
        <v>45068</v>
      </c>
      <c r="AU3" s="42">
        <v>33.889999000000003</v>
      </c>
      <c r="AV3" s="39">
        <f>IF(ISBLANK(AU4),"",Short5[[#This Row],[Adj Close]]/AU4-1)</f>
        <v>-5.2293039837418287E-2</v>
      </c>
      <c r="AW3" s="32">
        <v>45068</v>
      </c>
      <c r="AX3" s="47">
        <v>200.770004</v>
      </c>
      <c r="AY3" s="36">
        <f>IF(ISBLANK(AX4),"",Short6[[#This Row],[Adj Close]]/AX4-1)</f>
        <v>-2.7969171038501606E-2</v>
      </c>
      <c r="AZ3" s="40">
        <v>45068</v>
      </c>
      <c r="BA3" s="42">
        <v>153.91999799999999</v>
      </c>
      <c r="BB3" s="39">
        <f>IF(ISBLANK(BA4),"",Short7[[#This Row],[Adj Close]]/BA4-1)</f>
        <v>2.2792164835133022E-2</v>
      </c>
      <c r="BC3" s="37" t="s">
        <v>25</v>
      </c>
      <c r="BD3" s="42" t="s">
        <v>25</v>
      </c>
      <c r="BE3" s="39" t="str">
        <f>IF(ISBLANK(BD4),"",Short8[[#This Row],[Adj Close]]/BD4-1)</f>
        <v/>
      </c>
    </row>
    <row r="4" spans="1:57" x14ac:dyDescent="0.25">
      <c r="A4" s="40">
        <v>45061</v>
      </c>
      <c r="B4" s="42">
        <v>4191.9799800000001</v>
      </c>
      <c r="C4" s="39">
        <f>IF(ISBLANK(B5), "", GSPC[[#This Row],[Adj Close]]/B5-1)</f>
        <v>1.6464254019269431E-2</v>
      </c>
      <c r="D4" s="40">
        <v>45061</v>
      </c>
      <c r="E4" s="38">
        <v>62.130001</v>
      </c>
      <c r="F4" s="39">
        <f>IF(ISBLANK(E5), "", Long0[[#This Row],[Adj Close]]/E5-1)</f>
        <v>-2.7699545298918826E-2</v>
      </c>
      <c r="G4" s="40">
        <v>45061</v>
      </c>
      <c r="H4" s="38">
        <v>114.400002</v>
      </c>
      <c r="I4" s="39">
        <f>IF(ISBLANK(H5),"",Long1[[#This Row],[Adj Close]]/H5-1)</f>
        <v>4.3898155506616465E-3</v>
      </c>
      <c r="J4" s="40">
        <v>45068</v>
      </c>
      <c r="K4" s="38">
        <v>42.349997999999999</v>
      </c>
      <c r="L4" s="39">
        <f>IF(ISBLANK(K5),"",Long2[[#This Row],[Adj Close]]/K5-1)</f>
        <v>0.11154856228601373</v>
      </c>
      <c r="M4" s="32">
        <v>45061</v>
      </c>
      <c r="N4">
        <v>3.18</v>
      </c>
      <c r="O4" s="36">
        <f>IF(ISBLANK(N5),"",Long3[[#This Row],[Adj Close]]/N5-1)</f>
        <v>0.16483516483516492</v>
      </c>
      <c r="P4" s="40">
        <v>45061</v>
      </c>
      <c r="Q4" s="38">
        <v>28.73</v>
      </c>
      <c r="R4" s="39">
        <f>IF(ISBLANK(Q5),"",Long4[[#This Row],[Adj Close]]/Q5-1)</f>
        <v>1.7433751743376469E-3</v>
      </c>
      <c r="S4" s="32">
        <v>45061</v>
      </c>
      <c r="T4">
        <v>23.780000999999999</v>
      </c>
      <c r="U4" s="36">
        <f>IF(ISBLANK(T5),"",Long5[[#This Row],[Adj Close]]/T5-1)</f>
        <v>-2.2203906250000016E-2</v>
      </c>
      <c r="V4" s="40">
        <v>45061</v>
      </c>
      <c r="W4" s="38">
        <v>24.459999</v>
      </c>
      <c r="X4" s="39">
        <f>IF(ISBLANK(W5),"",Long6[[#This Row],[Adj Close]]/W5-1)</f>
        <v>-6.2476082790341114E-2</v>
      </c>
      <c r="Y4" s="32">
        <v>45061</v>
      </c>
      <c r="Z4">
        <v>14.36</v>
      </c>
      <c r="AA4" s="36">
        <f>IF(ISBLANK(Z5),"",Long7[[#This Row],[Adj Close]]/Z5-1)</f>
        <v>1.2693935119887145E-2</v>
      </c>
      <c r="AE4" s="32">
        <v>45061</v>
      </c>
      <c r="AF4" s="47">
        <v>113.589996</v>
      </c>
      <c r="AG4" s="36">
        <f>IF(ISBLANK(AF5),"",Short0[[#This Row],[Adj Close]]/AF5-1)</f>
        <v>3.1793075197570353E-3</v>
      </c>
      <c r="AH4" s="40">
        <v>45061</v>
      </c>
      <c r="AI4" s="42">
        <v>70.529999000000004</v>
      </c>
      <c r="AJ4" s="39">
        <f>IF(ISBLANK(AH5),"",Short1[[#This Row],[Adj Close]]/AH5-1)</f>
        <v>-0.9984345452346074</v>
      </c>
      <c r="AK4" s="32">
        <v>45061</v>
      </c>
      <c r="AL4" s="47">
        <v>96.230002999999996</v>
      </c>
      <c r="AM4" s="36">
        <f>IF(ISBLANK(AL5),"",Short2[[#This Row],[Adj Close]]/AL5-1)</f>
        <v>0.13425279982332849</v>
      </c>
      <c r="AN4" s="40">
        <v>45061</v>
      </c>
      <c r="AO4" s="42">
        <v>9.2117740000000001</v>
      </c>
      <c r="AP4" s="39">
        <f>IF(ISBLANK(AO5),"",Short3[[#This Row],[Adj Close]]/AO5-1)</f>
        <v>5.3879946612283014E-3</v>
      </c>
      <c r="AQ4" s="32">
        <v>45061</v>
      </c>
      <c r="AR4" s="47">
        <v>46.939999</v>
      </c>
      <c r="AS4" s="36">
        <f>IF(ISBLANK(AR5),"",Short4[[#This Row],[Adj Close]]/AR5-1)</f>
        <v>2.1349060631938865E-3</v>
      </c>
      <c r="AT4" s="40">
        <v>45061</v>
      </c>
      <c r="AU4" s="42">
        <v>35.759998000000003</v>
      </c>
      <c r="AV4" s="39">
        <f>IF(ISBLANK(AU5),"",Short5[[#This Row],[Adj Close]]/AU5-1)</f>
        <v>1.1598303343610006E-2</v>
      </c>
      <c r="AW4" s="32">
        <v>45061</v>
      </c>
      <c r="AX4" s="47">
        <v>206.54695100000001</v>
      </c>
      <c r="AY4" s="36">
        <f>IF(ISBLANK(AX5),"",Short6[[#This Row],[Adj Close]]/AX5-1)</f>
        <v>-3.2303101757561459E-3</v>
      </c>
      <c r="AZ4" s="40">
        <v>45061</v>
      </c>
      <c r="BA4" s="42">
        <v>150.490005</v>
      </c>
      <c r="BB4" s="39">
        <f>IF(ISBLANK(BA5),"",Short7[[#This Row],[Adj Close]]/BA5-1)</f>
        <v>0.10063635926676984</v>
      </c>
    </row>
    <row r="5" spans="1:57" x14ac:dyDescent="0.25">
      <c r="A5" s="40">
        <v>45054</v>
      </c>
      <c r="B5" s="42">
        <v>4124.080078</v>
      </c>
      <c r="C5" s="39">
        <f>IF(ISBLANK(B6), "", GSPC[[#This Row],[Adj Close]]/B6-1)</f>
        <v>-2.9422597763675284E-3</v>
      </c>
      <c r="D5" s="40">
        <v>45054</v>
      </c>
      <c r="E5" s="38">
        <v>63.900002000000001</v>
      </c>
      <c r="F5" s="39">
        <f>IF(ISBLANK(E6), "", Long0[[#This Row],[Adj Close]]/E6-1)</f>
        <v>0.14536656846448182</v>
      </c>
      <c r="G5" s="40">
        <v>45054</v>
      </c>
      <c r="H5" s="38">
        <v>113.900002</v>
      </c>
      <c r="I5" s="39">
        <f>IF(ISBLANK(H6),"",Long1[[#This Row],[Adj Close]]/H6-1)</f>
        <v>-7.8397297602857963E-3</v>
      </c>
      <c r="J5" s="40">
        <v>45061</v>
      </c>
      <c r="K5" s="38">
        <v>38.099997999999999</v>
      </c>
      <c r="L5" s="39">
        <f>IF(ISBLANK(K6),"",Long2[[#This Row],[Adj Close]]/K6-1)</f>
        <v>9.1690424544961235E-2</v>
      </c>
      <c r="M5" s="32">
        <v>45054</v>
      </c>
      <c r="N5">
        <v>2.73</v>
      </c>
      <c r="O5" s="36">
        <f>IF(ISBLANK(N6),"",Long3[[#This Row],[Adj Close]]/N6-1)</f>
        <v>-4.3782837127845919E-2</v>
      </c>
      <c r="P5" s="40">
        <v>45054</v>
      </c>
      <c r="Q5" s="38">
        <v>28.68</v>
      </c>
      <c r="R5" s="39">
        <f>IF(ISBLANK(Q6),"",Long4[[#This Row],[Adj Close]]/Q6-1)</f>
        <v>-3.2715008431703163E-2</v>
      </c>
      <c r="S5" s="32">
        <v>45054</v>
      </c>
      <c r="T5">
        <v>24.32</v>
      </c>
      <c r="U5" s="36">
        <f>IF(ISBLANK(T6),"",Long5[[#This Row],[Adj Close]]/T6-1)</f>
        <v>-6.9980879541108876E-2</v>
      </c>
      <c r="V5" s="40">
        <v>45054</v>
      </c>
      <c r="W5" s="38">
        <v>26.09</v>
      </c>
      <c r="X5" s="39">
        <f>IF(ISBLANK(W6),"",Long6[[#This Row],[Adj Close]]/W6-1)</f>
        <v>-1.9909879041702494E-2</v>
      </c>
      <c r="Y5" s="32">
        <v>45054</v>
      </c>
      <c r="Z5">
        <v>14.18</v>
      </c>
      <c r="AA5" s="36">
        <f>IF(ISBLANK(Z6),"",Long7[[#This Row],[Adj Close]]/Z6-1)</f>
        <v>2.1613832853025761E-2</v>
      </c>
      <c r="AE5" s="32">
        <v>45054</v>
      </c>
      <c r="AF5" s="47">
        <v>113.230003</v>
      </c>
      <c r="AG5" s="36">
        <f>IF(ISBLANK(AF6),"",Short0[[#This Row],[Adj Close]]/AF6-1)</f>
        <v>-1.8511900237802026E-3</v>
      </c>
      <c r="AH5" s="40">
        <v>45054</v>
      </c>
      <c r="AI5" s="42">
        <v>71.730002999999996</v>
      </c>
      <c r="AJ5" s="39">
        <f>IF(ISBLANK(AH6),"",Short1[[#This Row],[Adj Close]]/AH6-1)</f>
        <v>-0.99840766304082407</v>
      </c>
      <c r="AK5" s="32">
        <v>45054</v>
      </c>
      <c r="AL5" s="47">
        <v>84.839995999999999</v>
      </c>
      <c r="AM5" s="36">
        <f>IF(ISBLANK(AL6),"",Short2[[#This Row],[Adj Close]]/AL6-1)</f>
        <v>-4.809431085043947E-3</v>
      </c>
      <c r="AN5" s="40">
        <v>45054</v>
      </c>
      <c r="AO5" s="42">
        <v>9.162407</v>
      </c>
      <c r="AP5" s="39">
        <f>IF(ISBLANK(AO6),"",Short3[[#This Row],[Adj Close]]/AO6-1)</f>
        <v>0</v>
      </c>
      <c r="AQ5" s="32">
        <v>45054</v>
      </c>
      <c r="AR5" s="47">
        <v>46.84</v>
      </c>
      <c r="AS5" s="36">
        <f>IF(ISBLANK(AR6),"",Short4[[#This Row],[Adj Close]]/AR6-1)</f>
        <v>-2.2129477155345412E-2</v>
      </c>
      <c r="AT5" s="40">
        <v>45054</v>
      </c>
      <c r="AU5" s="42">
        <v>35.349997999999999</v>
      </c>
      <c r="AV5" s="39">
        <f>IF(ISBLANK(AU6),"",Short5[[#This Row],[Adj Close]]/AU6-1)</f>
        <v>-9.6139169109200395E-2</v>
      </c>
      <c r="AW5" s="32">
        <v>45054</v>
      </c>
      <c r="AX5" s="47">
        <v>207.21632399999999</v>
      </c>
      <c r="AY5" s="36">
        <f>IF(ISBLANK(AX6),"",Short6[[#This Row],[Adj Close]]/AX6-1)</f>
        <v>-1.3413810840505525E-2</v>
      </c>
      <c r="AZ5" s="40">
        <v>45054</v>
      </c>
      <c r="BA5" s="42">
        <v>136.729996</v>
      </c>
      <c r="BB5" s="39">
        <f>IF(ISBLANK(BA6),"",Short7[[#This Row],[Adj Close]]/BA6-1)</f>
        <v>-5.2382758509627037E-3</v>
      </c>
    </row>
    <row r="6" spans="1:57" x14ac:dyDescent="0.25">
      <c r="A6" s="40">
        <v>45047</v>
      </c>
      <c r="B6" s="42">
        <v>4136.25</v>
      </c>
      <c r="C6" s="39">
        <f>IF(ISBLANK(B7), "", GSPC[[#This Row],[Adj Close]]/B7-1)</f>
        <v>-7.9698140198288803E-3</v>
      </c>
      <c r="D6" s="40">
        <v>45047</v>
      </c>
      <c r="E6" s="38">
        <v>55.790000999999997</v>
      </c>
      <c r="F6" s="39">
        <f>IF(ISBLANK(E7), "", Long0[[#This Row],[Adj Close]]/E7-1)</f>
        <v>0.13996735063276144</v>
      </c>
      <c r="G6" s="40">
        <v>45047</v>
      </c>
      <c r="H6" s="38">
        <v>114.800003</v>
      </c>
      <c r="I6" s="39">
        <f>IF(ISBLANK(H7),"",Long1[[#This Row],[Adj Close]]/H7-1)</f>
        <v>-3.3263132631578873E-2</v>
      </c>
      <c r="J6" s="40">
        <v>45054</v>
      </c>
      <c r="K6" s="38">
        <v>34.900002000000001</v>
      </c>
      <c r="L6" s="39">
        <f>IF(ISBLANK(K7),"",Long2[[#This Row],[Adj Close]]/K7-1)</f>
        <v>-1.4124292987328091E-2</v>
      </c>
      <c r="M6" s="32">
        <v>45047</v>
      </c>
      <c r="N6">
        <v>2.855</v>
      </c>
      <c r="O6" s="36">
        <f>IF(ISBLANK(N7),"",Long3[[#This Row],[Adj Close]]/N7-1)</f>
        <v>4.9632352941176405E-2</v>
      </c>
      <c r="P6" s="40">
        <v>45047</v>
      </c>
      <c r="Q6" s="38">
        <v>29.65</v>
      </c>
      <c r="R6" s="39">
        <f>IF(ISBLANK(Q7),"",Long4[[#This Row],[Adj Close]]/Q7-1)</f>
        <v>-5.3320561941251676E-2</v>
      </c>
      <c r="S6" s="32">
        <v>45047</v>
      </c>
      <c r="T6">
        <v>26.15</v>
      </c>
      <c r="U6" s="36">
        <f>IF(ISBLANK(T7),"",Long5[[#This Row],[Adj Close]]/T7-1)</f>
        <v>-1.4323444616530567E-2</v>
      </c>
      <c r="V6" s="40">
        <v>45047</v>
      </c>
      <c r="W6" s="38">
        <v>26.620000999999998</v>
      </c>
      <c r="X6" s="39">
        <f>IF(ISBLANK(W7),"",Long6[[#This Row],[Adj Close]]/W7-1)</f>
        <v>4.9075500188751064E-3</v>
      </c>
      <c r="Y6" s="32">
        <v>45047</v>
      </c>
      <c r="Z6">
        <v>13.88</v>
      </c>
      <c r="AA6" s="36">
        <f>IF(ISBLANK(Z7),"",Long7[[#This Row],[Adj Close]]/Z7-1)</f>
        <v>7.2568940493469292E-3</v>
      </c>
      <c r="AE6" s="32">
        <v>45047</v>
      </c>
      <c r="AF6" s="47">
        <v>113.44000200000001</v>
      </c>
      <c r="AG6" s="36">
        <f>IF(ISBLANK(AF7),"",Short0[[#This Row],[Adj Close]]/AF7-1)</f>
        <v>8.9589397478264665E-3</v>
      </c>
      <c r="AH6" s="40">
        <v>45047</v>
      </c>
      <c r="AI6" s="42">
        <v>73.569999999999993</v>
      </c>
      <c r="AJ6" s="39">
        <f>IF(ISBLANK(AH7),"",Short1[[#This Row],[Adj Close]]/AH7-1)</f>
        <v>-0.99836656305506222</v>
      </c>
      <c r="AK6" s="32">
        <v>45047</v>
      </c>
      <c r="AL6" s="47">
        <v>85.25</v>
      </c>
      <c r="AM6" s="36">
        <f>IF(ISBLANK(AL7),"",Short2[[#This Row],[Adj Close]]/AL7-1)</f>
        <v>-1.1479568911863858E-2</v>
      </c>
      <c r="AN6" s="40">
        <v>45047</v>
      </c>
      <c r="AO6" s="42">
        <v>9.162407</v>
      </c>
      <c r="AP6" s="39">
        <f>IF(ISBLANK(AO7),"",Short3[[#This Row],[Adj Close]]/AO7-1)</f>
        <v>-5.3591197526122736E-3</v>
      </c>
      <c r="AQ6" s="32">
        <v>45047</v>
      </c>
      <c r="AR6" s="47">
        <v>47.900002000000001</v>
      </c>
      <c r="AS6" s="36">
        <f>IF(ISBLANK(AR7),"",Short4[[#This Row],[Adj Close]]/AR7-1)</f>
        <v>8.4201041195110848E-2</v>
      </c>
      <c r="AT6" s="40">
        <v>45047</v>
      </c>
      <c r="AU6" s="42">
        <v>39.110000999999997</v>
      </c>
      <c r="AV6" s="39">
        <f>IF(ISBLANK(AU7),"",Short5[[#This Row],[Adj Close]]/AU7-1)</f>
        <v>-8.7281147597719877E-2</v>
      </c>
      <c r="AW6" s="32">
        <v>45047</v>
      </c>
      <c r="AX6" s="47">
        <v>210.03367600000001</v>
      </c>
      <c r="AY6" s="36">
        <f>IF(ISBLANK(AX7),"",Short6[[#This Row],[Adj Close]]/AX7-1)</f>
        <v>5.0572188432067788E-2</v>
      </c>
      <c r="AZ6" s="40">
        <v>45047</v>
      </c>
      <c r="BA6" s="42">
        <v>137.449997</v>
      </c>
      <c r="BB6" s="39">
        <f>IF(ISBLANK(BA7),"",Short7[[#This Row],[Adj Close]]/BA7-1)</f>
        <v>2.9896521734784631E-2</v>
      </c>
    </row>
    <row r="7" spans="1:57" x14ac:dyDescent="0.25">
      <c r="A7" s="40">
        <v>45040</v>
      </c>
      <c r="B7" s="42">
        <v>4169.4799800000001</v>
      </c>
      <c r="C7" s="39">
        <f>IF(ISBLANK(B8), "", GSPC[[#This Row],[Adj Close]]/B8-1)</f>
        <v>8.6995973954422379E-3</v>
      </c>
      <c r="D7" s="40">
        <v>45040</v>
      </c>
      <c r="E7" s="38">
        <v>48.939999</v>
      </c>
      <c r="F7" s="39">
        <f>IF(ISBLANK(E8), "", Long0[[#This Row],[Adj Close]]/E8-1)</f>
        <v>-5.9027093213885551E-2</v>
      </c>
      <c r="G7" s="40">
        <v>45040</v>
      </c>
      <c r="H7" s="38">
        <v>118.75</v>
      </c>
      <c r="I7" s="39">
        <f>IF(ISBLANK(H8),"",Long1[[#This Row],[Adj Close]]/H8-1)</f>
        <v>-5.4439027563835118E-3</v>
      </c>
      <c r="J7" s="40">
        <v>45047</v>
      </c>
      <c r="K7" s="38">
        <v>35.400002000000001</v>
      </c>
      <c r="L7" s="39">
        <f>IF(ISBLANK(K8),"",Long2[[#This Row],[Adj Close]]/K8-1)</f>
        <v>5.6818464294929871E-3</v>
      </c>
      <c r="M7" s="32">
        <v>45040</v>
      </c>
      <c r="N7">
        <v>2.72</v>
      </c>
      <c r="O7" s="36">
        <f>IF(ISBLANK(N8),"",Long3[[#This Row],[Adj Close]]/N8-1)</f>
        <v>2.2556390977443552E-2</v>
      </c>
      <c r="P7" s="40">
        <v>45040</v>
      </c>
      <c r="Q7" s="38">
        <v>31.32</v>
      </c>
      <c r="R7" s="39">
        <f>IF(ISBLANK(Q8),"",Long4[[#This Row],[Adj Close]]/Q8-1)</f>
        <v>2.8909296027946896E-2</v>
      </c>
      <c r="S7" s="32">
        <v>45040</v>
      </c>
      <c r="T7">
        <v>26.530000999999999</v>
      </c>
      <c r="U7" s="36">
        <f>IF(ISBLANK(T8),"",Long5[[#This Row],[Adj Close]]/T8-1)</f>
        <v>-4.5340048746309924E-2</v>
      </c>
      <c r="V7" s="40">
        <v>45040</v>
      </c>
      <c r="W7" s="38">
        <v>26.49</v>
      </c>
      <c r="X7" s="39">
        <f>IF(ISBLANK(W8),"",Long6[[#This Row],[Adj Close]]/W8-1)</f>
        <v>4.4146588721064806E-2</v>
      </c>
      <c r="Y7" s="32">
        <v>45040</v>
      </c>
      <c r="Z7">
        <v>13.78</v>
      </c>
      <c r="AA7" s="36">
        <f>IF(ISBLANK(Z8),"",Long7[[#This Row],[Adj Close]]/Z8-1)</f>
        <v>8.3333333333333259E-2</v>
      </c>
      <c r="AE7" s="32">
        <v>45040</v>
      </c>
      <c r="AF7" s="47">
        <v>112.43272399999999</v>
      </c>
      <c r="AG7" s="36">
        <f>IF(ISBLANK(AF8),"",Short0[[#This Row],[Adj Close]]/AF8-1)</f>
        <v>1.4478475865263851E-2</v>
      </c>
      <c r="AH7" s="40">
        <v>45040</v>
      </c>
      <c r="AI7" s="42">
        <v>74.519997000000004</v>
      </c>
      <c r="AJ7" s="39">
        <f>IF(ISBLANK(AH8),"",Short1[[#This Row],[Adj Close]]/AH8-1)</f>
        <v>-0.99834521357671047</v>
      </c>
      <c r="AK7" s="32">
        <v>45040</v>
      </c>
      <c r="AL7" s="47">
        <v>86.239998</v>
      </c>
      <c r="AM7" s="36">
        <f>IF(ISBLANK(AL8),"",Short2[[#This Row],[Adj Close]]/AL8-1)</f>
        <v>-5.355580376791691E-2</v>
      </c>
      <c r="AN7" s="40">
        <v>45040</v>
      </c>
      <c r="AO7" s="42">
        <v>9.2117740000000001</v>
      </c>
      <c r="AP7" s="39">
        <f>IF(ISBLANK(AO8),"",Short3[[#This Row],[Adj Close]]/AO8-1)</f>
        <v>-3.3160612734275619E-2</v>
      </c>
      <c r="AQ7" s="32">
        <v>45040</v>
      </c>
      <c r="AR7" s="47">
        <v>44.18</v>
      </c>
      <c r="AS7" s="36">
        <f>IF(ISBLANK(AR8),"",Short4[[#This Row],[Adj Close]]/AR8-1)</f>
        <v>3.6347114947750114E-3</v>
      </c>
      <c r="AT7" s="40">
        <v>45040</v>
      </c>
      <c r="AU7" s="42">
        <v>42.849997999999999</v>
      </c>
      <c r="AV7" s="39">
        <f>IF(ISBLANK(AU8),"",Short5[[#This Row],[Adj Close]]/AU8-1)</f>
        <v>-2.7241794035001043E-2</v>
      </c>
      <c r="AW7" s="32">
        <v>45040</v>
      </c>
      <c r="AX7" s="47">
        <v>199.923126</v>
      </c>
      <c r="AY7" s="36">
        <f>IF(ISBLANK(AX8),"",Short6[[#This Row],[Adj Close]]/AX8-1)</f>
        <v>5.1218716347409154E-2</v>
      </c>
      <c r="AZ7" s="40">
        <v>45040</v>
      </c>
      <c r="BA7" s="42">
        <v>133.46000699999999</v>
      </c>
      <c r="BB7" s="39">
        <f>IF(ISBLANK(BA8),"",Short7[[#This Row],[Adj Close]]/BA8-1)</f>
        <v>-5.8416803357668856E-2</v>
      </c>
    </row>
    <row r="8" spans="1:57" x14ac:dyDescent="0.25">
      <c r="A8" s="40">
        <v>45033</v>
      </c>
      <c r="B8" s="42">
        <v>4133.5200199999999</v>
      </c>
      <c r="C8" s="39">
        <f>IF(ISBLANK(B9), "", GSPC[[#This Row],[Adj Close]]/B9-1)</f>
        <v>-9.9576494416642181E-4</v>
      </c>
      <c r="D8" s="40">
        <v>45033</v>
      </c>
      <c r="E8" s="38">
        <v>52.009998000000003</v>
      </c>
      <c r="F8" s="39">
        <f>IF(ISBLANK(E9), "", Long0[[#This Row],[Adj Close]]/E9-1)</f>
        <v>3.3790438604841322E-2</v>
      </c>
      <c r="G8" s="40">
        <v>45033</v>
      </c>
      <c r="H8" s="38">
        <v>119.400002</v>
      </c>
      <c r="I8" s="39">
        <f>IF(ISBLANK(H9),"",Long1[[#This Row],[Adj Close]]/H9-1)</f>
        <v>5.7104959462725757E-2</v>
      </c>
      <c r="J8" s="40">
        <v>45040</v>
      </c>
      <c r="K8" s="38">
        <v>35.200001</v>
      </c>
      <c r="L8" s="39">
        <f>IF(ISBLANK(K9),"",Long2[[#This Row],[Adj Close]]/K9-1)</f>
        <v>-4.4776040422037422E-2</v>
      </c>
      <c r="M8" s="32">
        <v>45033</v>
      </c>
      <c r="N8">
        <v>2.66</v>
      </c>
      <c r="O8" s="36">
        <f>IF(ISBLANK(N9),"",Long3[[#This Row],[Adj Close]]/N9-1)</f>
        <v>-0.12384716732542811</v>
      </c>
      <c r="P8" s="40">
        <v>45033</v>
      </c>
      <c r="Q8" s="38">
        <v>30.440000999999999</v>
      </c>
      <c r="R8" s="39">
        <f>IF(ISBLANK(Q9),"",Long4[[#This Row],[Adj Close]]/Q9-1)</f>
        <v>-6.6544002865869256E-2</v>
      </c>
      <c r="S8" s="32">
        <v>45033</v>
      </c>
      <c r="T8">
        <v>27.790001</v>
      </c>
      <c r="U8" s="36">
        <f>IF(ISBLANK(T9),"",Long5[[#This Row],[Adj Close]]/T9-1)</f>
        <v>8.5971121531848382E-2</v>
      </c>
      <c r="V8" s="40">
        <v>45033</v>
      </c>
      <c r="W8" s="38">
        <v>25.370000999999998</v>
      </c>
      <c r="X8" s="39">
        <f>IF(ISBLANK(W9),"",Long6[[#This Row],[Adj Close]]/W9-1)</f>
        <v>8.2799871959026827E-2</v>
      </c>
      <c r="Y8" s="32">
        <v>45033</v>
      </c>
      <c r="Z8">
        <v>12.72</v>
      </c>
      <c r="AA8" s="36">
        <f>IF(ISBLANK(Z9),"",Long7[[#This Row],[Adj Close]]/Z9-1)</f>
        <v>-7.8260869565217384E-2</v>
      </c>
      <c r="AE8" s="32">
        <v>45033</v>
      </c>
      <c r="AF8" s="47">
        <v>110.828102</v>
      </c>
      <c r="AG8" s="36">
        <f>IF(ISBLANK(AF9),"",Short0[[#This Row],[Adj Close]]/AF9-1)</f>
        <v>5.9047571687415257E-2</v>
      </c>
      <c r="AH8" s="40">
        <v>45033</v>
      </c>
      <c r="AI8" s="42">
        <v>72.760002</v>
      </c>
      <c r="AJ8" s="39">
        <f>IF(ISBLANK(AH9),"",Short1[[#This Row],[Adj Close]]/AH9-1)</f>
        <v>-0.99838404472971176</v>
      </c>
      <c r="AK8" s="32">
        <v>45033</v>
      </c>
      <c r="AL8" s="47">
        <v>91.120002999999997</v>
      </c>
      <c r="AM8" s="36">
        <f>IF(ISBLANK(AL9),"",Short2[[#This Row],[Adj Close]]/AL9-1)</f>
        <v>1.3187142857142842E-3</v>
      </c>
      <c r="AN8" s="40">
        <v>45033</v>
      </c>
      <c r="AO8" s="42">
        <v>9.5277189999999994</v>
      </c>
      <c r="AP8" s="39">
        <f>IF(ISBLANK(AO9),"",Short3[[#This Row],[Adj Close]]/AO9-1)</f>
        <v>-2.22897422259839E-2</v>
      </c>
      <c r="AQ8" s="32">
        <v>45033</v>
      </c>
      <c r="AR8" s="47">
        <v>44.02</v>
      </c>
      <c r="AS8" s="36">
        <f>IF(ISBLANK(AR9),"",Short4[[#This Row],[Adj Close]]/AR9-1)</f>
        <v>0.32192196161927833</v>
      </c>
      <c r="AT8" s="40">
        <v>45033</v>
      </c>
      <c r="AU8" s="42">
        <v>44.049999</v>
      </c>
      <c r="AV8" s="39">
        <f>IF(ISBLANK(AU9),"",Short5[[#This Row],[Adj Close]]/AU9-1)</f>
        <v>-6.2566564691782678E-2</v>
      </c>
      <c r="AW8" s="32">
        <v>45033</v>
      </c>
      <c r="AX8" s="47">
        <v>190.18223599999999</v>
      </c>
      <c r="AY8" s="36">
        <f>IF(ISBLANK(AX9),"",Short6[[#This Row],[Adj Close]]/AX9-1)</f>
        <v>2.6808372906716782E-2</v>
      </c>
      <c r="AZ8" s="40">
        <v>45033</v>
      </c>
      <c r="BA8" s="42">
        <v>141.740005</v>
      </c>
      <c r="BB8" s="39">
        <f>IF(ISBLANK(BA9),"",Short7[[#This Row],[Adj Close]]/BA9-1)</f>
        <v>-2.5908804408934283E-2</v>
      </c>
    </row>
    <row r="9" spans="1:57" x14ac:dyDescent="0.25">
      <c r="A9" s="40">
        <v>45026</v>
      </c>
      <c r="B9" s="42">
        <v>4137.6401370000003</v>
      </c>
      <c r="C9" s="39">
        <f>IF(ISBLANK(B10), "", GSPC[[#This Row],[Adj Close]]/B10-1)</f>
        <v>7.9463965683657101E-3</v>
      </c>
      <c r="D9" s="40">
        <v>45026</v>
      </c>
      <c r="E9" s="38">
        <v>50.310001</v>
      </c>
      <c r="F9" s="39">
        <f>IF(ISBLANK(E10), "", Long0[[#This Row],[Adj Close]]/E10-1)</f>
        <v>0.10814975294494489</v>
      </c>
      <c r="G9" s="40">
        <v>45026</v>
      </c>
      <c r="H9" s="38">
        <v>112.949997</v>
      </c>
      <c r="I9" s="39">
        <f>IF(ISBLANK(H10),"",Long1[[#This Row],[Adj Close]]/H10-1)</f>
        <v>2.8220291820123533E-2</v>
      </c>
      <c r="J9" s="40">
        <v>45033</v>
      </c>
      <c r="K9" s="38">
        <v>36.849997999999999</v>
      </c>
      <c r="L9" s="39">
        <f>IF(ISBLANK(K10),"",Long2[[#This Row],[Adj Close]]/K10-1)</f>
        <v>-5.6338055219924632E-2</v>
      </c>
      <c r="M9" s="32">
        <v>45026</v>
      </c>
      <c r="N9">
        <v>3.036</v>
      </c>
      <c r="O9" s="36">
        <f>IF(ISBLANK(N10),"",Long3[[#This Row],[Adj Close]]/N10-1)</f>
        <v>-8.5542168674698771E-2</v>
      </c>
      <c r="P9" s="40">
        <v>45026</v>
      </c>
      <c r="Q9" s="38">
        <v>32.610000999999997</v>
      </c>
      <c r="R9" s="39">
        <f>IF(ISBLANK(Q10),"",Long4[[#This Row],[Adj Close]]/Q10-1)</f>
        <v>3.1635557366796574E-2</v>
      </c>
      <c r="S9" s="32">
        <v>45026</v>
      </c>
      <c r="T9">
        <v>25.59</v>
      </c>
      <c r="U9" s="36">
        <f>IF(ISBLANK(T10),"",Long5[[#This Row],[Adj Close]]/T10-1)</f>
        <v>-1.501154734411092E-2</v>
      </c>
      <c r="V9" s="40">
        <v>45026</v>
      </c>
      <c r="W9" s="38">
        <v>23.43</v>
      </c>
      <c r="X9" s="39">
        <f>IF(ISBLANK(W10),"",Long6[[#This Row],[Adj Close]]/W10-1)</f>
        <v>-1.0975136725405732E-2</v>
      </c>
      <c r="Y9" s="32">
        <v>45026</v>
      </c>
      <c r="Z9">
        <v>13.8</v>
      </c>
      <c r="AA9" s="36">
        <f>IF(ISBLANK(Z10),"",Long7[[#This Row],[Adj Close]]/Z10-1)</f>
        <v>0</v>
      </c>
      <c r="AE9" s="32">
        <v>45026</v>
      </c>
      <c r="AF9" s="47">
        <v>104.648842</v>
      </c>
      <c r="AG9" s="36">
        <f>IF(ISBLANK(AF10),"",Short0[[#This Row],[Adj Close]]/AF10-1)</f>
        <v>2.8806588650575726E-2</v>
      </c>
      <c r="AH9" s="40">
        <v>45026</v>
      </c>
      <c r="AI9" s="42">
        <v>73.379997000000003</v>
      </c>
      <c r="AJ9" s="39">
        <f>IF(ISBLANK(AH10),"",Short1[[#This Row],[Adj Close]]/AH10-1)</f>
        <v>-0.99837002161309674</v>
      </c>
      <c r="AK9" s="32">
        <v>45026</v>
      </c>
      <c r="AL9" s="47">
        <v>91</v>
      </c>
      <c r="AM9" s="36">
        <f>IF(ISBLANK(AL10),"",Short2[[#This Row],[Adj Close]]/AL10-1)</f>
        <v>-3.0057557024088633E-2</v>
      </c>
      <c r="AN9" s="40">
        <v>45026</v>
      </c>
      <c r="AO9" s="42">
        <v>9.7449309999999993</v>
      </c>
      <c r="AP9" s="39">
        <f>IF(ISBLANK(AO10),"",Short3[[#This Row],[Adj Close]]/AO10-1)</f>
        <v>-5.0403816587978323E-3</v>
      </c>
      <c r="AQ9" s="32">
        <v>45026</v>
      </c>
      <c r="AR9" s="47">
        <v>33.299999</v>
      </c>
      <c r="AS9" s="36">
        <f>IF(ISBLANK(AR10),"",Short4[[#This Row],[Adj Close]]/AR10-1)</f>
        <v>0.10521075689381854</v>
      </c>
      <c r="AT9" s="40">
        <v>45026</v>
      </c>
      <c r="AU9" s="42">
        <v>46.990001999999997</v>
      </c>
      <c r="AV9" s="39">
        <f>IF(ISBLANK(AU10),"",Short5[[#This Row],[Adj Close]]/AU10-1)</f>
        <v>7.602482601441829E-2</v>
      </c>
      <c r="AW9" s="32">
        <v>45026</v>
      </c>
      <c r="AX9" s="47">
        <v>185.21687299999999</v>
      </c>
      <c r="AY9" s="36">
        <f>IF(ISBLANK(AX10),"",Short6[[#This Row],[Adj Close]]/AX10-1)</f>
        <v>2.9201092863089473E-2</v>
      </c>
      <c r="AZ9" s="40">
        <v>45026</v>
      </c>
      <c r="BA9" s="42">
        <v>145.509995</v>
      </c>
      <c r="BB9" s="39">
        <f>IF(ISBLANK(BA10),"",Short7[[#This Row],[Adj Close]]/BA10-1)</f>
        <v>-3.0837911488197034E-2</v>
      </c>
    </row>
    <row r="10" spans="1:57" x14ac:dyDescent="0.25">
      <c r="A10" s="40">
        <v>45019</v>
      </c>
      <c r="B10" s="42">
        <v>4105.0200199999999</v>
      </c>
      <c r="C10" s="39">
        <f>IF(ISBLANK(B11), "", GSPC[[#This Row],[Adj Close]]/B11-1)</f>
        <v>-1.043980361278507E-3</v>
      </c>
      <c r="D10" s="40">
        <v>45019</v>
      </c>
      <c r="E10" s="38">
        <v>45.400002000000001</v>
      </c>
      <c r="F10" s="39">
        <f>IF(ISBLANK(E11), "", Long0[[#This Row],[Adj Close]]/E11-1)</f>
        <v>3.7586115410126464E-3</v>
      </c>
      <c r="G10" s="40">
        <v>45019</v>
      </c>
      <c r="H10" s="38">
        <v>109.849998</v>
      </c>
      <c r="I10" s="39">
        <f>IF(ISBLANK(H11),"",Long1[[#This Row],[Adj Close]]/H11-1)</f>
        <v>1.0579586308544275E-2</v>
      </c>
      <c r="J10" s="40">
        <v>45026</v>
      </c>
      <c r="K10" s="38">
        <v>39.049999</v>
      </c>
      <c r="L10" s="39">
        <f>IF(ISBLANK(K11),"",Long2[[#This Row],[Adj Close]]/K11-1)</f>
        <v>-2.2528209698918444E-2</v>
      </c>
      <c r="M10" s="32">
        <v>45019</v>
      </c>
      <c r="N10">
        <v>3.32</v>
      </c>
      <c r="O10" s="36">
        <f>IF(ISBLANK(N11),"",Long3[[#This Row],[Adj Close]]/N11-1)</f>
        <v>-8.7912087912087933E-2</v>
      </c>
      <c r="P10" s="40">
        <v>45019</v>
      </c>
      <c r="Q10" s="38">
        <v>31.610001</v>
      </c>
      <c r="R10" s="39">
        <f>IF(ISBLANK(Q11),"",Long4[[#This Row],[Adj Close]]/Q11-1)</f>
        <v>1.8035491724170516E-2</v>
      </c>
      <c r="S10" s="32">
        <v>45019</v>
      </c>
      <c r="T10">
        <v>25.98</v>
      </c>
      <c r="U10" s="36">
        <f>IF(ISBLANK(T11),"",Long5[[#This Row],[Adj Close]]/T11-1)</f>
        <v>3.0888030888032159E-3</v>
      </c>
      <c r="V10" s="40">
        <v>45019</v>
      </c>
      <c r="W10" s="38">
        <v>23.690000999999999</v>
      </c>
      <c r="X10" s="39">
        <f>IF(ISBLANK(W11),"",Long6[[#This Row],[Adj Close]]/W11-1)</f>
        <v>-3.1479886814386293E-2</v>
      </c>
      <c r="Y10" s="32">
        <v>45019</v>
      </c>
      <c r="Z10">
        <v>13.8</v>
      </c>
      <c r="AA10" s="36">
        <f>IF(ISBLANK(Z11),"",Long7[[#This Row],[Adj Close]]/Z11-1)</f>
        <v>-5.4794520547945091E-2</v>
      </c>
      <c r="AE10" s="32">
        <v>45019</v>
      </c>
      <c r="AF10" s="47">
        <v>101.71867399999999</v>
      </c>
      <c r="AG10" s="36">
        <f>IF(ISBLANK(AF11),"",Short0[[#This Row],[Adj Close]]/AF11-1)</f>
        <v>-2.9017241526117732E-2</v>
      </c>
      <c r="AH10" s="40">
        <v>45019</v>
      </c>
      <c r="AI10" s="42">
        <v>75.080001999999993</v>
      </c>
      <c r="AJ10" s="39">
        <f>IF(ISBLANK(AH11),"",Short1[[#This Row],[Adj Close]]/AH11-1)</f>
        <v>-0.9983320003110282</v>
      </c>
      <c r="AK10" s="32">
        <v>45019</v>
      </c>
      <c r="AL10" s="47">
        <v>93.82</v>
      </c>
      <c r="AM10" s="36">
        <f>IF(ISBLANK(AL11),"",Short2[[#This Row],[Adj Close]]/AL11-1)</f>
        <v>-2.1485159203749382E-2</v>
      </c>
      <c r="AN10" s="40">
        <v>45019</v>
      </c>
      <c r="AO10" s="42">
        <v>9.7942979999999995</v>
      </c>
      <c r="AP10" s="39">
        <f>IF(ISBLANK(AO11),"",Short3[[#This Row],[Adj Close]]/AO11-1)</f>
        <v>3.1185082404384223E-2</v>
      </c>
      <c r="AQ10" s="32">
        <v>45019</v>
      </c>
      <c r="AR10" s="47">
        <v>30.129999000000002</v>
      </c>
      <c r="AS10" s="36">
        <f>IF(ISBLANK(AR11),"",Short4[[#This Row],[Adj Close]]/AR11-1)</f>
        <v>-5.5485924764890227E-2</v>
      </c>
      <c r="AT10" s="40">
        <v>45019</v>
      </c>
      <c r="AU10" s="42">
        <v>43.669998</v>
      </c>
      <c r="AV10" s="39">
        <f>IF(ISBLANK(AU11),"",Short5[[#This Row],[Adj Close]]/AU11-1)</f>
        <v>-4.8169201216887503E-2</v>
      </c>
      <c r="AW10" s="32">
        <v>45019</v>
      </c>
      <c r="AX10" s="47">
        <v>179.961792</v>
      </c>
      <c r="AY10" s="36">
        <f>IF(ISBLANK(AX11),"",Short6[[#This Row],[Adj Close]]/AX11-1)</f>
        <v>-1.8792889660460776E-2</v>
      </c>
      <c r="AZ10" s="40">
        <v>45019</v>
      </c>
      <c r="BA10" s="42">
        <v>150.13999899999999</v>
      </c>
      <c r="BB10" s="39">
        <f>IF(ISBLANK(BA11),"",Short7[[#This Row],[Adj Close]]/BA11-1)</f>
        <v>-3.2166607614046216E-2</v>
      </c>
    </row>
    <row r="11" spans="1:57" x14ac:dyDescent="0.25">
      <c r="A11" s="40">
        <v>45012</v>
      </c>
      <c r="B11" s="42">
        <v>4109.3100590000004</v>
      </c>
      <c r="C11" s="39">
        <f>IF(ISBLANK(B12), "", GSPC[[#This Row],[Adj Close]]/B12-1)</f>
        <v>3.4832641066415926E-2</v>
      </c>
      <c r="D11" s="40">
        <v>45012</v>
      </c>
      <c r="E11" s="38">
        <v>45.23</v>
      </c>
      <c r="F11" s="39">
        <f>IF(ISBLANK(E12), "", Long0[[#This Row],[Adj Close]]/E12-1)</f>
        <v>4.1446005065622682E-2</v>
      </c>
      <c r="G11" s="40">
        <v>45012</v>
      </c>
      <c r="H11" s="38">
        <v>108.699997</v>
      </c>
      <c r="I11" s="39">
        <f>IF(ISBLANK(H12),"",Long1[[#This Row],[Adj Close]]/H12-1)</f>
        <v>-4.5787547045444965E-3</v>
      </c>
      <c r="J11" s="40">
        <v>45019</v>
      </c>
      <c r="K11" s="38">
        <v>39.950001</v>
      </c>
      <c r="L11" s="39">
        <f>IF(ISBLANK(K12),"",Long2[[#This Row],[Adj Close]]/K12-1)</f>
        <v>8.559788276081215E-2</v>
      </c>
      <c r="M11" s="32">
        <v>45012</v>
      </c>
      <c r="N11">
        <v>3.64</v>
      </c>
      <c r="O11" s="36">
        <f>IF(ISBLANK(N12),"",Long3[[#This Row],[Adj Close]]/N12-1)</f>
        <v>-9.6774193548387122E-2</v>
      </c>
      <c r="P11" s="40">
        <v>45012</v>
      </c>
      <c r="Q11" s="38">
        <v>31.049999</v>
      </c>
      <c r="R11" s="39">
        <f>IF(ISBLANK(Q12),"",Long4[[#This Row],[Adj Close]]/Q12-1)</f>
        <v>7.179841462887171E-2</v>
      </c>
      <c r="S11" s="32">
        <v>45012</v>
      </c>
      <c r="T11">
        <v>25.9</v>
      </c>
      <c r="U11" s="36">
        <f>IF(ISBLANK(T12),"",Long5[[#This Row],[Adj Close]]/T12-1)</f>
        <v>3.351959431442908E-2</v>
      </c>
      <c r="V11" s="40">
        <v>45012</v>
      </c>
      <c r="W11" s="38">
        <v>24.459999</v>
      </c>
      <c r="X11" s="39">
        <f>IF(ISBLANK(W12),"",Long6[[#This Row],[Adj Close]]/W12-1)</f>
        <v>0.11435070094074251</v>
      </c>
      <c r="Y11" s="32">
        <v>45012</v>
      </c>
      <c r="Z11">
        <v>14.6</v>
      </c>
      <c r="AA11" s="36">
        <f>IF(ISBLANK(Z12),"",Long7[[#This Row],[Adj Close]]/Z12-1)</f>
        <v>5.9506531204644331E-2</v>
      </c>
      <c r="AE11" s="32">
        <v>45012</v>
      </c>
      <c r="AF11" s="47">
        <v>104.758476</v>
      </c>
      <c r="AG11" s="36">
        <f>IF(ISBLANK(AF12),"",Short0[[#This Row],[Adj Close]]/AF12-1)</f>
        <v>1.3206158313289418E-2</v>
      </c>
      <c r="AH11" s="40">
        <v>45012</v>
      </c>
      <c r="AI11" s="42">
        <v>78.269997000000004</v>
      </c>
      <c r="AJ11" s="39">
        <f>IF(ISBLANK(AH12),"",Short1[[#This Row],[Adj Close]]/AH12-1)</f>
        <v>-0.99826085997111436</v>
      </c>
      <c r="AK11" s="32">
        <v>45012</v>
      </c>
      <c r="AL11" s="47">
        <v>95.879997000000003</v>
      </c>
      <c r="AM11" s="36">
        <f>IF(ISBLANK(AL12),"",Short2[[#This Row],[Adj Close]]/AL12-1)</f>
        <v>5.8511756270440474E-2</v>
      </c>
      <c r="AN11" s="40">
        <v>45012</v>
      </c>
      <c r="AO11" s="42">
        <v>9.4980989999999998</v>
      </c>
      <c r="AP11" s="39">
        <f>IF(ISBLANK(AO12),"",Short3[[#This Row],[Adj Close]]/AO12-1)</f>
        <v>3.1082503760947677E-2</v>
      </c>
      <c r="AQ11" s="32">
        <v>45012</v>
      </c>
      <c r="AR11" s="47">
        <v>31.9</v>
      </c>
      <c r="AS11" s="36">
        <f>IF(ISBLANK(AR12),"",Short4[[#This Row],[Adj Close]]/AR12-1)</f>
        <v>4.9342105263157965E-2</v>
      </c>
      <c r="AT11" s="40">
        <v>45012</v>
      </c>
      <c r="AU11" s="42">
        <v>45.880001</v>
      </c>
      <c r="AV11" s="39">
        <f>IF(ISBLANK(AU12),"",Short5[[#This Row],[Adj Close]]/AU12-1)</f>
        <v>8.2330787504854452E-2</v>
      </c>
      <c r="AW11" s="32">
        <v>45012</v>
      </c>
      <c r="AX11" s="47">
        <v>183.408569</v>
      </c>
      <c r="AY11" s="36">
        <f>IF(ISBLANK(AX12),"",Short6[[#This Row],[Adj Close]]/AX12-1)</f>
        <v>-3.8526182448144208E-3</v>
      </c>
      <c r="AZ11" s="40">
        <v>45012</v>
      </c>
      <c r="BA11" s="42">
        <v>155.13000500000001</v>
      </c>
      <c r="BB11" s="39">
        <f>IF(ISBLANK(BA12),"",Short7[[#This Row],[Adj Close]]/BA12-1)</f>
        <v>6.2097816816346851E-2</v>
      </c>
    </row>
    <row r="12" spans="1:57" x14ac:dyDescent="0.25">
      <c r="A12" s="40">
        <v>45005</v>
      </c>
      <c r="B12" s="42">
        <v>3970.98999</v>
      </c>
      <c r="C12" s="39">
        <f>IF(ISBLANK(B13), "", GSPC[[#This Row],[Adj Close]]/B13-1)</f>
        <v>1.3876715369502524E-2</v>
      </c>
      <c r="D12" s="40">
        <v>45005</v>
      </c>
      <c r="E12" s="38">
        <v>43.43</v>
      </c>
      <c r="F12" s="39">
        <f>IF(ISBLANK(E13), "", Long0[[#This Row],[Adj Close]]/E13-1)</f>
        <v>-5.050288366843525E-2</v>
      </c>
      <c r="G12" s="40">
        <v>45005</v>
      </c>
      <c r="H12" s="38">
        <v>109.199997</v>
      </c>
      <c r="I12" s="39">
        <f>IF(ISBLANK(H13),"",Long1[[#This Row],[Adj Close]]/H13-1)</f>
        <v>-4.5037176126579426E-2</v>
      </c>
      <c r="J12" s="40">
        <v>45012</v>
      </c>
      <c r="K12" s="38">
        <v>36.799999</v>
      </c>
      <c r="L12" s="39">
        <f>IF(ISBLANK(K13),"",Long2[[#This Row],[Adj Close]]/K13-1)</f>
        <v>-2.3872731462261765E-2</v>
      </c>
      <c r="M12" s="32">
        <v>45005</v>
      </c>
      <c r="N12">
        <v>4.03</v>
      </c>
      <c r="O12" s="36">
        <f>IF(ISBLANK(N13),"",Long3[[#This Row],[Adj Close]]/N13-1)</f>
        <v>-0.11622807017543846</v>
      </c>
      <c r="P12" s="40">
        <v>45005</v>
      </c>
      <c r="Q12" s="38">
        <v>28.969999000000001</v>
      </c>
      <c r="R12" s="39">
        <f>IF(ISBLANK(Q13),"",Long4[[#This Row],[Adj Close]]/Q13-1)</f>
        <v>6.9516510253737618E-3</v>
      </c>
      <c r="S12" s="32">
        <v>45005</v>
      </c>
      <c r="T12">
        <v>25.059999000000001</v>
      </c>
      <c r="U12" s="36">
        <f>IF(ISBLANK(T13),"",Long5[[#This Row],[Adj Close]]/T13-1)</f>
        <v>1.9942979242979275E-2</v>
      </c>
      <c r="V12" s="40">
        <v>45005</v>
      </c>
      <c r="W12" s="38">
        <v>21.950001</v>
      </c>
      <c r="X12" s="39">
        <f>IF(ISBLANK(W13),"",Long6[[#This Row],[Adj Close]]/W13-1)</f>
        <v>-6.196576923076913E-2</v>
      </c>
      <c r="Y12" s="32">
        <v>45005</v>
      </c>
      <c r="Z12">
        <v>13.78</v>
      </c>
      <c r="AA12" s="36">
        <f>IF(ISBLANK(Z13),"",Long7[[#This Row],[Adj Close]]/Z13-1)</f>
        <v>-0.1462205171140345</v>
      </c>
      <c r="AE12" s="32">
        <v>45005</v>
      </c>
      <c r="AF12" s="47">
        <v>103.393051</v>
      </c>
      <c r="AG12" s="36">
        <f>IF(ISBLANK(AF13),"",Short0[[#This Row],[Adj Close]]/AF13-1)</f>
        <v>2.3187595244857917E-3</v>
      </c>
      <c r="AH12" s="40">
        <v>45005</v>
      </c>
      <c r="AI12" s="42">
        <v>73.440810999999997</v>
      </c>
      <c r="AJ12" s="39">
        <f>IF(ISBLANK(AH13),"",Short1[[#This Row],[Adj Close]]/AH13-1)</f>
        <v>-0.99836790944041953</v>
      </c>
      <c r="AK12" s="32">
        <v>45005</v>
      </c>
      <c r="AL12" s="47">
        <v>90.580001999999993</v>
      </c>
      <c r="AM12" s="36">
        <f>IF(ISBLANK(AL13),"",Short2[[#This Row],[Adj Close]]/AL13-1)</f>
        <v>1.6040381019845507E-2</v>
      </c>
      <c r="AN12" s="40">
        <v>45005</v>
      </c>
      <c r="AO12" s="42">
        <v>9.2117740000000001</v>
      </c>
      <c r="AP12" s="39">
        <f>IF(ISBLANK(AO13),"",Short3[[#This Row],[Adj Close]]/AO13-1)</f>
        <v>-1.0604470841383717E-2</v>
      </c>
      <c r="AQ12" s="32">
        <v>45005</v>
      </c>
      <c r="AR12" s="47">
        <v>30.4</v>
      </c>
      <c r="AS12" s="36">
        <f>IF(ISBLANK(AR13),"",Short4[[#This Row],[Adj Close]]/AR13-1)</f>
        <v>-4.6124912264671747E-2</v>
      </c>
      <c r="AT12" s="40">
        <v>45005</v>
      </c>
      <c r="AU12" s="42">
        <v>42.389999000000003</v>
      </c>
      <c r="AV12" s="39">
        <f>IF(ISBLANK(AU13),"",Short5[[#This Row],[Adj Close]]/AU13-1)</f>
        <v>-1.1048794559671671E-2</v>
      </c>
      <c r="AW12" s="32">
        <v>45005</v>
      </c>
      <c r="AX12" s="47">
        <v>184.11790500000001</v>
      </c>
      <c r="AY12" s="36">
        <f>IF(ISBLANK(AX13),"",Short6[[#This Row],[Adj Close]]/AX13-1)</f>
        <v>1.1470887185921708E-2</v>
      </c>
      <c r="AZ12" s="40">
        <v>45005</v>
      </c>
      <c r="BA12" s="42">
        <v>146.05999800000001</v>
      </c>
      <c r="BB12" s="39">
        <f>IF(ISBLANK(BA13),"",Short7[[#This Row],[Adj Close]]/BA13-1)</f>
        <v>3.0991167152815802E-2</v>
      </c>
    </row>
    <row r="13" spans="1:57" x14ac:dyDescent="0.25">
      <c r="A13" s="40">
        <v>44998</v>
      </c>
      <c r="B13" s="42">
        <v>3916.639893</v>
      </c>
      <c r="C13" s="39">
        <f>IF(ISBLANK(B14), "", GSPC[[#This Row],[Adj Close]]/B14-1)</f>
        <v>1.4255735006951875E-2</v>
      </c>
      <c r="D13" s="40">
        <v>44998</v>
      </c>
      <c r="E13" s="38">
        <v>45.740001999999997</v>
      </c>
      <c r="F13" s="39">
        <f>IF(ISBLANK(E14), "", Long0[[#This Row],[Adj Close]]/E14-1)</f>
        <v>5.8306361445942478E-2</v>
      </c>
      <c r="G13" s="40">
        <v>44998</v>
      </c>
      <c r="H13" s="38">
        <v>114.349998</v>
      </c>
      <c r="I13" s="39">
        <f>IF(ISBLANK(H14),"",Long1[[#This Row],[Adj Close]]/H14-1)</f>
        <v>5.7168075387021844E-3</v>
      </c>
      <c r="J13" s="40">
        <v>45005</v>
      </c>
      <c r="K13" s="38">
        <v>37.700001</v>
      </c>
      <c r="L13" s="39">
        <f>IF(ISBLANK(K14),"",Long2[[#This Row],[Adj Close]]/K14-1)</f>
        <v>-9.1983708067903125E-3</v>
      </c>
      <c r="M13" s="32">
        <v>44998</v>
      </c>
      <c r="N13">
        <v>4.5599999999999996</v>
      </c>
      <c r="O13" s="36">
        <f>IF(ISBLANK(N14),"",Long3[[#This Row],[Adj Close]]/N14-1)</f>
        <v>-8.6956521739131043E-3</v>
      </c>
      <c r="P13" s="40">
        <v>44998</v>
      </c>
      <c r="Q13" s="38">
        <v>28.77</v>
      </c>
      <c r="R13" s="39">
        <f>IF(ISBLANK(Q14),"",Long4[[#This Row],[Adj Close]]/Q14-1)</f>
        <v>-0.13965308431976931</v>
      </c>
      <c r="S13" s="32">
        <v>44998</v>
      </c>
      <c r="T13">
        <v>24.57</v>
      </c>
      <c r="U13" s="36">
        <f>IF(ISBLANK(T14),"",Long5[[#This Row],[Adj Close]]/T14-1)</f>
        <v>4.4198850650282617E-2</v>
      </c>
      <c r="V13" s="40">
        <v>44998</v>
      </c>
      <c r="W13" s="38">
        <v>23.4</v>
      </c>
      <c r="X13" s="39">
        <f>IF(ISBLANK(W14),"",Long6[[#This Row],[Adj Close]]/W14-1)</f>
        <v>2.8119507908611396E-2</v>
      </c>
      <c r="Y13" s="32">
        <v>44998</v>
      </c>
      <c r="Z13">
        <v>16.139999</v>
      </c>
      <c r="AA13" s="36">
        <f>IF(ISBLANK(Z14),"",Long7[[#This Row],[Adj Close]]/Z14-1)</f>
        <v>-2.1818242424242462E-2</v>
      </c>
      <c r="AE13" s="32">
        <v>44998</v>
      </c>
      <c r="AF13" s="47">
        <v>103.153862</v>
      </c>
      <c r="AG13" s="36">
        <f>IF(ISBLANK(AF14),"",Short0[[#This Row],[Adj Close]]/AF14-1)</f>
        <v>6.2846671195608161E-2</v>
      </c>
      <c r="AH13" s="40">
        <v>44998</v>
      </c>
      <c r="AI13" s="42">
        <v>75.822310999999999</v>
      </c>
      <c r="AJ13" s="39">
        <f>IF(ISBLANK(AH14),"",Short1[[#This Row],[Adj Close]]/AH14-1)</f>
        <v>-0.99831472270009558</v>
      </c>
      <c r="AK13" s="32">
        <v>44998</v>
      </c>
      <c r="AL13" s="47">
        <v>89.150002000000001</v>
      </c>
      <c r="AM13" s="36">
        <f>IF(ISBLANK(AL14),"",Short2[[#This Row],[Adj Close]]/AL14-1)</f>
        <v>-1.6221595137223654E-2</v>
      </c>
      <c r="AN13" s="40">
        <v>44998</v>
      </c>
      <c r="AO13" s="42">
        <v>9.3105069999999994</v>
      </c>
      <c r="AP13" s="39">
        <f>IF(ISBLANK(AO14),"",Short3[[#This Row],[Adj Close]]/AO14-1)</f>
        <v>-4.6334554457118871E-2</v>
      </c>
      <c r="AQ13" s="32">
        <v>44998</v>
      </c>
      <c r="AR13" s="47">
        <v>31.870000999999998</v>
      </c>
      <c r="AS13" s="36">
        <f>IF(ISBLANK(AR14),"",Short4[[#This Row],[Adj Close]]/AR14-1)</f>
        <v>-8.0230904459976715E-2</v>
      </c>
      <c r="AT13" s="40">
        <v>44998</v>
      </c>
      <c r="AU13" s="42">
        <v>42.863590000000002</v>
      </c>
      <c r="AV13" s="39">
        <f>IF(ISBLANK(AU14),"",Short5[[#This Row],[Adj Close]]/AU14-1)</f>
        <v>-0.12204572185628726</v>
      </c>
      <c r="AW13" s="32">
        <v>44998</v>
      </c>
      <c r="AX13" s="47">
        <v>182.02986100000001</v>
      </c>
      <c r="AY13" s="36">
        <f>IF(ISBLANK(AX14),"",Short6[[#This Row],[Adj Close]]/AX14-1)</f>
        <v>0.10513765427975974</v>
      </c>
      <c r="AZ13" s="40">
        <v>44998</v>
      </c>
      <c r="BA13" s="42">
        <v>141.66949500000001</v>
      </c>
      <c r="BB13" s="39">
        <f>IF(ISBLANK(BA14),"",Short7[[#This Row],[Adj Close]]/BA14-1)</f>
        <v>4.0894141173418719E-2</v>
      </c>
    </row>
    <row r="14" spans="1:57" x14ac:dyDescent="0.25">
      <c r="A14" s="40">
        <v>44991</v>
      </c>
      <c r="B14" s="42">
        <v>3861.5900879999999</v>
      </c>
      <c r="C14" s="39">
        <f>IF(ISBLANK(B15), "", GSPC[[#This Row],[Adj Close]]/B15-1)</f>
        <v>-4.5493373080103816E-2</v>
      </c>
      <c r="D14" s="40">
        <v>44991</v>
      </c>
      <c r="E14" s="38">
        <v>43.220001000000003</v>
      </c>
      <c r="F14" s="39">
        <f>IF(ISBLANK(E15), "", Long0[[#This Row],[Adj Close]]/E15-1)</f>
        <v>-0.14988196302124313</v>
      </c>
      <c r="G14" s="40">
        <v>44991</v>
      </c>
      <c r="H14" s="38">
        <v>113.699997</v>
      </c>
      <c r="I14" s="39">
        <f>IF(ISBLANK(H15),"",Long1[[#This Row],[Adj Close]]/H15-1)</f>
        <v>-4.6940535282300133E-2</v>
      </c>
      <c r="J14" s="40">
        <v>44998</v>
      </c>
      <c r="K14" s="38">
        <v>38.049999</v>
      </c>
      <c r="L14" s="39">
        <f>IF(ISBLANK(K15),"",Long2[[#This Row],[Adj Close]]/K15-1)</f>
        <v>-3.3036825059050812E-2</v>
      </c>
      <c r="M14" s="32">
        <v>44991</v>
      </c>
      <c r="N14">
        <v>4.5999999999999996</v>
      </c>
      <c r="O14" s="36">
        <f>IF(ISBLANK(N15),"",Long3[[#This Row],[Adj Close]]/N15-1)</f>
        <v>-6.5040650406504086E-2</v>
      </c>
      <c r="P14" s="40">
        <v>44991</v>
      </c>
      <c r="Q14" s="38">
        <v>33.439999</v>
      </c>
      <c r="R14" s="39">
        <f>IF(ISBLANK(Q15),"",Long4[[#This Row],[Adj Close]]/Q15-1)</f>
        <v>-4.2047279093345824E-2</v>
      </c>
      <c r="S14" s="32">
        <v>44991</v>
      </c>
      <c r="T14">
        <v>23.530000999999999</v>
      </c>
      <c r="U14" s="36">
        <f>IF(ISBLANK(T15),"",Long5[[#This Row],[Adj Close]]/T15-1)</f>
        <v>-0.12462790642216925</v>
      </c>
      <c r="V14" s="40">
        <v>44991</v>
      </c>
      <c r="W14" s="38">
        <v>22.76</v>
      </c>
      <c r="X14" s="39">
        <f>IF(ISBLANK(W15),"",Long6[[#This Row],[Adj Close]]/W15-1)</f>
        <v>5.9097254536994104E-2</v>
      </c>
      <c r="Y14" s="32">
        <v>44991</v>
      </c>
      <c r="Z14">
        <v>16.5</v>
      </c>
      <c r="AA14" s="36">
        <f>IF(ISBLANK(Z15),"",Long7[[#This Row],[Adj Close]]/Z15-1)</f>
        <v>-4.9539225256957087E-2</v>
      </c>
      <c r="AE14" s="32">
        <v>44991</v>
      </c>
      <c r="AF14" s="47">
        <v>97.054321000000002</v>
      </c>
      <c r="AG14" s="36">
        <f>IF(ISBLANK(AF15),"",Short0[[#This Row],[Adj Close]]/AF15-1)</f>
        <v>-2.3564207075394972E-3</v>
      </c>
      <c r="AH14" s="40">
        <v>44991</v>
      </c>
      <c r="AI14" s="42">
        <v>77.680069000000003</v>
      </c>
      <c r="AJ14" s="39">
        <f>IF(ISBLANK(AH15),"",Short1[[#This Row],[Adj Close]]/AH15-1)</f>
        <v>-0.99827316225769158</v>
      </c>
      <c r="AK14" s="32">
        <v>44991</v>
      </c>
      <c r="AL14" s="47">
        <v>90.620002999999997</v>
      </c>
      <c r="AM14" s="36">
        <f>IF(ISBLANK(AL15),"",Short2[[#This Row],[Adj Close]]/AL15-1)</f>
        <v>-0.10054587593052111</v>
      </c>
      <c r="AN14" s="40">
        <v>44991</v>
      </c>
      <c r="AO14" s="42">
        <v>9.7628649999999997</v>
      </c>
      <c r="AP14" s="39">
        <f>IF(ISBLANK(AO15),"",Short3[[#This Row],[Adj Close]]/AO15-1)</f>
        <v>-0.10152742449914498</v>
      </c>
      <c r="AQ14" s="32">
        <v>44991</v>
      </c>
      <c r="AR14" s="47">
        <v>34.650002000000001</v>
      </c>
      <c r="AS14" s="36">
        <f>IF(ISBLANK(AR15),"",Short4[[#This Row],[Adj Close]]/AR15-1)</f>
        <v>-6.3006976744185983E-2</v>
      </c>
      <c r="AT14" s="40">
        <v>44991</v>
      </c>
      <c r="AU14" s="42">
        <v>48.822121000000003</v>
      </c>
      <c r="AV14" s="39">
        <f>IF(ISBLANK(AU15),"",Short5[[#This Row],[Adj Close]]/AU15-1)</f>
        <v>-0.13781509904143929</v>
      </c>
      <c r="AW14" s="32">
        <v>44991</v>
      </c>
      <c r="AX14" s="47">
        <v>164.71238700000001</v>
      </c>
      <c r="AY14" s="36">
        <f>IF(ISBLANK(AX15),"",Short6[[#This Row],[Adj Close]]/AX15-1)</f>
        <v>-4.8977277965062793E-2</v>
      </c>
      <c r="AZ14" s="40">
        <v>44991</v>
      </c>
      <c r="BA14" s="42">
        <v>136.10365300000001</v>
      </c>
      <c r="BB14" s="39">
        <f>IF(ISBLANK(BA15),"",Short7[[#This Row],[Adj Close]]/BA15-1)</f>
        <v>-3.5825311593980835E-2</v>
      </c>
    </row>
    <row r="15" spans="1:57" x14ac:dyDescent="0.25">
      <c r="A15" s="40">
        <v>44984</v>
      </c>
      <c r="B15" s="42">
        <v>4045.639893</v>
      </c>
      <c r="C15" s="39">
        <f>IF(ISBLANK(B16), "", GSPC[[#This Row],[Adj Close]]/B16-1)</f>
        <v>1.9042592330893227E-2</v>
      </c>
      <c r="D15" s="40">
        <v>44984</v>
      </c>
      <c r="E15" s="38">
        <v>50.84</v>
      </c>
      <c r="F15" s="39">
        <f>IF(ISBLANK(E16), "", Long0[[#This Row],[Adj Close]]/E16-1)</f>
        <v>5.8725531028738009E-2</v>
      </c>
      <c r="G15" s="40">
        <v>44984</v>
      </c>
      <c r="H15" s="38">
        <v>119.300003</v>
      </c>
      <c r="I15" s="39">
        <f>IF(ISBLANK(H16),"",Long1[[#This Row],[Adj Close]]/H16-1)</f>
        <v>1.1016974576271155E-2</v>
      </c>
      <c r="J15" s="40">
        <v>44991</v>
      </c>
      <c r="K15" s="38">
        <v>39.349997999999999</v>
      </c>
      <c r="L15" s="39">
        <f>IF(ISBLANK(K16),"",Long2[[#This Row],[Adj Close]]/K16-1)</f>
        <v>-4.257907749776535E-2</v>
      </c>
      <c r="M15" s="32">
        <v>44984</v>
      </c>
      <c r="N15">
        <v>4.92</v>
      </c>
      <c r="O15" s="36">
        <f>IF(ISBLANK(N16),"",Long3[[#This Row],[Adj Close]]/N16-1)</f>
        <v>-2.5742574257425765E-2</v>
      </c>
      <c r="P15" s="40">
        <v>44984</v>
      </c>
      <c r="Q15" s="38">
        <v>34.907775999999998</v>
      </c>
      <c r="R15" s="39">
        <f>IF(ISBLANK(Q16),"",Long4[[#This Row],[Adj Close]]/Q16-1)</f>
        <v>3.9764330487168209E-2</v>
      </c>
      <c r="S15" s="32">
        <v>44984</v>
      </c>
      <c r="T15">
        <v>26.879999000000002</v>
      </c>
      <c r="U15" s="36">
        <f>IF(ISBLANK(T16),"",Long5[[#This Row],[Adj Close]]/T16-1)</f>
        <v>-5.9172335089779926E-3</v>
      </c>
      <c r="V15" s="40">
        <v>44984</v>
      </c>
      <c r="W15" s="38">
        <v>21.49</v>
      </c>
      <c r="X15" s="39">
        <f>IF(ISBLANK(W16),"",Long6[[#This Row],[Adj Close]]/W16-1)</f>
        <v>6.4915758176412153E-2</v>
      </c>
      <c r="Y15" s="32">
        <v>44984</v>
      </c>
      <c r="Z15">
        <v>17.360001</v>
      </c>
      <c r="AA15" s="36">
        <f>IF(ISBLANK(Z16),"",Long7[[#This Row],[Adj Close]]/Z16-1)</f>
        <v>-1.587290339415548E-2</v>
      </c>
      <c r="AE15" s="32">
        <v>44984</v>
      </c>
      <c r="AF15" s="47">
        <v>97.283562000000003</v>
      </c>
      <c r="AG15" s="36">
        <f>IF(ISBLANK(AF16),"",Short0[[#This Row],[Adj Close]]/AF16-1)</f>
        <v>1.8468402305833687E-2</v>
      </c>
      <c r="AH15" s="40">
        <v>44984</v>
      </c>
      <c r="AI15" s="42">
        <v>82.275054999999995</v>
      </c>
      <c r="AJ15" s="39">
        <f>IF(ISBLANK(AH16),"",Short1[[#This Row],[Adj Close]]/AH16-1)</f>
        <v>-0.9981707304844698</v>
      </c>
      <c r="AK15" s="32">
        <v>44984</v>
      </c>
      <c r="AL15" s="47">
        <v>100.75</v>
      </c>
      <c r="AM15" s="36">
        <f>IF(ISBLANK(AL16),"",Short2[[#This Row],[Adj Close]]/AL16-1)</f>
        <v>-1.1285593497829427E-2</v>
      </c>
      <c r="AN15" s="40">
        <v>44984</v>
      </c>
      <c r="AO15" s="42">
        <v>10.866069</v>
      </c>
      <c r="AP15" s="39">
        <f>IF(ISBLANK(AO16),"",Short3[[#This Row],[Adj Close]]/AO16-1)</f>
        <v>-3.3014780203145633E-2</v>
      </c>
      <c r="AQ15" s="32">
        <v>44984</v>
      </c>
      <c r="AR15" s="47">
        <v>36.979999999999997</v>
      </c>
      <c r="AS15" s="36">
        <f>IF(ISBLANK(AR16),"",Short4[[#This Row],[Adj Close]]/AR16-1)</f>
        <v>8.2235942770614079E-2</v>
      </c>
      <c r="AT15" s="40">
        <v>44984</v>
      </c>
      <c r="AU15" s="42">
        <v>56.626044999999998</v>
      </c>
      <c r="AV15" s="39">
        <f>IF(ISBLANK(AU16),"",Short5[[#This Row],[Adj Close]]/AU16-1)</f>
        <v>0.10929927274408424</v>
      </c>
      <c r="AW15" s="32">
        <v>44984</v>
      </c>
      <c r="AX15" s="47">
        <v>173.195007</v>
      </c>
      <c r="AY15" s="36">
        <f>IF(ISBLANK(AX16),"",Short6[[#This Row],[Adj Close]]/AX16-1)</f>
        <v>1.4556398522751701E-2</v>
      </c>
      <c r="AZ15" s="40">
        <v>44984</v>
      </c>
      <c r="BA15" s="42">
        <v>141.16078200000001</v>
      </c>
      <c r="BB15" s="39">
        <f>IF(ISBLANK(BA16),"",Short7[[#This Row],[Adj Close]]/BA16-1)</f>
        <v>2.9685659994616476E-2</v>
      </c>
    </row>
    <row r="16" spans="1:57" x14ac:dyDescent="0.25">
      <c r="A16" s="40">
        <v>44977</v>
      </c>
      <c r="B16" s="42">
        <v>3970.040039</v>
      </c>
      <c r="C16" s="39">
        <f>IF(ISBLANK(B17), "", GSPC[[#This Row],[Adj Close]]/B17-1)</f>
        <v>-2.6733915321166091E-2</v>
      </c>
      <c r="D16" s="40">
        <v>44977</v>
      </c>
      <c r="E16" s="38">
        <v>48.02</v>
      </c>
      <c r="F16" s="39">
        <f>IF(ISBLANK(E17), "", Long0[[#This Row],[Adj Close]]/E17-1)</f>
        <v>-5.6396130013679158E-2</v>
      </c>
      <c r="G16" s="40">
        <v>44977</v>
      </c>
      <c r="H16" s="38">
        <v>118</v>
      </c>
      <c r="I16" s="39">
        <f>IF(ISBLANK(H17),"",Long1[[#This Row],[Adj Close]]/H17-1)</f>
        <v>-4.376014515785831E-2</v>
      </c>
      <c r="J16" s="40">
        <v>44984</v>
      </c>
      <c r="K16" s="38">
        <v>41.099997999999999</v>
      </c>
      <c r="L16" s="39">
        <f>IF(ISBLANK(K17),"",Long2[[#This Row],[Adj Close]]/K17-1)</f>
        <v>-3.521126925874507E-2</v>
      </c>
      <c r="M16" s="32">
        <v>44977</v>
      </c>
      <c r="N16">
        <v>5.05</v>
      </c>
      <c r="O16" s="36">
        <f>IF(ISBLANK(N17),"",Long3[[#This Row],[Adj Close]]/N17-1)</f>
        <v>-0.17886178861788626</v>
      </c>
      <c r="P16" s="40">
        <v>44977</v>
      </c>
      <c r="Q16" s="38">
        <v>33.572777000000002</v>
      </c>
      <c r="R16" s="39">
        <f>IF(ISBLANK(Q17),"",Long4[[#This Row],[Adj Close]]/Q17-1)</f>
        <v>2.5679804180712473E-2</v>
      </c>
      <c r="S16" s="32">
        <v>44977</v>
      </c>
      <c r="T16">
        <v>27.040001</v>
      </c>
      <c r="U16" s="36">
        <f>IF(ISBLANK(T17),"",Long5[[#This Row],[Adj Close]]/T17-1)</f>
        <v>-0.10076484868639846</v>
      </c>
      <c r="V16" s="40">
        <v>44977</v>
      </c>
      <c r="W16" s="38">
        <v>20.18</v>
      </c>
      <c r="X16" s="39">
        <f>IF(ISBLANK(W17),"",Long6[[#This Row],[Adj Close]]/W17-1)</f>
        <v>-1.2236906510034284E-2</v>
      </c>
      <c r="Y16" s="32">
        <v>44977</v>
      </c>
      <c r="Z16">
        <v>17.639999</v>
      </c>
      <c r="AA16" s="36">
        <f>IF(ISBLANK(Z17),"",Long7[[#This Row],[Adj Close]]/Z17-1)</f>
        <v>2.917153029005437E-2</v>
      </c>
      <c r="AE16" s="32">
        <v>44977</v>
      </c>
      <c r="AF16" s="47">
        <v>95.519469999999998</v>
      </c>
      <c r="AG16" s="36">
        <f>IF(ISBLANK(AF17),"",Short0[[#This Row],[Adj Close]]/AF17-1)</f>
        <v>-3.2798518845031155E-2</v>
      </c>
      <c r="AH16" s="40">
        <v>44977</v>
      </c>
      <c r="AI16" s="42">
        <v>82.828429999999997</v>
      </c>
      <c r="AJ16" s="39">
        <f>IF(ISBLANK(AH17),"",Short1[[#This Row],[Adj Close]]/AH17-1)</f>
        <v>-0.99815814031576611</v>
      </c>
      <c r="AK16" s="32">
        <v>44977</v>
      </c>
      <c r="AL16" s="47">
        <v>101.900002</v>
      </c>
      <c r="AM16" s="36">
        <f>IF(ISBLANK(AL17),"",Short2[[#This Row],[Adj Close]]/AL17-1)</f>
        <v>-2.952379047619047E-2</v>
      </c>
      <c r="AN16" s="40">
        <v>44977</v>
      </c>
      <c r="AO16" s="42">
        <v>11.237057999999999</v>
      </c>
      <c r="AP16" s="39">
        <f>IF(ISBLANK(AO17),"",Short3[[#This Row],[Adj Close]]/AO17-1)</f>
        <v>-1.5397726182443283E-2</v>
      </c>
      <c r="AQ16" s="32">
        <v>44977</v>
      </c>
      <c r="AR16" s="47">
        <v>34.169998</v>
      </c>
      <c r="AS16" s="36">
        <f>IF(ISBLANK(AR17),"",Short4[[#This Row],[Adj Close]]/AR17-1)</f>
        <v>-8.3668622052329722E-2</v>
      </c>
      <c r="AT16" s="40">
        <v>44977</v>
      </c>
      <c r="AU16" s="42">
        <v>51.046680000000002</v>
      </c>
      <c r="AV16" s="39">
        <f>IF(ISBLANK(AU17),"",Short5[[#This Row],[Adj Close]]/AU17-1)</f>
        <v>3.3299905948411368E-2</v>
      </c>
      <c r="AW16" s="32">
        <v>44977</v>
      </c>
      <c r="AX16" s="47">
        <v>170.710083</v>
      </c>
      <c r="AY16" s="36">
        <f>IF(ISBLANK(AX17),"",Short6[[#This Row],[Adj Close]]/AX17-1)</f>
        <v>-1.4006598095290035E-2</v>
      </c>
      <c r="AZ16" s="40">
        <v>44977</v>
      </c>
      <c r="BA16" s="42">
        <v>137.09114099999999</v>
      </c>
      <c r="BB16" s="39">
        <f>IF(ISBLANK(BA17),"",Short7[[#This Row],[Adj Close]]/BA17-1)</f>
        <v>3.6813531957996748E-2</v>
      </c>
    </row>
    <row r="17" spans="1:54" x14ac:dyDescent="0.25">
      <c r="A17" s="40">
        <v>44970</v>
      </c>
      <c r="B17" s="42">
        <v>4079.0900879999999</v>
      </c>
      <c r="C17" s="39">
        <f>IF(ISBLANK(B18), "", GSPC[[#This Row],[Adj Close]]/B18-1)</f>
        <v>-2.7796074545173299E-3</v>
      </c>
      <c r="D17" s="40">
        <v>44970</v>
      </c>
      <c r="E17" s="38">
        <v>50.889999000000003</v>
      </c>
      <c r="F17" s="39">
        <f>IF(ISBLANK(E18), "", Long0[[#This Row],[Adj Close]]/E18-1)</f>
        <v>2.2298112139375714E-2</v>
      </c>
      <c r="G17" s="40">
        <v>44970</v>
      </c>
      <c r="H17" s="38">
        <v>123.400002</v>
      </c>
      <c r="I17" s="39">
        <f>IF(ISBLANK(H18),"",Long1[[#This Row],[Adj Close]]/H18-1)</f>
        <v>4.0910998542952326E-2</v>
      </c>
      <c r="J17" s="40">
        <v>44977</v>
      </c>
      <c r="K17" s="38">
        <v>42.599997999999999</v>
      </c>
      <c r="L17" s="39">
        <f>IF(ISBLANK(K18),"",Long2[[#This Row],[Adj Close]]/K18-1)</f>
        <v>-3.5107676778814212E-2</v>
      </c>
      <c r="M17" s="32">
        <v>44970</v>
      </c>
      <c r="N17">
        <v>6.15</v>
      </c>
      <c r="O17" s="36">
        <f>IF(ISBLANK(N18),"",Long3[[#This Row],[Adj Close]]/N18-1)</f>
        <v>-4.9459041731066411E-2</v>
      </c>
      <c r="P17" s="40">
        <v>44970</v>
      </c>
      <c r="Q17" s="38">
        <v>32.732219999999998</v>
      </c>
      <c r="R17" s="39">
        <f>IF(ISBLANK(Q18),"",Long4[[#This Row],[Adj Close]]/Q18-1)</f>
        <v>-3.4140678536104474E-2</v>
      </c>
      <c r="S17" s="32">
        <v>44970</v>
      </c>
      <c r="T17">
        <v>30.07</v>
      </c>
      <c r="U17" s="36">
        <f>IF(ISBLANK(T18),"",Long5[[#This Row],[Adj Close]]/T18-1)</f>
        <v>2.6279898507846289E-2</v>
      </c>
      <c r="V17" s="40">
        <v>44970</v>
      </c>
      <c r="W17" s="38">
        <v>20.43</v>
      </c>
      <c r="X17" s="39">
        <f>IF(ISBLANK(W18),"",Long6[[#This Row],[Adj Close]]/W18-1)</f>
        <v>8.3909180651529081E-3</v>
      </c>
      <c r="Y17" s="32">
        <v>44970</v>
      </c>
      <c r="Z17">
        <v>17.139999</v>
      </c>
      <c r="AA17" s="36">
        <f>IF(ISBLANK(Z18),"",Long7[[#This Row],[Adj Close]]/Z18-1)</f>
        <v>-2.6136420454545561E-2</v>
      </c>
      <c r="AE17" s="32">
        <v>44970</v>
      </c>
      <c r="AF17" s="47">
        <v>98.758606</v>
      </c>
      <c r="AG17" s="36">
        <f>IF(ISBLANK(AF18),"",Short0[[#This Row],[Adj Close]]/AF18-1)</f>
        <v>-2.7576090291051125E-2</v>
      </c>
      <c r="AH17" s="40">
        <v>44970</v>
      </c>
      <c r="AI17" s="42">
        <v>85.911522000000005</v>
      </c>
      <c r="AJ17" s="39">
        <f>IF(ISBLANK(AH18),"",Short1[[#This Row],[Adj Close]]/AH18-1)</f>
        <v>-0.99808928403353869</v>
      </c>
      <c r="AK17" s="32">
        <v>44970</v>
      </c>
      <c r="AL17" s="47">
        <v>105</v>
      </c>
      <c r="AM17" s="36">
        <f>IF(ISBLANK(AL18),"",Short2[[#This Row],[Adj Close]]/AL18-1)</f>
        <v>3.0569354222391709E-3</v>
      </c>
      <c r="AN17" s="40">
        <v>44970</v>
      </c>
      <c r="AO17" s="42">
        <v>11.412789</v>
      </c>
      <c r="AP17" s="39">
        <f>IF(ISBLANK(AO18),"",Short3[[#This Row],[Adj Close]]/AO18-1)</f>
        <v>-1.2668921257052324E-2</v>
      </c>
      <c r="AQ17" s="32">
        <v>44970</v>
      </c>
      <c r="AR17" s="47">
        <v>37.290000999999997</v>
      </c>
      <c r="AS17" s="36">
        <f>IF(ISBLANK(AR18),"",Short4[[#This Row],[Adj Close]]/AR18-1)</f>
        <v>5.877342252204909E-2</v>
      </c>
      <c r="AT17" s="40">
        <v>44970</v>
      </c>
      <c r="AU17" s="42">
        <v>49.401611000000003</v>
      </c>
      <c r="AV17" s="39">
        <f>IF(ISBLANK(AU18),"",Short5[[#This Row],[Adj Close]]/AU18-1)</f>
        <v>-2.8265191471837592E-2</v>
      </c>
      <c r="AW17" s="32">
        <v>44970</v>
      </c>
      <c r="AX17" s="47">
        <v>173.13511700000001</v>
      </c>
      <c r="AY17" s="36">
        <f>IF(ISBLANK(AX18),"",Short6[[#This Row],[Adj Close]]/AX18-1)</f>
        <v>0.11497421367484439</v>
      </c>
      <c r="AZ17" s="40">
        <v>44970</v>
      </c>
      <c r="BA17" s="42">
        <v>132.22352599999999</v>
      </c>
      <c r="BB17" s="39">
        <f>IF(ISBLANK(BA18),"",Short7[[#This Row],[Adj Close]]/BA18-1)</f>
        <v>4.394675440323681E-3</v>
      </c>
    </row>
    <row r="18" spans="1:54" x14ac:dyDescent="0.25">
      <c r="A18" s="40">
        <v>44963</v>
      </c>
      <c r="B18" s="42">
        <v>4090.459961</v>
      </c>
      <c r="C18" s="39">
        <f>IF(ISBLANK(B19), "", GSPC[[#This Row],[Adj Close]]/B19-1)</f>
        <v>-1.1125405954460876E-2</v>
      </c>
      <c r="D18" s="40">
        <v>44963</v>
      </c>
      <c r="E18" s="38">
        <v>49.779998999999997</v>
      </c>
      <c r="F18" s="39">
        <f>IF(ISBLANK(E19), "", Long0[[#This Row],[Adj Close]]/E19-1)</f>
        <v>-9.9330577166636624E-2</v>
      </c>
      <c r="G18" s="40">
        <v>44963</v>
      </c>
      <c r="H18" s="38">
        <v>118.550003</v>
      </c>
      <c r="I18" s="39">
        <f>IF(ISBLANK(H19),"",Long1[[#This Row],[Adj Close]]/H19-1)</f>
        <v>-4.3951588709677414E-2</v>
      </c>
      <c r="J18" s="40">
        <v>44970</v>
      </c>
      <c r="K18" s="38">
        <v>44.150002000000001</v>
      </c>
      <c r="L18" s="39">
        <f>IF(ISBLANK(K19),"",Long2[[#This Row],[Adj Close]]/K19-1)</f>
        <v>2.2702157155554126E-3</v>
      </c>
      <c r="M18" s="32">
        <v>44963</v>
      </c>
      <c r="N18">
        <v>6.47</v>
      </c>
      <c r="O18" s="36">
        <f>IF(ISBLANK(N19),"",Long3[[#This Row],[Adj Close]]/N19-1)</f>
        <v>6.0655737704917945E-2</v>
      </c>
      <c r="P18" s="40">
        <v>44963</v>
      </c>
      <c r="Q18" s="38">
        <v>33.889220999999999</v>
      </c>
      <c r="R18" s="39">
        <f>IF(ISBLANK(Q19),"",Long4[[#This Row],[Adj Close]]/Q19-1)</f>
        <v>4.100860294048525E-2</v>
      </c>
      <c r="S18" s="32">
        <v>44963</v>
      </c>
      <c r="T18">
        <v>29.299999</v>
      </c>
      <c r="U18" s="36">
        <f>IF(ISBLANK(T19),"",Long5[[#This Row],[Adj Close]]/T19-1)</f>
        <v>-6.7769678650970389E-2</v>
      </c>
      <c r="V18" s="40">
        <v>44963</v>
      </c>
      <c r="W18" s="38">
        <v>20.260000000000002</v>
      </c>
      <c r="X18" s="39">
        <f>IF(ISBLANK(W19),"",Long6[[#This Row],[Adj Close]]/W19-1)</f>
        <v>-3.7072289112533685E-2</v>
      </c>
      <c r="Y18" s="32">
        <v>44963</v>
      </c>
      <c r="Z18">
        <v>17.600000000000001</v>
      </c>
      <c r="AA18" s="36">
        <f>IF(ISBLANK(Z19),"",Long7[[#This Row],[Adj Close]]/Z19-1)</f>
        <v>-1.0123790206760797E-2</v>
      </c>
      <c r="AE18" s="32">
        <v>44963</v>
      </c>
      <c r="AF18" s="47">
        <v>101.559212</v>
      </c>
      <c r="AG18" s="36">
        <f>IF(ISBLANK(AF19),"",Short0[[#This Row],[Adj Close]]/AF19-1)</f>
        <v>-2.77644613428214E-2</v>
      </c>
      <c r="AH18" s="40">
        <v>44963</v>
      </c>
      <c r="AI18" s="42">
        <v>84.508315999999994</v>
      </c>
      <c r="AJ18" s="39">
        <f>IF(ISBLANK(AH19),"",Short1[[#This Row],[Adj Close]]/AH19-1)</f>
        <v>-0.99812019939496399</v>
      </c>
      <c r="AK18" s="32">
        <v>44963</v>
      </c>
      <c r="AL18" s="47">
        <v>104.68</v>
      </c>
      <c r="AM18" s="36">
        <f>IF(ISBLANK(AL19),"",Short2[[#This Row],[Adj Close]]/AL19-1)</f>
        <v>1.0519269388926666E-3</v>
      </c>
      <c r="AN18" s="40">
        <v>44963</v>
      </c>
      <c r="AO18" s="42">
        <v>11.559232</v>
      </c>
      <c r="AP18" s="39">
        <f>IF(ISBLANK(AO19),"",Short3[[#This Row],[Adj Close]]/AO19-1)</f>
        <v>-2.7914744477225972E-2</v>
      </c>
      <c r="AQ18" s="32">
        <v>44963</v>
      </c>
      <c r="AR18" s="47">
        <v>35.220001000000003</v>
      </c>
      <c r="AS18" s="36">
        <f>IF(ISBLANK(AR19),"",Short4[[#This Row],[Adj Close]]/AR19-1)</f>
        <v>-0.18641718211094505</v>
      </c>
      <c r="AT18" s="40">
        <v>44963</v>
      </c>
      <c r="AU18" s="42">
        <v>50.838572999999997</v>
      </c>
      <c r="AV18" s="39">
        <f>IF(ISBLANK(AU19),"",Short5[[#This Row],[Adj Close]]/AU19-1)</f>
        <v>1.7049948616930211E-2</v>
      </c>
      <c r="AW18" s="32">
        <v>44963</v>
      </c>
      <c r="AX18" s="47">
        <v>155.281723</v>
      </c>
      <c r="AY18" s="36">
        <f>IF(ISBLANK(AX19),"",Short6[[#This Row],[Adj Close]]/AX19-1)</f>
        <v>-6.2424664758799375E-2</v>
      </c>
      <c r="AZ18" s="40">
        <v>44963</v>
      </c>
      <c r="BA18" s="42">
        <v>131.64498900000001</v>
      </c>
      <c r="BB18" s="39">
        <f>IF(ISBLANK(BA19),"",Short7[[#This Row],[Adj Close]]/BA19-1)</f>
        <v>-2.9487539373139748E-2</v>
      </c>
    </row>
    <row r="19" spans="1:54" x14ac:dyDescent="0.25">
      <c r="A19" s="40">
        <v>44956</v>
      </c>
      <c r="B19" s="42">
        <v>4136.4799800000001</v>
      </c>
      <c r="C19" s="39">
        <f>IF(ISBLANK(B20), "", GSPC[[#This Row],[Adj Close]]/B20-1)</f>
        <v>1.6194312341430983E-2</v>
      </c>
      <c r="D19" s="40">
        <v>44956</v>
      </c>
      <c r="E19" s="38">
        <v>55.27</v>
      </c>
      <c r="F19" s="39">
        <f>IF(ISBLANK(E20), "", Long0[[#This Row],[Adj Close]]/E20-1)</f>
        <v>4.7176980810477165E-2</v>
      </c>
      <c r="G19" s="40">
        <v>44956</v>
      </c>
      <c r="H19" s="38">
        <v>124</v>
      </c>
      <c r="I19" s="39">
        <f>IF(ISBLANK(H20),"",Long1[[#This Row],[Adj Close]]/H20-1)</f>
        <v>7.1274298056155594E-2</v>
      </c>
      <c r="J19" s="40">
        <v>44963</v>
      </c>
      <c r="K19" s="38">
        <v>44.049999</v>
      </c>
      <c r="L19" s="39">
        <f>IF(ISBLANK(K20),"",Long2[[#This Row],[Adj Close]]/K20-1)</f>
        <v>-6.7643520525073608E-3</v>
      </c>
      <c r="M19" s="32">
        <v>44956</v>
      </c>
      <c r="N19">
        <v>6.1</v>
      </c>
      <c r="O19" s="36">
        <f>IF(ISBLANK(N20),"",Long3[[#This Row],[Adj Close]]/N20-1)</f>
        <v>8.2644628099173278E-3</v>
      </c>
      <c r="P19" s="40">
        <v>44956</v>
      </c>
      <c r="Q19" s="38">
        <v>32.554217999999999</v>
      </c>
      <c r="R19" s="39">
        <f>IF(ISBLANK(Q20),"",Long4[[#This Row],[Adj Close]]/Q20-1)</f>
        <v>-4.9104650131624239E-2</v>
      </c>
      <c r="S19" s="32">
        <v>44956</v>
      </c>
      <c r="T19">
        <v>31.43</v>
      </c>
      <c r="U19" s="36">
        <f>IF(ISBLANK(T20),"",Long5[[#This Row],[Adj Close]]/T20-1)</f>
        <v>6.6508349728820804E-2</v>
      </c>
      <c r="V19" s="40">
        <v>44956</v>
      </c>
      <c r="W19" s="38">
        <v>21.040001</v>
      </c>
      <c r="X19" s="39">
        <f>IF(ISBLANK(W20),"",Long6[[#This Row],[Adj Close]]/W20-1)</f>
        <v>9.7834589207691725E-2</v>
      </c>
      <c r="Y19" s="32">
        <v>44956</v>
      </c>
      <c r="Z19">
        <v>17.780000999999999</v>
      </c>
      <c r="AA19" s="36">
        <f>IF(ISBLANK(Z20),"",Long7[[#This Row],[Adj Close]]/Z20-1)</f>
        <v>-5.5927296192803677E-3</v>
      </c>
      <c r="AE19" s="32">
        <v>44956</v>
      </c>
      <c r="AF19" s="47">
        <v>104.459473</v>
      </c>
      <c r="AG19" s="36">
        <f>IF(ISBLANK(AF20),"",Short0[[#This Row],[Adj Close]]/AF20-1)</f>
        <v>4.5704724651122852E-2</v>
      </c>
      <c r="AH19" s="40">
        <v>44956</v>
      </c>
      <c r="AI19" s="42">
        <v>89.251541000000003</v>
      </c>
      <c r="AJ19" s="39">
        <f>IF(ISBLANK(AH20),"",Short1[[#This Row],[Adj Close]]/AH20-1)</f>
        <v>-0.99801438205521809</v>
      </c>
      <c r="AK19" s="32">
        <v>44956</v>
      </c>
      <c r="AL19" s="47">
        <v>104.57</v>
      </c>
      <c r="AM19" s="36">
        <f>IF(ISBLANK(AL20),"",Short2[[#This Row],[Adj Close]]/AL20-1)</f>
        <v>9.7502110595110159E-2</v>
      </c>
      <c r="AN19" s="40">
        <v>44956</v>
      </c>
      <c r="AO19" s="42">
        <v>11.891171</v>
      </c>
      <c r="AP19" s="39">
        <f>IF(ISBLANK(AO20),"",Short3[[#This Row],[Adj Close]]/AO20-1)</f>
        <v>2.4390321644976121E-2</v>
      </c>
      <c r="AQ19" s="32">
        <v>44956</v>
      </c>
      <c r="AR19" s="47">
        <v>43.290000999999997</v>
      </c>
      <c r="AS19" s="36">
        <f>IF(ISBLANK(AR20),"",Short4[[#This Row],[Adj Close]]/AR20-1)</f>
        <v>9.9009954277988088E-2</v>
      </c>
      <c r="AT19" s="40">
        <v>44956</v>
      </c>
      <c r="AU19" s="42">
        <v>49.986308999999999</v>
      </c>
      <c r="AV19" s="39">
        <f>IF(ISBLANK(AU20),"",Short5[[#This Row],[Adj Close]]/AU20-1)</f>
        <v>1.8784084859098549E-2</v>
      </c>
      <c r="AW19" s="32">
        <v>44956</v>
      </c>
      <c r="AX19" s="47">
        <v>165.620529</v>
      </c>
      <c r="AY19" s="36">
        <f>IF(ISBLANK(AX20),"",Short6[[#This Row],[Adj Close]]/AX20-1)</f>
        <v>5.1511138960568914E-2</v>
      </c>
      <c r="AZ19" s="40">
        <v>44956</v>
      </c>
      <c r="BA19" s="42">
        <v>135.64482100000001</v>
      </c>
      <c r="BB19" s="39">
        <f>IF(ISBLANK(BA20),"",Short7[[#This Row],[Adj Close]]/BA20-1)</f>
        <v>2.7347567079912816E-2</v>
      </c>
    </row>
    <row r="20" spans="1:54" x14ac:dyDescent="0.25">
      <c r="A20" s="40">
        <v>44949</v>
      </c>
      <c r="B20" s="42">
        <v>4070.5600589999999</v>
      </c>
      <c r="C20" s="39">
        <f>IF(ISBLANK(B21), "", GSPC[[#This Row],[Adj Close]]/B21-1)</f>
        <v>2.4656321501927758E-2</v>
      </c>
      <c r="D20" s="40">
        <v>44949</v>
      </c>
      <c r="E20" s="38">
        <v>52.779998999999997</v>
      </c>
      <c r="F20" s="39">
        <f>IF(ISBLANK(E21), "", Long0[[#This Row],[Adj Close]]/E21-1)</f>
        <v>6.3898365976650551E-2</v>
      </c>
      <c r="G20" s="40">
        <v>44949</v>
      </c>
      <c r="H20" s="38">
        <v>115.75</v>
      </c>
      <c r="I20" s="39">
        <f>IF(ISBLANK(H21),"",Long1[[#This Row],[Adj Close]]/H21-1)</f>
        <v>-7.3999999999999955E-2</v>
      </c>
      <c r="J20" s="40">
        <v>44956</v>
      </c>
      <c r="K20" s="38">
        <v>44.349997999999999</v>
      </c>
      <c r="L20" s="39">
        <f>IF(ISBLANK(K21),"",Long2[[#This Row],[Adj Close]]/K21-1)</f>
        <v>1.9540183908046016E-2</v>
      </c>
      <c r="M20" s="32">
        <v>44949</v>
      </c>
      <c r="N20">
        <v>6.05</v>
      </c>
      <c r="O20" s="36">
        <f>IF(ISBLANK(N21),"",Long3[[#This Row],[Adj Close]]/N21-1)</f>
        <v>-8.1967213114754189E-3</v>
      </c>
      <c r="P20" s="40">
        <v>44949</v>
      </c>
      <c r="Q20" s="38">
        <v>34.235332</v>
      </c>
      <c r="R20" s="39">
        <f>IF(ISBLANK(Q21),"",Long4[[#This Row],[Adj Close]]/Q21-1)</f>
        <v>4.8138079670457579E-2</v>
      </c>
      <c r="S20" s="32">
        <v>44949</v>
      </c>
      <c r="T20">
        <v>29.469999000000001</v>
      </c>
      <c r="U20" s="36">
        <f>IF(ISBLANK(T21),"",Long5[[#This Row],[Adj Close]]/T21-1)</f>
        <v>0.12566841100076398</v>
      </c>
      <c r="V20" s="40">
        <v>44949</v>
      </c>
      <c r="W20" s="38">
        <v>19.165001</v>
      </c>
      <c r="X20" s="39">
        <f>IF(ISBLANK(W21),"",Long6[[#This Row],[Adj Close]]/W21-1)</f>
        <v>-2.3424259418233229E-3</v>
      </c>
      <c r="Y20" s="32">
        <v>44949</v>
      </c>
      <c r="Z20">
        <v>17.879999000000002</v>
      </c>
      <c r="AA20" s="36">
        <f>IF(ISBLANK(Z21),"",Long7[[#This Row],[Adj Close]]/Z21-1)</f>
        <v>2.1714228571428684E-2</v>
      </c>
      <c r="AE20" s="32">
        <v>44949</v>
      </c>
      <c r="AF20" s="47">
        <v>99.893851999999995</v>
      </c>
      <c r="AG20" s="36">
        <f>IF(ISBLANK(AF21),"",Short0[[#This Row],[Adj Close]]/AF21-1)</f>
        <v>4.0541860054610135E-2</v>
      </c>
      <c r="AH20" s="40">
        <v>44949</v>
      </c>
      <c r="AI20" s="42">
        <v>84.172340000000005</v>
      </c>
      <c r="AJ20" s="39">
        <f>IF(ISBLANK(AH21),"",Short1[[#This Row],[Adj Close]]/AH21-1)</f>
        <v>-0.99812708958212804</v>
      </c>
      <c r="AK20" s="32">
        <v>44949</v>
      </c>
      <c r="AL20" s="47">
        <v>95.279999000000004</v>
      </c>
      <c r="AM20" s="36">
        <f>IF(ISBLANK(AL21),"",Short2[[#This Row],[Adj Close]]/AL21-1)</f>
        <v>5.1539542527982096E-2</v>
      </c>
      <c r="AN20" s="40">
        <v>44949</v>
      </c>
      <c r="AO20" s="42">
        <v>11.608046999999999</v>
      </c>
      <c r="AP20" s="39">
        <f>IF(ISBLANK(AO21),"",Short3[[#This Row],[Adj Close]]/AO21-1)</f>
        <v>2.4999991169918578E-2</v>
      </c>
      <c r="AQ20" s="32">
        <v>44949</v>
      </c>
      <c r="AR20" s="47">
        <v>39.389999000000003</v>
      </c>
      <c r="AS20" s="36">
        <f>IF(ISBLANK(AR21),"",Short4[[#This Row],[Adj Close]]/AR21-1)</f>
        <v>4.3443682119205462E-2</v>
      </c>
      <c r="AT20" s="40">
        <v>44949</v>
      </c>
      <c r="AU20" s="42">
        <v>49.064673999999997</v>
      </c>
      <c r="AV20" s="39">
        <f>IF(ISBLANK(AU21),"",Short5[[#This Row],[Adj Close]]/AU21-1)</f>
        <v>3.1243555998578421E-2</v>
      </c>
      <c r="AW20" s="32">
        <v>44949</v>
      </c>
      <c r="AX20" s="47">
        <v>157.50715600000001</v>
      </c>
      <c r="AY20" s="36">
        <f>IF(ISBLANK(AX21),"",Short6[[#This Row],[Adj Close]]/AX21-1)</f>
        <v>0.11391071815037956</v>
      </c>
      <c r="AZ20" s="40">
        <v>44949</v>
      </c>
      <c r="BA20" s="42">
        <v>132.03401199999999</v>
      </c>
      <c r="BB20" s="39">
        <f>IF(ISBLANK(BA21),"",Short7[[#This Row],[Adj Close]]/BA21-1)</f>
        <v>2.4773565336736469E-2</v>
      </c>
    </row>
    <row r="21" spans="1:54" x14ac:dyDescent="0.25">
      <c r="A21" s="40">
        <v>44942</v>
      </c>
      <c r="B21" s="42">
        <v>3972.610107</v>
      </c>
      <c r="C21" s="39">
        <f>IF(ISBLANK(B22), "", GSPC[[#This Row],[Adj Close]]/B22-1)</f>
        <v>-6.6215014959172258E-3</v>
      </c>
      <c r="D21" s="40">
        <v>44942</v>
      </c>
      <c r="E21" s="38">
        <v>49.610000999999997</v>
      </c>
      <c r="F21" s="39">
        <f>IF(ISBLANK(E22), "", Long0[[#This Row],[Adj Close]]/E22-1)</f>
        <v>-6.6078895996775078E-3</v>
      </c>
      <c r="G21" s="40">
        <v>44942</v>
      </c>
      <c r="H21" s="38">
        <v>125</v>
      </c>
      <c r="I21" s="39">
        <f>IF(ISBLANK(H22),"",Long1[[#This Row],[Adj Close]]/H22-1)</f>
        <v>3.0927835051546282E-2</v>
      </c>
      <c r="J21" s="40">
        <v>44949</v>
      </c>
      <c r="K21" s="38">
        <v>43.5</v>
      </c>
      <c r="L21" s="39">
        <f>IF(ISBLANK(K22),"",Long2[[#This Row],[Adj Close]]/K22-1)</f>
        <v>3.2028420781569533E-2</v>
      </c>
      <c r="M21" s="32">
        <v>44942</v>
      </c>
      <c r="N21">
        <v>6.1</v>
      </c>
      <c r="O21" s="36">
        <f>IF(ISBLANK(N22),"",Long3[[#This Row],[Adj Close]]/N22-1)</f>
        <v>8.2644628099173278E-3</v>
      </c>
      <c r="P21" s="40">
        <v>44942</v>
      </c>
      <c r="Q21" s="38">
        <v>32.662998000000002</v>
      </c>
      <c r="R21" s="39">
        <f>IF(ISBLANK(Q22),"",Long4[[#This Row],[Adj Close]]/Q22-1)</f>
        <v>1.818747344102567E-2</v>
      </c>
      <c r="S21" s="32">
        <v>44942</v>
      </c>
      <c r="T21">
        <v>26.18</v>
      </c>
      <c r="U21" s="36">
        <f>IF(ISBLANK(T22),"",Long5[[#This Row],[Adj Close]]/T22-1)</f>
        <v>-2.7488855869242323E-2</v>
      </c>
      <c r="V21" s="40">
        <v>44942</v>
      </c>
      <c r="W21" s="38">
        <v>19.209999</v>
      </c>
      <c r="X21" s="39">
        <f>IF(ISBLANK(W22),"",Long6[[#This Row],[Adj Close]]/W22-1)</f>
        <v>-7.5998168542656619E-2</v>
      </c>
      <c r="Y21" s="32">
        <v>44942</v>
      </c>
      <c r="Z21">
        <v>17.5</v>
      </c>
      <c r="AA21" s="36">
        <f>IF(ISBLANK(Z22),"",Long7[[#This Row],[Adj Close]]/Z22-1)</f>
        <v>-2.1252741680802156E-2</v>
      </c>
      <c r="AE21" s="32">
        <v>44942</v>
      </c>
      <c r="AF21" s="47">
        <v>96.001761999999999</v>
      </c>
      <c r="AG21" s="36">
        <f>IF(ISBLANK(AF22),"",Short0[[#This Row],[Adj Close]]/AF22-1)</f>
        <v>-2.1554254554622121E-2</v>
      </c>
      <c r="AH21" s="40">
        <v>44942</v>
      </c>
      <c r="AI21" s="42">
        <v>81.692031999999998</v>
      </c>
      <c r="AJ21" s="39">
        <f>IF(ISBLANK(AH22),"",Short1[[#This Row],[Adj Close]]/AH22-1)</f>
        <v>-0.99818199550461784</v>
      </c>
      <c r="AK21" s="32">
        <v>44942</v>
      </c>
      <c r="AL21" s="47">
        <v>90.610000999999997</v>
      </c>
      <c r="AM21" s="36">
        <f>IF(ISBLANK(AL22),"",Short2[[#This Row],[Adj Close]]/AL22-1)</f>
        <v>2.0382859671750131E-2</v>
      </c>
      <c r="AN21" s="40">
        <v>44942</v>
      </c>
      <c r="AO21" s="42">
        <v>11.324923999999999</v>
      </c>
      <c r="AP21" s="39">
        <f>IF(ISBLANK(AO22),"",Short3[[#This Row],[Adj Close]]/AO22-1)</f>
        <v>5.1992895301378184E-3</v>
      </c>
      <c r="AQ21" s="32">
        <v>44942</v>
      </c>
      <c r="AR21" s="47">
        <v>37.75</v>
      </c>
      <c r="AS21" s="36">
        <f>IF(ISBLANK(AR22),"",Short4[[#This Row],[Adj Close]]/AR22-1)</f>
        <v>9.6282698483087792E-3</v>
      </c>
      <c r="AT21" s="40">
        <v>44942</v>
      </c>
      <c r="AU21" s="42">
        <v>47.578163000000004</v>
      </c>
      <c r="AV21" s="39">
        <f>IF(ISBLANK(AU22),"",Short5[[#This Row],[Adj Close]]/AU22-1)</f>
        <v>3.6485276482774776E-2</v>
      </c>
      <c r="AW21" s="32">
        <v>44942</v>
      </c>
      <c r="AX21" s="47">
        <v>141.40016199999999</v>
      </c>
      <c r="AY21" s="36">
        <f>IF(ISBLANK(AX22),"",Short6[[#This Row],[Adj Close]]/AX22-1)</f>
        <v>-2.9520610841265116E-2</v>
      </c>
      <c r="AZ21" s="40">
        <v>44942</v>
      </c>
      <c r="BA21" s="42">
        <v>128.84213299999999</v>
      </c>
      <c r="BB21" s="39">
        <f>IF(ISBLANK(BA22),"",Short7[[#This Row],[Adj Close]]/BA22-1)</f>
        <v>4.5885718074634152E-3</v>
      </c>
    </row>
    <row r="22" spans="1:54" x14ac:dyDescent="0.25">
      <c r="A22" s="40">
        <v>44935</v>
      </c>
      <c r="B22" s="42">
        <v>3999.0900879999999</v>
      </c>
      <c r="C22" s="39">
        <f>IF(ISBLANK(B23), "", GSPC[[#This Row],[Adj Close]]/B23-1)</f>
        <v>2.6702919559334459E-2</v>
      </c>
      <c r="D22" s="40">
        <v>44935</v>
      </c>
      <c r="E22" s="38">
        <v>49.939999</v>
      </c>
      <c r="F22" s="39">
        <f>IF(ISBLANK(E23), "", Long0[[#This Row],[Adj Close]]/E23-1)</f>
        <v>5.7826732849538764E-2</v>
      </c>
      <c r="G22" s="40">
        <v>44935</v>
      </c>
      <c r="H22" s="38">
        <v>121.25</v>
      </c>
      <c r="I22" s="39">
        <f>IF(ISBLANK(H23),"",Long1[[#This Row],[Adj Close]]/H23-1)</f>
        <v>2.0661157024792765E-3</v>
      </c>
      <c r="J22" s="40">
        <v>44942</v>
      </c>
      <c r="K22" s="38">
        <v>42.150002000000001</v>
      </c>
      <c r="L22" s="39">
        <f>IF(ISBLANK(K23),"",Long2[[#This Row],[Adj Close]]/K23-1)</f>
        <v>3.8177440304307364E-2</v>
      </c>
      <c r="M22" s="32">
        <v>44935</v>
      </c>
      <c r="N22">
        <v>6.05</v>
      </c>
      <c r="O22" s="36">
        <f>IF(ISBLANK(N23),"",Long3[[#This Row],[Adj Close]]/N23-1)</f>
        <v>0.24613800205973213</v>
      </c>
      <c r="P22" s="40">
        <v>44935</v>
      </c>
      <c r="Q22" s="38">
        <v>32.079552</v>
      </c>
      <c r="R22" s="39">
        <f>IF(ISBLANK(Q23),"",Long4[[#This Row],[Adj Close]]/Q23-1)</f>
        <v>3.4108921557616689E-2</v>
      </c>
      <c r="S22" s="32">
        <v>44935</v>
      </c>
      <c r="T22">
        <v>26.92</v>
      </c>
      <c r="U22" s="36">
        <f>IF(ISBLANK(T23),"",Long5[[#This Row],[Adj Close]]/T23-1)</f>
        <v>0.20771641060043033</v>
      </c>
      <c r="V22" s="40">
        <v>44935</v>
      </c>
      <c r="W22" s="38">
        <v>20.790001</v>
      </c>
      <c r="X22" s="39">
        <f>IF(ISBLANK(W23),"",Long6[[#This Row],[Adj Close]]/W23-1)</f>
        <v>-0.19387358689904666</v>
      </c>
      <c r="Y22" s="32">
        <v>44935</v>
      </c>
      <c r="Z22">
        <v>17.879999000000002</v>
      </c>
      <c r="AA22" s="36">
        <f>IF(ISBLANK(Z23),"",Long7[[#This Row],[Adj Close]]/Z23-1)</f>
        <v>1.1312160633484281E-2</v>
      </c>
      <c r="AE22" s="32">
        <v>44935</v>
      </c>
      <c r="AF22" s="47">
        <v>98.116591999999997</v>
      </c>
      <c r="AG22" s="36">
        <f>IF(ISBLANK(AF23),"",Short0[[#This Row],[Adj Close]]/AF23-1)</f>
        <v>3.3033553330867216E-2</v>
      </c>
      <c r="AH22" s="40">
        <v>44935</v>
      </c>
      <c r="AI22" s="42">
        <v>84.765243999999996</v>
      </c>
      <c r="AJ22" s="39">
        <f>IF(ISBLANK(AH23),"",Short1[[#This Row],[Adj Close]]/AH23-1)</f>
        <v>-0.9981133092058404</v>
      </c>
      <c r="AK22" s="32">
        <v>44935</v>
      </c>
      <c r="AL22" s="47">
        <v>88.800003000000004</v>
      </c>
      <c r="AM22" s="36">
        <f>IF(ISBLANK(AL23),"",Short2[[#This Row],[Adj Close]]/AL23-1)</f>
        <v>6.5259140291996864E-2</v>
      </c>
      <c r="AN22" s="40">
        <v>44935</v>
      </c>
      <c r="AO22" s="42">
        <v>11.266347</v>
      </c>
      <c r="AP22" s="39">
        <f>IF(ISBLANK(AO23),"",Short3[[#This Row],[Adj Close]]/AO23-1)</f>
        <v>-4.6280953117424972E-2</v>
      </c>
      <c r="AQ22" s="32">
        <v>44935</v>
      </c>
      <c r="AR22" s="47">
        <v>37.389999000000003</v>
      </c>
      <c r="AS22" s="36">
        <f>IF(ISBLANK(AR23),"",Short4[[#This Row],[Adj Close]]/AR23-1)</f>
        <v>3.8899608841366673E-2</v>
      </c>
      <c r="AT22" s="40">
        <v>44935</v>
      </c>
      <c r="AU22" s="42">
        <v>45.903365999999998</v>
      </c>
      <c r="AV22" s="39">
        <f>IF(ISBLANK(AU23),"",Short5[[#This Row],[Adj Close]]/AU23-1)</f>
        <v>-8.7738673907081788E-3</v>
      </c>
      <c r="AW22" s="32">
        <v>44935</v>
      </c>
      <c r="AX22" s="47">
        <v>145.70135500000001</v>
      </c>
      <c r="AY22" s="36">
        <f>IF(ISBLANK(AX23),"",Short6[[#This Row],[Adj Close]]/AX23-1)</f>
        <v>6.3984831061957514E-2</v>
      </c>
      <c r="AZ22" s="40">
        <v>44935</v>
      </c>
      <c r="BA22" s="42">
        <v>128.25363200000001</v>
      </c>
      <c r="BB22" s="39">
        <f>IF(ISBLANK(BA23),"",Short7[[#This Row],[Adj Close]]/BA23-1)</f>
        <v>0.14988376281986593</v>
      </c>
    </row>
    <row r="23" spans="1:54" x14ac:dyDescent="0.25">
      <c r="A23" s="40">
        <v>44928</v>
      </c>
      <c r="B23" s="42">
        <v>3895.080078</v>
      </c>
      <c r="C23" s="39">
        <f>IF(ISBLANK(B24), "", GSPC[[#This Row],[Adj Close]]/B24-1)</f>
        <v>1.4475863523896404E-2</v>
      </c>
      <c r="D23" s="40">
        <v>44928</v>
      </c>
      <c r="E23" s="38">
        <v>47.209999000000003</v>
      </c>
      <c r="F23" s="39">
        <f>IF(ISBLANK(E24), "", Long0[[#This Row],[Adj Close]]/E24-1)</f>
        <v>0.16137753203554595</v>
      </c>
      <c r="G23" s="40">
        <v>44928</v>
      </c>
      <c r="H23" s="38">
        <v>121</v>
      </c>
      <c r="I23" s="39">
        <f>IF(ISBLANK(H24),"",Long1[[#This Row],[Adj Close]]/H24-1)</f>
        <v>5.8617645005661023E-2</v>
      </c>
      <c r="J23" s="40">
        <v>44935</v>
      </c>
      <c r="K23" s="38">
        <v>40.599997999999999</v>
      </c>
      <c r="L23" s="39">
        <f>IF(ISBLANK(K24),"",Long2[[#This Row],[Adj Close]]/K24-1)</f>
        <v>0.10626694533332581</v>
      </c>
      <c r="M23" s="32">
        <v>44928</v>
      </c>
      <c r="N23">
        <v>4.8550000000000004</v>
      </c>
      <c r="O23" s="36">
        <f>IF(ISBLANK(N24),"",Long3[[#This Row],[Adj Close]]/N24-1)</f>
        <v>8.8565022421524864E-2</v>
      </c>
      <c r="P23" s="40">
        <v>44928</v>
      </c>
      <c r="Q23" s="38">
        <v>31.021443999999999</v>
      </c>
      <c r="R23" s="39">
        <f>IF(ISBLANK(Q24),"",Long4[[#This Row],[Adj Close]]/Q24-1)</f>
        <v>-1.1345698245711078E-2</v>
      </c>
      <c r="S23" s="32">
        <v>44928</v>
      </c>
      <c r="T23">
        <v>22.290001</v>
      </c>
      <c r="U23" s="36">
        <f>IF(ISBLANK(T24),"",Long5[[#This Row],[Adj Close]]/T24-1)</f>
        <v>-5.750524312896399E-2</v>
      </c>
      <c r="V23" s="40">
        <v>44928</v>
      </c>
      <c r="W23" s="38">
        <v>25.790001</v>
      </c>
      <c r="X23" s="39">
        <f>IF(ISBLANK(W24),"",Long6[[#This Row],[Adj Close]]/W24-1)</f>
        <v>-2.3475918212798152E-2</v>
      </c>
      <c r="Y23" s="32">
        <v>44928</v>
      </c>
      <c r="Z23">
        <v>17.68</v>
      </c>
      <c r="AA23" s="36">
        <f>IF(ISBLANK(Z24),"",Long7[[#This Row],[Adj Close]]/Z24-1)</f>
        <v>3.6342381966141923E-2</v>
      </c>
      <c r="AE23" s="32">
        <v>44928</v>
      </c>
      <c r="AF23" s="47">
        <v>94.979095000000001</v>
      </c>
      <c r="AG23" s="36">
        <f>IF(ISBLANK(AF24),"",Short0[[#This Row],[Adj Close]]/AF24-1)</f>
        <v>5.7016618400455465E-2</v>
      </c>
      <c r="AH23" s="40">
        <v>44928</v>
      </c>
      <c r="AI23" s="42">
        <v>82.057663000000005</v>
      </c>
      <c r="AJ23" s="39">
        <f>IF(ISBLANK(AH24),"",Short1[[#This Row],[Adj Close]]/AH24-1)</f>
        <v>-0.99817328948598649</v>
      </c>
      <c r="AK23" s="32">
        <v>44928</v>
      </c>
      <c r="AL23" s="47">
        <v>83.360000999999997</v>
      </c>
      <c r="AM23" s="36">
        <f>IF(ISBLANK(AL24),"",Short2[[#This Row],[Adj Close]]/AL24-1)</f>
        <v>-3.1710943510788403E-2</v>
      </c>
      <c r="AN23" s="40">
        <v>44928</v>
      </c>
      <c r="AO23" s="42">
        <v>11.813067</v>
      </c>
      <c r="AP23" s="39">
        <f>IF(ISBLANK(AO24),"",Short3[[#This Row],[Adj Close]]/AO24-1)</f>
        <v>8.7151848566395129E-2</v>
      </c>
      <c r="AQ23" s="32">
        <v>44928</v>
      </c>
      <c r="AR23" s="47">
        <v>35.990001999999997</v>
      </c>
      <c r="AS23" s="36">
        <f>IF(ISBLANK(AR24),"",Short4[[#This Row],[Adj Close]]/AR24-1)</f>
        <v>8.1105464670908178E-2</v>
      </c>
      <c r="AT23" s="40">
        <v>44928</v>
      </c>
      <c r="AU23" s="42">
        <v>46.309680999999998</v>
      </c>
      <c r="AV23" s="39">
        <f>IF(ISBLANK(AU24),"",Short5[[#This Row],[Adj Close]]/AU24-1)</f>
        <v>6.519267917999505E-2</v>
      </c>
      <c r="AW23" s="32">
        <v>44928</v>
      </c>
      <c r="AX23" s="47">
        <v>136.93931599999999</v>
      </c>
      <c r="AY23" s="36">
        <f>IF(ISBLANK(AX24),"",Short6[[#This Row],[Adj Close]]/AX24-1)</f>
        <v>-2.9064686208932766E-3</v>
      </c>
      <c r="AZ23" s="40">
        <v>44928</v>
      </c>
      <c r="BA23" s="42">
        <v>111.536171</v>
      </c>
      <c r="BB23" s="39">
        <f>IF(ISBLANK(BA24),"",Short7[[#This Row],[Adj Close]]/BA24-1)</f>
        <v>3.498700004648958E-2</v>
      </c>
    </row>
    <row r="24" spans="1:54" x14ac:dyDescent="0.25">
      <c r="A24" s="40">
        <v>44921</v>
      </c>
      <c r="B24" s="42">
        <v>3839.5</v>
      </c>
      <c r="C24" s="39">
        <f>IF(ISBLANK(B25), "", GSPC[[#This Row],[Adj Close]]/B25-1)</f>
        <v>-1.3836975218367575E-3</v>
      </c>
      <c r="D24" s="40">
        <v>44921</v>
      </c>
      <c r="E24" s="38">
        <v>40.650002000000001</v>
      </c>
      <c r="F24" s="39">
        <f>IF(ISBLANK(E25), "", Long0[[#This Row],[Adj Close]]/E25-1)</f>
        <v>-7.8022181900657794E-2</v>
      </c>
      <c r="G24" s="40">
        <v>44921</v>
      </c>
      <c r="H24" s="38">
        <v>114.300003</v>
      </c>
      <c r="I24" s="39">
        <f>IF(ISBLANK(H25),"",Long1[[#This Row],[Adj Close]]/H25-1)</f>
        <v>-1.8884094420600794E-2</v>
      </c>
      <c r="J24" s="40">
        <v>44928</v>
      </c>
      <c r="K24" s="38">
        <v>36.700001</v>
      </c>
      <c r="L24" s="39">
        <f>IF(ISBLANK(K25),"",Long2[[#This Row],[Adj Close]]/K25-1)</f>
        <v>-5.1679585227917713E-2</v>
      </c>
      <c r="M24" s="32">
        <v>44921</v>
      </c>
      <c r="N24">
        <v>4.46</v>
      </c>
      <c r="O24" s="36">
        <f>IF(ISBLANK(N25),"",Long3[[#This Row],[Adj Close]]/N25-1)</f>
        <v>2.2471910112358273E-3</v>
      </c>
      <c r="P24" s="40">
        <v>44921</v>
      </c>
      <c r="Q24" s="38">
        <v>31.377443</v>
      </c>
      <c r="R24" s="39">
        <f>IF(ISBLANK(Q25),"",Long4[[#This Row],[Adj Close]]/Q25-1)</f>
        <v>7.3015409309791224E-3</v>
      </c>
      <c r="S24" s="32">
        <v>44921</v>
      </c>
      <c r="T24">
        <v>23.65</v>
      </c>
      <c r="U24" s="36">
        <f>IF(ISBLANK(T25),"",Long5[[#This Row],[Adj Close]]/T25-1)</f>
        <v>5.0998297875124443E-3</v>
      </c>
      <c r="V24" s="40">
        <v>44921</v>
      </c>
      <c r="W24" s="38">
        <v>26.41</v>
      </c>
      <c r="X24" s="39">
        <f>IF(ISBLANK(W25),"",Long6[[#This Row],[Adj Close]]/W25-1)</f>
        <v>-6.021829130598455E-3</v>
      </c>
      <c r="Y24" s="32">
        <v>44921</v>
      </c>
      <c r="Z24">
        <v>17.059999000000001</v>
      </c>
      <c r="AA24" s="36">
        <f>IF(ISBLANK(Z25),"",Long7[[#This Row],[Adj Close]]/Z25-1)</f>
        <v>-1.1710187353628498E-3</v>
      </c>
      <c r="AE24" s="32">
        <v>44921</v>
      </c>
      <c r="AF24" s="47">
        <v>89.855819999999994</v>
      </c>
      <c r="AG24" s="36">
        <f>IF(ISBLANK(AF25),"",Short0[[#This Row],[Adj Close]]/AF25-1)</f>
        <v>-1.324234980556005E-3</v>
      </c>
      <c r="AH24" s="40">
        <v>44921</v>
      </c>
      <c r="AI24" s="42">
        <v>79.261139</v>
      </c>
      <c r="AJ24" s="39">
        <f>IF(ISBLANK(AH25),"",Short1[[#This Row],[Adj Close]]/AH25-1)</f>
        <v>-0.998235268758071</v>
      </c>
      <c r="AK24" s="32">
        <v>44921</v>
      </c>
      <c r="AL24" s="47">
        <v>86.089995999999999</v>
      </c>
      <c r="AM24" s="36">
        <f>IF(ISBLANK(AL25),"",Short2[[#This Row],[Adj Close]]/AL25-1)</f>
        <v>1.7612269919911716E-2</v>
      </c>
      <c r="AN24" s="40">
        <v>44921</v>
      </c>
      <c r="AO24" s="42">
        <v>10.866069</v>
      </c>
      <c r="AP24" s="39">
        <f>IF(ISBLANK(AO25),"",Short3[[#This Row],[Adj Close]]/AO25-1)</f>
        <v>1.0899146565025442E-2</v>
      </c>
      <c r="AQ24" s="32">
        <v>44921</v>
      </c>
      <c r="AR24" s="47">
        <v>33.290000999999997</v>
      </c>
      <c r="AS24" s="36">
        <f>IF(ISBLANK(AR25),"",Short4[[#This Row],[Adj Close]]/AR25-1)</f>
        <v>-4.6131831167230408E-2</v>
      </c>
      <c r="AT24" s="40">
        <v>44921</v>
      </c>
      <c r="AU24" s="42">
        <v>43.475403</v>
      </c>
      <c r="AV24" s="39">
        <f>IF(ISBLANK(AU25),"",Short5[[#This Row],[Adj Close]]/AU25-1)</f>
        <v>-2.813465415483507E-2</v>
      </c>
      <c r="AW24" s="32">
        <v>44921</v>
      </c>
      <c r="AX24" s="47">
        <v>137.33848599999999</v>
      </c>
      <c r="AY24" s="36">
        <f>IF(ISBLANK(AX25),"",Short6[[#This Row],[Adj Close]]/AX25-1)</f>
        <v>-5.5261932273420689E-2</v>
      </c>
      <c r="AZ24" s="40">
        <v>44921</v>
      </c>
      <c r="BA24" s="42">
        <v>107.76577</v>
      </c>
      <c r="BB24" s="39">
        <f>IF(ISBLANK(BA25),"",Short7[[#This Row],[Adj Close]]/BA25-1)</f>
        <v>1.3033316304643661E-2</v>
      </c>
    </row>
    <row r="25" spans="1:54" x14ac:dyDescent="0.25">
      <c r="A25" s="40">
        <v>44914</v>
      </c>
      <c r="B25" s="42">
        <v>3844.820068</v>
      </c>
      <c r="C25" s="39">
        <f>IF(ISBLANK(B26), "", GSPC[[#This Row],[Adj Close]]/B26-1)</f>
        <v>-1.9572518639415781E-3</v>
      </c>
      <c r="D25" s="40">
        <v>44914</v>
      </c>
      <c r="E25" s="38">
        <v>44.09</v>
      </c>
      <c r="F25" s="39">
        <f>IF(ISBLANK(E26), "", Long0[[#This Row],[Adj Close]]/E26-1)</f>
        <v>-4.9989226459814518E-2</v>
      </c>
      <c r="G25" s="40">
        <v>44914</v>
      </c>
      <c r="H25" s="38">
        <v>116.5</v>
      </c>
      <c r="I25" s="39">
        <f>IF(ISBLANK(H26),"",Long1[[#This Row],[Adj Close]]/H26-1)</f>
        <v>-1.9772806390791819E-2</v>
      </c>
      <c r="J25" s="40">
        <v>44921</v>
      </c>
      <c r="K25" s="38">
        <v>38.700001</v>
      </c>
      <c r="L25" s="39">
        <f>IF(ISBLANK(K26),"",Long2[[#This Row],[Adj Close]]/K26-1)</f>
        <v>3.3377836224890878E-2</v>
      </c>
      <c r="M25" s="32">
        <v>44914</v>
      </c>
      <c r="N25">
        <v>4.45</v>
      </c>
      <c r="O25" s="36">
        <f>IF(ISBLANK(N26),"",Long3[[#This Row],[Adj Close]]/N26-1)</f>
        <v>6.5868263473054078E-2</v>
      </c>
      <c r="P25" s="40">
        <v>44914</v>
      </c>
      <c r="Q25" s="38">
        <v>31.15</v>
      </c>
      <c r="R25" s="39">
        <f>IF(ISBLANK(Q26),"",Long4[[#This Row],[Adj Close]]/Q26-1)</f>
        <v>5.2807506399227711E-2</v>
      </c>
      <c r="S25" s="32">
        <v>44914</v>
      </c>
      <c r="T25">
        <v>23.530000999999999</v>
      </c>
      <c r="U25" s="36">
        <f>IF(ISBLANK(T26),"",Long5[[#This Row],[Adj Close]]/T26-1)</f>
        <v>-0.12916354552183573</v>
      </c>
      <c r="V25" s="40">
        <v>44914</v>
      </c>
      <c r="W25" s="38">
        <v>26.57</v>
      </c>
      <c r="X25" s="39">
        <f>IF(ISBLANK(W26),"",Long6[[#This Row],[Adj Close]]/W26-1)</f>
        <v>4.2778649921507039E-2</v>
      </c>
      <c r="Y25" s="32">
        <v>44914</v>
      </c>
      <c r="Z25">
        <v>17.079999999999998</v>
      </c>
      <c r="AA25" s="36">
        <f>IF(ISBLANK(Z26),"",Long7[[#This Row],[Adj Close]]/Z26-1)</f>
        <v>-1.1695906432750425E-3</v>
      </c>
      <c r="AE25" s="32">
        <v>44914</v>
      </c>
      <c r="AF25" s="47">
        <v>89.974968000000004</v>
      </c>
      <c r="AG25" s="36">
        <f>IF(ISBLANK(AF26),"",Short0[[#This Row],[Adj Close]]/AF26-1)</f>
        <v>-1.7136599523663643E-2</v>
      </c>
      <c r="AH25" s="40">
        <v>44914</v>
      </c>
      <c r="AI25" s="42">
        <v>80.387649999999994</v>
      </c>
      <c r="AJ25" s="39">
        <f>IF(ISBLANK(AH26),"",Short1[[#This Row],[Adj Close]]/AH26-1)</f>
        <v>-0.9982099082548378</v>
      </c>
      <c r="AK25" s="32">
        <v>44914</v>
      </c>
      <c r="AL25" s="47">
        <v>84.599997999999999</v>
      </c>
      <c r="AM25" s="36">
        <f>IF(ISBLANK(AL26),"",Short2[[#This Row],[Adj Close]]/AL26-1)</f>
        <v>-3.2036658305797272E-2</v>
      </c>
      <c r="AN25" s="40">
        <v>44914</v>
      </c>
      <c r="AO25" s="42">
        <v>10.748915</v>
      </c>
      <c r="AP25" s="39">
        <f>IF(ISBLANK(AO26),"",Short3[[#This Row],[Adj Close]]/AO26-1)</f>
        <v>4.5621068961971822E-3</v>
      </c>
      <c r="AQ25" s="32">
        <v>44914</v>
      </c>
      <c r="AR25" s="47">
        <v>34.900002000000001</v>
      </c>
      <c r="AS25" s="36">
        <f>IF(ISBLANK(AR26),"",Short4[[#This Row],[Adj Close]]/AR26-1)</f>
        <v>-3.644392500154825E-2</v>
      </c>
      <c r="AT25" s="40">
        <v>44914</v>
      </c>
      <c r="AU25" s="42">
        <v>44.733978</v>
      </c>
      <c r="AV25" s="39">
        <f>IF(ISBLANK(AU26),"",Short5[[#This Row],[Adj Close]]/AU26-1)</f>
        <v>-4.8501067805658549E-3</v>
      </c>
      <c r="AW25" s="32">
        <v>44914</v>
      </c>
      <c r="AX25" s="47">
        <v>145.37202500000001</v>
      </c>
      <c r="AY25" s="36">
        <f>IF(ISBLANK(AX26),"",Short6[[#This Row],[Adj Close]]/AX26-1)</f>
        <v>-5.5807648074944427E-2</v>
      </c>
      <c r="AZ25" s="40">
        <v>44914</v>
      </c>
      <c r="BA25" s="42">
        <v>106.379295</v>
      </c>
      <c r="BB25" s="39">
        <f>IF(ISBLANK(BA26),"",Short7[[#This Row],[Adj Close]]/BA26-1)</f>
        <v>-3.1207307109482829E-2</v>
      </c>
    </row>
    <row r="26" spans="1:54" x14ac:dyDescent="0.25">
      <c r="A26" s="40">
        <v>44907</v>
      </c>
      <c r="B26" s="42">
        <v>3852.360107</v>
      </c>
      <c r="C26" s="39">
        <f>IF(ISBLANK(B27), "", GSPC[[#This Row],[Adj Close]]/B27-1)</f>
        <v>-2.0846938638131474E-2</v>
      </c>
      <c r="D26" s="40">
        <v>44907</v>
      </c>
      <c r="E26" s="38">
        <v>46.41</v>
      </c>
      <c r="F26" s="39">
        <f>IF(ISBLANK(E27), "", Long0[[#This Row],[Adj Close]]/E27-1)</f>
        <v>-5.266384761527465E-2</v>
      </c>
      <c r="G26" s="40">
        <v>44907</v>
      </c>
      <c r="H26" s="38">
        <v>118.849998</v>
      </c>
      <c r="I26" s="39">
        <f>IF(ISBLANK(H27),"",Long1[[#This Row],[Adj Close]]/H27-1)</f>
        <v>-2.4620435365128146E-2</v>
      </c>
      <c r="J26" s="40">
        <v>44914</v>
      </c>
      <c r="K26" s="38">
        <v>37.450001</v>
      </c>
      <c r="L26" s="39">
        <f>IF(ISBLANK(K27),"",Long2[[#This Row],[Adj Close]]/K27-1)</f>
        <v>-4.2199413923243667E-2</v>
      </c>
      <c r="M26" s="32">
        <v>44907</v>
      </c>
      <c r="N26">
        <v>4.1749999999999998</v>
      </c>
      <c r="O26" s="36">
        <f>IF(ISBLANK(N27),"",Long3[[#This Row],[Adj Close]]/N27-1)</f>
        <v>-5.9523809523810423E-3</v>
      </c>
      <c r="P26" s="40">
        <v>44907</v>
      </c>
      <c r="Q26" s="38">
        <v>29.587554999999998</v>
      </c>
      <c r="R26" s="39">
        <f>IF(ISBLANK(Q27),"",Long4[[#This Row],[Adj Close]]/Q27-1)</f>
        <v>1.0810795668124706E-2</v>
      </c>
      <c r="S26" s="32">
        <v>44907</v>
      </c>
      <c r="T26">
        <v>27.02</v>
      </c>
      <c r="U26" s="36">
        <f>IF(ISBLANK(T27),"",Long5[[#This Row],[Adj Close]]/T27-1)</f>
        <v>-7.347502106815007E-3</v>
      </c>
      <c r="V26" s="40">
        <v>44907</v>
      </c>
      <c r="W26" s="38">
        <v>25.48</v>
      </c>
      <c r="X26" s="39">
        <f>IF(ISBLANK(W27),"",Long6[[#This Row],[Adj Close]]/W27-1)</f>
        <v>-5.4896107377451986E-2</v>
      </c>
      <c r="Y26" s="32">
        <v>44907</v>
      </c>
      <c r="Z26">
        <v>17.100000000000001</v>
      </c>
      <c r="AA26" s="36">
        <f>IF(ISBLANK(Z27),"",Long7[[#This Row],[Adj Close]]/Z27-1)</f>
        <v>1.1709601873537423E-3</v>
      </c>
      <c r="AE26" s="32">
        <v>44907</v>
      </c>
      <c r="AF26" s="47">
        <v>91.543716000000003</v>
      </c>
      <c r="AG26" s="36">
        <f>IF(ISBLANK(AF27),"",Short0[[#This Row],[Adj Close]]/AF27-1)</f>
        <v>4.1807871386812412E-2</v>
      </c>
      <c r="AH26" s="40">
        <v>44907</v>
      </c>
      <c r="AI26" s="42">
        <v>77.694962000000004</v>
      </c>
      <c r="AJ26" s="39">
        <f>IF(ISBLANK(AH27),"",Short1[[#This Row],[Adj Close]]/AH27-1)</f>
        <v>-0.99826959995545661</v>
      </c>
      <c r="AK26" s="32">
        <v>44907</v>
      </c>
      <c r="AL26" s="47">
        <v>87.400002000000001</v>
      </c>
      <c r="AM26" s="36">
        <f>IF(ISBLANK(AL27),"",Short2[[#This Row],[Adj Close]]/AL27-1)</f>
        <v>-1.5992574640250057E-3</v>
      </c>
      <c r="AN26" s="40">
        <v>44907</v>
      </c>
      <c r="AO26" s="42">
        <v>10.700100000000001</v>
      </c>
      <c r="AP26" s="39">
        <f>IF(ISBLANK(AO27),"",Short3[[#This Row],[Adj Close]]/AO27-1)</f>
        <v>1.6697629729405028E-2</v>
      </c>
      <c r="AQ26" s="32">
        <v>44907</v>
      </c>
      <c r="AR26" s="47">
        <v>36.220001000000003</v>
      </c>
      <c r="AS26" s="36">
        <f>IF(ISBLANK(AR27),"",Short4[[#This Row],[Adj Close]]/AR27-1)</f>
        <v>1.6593196902656704E-3</v>
      </c>
      <c r="AT26" s="40">
        <v>44907</v>
      </c>
      <c r="AU26" s="42">
        <v>44.951999999999998</v>
      </c>
      <c r="AV26" s="39">
        <f>IF(ISBLANK(AU27),"",Short5[[#This Row],[Adj Close]]/AU27-1)</f>
        <v>-3.0976377527050514E-2</v>
      </c>
      <c r="AW26" s="32">
        <v>44907</v>
      </c>
      <c r="AX26" s="47">
        <v>153.964417</v>
      </c>
      <c r="AY26" s="36">
        <f>IF(ISBLANK(AX27),"",Short6[[#This Row],[Adj Close]]/AX27-1)</f>
        <v>8.1683917697028541E-3</v>
      </c>
      <c r="AZ26" s="40">
        <v>44907</v>
      </c>
      <c r="BA26" s="42">
        <v>109.80604599999999</v>
      </c>
      <c r="BB26" s="39">
        <f>IF(ISBLANK(BA27),"",Short7[[#This Row],[Adj Close]]/BA27-1)</f>
        <v>-4.3670423531477209E-2</v>
      </c>
    </row>
    <row r="27" spans="1:54" x14ac:dyDescent="0.25">
      <c r="A27" s="40">
        <v>44900</v>
      </c>
      <c r="B27" s="42">
        <v>3934.3798830000001</v>
      </c>
      <c r="C27" s="39">
        <f>IF(ISBLANK(B28), "", GSPC[[#This Row],[Adj Close]]/B28-1)</f>
        <v>-3.3725488040019846E-2</v>
      </c>
      <c r="D27" s="40">
        <v>44900</v>
      </c>
      <c r="E27" s="38">
        <v>48.990001999999997</v>
      </c>
      <c r="F27" s="39">
        <f>IF(ISBLANK(E28), "", Long0[[#This Row],[Adj Close]]/E28-1)</f>
        <v>-0.10110088073394496</v>
      </c>
      <c r="G27" s="40">
        <v>44900</v>
      </c>
      <c r="H27" s="38">
        <v>121.849998</v>
      </c>
      <c r="I27" s="39">
        <f>IF(ISBLANK(H28),"",Long1[[#This Row],[Adj Close]]/H28-1)</f>
        <v>-4.4313741176470578E-2</v>
      </c>
      <c r="J27" s="40">
        <v>44907</v>
      </c>
      <c r="K27" s="38">
        <v>39.099997999999999</v>
      </c>
      <c r="L27" s="39">
        <f>IF(ISBLANK(K28),"",Long2[[#This Row],[Adj Close]]/K28-1)</f>
        <v>-2.551096873696479E-3</v>
      </c>
      <c r="M27" s="32">
        <v>44900</v>
      </c>
      <c r="N27">
        <v>4.2</v>
      </c>
      <c r="O27" s="36">
        <f>IF(ISBLANK(N28),"",Long3[[#This Row],[Adj Close]]/N28-1)</f>
        <v>-4.1095890410958846E-2</v>
      </c>
      <c r="P27" s="40">
        <v>44900</v>
      </c>
      <c r="Q27" s="38">
        <v>29.271111000000001</v>
      </c>
      <c r="R27" s="39">
        <f>IF(ISBLANK(Q28),"",Long4[[#This Row],[Adj Close]]/Q28-1)</f>
        <v>-6.2221260094835418E-2</v>
      </c>
      <c r="S27" s="32">
        <v>44900</v>
      </c>
      <c r="T27">
        <v>27.219999000000001</v>
      </c>
      <c r="U27" s="36">
        <f>IF(ISBLANK(T28),"",Long5[[#This Row],[Adj Close]]/T28-1)</f>
        <v>-6.7808285349031272E-2</v>
      </c>
      <c r="V27" s="40">
        <v>44900</v>
      </c>
      <c r="W27" s="38">
        <v>26.959999</v>
      </c>
      <c r="X27" s="39">
        <f>IF(ISBLANK(W28),"",Long6[[#This Row],[Adj Close]]/W28-1)</f>
        <v>-5.0704260563380288E-2</v>
      </c>
      <c r="Y27" s="32">
        <v>44900</v>
      </c>
      <c r="Z27">
        <v>17.079999999999998</v>
      </c>
      <c r="AA27" s="36">
        <f>IF(ISBLANK(Z28),"",Long7[[#This Row],[Adj Close]]/Z28-1)</f>
        <v>-4.6875000000000222E-2</v>
      </c>
      <c r="AE27" s="32">
        <v>44900</v>
      </c>
      <c r="AF27" s="47">
        <v>87.870056000000005</v>
      </c>
      <c r="AG27" s="36">
        <f>IF(ISBLANK(AF28),"",Short0[[#This Row],[Adj Close]]/AF28-1)</f>
        <v>2.2650239796346838E-3</v>
      </c>
      <c r="AH27" s="40">
        <v>44900</v>
      </c>
      <c r="AI27" s="42">
        <v>79.972617999999997</v>
      </c>
      <c r="AJ27" s="39">
        <f>IF(ISBLANK(AH28),"",Short1[[#This Row],[Adj Close]]/AH28-1)</f>
        <v>-0.9982185949257123</v>
      </c>
      <c r="AK27" s="32">
        <v>44900</v>
      </c>
      <c r="AL27" s="47">
        <v>87.540001000000004</v>
      </c>
      <c r="AM27" s="36">
        <f>IF(ISBLANK(AL28),"",Short2[[#This Row],[Adj Close]]/AL28-1)</f>
        <v>-1.2409724869243299E-2</v>
      </c>
      <c r="AN27" s="40">
        <v>44900</v>
      </c>
      <c r="AO27" s="42">
        <v>10.524368000000001</v>
      </c>
      <c r="AP27" s="39">
        <f>IF(ISBLANK(AO28),"",Short3[[#This Row],[Adj Close]]/AO28-1)</f>
        <v>-3.4915064216160308E-2</v>
      </c>
      <c r="AQ27" s="32">
        <v>44900</v>
      </c>
      <c r="AR27" s="47">
        <v>36.159999999999997</v>
      </c>
      <c r="AS27" s="36">
        <f>IF(ISBLANK(AR28),"",Short4[[#This Row],[Adj Close]]/AR28-1)</f>
        <v>-5.1913976190717914E-2</v>
      </c>
      <c r="AT27" s="40">
        <v>44900</v>
      </c>
      <c r="AU27" s="42">
        <v>46.388961999999999</v>
      </c>
      <c r="AV27" s="39">
        <f>IF(ISBLANK(AU28),"",Short5[[#This Row],[Adj Close]]/AU28-1)</f>
        <v>-4.7884399619596674E-2</v>
      </c>
      <c r="AW27" s="32">
        <v>44900</v>
      </c>
      <c r="AX27" s="47">
        <v>152.71696499999999</v>
      </c>
      <c r="AY27" s="36">
        <f>IF(ISBLANK(AX28),"",Short6[[#This Row],[Adj Close]]/AX28-1)</f>
        <v>-6.1280878315322806E-2</v>
      </c>
      <c r="AZ27" s="40">
        <v>44900</v>
      </c>
      <c r="BA27" s="42">
        <v>114.820297</v>
      </c>
      <c r="BB27" s="39">
        <f>IF(ISBLANK(BA28),"",Short7[[#This Row],[Adj Close]]/BA28-1)</f>
        <v>2.4136996673133071E-2</v>
      </c>
    </row>
    <row r="28" spans="1:54" x14ac:dyDescent="0.25">
      <c r="A28" s="40">
        <v>44893</v>
      </c>
      <c r="B28" s="42">
        <v>4071.6999510000001</v>
      </c>
      <c r="C28" s="39">
        <f>IF(ISBLANK(B29), "", GSPC[[#This Row],[Adj Close]]/B29-1)</f>
        <v>1.1321031831003303E-2</v>
      </c>
      <c r="D28" s="40">
        <v>44893</v>
      </c>
      <c r="E28" s="38">
        <v>54.5</v>
      </c>
      <c r="F28" s="39">
        <f>IF(ISBLANK(E29), "", Long0[[#This Row],[Adj Close]]/E29-1)</f>
        <v>-8.9107470845336545E-3</v>
      </c>
      <c r="G28" s="40">
        <v>44893</v>
      </c>
      <c r="H28" s="38">
        <v>127.5</v>
      </c>
      <c r="I28" s="39">
        <f>IF(ISBLANK(H29),"",Long1[[#This Row],[Adj Close]]/H29-1)</f>
        <v>1.7151990700470465E-2</v>
      </c>
      <c r="J28" s="40">
        <v>44900</v>
      </c>
      <c r="K28" s="38">
        <v>39.200001</v>
      </c>
      <c r="L28" s="39">
        <f>IF(ISBLANK(K29),"",Long2[[#This Row],[Adj Close]]/K29-1)</f>
        <v>-6.5554229664976593E-2</v>
      </c>
      <c r="M28" s="32">
        <v>44893</v>
      </c>
      <c r="N28">
        <v>4.38</v>
      </c>
      <c r="O28" s="36">
        <f>IF(ISBLANK(N29),"",Long3[[#This Row],[Adj Close]]/N29-1)</f>
        <v>0.16799999999999993</v>
      </c>
      <c r="P28" s="40">
        <v>44893</v>
      </c>
      <c r="Q28" s="38">
        <v>31.213238</v>
      </c>
      <c r="R28" s="39">
        <f>IF(ISBLANK(Q29),"",Long4[[#This Row],[Adj Close]]/Q29-1)</f>
        <v>-9.799492444316571E-2</v>
      </c>
      <c r="S28" s="32">
        <v>44893</v>
      </c>
      <c r="T28">
        <v>29.200001</v>
      </c>
      <c r="U28" s="36">
        <f>IF(ISBLANK(T29),"",Long5[[#This Row],[Adj Close]]/T29-1)</f>
        <v>5.7971050724637596E-2</v>
      </c>
      <c r="V28" s="40">
        <v>44893</v>
      </c>
      <c r="W28" s="38">
        <v>28.4</v>
      </c>
      <c r="X28" s="39">
        <f>IF(ISBLANK(W29),"",Long6[[#This Row],[Adj Close]]/W29-1)</f>
        <v>6.327222251112774E-2</v>
      </c>
      <c r="Y28" s="32">
        <v>44893</v>
      </c>
      <c r="Z28">
        <v>17.920000000000002</v>
      </c>
      <c r="AA28" s="36">
        <f>IF(ISBLANK(Z29),"",Long7[[#This Row],[Adj Close]]/Z29-1)</f>
        <v>-3.3370411568408587E-3</v>
      </c>
      <c r="AE28" s="32">
        <v>44893</v>
      </c>
      <c r="AF28" s="47">
        <v>87.671477999999993</v>
      </c>
      <c r="AG28" s="36">
        <f>IF(ISBLANK(AF29),"",Short0[[#This Row],[Adj Close]]/AF29-1)</f>
        <v>2.2227374794590027E-2</v>
      </c>
      <c r="AH28" s="40">
        <v>44893</v>
      </c>
      <c r="AI28" s="42">
        <v>84.655045000000001</v>
      </c>
      <c r="AJ28" s="39">
        <f>IF(ISBLANK(AH29),"",Short1[[#This Row],[Adj Close]]/AH29-1)</f>
        <v>-0.99811399890834562</v>
      </c>
      <c r="AK28" s="32">
        <v>44893</v>
      </c>
      <c r="AL28" s="47">
        <v>88.639999000000003</v>
      </c>
      <c r="AM28" s="36">
        <f>IF(ISBLANK(AL29),"",Short2[[#This Row],[Adj Close]]/AL29-1)</f>
        <v>0.13220076469279896</v>
      </c>
      <c r="AN28" s="40">
        <v>44893</v>
      </c>
      <c r="AO28" s="42">
        <v>10.905120999999999</v>
      </c>
      <c r="AP28" s="39">
        <f>IF(ISBLANK(AO29),"",Short3[[#This Row],[Adj Close]]/AO29-1)</f>
        <v>1.3661457932958587E-2</v>
      </c>
      <c r="AQ28" s="32">
        <v>44893</v>
      </c>
      <c r="AR28" s="47">
        <v>38.139999000000003</v>
      </c>
      <c r="AS28" s="36">
        <f>IF(ISBLANK(AR29),"",Short4[[#This Row],[Adj Close]]/AR29-1)</f>
        <v>1.3014527861114233E-2</v>
      </c>
      <c r="AT28" s="40">
        <v>44893</v>
      </c>
      <c r="AU28" s="42">
        <v>48.721984999999997</v>
      </c>
      <c r="AV28" s="39">
        <f>IF(ISBLANK(AU29),"",Short5[[#This Row],[Adj Close]]/AU29-1)</f>
        <v>-4.7517926391813958E-2</v>
      </c>
      <c r="AW28" s="32">
        <v>44893</v>
      </c>
      <c r="AX28" s="47">
        <v>162.68653900000001</v>
      </c>
      <c r="AY28" s="36">
        <f>IF(ISBLANK(AX29),"",Short6[[#This Row],[Adj Close]]/AX29-1)</f>
        <v>4.8629799275391683E-2</v>
      </c>
      <c r="AZ28" s="40">
        <v>44893</v>
      </c>
      <c r="BA28" s="42">
        <v>112.114197</v>
      </c>
      <c r="BB28" s="39">
        <f>IF(ISBLANK(BA29),"",Short7[[#This Row],[Adj Close]]/BA29-1)</f>
        <v>2.7162610327894354E-2</v>
      </c>
    </row>
    <row r="29" spans="1:54" x14ac:dyDescent="0.25">
      <c r="A29" s="40">
        <v>44886</v>
      </c>
      <c r="B29" s="42">
        <v>4026.1201169999999</v>
      </c>
      <c r="C29" s="39">
        <f>IF(ISBLANK(B30), "", GSPC[[#This Row],[Adj Close]]/B30-1)</f>
        <v>1.5327822494704435E-2</v>
      </c>
      <c r="D29" s="40">
        <v>44886</v>
      </c>
      <c r="E29" s="38">
        <v>54.990001999999997</v>
      </c>
      <c r="F29" s="39">
        <f>IF(ISBLANK(E30), "", Long0[[#This Row],[Adj Close]]/E30-1)</f>
        <v>-4.7627293119941405E-2</v>
      </c>
      <c r="G29" s="40">
        <v>44886</v>
      </c>
      <c r="H29" s="38">
        <v>125.349998</v>
      </c>
      <c r="I29" s="39">
        <f>IF(ISBLANK(H30),"",Long1[[#This Row],[Adj Close]]/H30-1)</f>
        <v>-1.6862760784313702E-2</v>
      </c>
      <c r="J29" s="40">
        <v>44893</v>
      </c>
      <c r="K29" s="38">
        <v>41.950001</v>
      </c>
      <c r="L29" s="39">
        <f>IF(ISBLANK(K30),"",Long2[[#This Row],[Adj Close]]/K30-1)</f>
        <v>4.7904431137724135E-3</v>
      </c>
      <c r="M29" s="32">
        <v>44886</v>
      </c>
      <c r="N29">
        <v>3.75</v>
      </c>
      <c r="O29" s="36">
        <f>IF(ISBLANK(N30),"",Long3[[#This Row],[Adj Close]]/N30-1)</f>
        <v>-0.14578587699316625</v>
      </c>
      <c r="P29" s="40">
        <v>44886</v>
      </c>
      <c r="Q29" s="38">
        <v>34.604281999999998</v>
      </c>
      <c r="R29" s="39">
        <f>IF(ISBLANK(Q30),"",Long4[[#This Row],[Adj Close]]/Q30-1)</f>
        <v>-5.6164225632542308E-3</v>
      </c>
      <c r="S29" s="32">
        <v>44886</v>
      </c>
      <c r="T29">
        <v>27.6</v>
      </c>
      <c r="U29" s="36">
        <f>IF(ISBLANK(T30),"",Long5[[#This Row],[Adj Close]]/T30-1)</f>
        <v>-4.1333829755684892E-2</v>
      </c>
      <c r="V29" s="40">
        <v>44886</v>
      </c>
      <c r="W29" s="38">
        <v>26.709999</v>
      </c>
      <c r="X29" s="39">
        <f>IF(ISBLANK(W30),"",Long6[[#This Row],[Adj Close]]/W30-1)</f>
        <v>3.047835648148145E-2</v>
      </c>
      <c r="Y29" s="32">
        <v>44886</v>
      </c>
      <c r="Z29">
        <v>17.98</v>
      </c>
      <c r="AA29" s="36">
        <f>IF(ISBLANK(Z30),"",Long7[[#This Row],[Adj Close]]/Z30-1)</f>
        <v>6.3905325443787131E-2</v>
      </c>
      <c r="AE29" s="32">
        <v>44886</v>
      </c>
      <c r="AF29" s="47">
        <v>85.765144000000006</v>
      </c>
      <c r="AG29" s="36">
        <f>IF(ISBLANK(AF30),"",Short0[[#This Row],[Adj Close]]/AF30-1)</f>
        <v>1.9714296662920017E-2</v>
      </c>
      <c r="AH29" s="40">
        <v>44886</v>
      </c>
      <c r="AI29" s="42">
        <v>79.405647000000002</v>
      </c>
      <c r="AJ29" s="39">
        <f>IF(ISBLANK(AH30),"",Short1[[#This Row],[Adj Close]]/AH30-1)</f>
        <v>-0.99823067254172326</v>
      </c>
      <c r="AK29" s="32">
        <v>44886</v>
      </c>
      <c r="AL29" s="47">
        <v>78.290001000000004</v>
      </c>
      <c r="AM29" s="36">
        <f>IF(ISBLANK(AL30),"",Short2[[#This Row],[Adj Close]]/AL30-1)</f>
        <v>1.2807218131673181E-2</v>
      </c>
      <c r="AN29" s="40">
        <v>44886</v>
      </c>
      <c r="AO29" s="42">
        <v>10.758149</v>
      </c>
      <c r="AP29" s="39">
        <f>IF(ISBLANK(AO30),"",Short3[[#This Row],[Adj Close]]/AO30-1)</f>
        <v>1.2727162673942916E-2</v>
      </c>
      <c r="AQ29" s="32">
        <v>44886</v>
      </c>
      <c r="AR29" s="47">
        <v>37.650002000000001</v>
      </c>
      <c r="AS29" s="36">
        <f>IF(ISBLANK(AR30),"",Short4[[#This Row],[Adj Close]]/AR30-1)</f>
        <v>1.3458949477310966E-2</v>
      </c>
      <c r="AT29" s="40">
        <v>44886</v>
      </c>
      <c r="AU29" s="42">
        <v>51.152653000000001</v>
      </c>
      <c r="AV29" s="39">
        <f>IF(ISBLANK(AU30),"",Short5[[#This Row],[Adj Close]]/AU30-1)</f>
        <v>5.7177917432383429E-2</v>
      </c>
      <c r="AW29" s="32">
        <v>44886</v>
      </c>
      <c r="AX29" s="47">
        <v>155.14201399999999</v>
      </c>
      <c r="AY29" s="36">
        <f>IF(ISBLANK(AX30),"",Short6[[#This Row],[Adj Close]]/AX30-1)</f>
        <v>-2.9587896274638648E-2</v>
      </c>
      <c r="AZ29" s="40">
        <v>44886</v>
      </c>
      <c r="BA29" s="42">
        <v>109.14941399999999</v>
      </c>
      <c r="BB29" s="39">
        <f>IF(ISBLANK(BA30),"",Short7[[#This Row],[Adj Close]]/BA30-1)</f>
        <v>2.4670649456481897E-3</v>
      </c>
    </row>
    <row r="30" spans="1:54" x14ac:dyDescent="0.25">
      <c r="A30" s="40">
        <v>44879</v>
      </c>
      <c r="B30" s="42">
        <v>3965.3400879999999</v>
      </c>
      <c r="C30" s="39">
        <f>IF(ISBLANK(B31), "", GSPC[[#This Row],[Adj Close]]/B31-1)</f>
        <v>-6.9096739661997919E-3</v>
      </c>
      <c r="D30" s="40">
        <v>44879</v>
      </c>
      <c r="E30" s="38">
        <v>57.740001999999997</v>
      </c>
      <c r="F30" s="39">
        <f>IF(ISBLANK(E31), "", Long0[[#This Row],[Adj Close]]/E31-1)</f>
        <v>-4.3247656777055776E-2</v>
      </c>
      <c r="G30" s="40">
        <v>44879</v>
      </c>
      <c r="H30" s="38">
        <v>127.5</v>
      </c>
      <c r="I30" s="39">
        <f>IF(ISBLANK(H31),"",Long1[[#This Row],[Adj Close]]/H31-1)</f>
        <v>-2.0737304625283448E-2</v>
      </c>
      <c r="J30" s="40">
        <v>44886</v>
      </c>
      <c r="K30" s="38">
        <v>41.75</v>
      </c>
      <c r="L30" s="39">
        <f>IF(ISBLANK(K31),"",Long2[[#This Row],[Adj Close]]/K31-1)</f>
        <v>5.6962025316455778E-2</v>
      </c>
      <c r="M30" s="32">
        <v>44879</v>
      </c>
      <c r="N30">
        <v>4.3899999999999997</v>
      </c>
      <c r="O30" s="36">
        <f>IF(ISBLANK(N31),"",Long3[[#This Row],[Adj Close]]/N31-1)</f>
        <v>2.8103044496487151E-2</v>
      </c>
      <c r="P30" s="40">
        <v>44879</v>
      </c>
      <c r="Q30" s="38">
        <v>34.799731999999999</v>
      </c>
      <c r="R30" s="39">
        <f>IF(ISBLANK(Q31),"",Long4[[#This Row],[Adj Close]]/Q31-1)</f>
        <v>-3.1547364906357012E-2</v>
      </c>
      <c r="S30" s="32">
        <v>44879</v>
      </c>
      <c r="T30">
        <v>28.790001</v>
      </c>
      <c r="U30" s="36">
        <f>IF(ISBLANK(T31),"",Long5[[#This Row],[Adj Close]]/T31-1)</f>
        <v>-0.1356949824168423</v>
      </c>
      <c r="V30" s="40">
        <v>44879</v>
      </c>
      <c r="W30" s="38">
        <v>25.92</v>
      </c>
      <c r="X30" s="39">
        <f>IF(ISBLANK(W31),"",Long6[[#This Row],[Adj Close]]/W31-1)</f>
        <v>-6.2906724511930578E-2</v>
      </c>
      <c r="Y30" s="32">
        <v>44879</v>
      </c>
      <c r="Z30">
        <v>16.899999999999999</v>
      </c>
      <c r="AA30" s="36">
        <f>IF(ISBLANK(Z31),"",Long7[[#This Row],[Adj Close]]/Z31-1)</f>
        <v>-7.5955829376392225E-2</v>
      </c>
      <c r="AE30" s="32">
        <v>44879</v>
      </c>
      <c r="AF30" s="47">
        <v>84.107033000000001</v>
      </c>
      <c r="AG30" s="36">
        <f>IF(ISBLANK(AF31),"",Short0[[#This Row],[Adj Close]]/AF31-1)</f>
        <v>-3.7714369385437041E-2</v>
      </c>
      <c r="AH30" s="40">
        <v>44879</v>
      </c>
      <c r="AI30" s="42">
        <v>70.431824000000006</v>
      </c>
      <c r="AJ30" s="39">
        <f>IF(ISBLANK(AH31),"",Short1[[#This Row],[Adj Close]]/AH31-1)</f>
        <v>-0.99843038366910319</v>
      </c>
      <c r="AK30" s="32">
        <v>44879</v>
      </c>
      <c r="AL30" s="47">
        <v>77.300003000000004</v>
      </c>
      <c r="AM30" s="36">
        <f>IF(ISBLANK(AL31),"",Short2[[#This Row],[Adj Close]]/AL31-1)</f>
        <v>-9.7700422497967176E-2</v>
      </c>
      <c r="AN30" s="40">
        <v>44879</v>
      </c>
      <c r="AO30" s="42">
        <v>10.622949</v>
      </c>
      <c r="AP30" s="39">
        <f>IF(ISBLANK(AO31),"",Short3[[#This Row],[Adj Close]]/AO31-1)</f>
        <v>-3.8461454909029524E-2</v>
      </c>
      <c r="AQ30" s="32">
        <v>44879</v>
      </c>
      <c r="AR30" s="47">
        <v>37.150002000000001</v>
      </c>
      <c r="AS30" s="36">
        <f>IF(ISBLANK(AR31),"",Short4[[#This Row],[Adj Close]]/AR31-1)</f>
        <v>-5.8062805731815548E-2</v>
      </c>
      <c r="AT30" s="40">
        <v>44879</v>
      </c>
      <c r="AU30" s="42">
        <v>48.386040000000001</v>
      </c>
      <c r="AV30" s="39">
        <f>IF(ISBLANK(AU31),"",Short5[[#This Row],[Adj Close]]/AU31-1)</f>
        <v>-7.2362206427209808E-2</v>
      </c>
      <c r="AW30" s="32">
        <v>44879</v>
      </c>
      <c r="AX30" s="47">
        <v>159.872299</v>
      </c>
      <c r="AY30" s="36">
        <f>IF(ISBLANK(AX31),"",Short6[[#This Row],[Adj Close]]/AX31-1)</f>
        <v>-3.9042215061255159E-2</v>
      </c>
      <c r="AZ30" s="40">
        <v>44879</v>
      </c>
      <c r="BA30" s="42">
        <v>108.880798</v>
      </c>
      <c r="BB30" s="39">
        <f>IF(ISBLANK(BA31),"",Short7[[#This Row],[Adj Close]]/BA31-1)</f>
        <v>-1.0577735219765794E-2</v>
      </c>
    </row>
    <row r="31" spans="1:54" x14ac:dyDescent="0.25">
      <c r="A31" s="40">
        <v>44872</v>
      </c>
      <c r="B31" s="42">
        <v>3992.929932</v>
      </c>
      <c r="C31" s="39">
        <f>IF(ISBLANK(B32), "", GSPC[[#This Row],[Adj Close]]/B32-1)</f>
        <v>5.8978101367193947E-2</v>
      </c>
      <c r="D31" s="40">
        <v>44872</v>
      </c>
      <c r="E31" s="38">
        <v>60.349997999999999</v>
      </c>
      <c r="F31" s="39">
        <f>IF(ISBLANK(E32), "", Long0[[#This Row],[Adj Close]]/E32-1)</f>
        <v>0.17917151230949591</v>
      </c>
      <c r="G31" s="32">
        <v>44872</v>
      </c>
      <c r="H31">
        <v>130.199997</v>
      </c>
      <c r="I31" s="36">
        <f>IF(ISBLANK(H32),"",Long1[[#This Row],[Adj Close]]/H32-1)</f>
        <v>0.11234509750503796</v>
      </c>
      <c r="J31" s="40">
        <v>44879</v>
      </c>
      <c r="K31" s="38">
        <v>39.5</v>
      </c>
      <c r="L31" s="39">
        <f>IF(ISBLANK(K32),"",Long2[[#This Row],[Adj Close]]/K32-1)</f>
        <v>-0.12995598546449405</v>
      </c>
      <c r="M31" s="32">
        <v>44872</v>
      </c>
      <c r="N31">
        <v>4.2699999999999996</v>
      </c>
      <c r="O31" s="36">
        <f>IF(ISBLANK(N32),"",Long3[[#This Row],[Adj Close]]/N32-1)</f>
        <v>2.3980815347721673E-2</v>
      </c>
      <c r="P31" s="40">
        <v>44872</v>
      </c>
      <c r="Q31" s="38">
        <v>35.933334000000002</v>
      </c>
      <c r="R31" s="39">
        <f>IF(ISBLANK(Q32),"",Long4[[#This Row],[Adj Close]]/Q32-1)</f>
        <v>1.7432094124661068E-2</v>
      </c>
      <c r="S31" s="32">
        <v>44872</v>
      </c>
      <c r="T31">
        <v>33.310001</v>
      </c>
      <c r="U31" s="36">
        <f>IF(ISBLANK(T32),"",Long5[[#This Row],[Adj Close]]/T32-1)</f>
        <v>0.22104104761579735</v>
      </c>
      <c r="V31" s="40">
        <v>44872</v>
      </c>
      <c r="W31" s="38">
        <v>27.66</v>
      </c>
      <c r="X31" s="39">
        <f>IF(ISBLANK(W32),"",Long6[[#This Row],[Adj Close]]/W32-1)</f>
        <v>-4.6779775214833563E-3</v>
      </c>
      <c r="Y31" s="32">
        <v>44872</v>
      </c>
      <c r="Z31">
        <v>18.289169000000001</v>
      </c>
      <c r="AA31" s="36">
        <f>IF(ISBLANK(Z32),"",Long7[[#This Row],[Adj Close]]/Z32-1)</f>
        <v>-0.11859426506024096</v>
      </c>
      <c r="AE31" s="32">
        <v>44872</v>
      </c>
      <c r="AF31" s="47">
        <v>87.403396999999998</v>
      </c>
      <c r="AG31" s="36">
        <f>IF(ISBLANK(AF32),"",Short0[[#This Row],[Adj Close]]/AF32-1)</f>
        <v>0.10576555252887543</v>
      </c>
      <c r="AH31" s="40">
        <v>44872</v>
      </c>
      <c r="AI31" s="42">
        <v>72.875679000000005</v>
      </c>
      <c r="AJ31" s="39">
        <f>IF(ISBLANK(AH32),"",Short1[[#This Row],[Adj Close]]/AH32-1)</f>
        <v>-0.99837566746907391</v>
      </c>
      <c r="AK31" s="32">
        <v>44872</v>
      </c>
      <c r="AL31" s="47">
        <v>85.669998000000007</v>
      </c>
      <c r="AM31" s="36">
        <f>IF(ISBLANK(AL32),"",Short2[[#This Row],[Adj Close]]/AL32-1)</f>
        <v>0.18936553088109864</v>
      </c>
      <c r="AN31" s="40">
        <v>44872</v>
      </c>
      <c r="AO31" s="42">
        <v>11.047866000000001</v>
      </c>
      <c r="AP31" s="39">
        <f>IF(ISBLANK(AO32),"",Short3[[#This Row],[Adj Close]]/AO32-1)</f>
        <v>0.17938141292418308</v>
      </c>
      <c r="AQ31" s="32">
        <v>44872</v>
      </c>
      <c r="AR31" s="47">
        <v>39.439999</v>
      </c>
      <c r="AS31" s="36">
        <f>IF(ISBLANK(AR32),"",Short4[[#This Row],[Adj Close]]/AR32-1)</f>
        <v>0.17311124845661063</v>
      </c>
      <c r="AT31" s="40">
        <v>44872</v>
      </c>
      <c r="AU31" s="42">
        <v>52.160488000000001</v>
      </c>
      <c r="AV31" s="39">
        <f>IF(ISBLANK(AU32),"",Short5[[#This Row],[Adj Close]]/AU32-1)</f>
        <v>7.1008316355156254E-2</v>
      </c>
      <c r="AW31" s="32">
        <v>44872</v>
      </c>
      <c r="AX31" s="47">
        <v>166.367661</v>
      </c>
      <c r="AY31" s="36">
        <f>IF(ISBLANK(AX32),"",Short6[[#This Row],[Adj Close]]/AX32-1)</f>
        <v>8.8212296701038362E-2</v>
      </c>
      <c r="AZ31" s="40">
        <v>44872</v>
      </c>
      <c r="BA31" s="42">
        <v>110.04482299999999</v>
      </c>
      <c r="BB31" s="39">
        <f>IF(ISBLANK(BA32),"",Short7[[#This Row],[Adj Close]]/BA32-1)</f>
        <v>9.6777469358901413E-2</v>
      </c>
    </row>
    <row r="32" spans="1:54" x14ac:dyDescent="0.25">
      <c r="A32" s="40">
        <v>44865</v>
      </c>
      <c r="B32" s="42">
        <v>3770.5500489999999</v>
      </c>
      <c r="C32" s="39">
        <f>IF(ISBLANK(B33), "", GSPC[[#This Row],[Adj Close]]/B33-1)</f>
        <v>-3.3455011721469141E-2</v>
      </c>
      <c r="D32" s="40">
        <v>44865</v>
      </c>
      <c r="E32" s="38">
        <v>51.18</v>
      </c>
      <c r="F32" s="39">
        <f>IF(ISBLANK(E33), "", Long0[[#This Row],[Adj Close]]/E33-1)</f>
        <v>-5.7284968552496429E-2</v>
      </c>
      <c r="G32" s="32">
        <v>44865</v>
      </c>
      <c r="H32">
        <v>117.050003</v>
      </c>
      <c r="I32" s="36">
        <f>IF(ISBLANK(H33),"",Long1[[#This Row],[Adj Close]]/H33-1)</f>
        <v>-5.030423529411765E-2</v>
      </c>
      <c r="J32" s="40">
        <v>44872</v>
      </c>
      <c r="K32" s="38">
        <v>45.400002000000001</v>
      </c>
      <c r="L32" s="39">
        <f>IF(ISBLANK(K33),"",Long2[[#This Row],[Adj Close]]/K33-1)</f>
        <v>-8.0040449039126549E-2</v>
      </c>
      <c r="M32" s="32">
        <v>44865</v>
      </c>
      <c r="N32">
        <v>4.17</v>
      </c>
      <c r="O32" s="36">
        <f>IF(ISBLANK(N33),"",Long3[[#This Row],[Adj Close]]/N33-1)</f>
        <v>-0.28595890410958902</v>
      </c>
      <c r="P32" s="40">
        <v>44865</v>
      </c>
      <c r="Q32" s="38">
        <v>35.317672999999999</v>
      </c>
      <c r="R32" s="39">
        <f>IF(ISBLANK(Q33),"",Long4[[#This Row],[Adj Close]]/Q33-1)</f>
        <v>7.2085501234360638E-2</v>
      </c>
      <c r="S32" s="32">
        <v>44865</v>
      </c>
      <c r="T32">
        <v>27.280000999999999</v>
      </c>
      <c r="U32" s="36">
        <f>IF(ISBLANK(T33),"",Long5[[#This Row],[Adj Close]]/T33-1)</f>
        <v>-7.6818885848354834E-2</v>
      </c>
      <c r="V32" s="40">
        <v>44865</v>
      </c>
      <c r="W32" s="38">
        <v>27.790001</v>
      </c>
      <c r="X32" s="39">
        <f>IF(ISBLANK(W33),"",Long6[[#This Row],[Adj Close]]/W33-1)</f>
        <v>7.0493146012833074E-2</v>
      </c>
      <c r="Y32" s="32">
        <v>44865</v>
      </c>
      <c r="Z32">
        <v>20.75</v>
      </c>
      <c r="AA32" s="36">
        <f>IF(ISBLANK(Z33),"",Long7[[#This Row],[Adj Close]]/Z33-1)</f>
        <v>8.0729110378692237E-2</v>
      </c>
      <c r="AE32" s="32">
        <v>44865</v>
      </c>
      <c r="AF32" s="47">
        <v>79.043334999999999</v>
      </c>
      <c r="AG32" s="36">
        <f>IF(ISBLANK(AF33),"",Short0[[#This Row],[Adj Close]]/AF33-1)</f>
        <v>-2.9619706894905673E-2</v>
      </c>
      <c r="AH32" s="40">
        <v>44865</v>
      </c>
      <c r="AI32" s="42">
        <v>66.668289000000001</v>
      </c>
      <c r="AJ32" s="39">
        <f>IF(ISBLANK(AH33),"",Short1[[#This Row],[Adj Close]]/AH33-1)</f>
        <v>-0.99851379265682816</v>
      </c>
      <c r="AK32" s="32">
        <v>44865</v>
      </c>
      <c r="AL32" s="47">
        <v>72.029999000000004</v>
      </c>
      <c r="AM32" s="36">
        <f>IF(ISBLANK(AL33),"",Short2[[#This Row],[Adj Close]]/AL33-1)</f>
        <v>-0.14055601099047865</v>
      </c>
      <c r="AN32" s="40">
        <v>44865</v>
      </c>
      <c r="AO32" s="42">
        <v>9.3675090000000001</v>
      </c>
      <c r="AP32" s="39">
        <f>IF(ISBLANK(AO33),"",Short3[[#This Row],[Adj Close]]/AO33-1)</f>
        <v>-3.6742765371843178E-2</v>
      </c>
      <c r="AQ32" s="32">
        <v>44865</v>
      </c>
      <c r="AR32" s="47">
        <v>33.619999</v>
      </c>
      <c r="AS32" s="36">
        <f>IF(ISBLANK(AR33),"",Short4[[#This Row],[Adj Close]]/AR33-1)</f>
        <v>0.11668553772279777</v>
      </c>
      <c r="AT32" s="40">
        <v>44865</v>
      </c>
      <c r="AU32" s="42">
        <v>48.702224999999999</v>
      </c>
      <c r="AV32" s="39">
        <f>IF(ISBLANK(AU33),"",Short5[[#This Row],[Adj Close]]/AU33-1)</f>
        <v>-7.2450107094741201E-2</v>
      </c>
      <c r="AW32" s="32">
        <v>44865</v>
      </c>
      <c r="AX32" s="47">
        <v>152.88162199999999</v>
      </c>
      <c r="AY32" s="36">
        <f>IF(ISBLANK(AX33),"",Short6[[#This Row],[Adj Close]]/AX33-1)</f>
        <v>-4.5847508190236974E-2</v>
      </c>
      <c r="AZ32" s="40">
        <v>44865</v>
      </c>
      <c r="BA32" s="42">
        <v>100.334686</v>
      </c>
      <c r="BB32" s="39">
        <f>IF(ISBLANK(BA33),"",Short7[[#This Row],[Adj Close]]/BA33-1)</f>
        <v>1.8172551983232088E-2</v>
      </c>
    </row>
    <row r="33" spans="1:54" x14ac:dyDescent="0.25">
      <c r="A33" s="40">
        <v>44858</v>
      </c>
      <c r="B33" s="42">
        <v>3901.0600589999999</v>
      </c>
      <c r="C33" s="39">
        <f>IF(ISBLANK(B34), "", GSPC[[#This Row],[Adj Close]]/B34-1)</f>
        <v>3.9520367463859785E-2</v>
      </c>
      <c r="D33" s="40">
        <v>44858</v>
      </c>
      <c r="E33" s="38">
        <v>54.290000999999997</v>
      </c>
      <c r="F33" s="39">
        <f>IF(ISBLANK(E34), "", Long0[[#This Row],[Adj Close]]/E34-1)</f>
        <v>6.7859972462627649E-2</v>
      </c>
      <c r="G33" s="32">
        <v>44858</v>
      </c>
      <c r="H33">
        <v>123.25</v>
      </c>
      <c r="I33" s="36">
        <f>IF(ISBLANK(H34),"",Long1[[#This Row],[Adj Close]]/H34-1)</f>
        <v>1.3569095617912863E-2</v>
      </c>
      <c r="J33" s="40">
        <v>44865</v>
      </c>
      <c r="K33" s="38">
        <v>49.349997999999999</v>
      </c>
      <c r="L33" s="39">
        <f>IF(ISBLANK(K34),"",Long2[[#This Row],[Adj Close]]/K34-1)</f>
        <v>-4.36046528528935E-2</v>
      </c>
      <c r="M33" s="32">
        <v>44858</v>
      </c>
      <c r="N33">
        <v>5.84</v>
      </c>
      <c r="O33" s="36">
        <f>IF(ISBLANK(N34),"",Long3[[#This Row],[Adj Close]]/N34-1)</f>
        <v>-8.7500000000000022E-2</v>
      </c>
      <c r="P33" s="40">
        <v>44858</v>
      </c>
      <c r="Q33" s="38">
        <v>32.942962999999999</v>
      </c>
      <c r="R33" s="39">
        <f>IF(ISBLANK(Q34),"",Long4[[#This Row],[Adj Close]]/Q34-1)</f>
        <v>9.8861537012706613E-3</v>
      </c>
      <c r="S33" s="32">
        <v>44858</v>
      </c>
      <c r="T33">
        <v>29.549999</v>
      </c>
      <c r="U33" s="36">
        <f>IF(ISBLANK(T34),"",Long5[[#This Row],[Adj Close]]/T34-1)</f>
        <v>0.22971276613762948</v>
      </c>
      <c r="V33" s="40">
        <v>44858</v>
      </c>
      <c r="W33" s="38">
        <v>25.959999</v>
      </c>
      <c r="X33" s="39">
        <f>IF(ISBLANK(W34),"",Long6[[#This Row],[Adj Close]]/W34-1)</f>
        <v>-2.8079372073357201E-2</v>
      </c>
      <c r="Y33" s="32">
        <v>44858</v>
      </c>
      <c r="Z33">
        <v>19.200001</v>
      </c>
      <c r="AA33" s="36">
        <f>IF(ISBLANK(Z34),"",Long7[[#This Row],[Adj Close]]/Z34-1)</f>
        <v>5.7268777533039605E-2</v>
      </c>
      <c r="AE33" s="32">
        <v>44858</v>
      </c>
      <c r="AF33" s="47">
        <v>81.456039000000004</v>
      </c>
      <c r="AG33" s="36">
        <f>IF(ISBLANK(AF34),"",Short0[[#This Row],[Adj Close]]/AF34-1)</f>
        <v>0.11725451294153899</v>
      </c>
      <c r="AH33" s="40">
        <v>44858</v>
      </c>
      <c r="AI33" s="42">
        <v>66.814919000000003</v>
      </c>
      <c r="AJ33" s="39">
        <f>IF(ISBLANK(AH34),"",Short1[[#This Row],[Adj Close]]/AH34-1)</f>
        <v>-0.99851029143162917</v>
      </c>
      <c r="AK33" s="32">
        <v>44858</v>
      </c>
      <c r="AL33" s="47">
        <v>83.809997999999993</v>
      </c>
      <c r="AM33" s="36">
        <f>IF(ISBLANK(AL34),"",Short2[[#This Row],[Adj Close]]/AL34-1)</f>
        <v>5.820708553814713E-2</v>
      </c>
      <c r="AN33" s="40">
        <v>44858</v>
      </c>
      <c r="AO33" s="42">
        <v>9.7248260000000002</v>
      </c>
      <c r="AP33" s="39">
        <f>IF(ISBLANK(AO34),"",Short3[[#This Row],[Adj Close]]/AO34-1)</f>
        <v>7.3560701919240801E-2</v>
      </c>
      <c r="AQ33" s="32">
        <v>44858</v>
      </c>
      <c r="AR33" s="47">
        <v>30.106953000000001</v>
      </c>
      <c r="AS33" s="36">
        <f>IF(ISBLANK(AR34),"",Short4[[#This Row],[Adj Close]]/AR34-1)</f>
        <v>0.10754101342202604</v>
      </c>
      <c r="AT33" s="40">
        <v>44858</v>
      </c>
      <c r="AU33" s="42">
        <v>52.506312999999999</v>
      </c>
      <c r="AV33" s="39">
        <f>IF(ISBLANK(AU34),"",Short5[[#This Row],[Adj Close]]/AU34-1)</f>
        <v>7.533146349016917E-4</v>
      </c>
      <c r="AW33" s="32">
        <v>44858</v>
      </c>
      <c r="AX33" s="47">
        <v>160.22766100000001</v>
      </c>
      <c r="AY33" s="36">
        <f>IF(ISBLANK(AX34),"",Short6[[#This Row],[Adj Close]]/AX34-1)</f>
        <v>0.27700989271916265</v>
      </c>
      <c r="AZ33" s="40">
        <v>44858</v>
      </c>
      <c r="BA33" s="42">
        <v>98.543892</v>
      </c>
      <c r="BB33" s="39">
        <f>IF(ISBLANK(BA34),"",Short7[[#This Row],[Adj Close]]/BA34-1)</f>
        <v>1.5897476880018635E-2</v>
      </c>
    </row>
    <row r="34" spans="1:54" x14ac:dyDescent="0.25">
      <c r="A34" s="40">
        <v>44851</v>
      </c>
      <c r="B34" s="42">
        <v>3752.75</v>
      </c>
      <c r="C34" s="39">
        <f>IF(ISBLANK(B35), "", GSPC[[#This Row],[Adj Close]]/B35-1)</f>
        <v>4.7356018380827258E-2</v>
      </c>
      <c r="D34" s="40">
        <v>44851</v>
      </c>
      <c r="E34" s="38">
        <v>50.84</v>
      </c>
      <c r="F34" s="39">
        <f>IF(ISBLANK(E35), "", Long0[[#This Row],[Adj Close]]/E35-1)</f>
        <v>-5.973737747364527E-2</v>
      </c>
      <c r="G34" s="32">
        <v>44851</v>
      </c>
      <c r="H34">
        <v>121.599998</v>
      </c>
      <c r="I34" s="36">
        <f>IF(ISBLANK(H35),"",Long1[[#This Row],[Adj Close]]/H35-1)</f>
        <v>4.6922048266516692E-2</v>
      </c>
      <c r="J34" s="40">
        <v>44858</v>
      </c>
      <c r="K34" s="38">
        <v>51.599997999999999</v>
      </c>
      <c r="L34" s="39">
        <f>IF(ISBLANK(K35),"",Long2[[#This Row],[Adj Close]]/K35-1)</f>
        <v>-3.8610232405602574E-3</v>
      </c>
      <c r="M34" s="32">
        <v>44851</v>
      </c>
      <c r="N34">
        <v>6.4</v>
      </c>
      <c r="O34" s="36">
        <f>IF(ISBLANK(N35),"",Long3[[#This Row],[Adj Close]]/N35-1)</f>
        <v>0.14695340501792109</v>
      </c>
      <c r="P34" s="40">
        <v>44851</v>
      </c>
      <c r="Q34" s="38">
        <v>32.620471999999999</v>
      </c>
      <c r="R34" s="39">
        <f>IF(ISBLANK(Q35),"",Long4[[#This Row],[Adj Close]]/Q35-1)</f>
        <v>7.7469319488548294E-2</v>
      </c>
      <c r="S34" s="32">
        <v>44851</v>
      </c>
      <c r="T34">
        <v>24.030000999999999</v>
      </c>
      <c r="U34" s="36">
        <f>IF(ISBLANK(T35),"",Long5[[#This Row],[Adj Close]]/T35-1)</f>
        <v>3.7564810017271189E-2</v>
      </c>
      <c r="V34" s="40">
        <v>44851</v>
      </c>
      <c r="W34" s="38">
        <v>26.709999</v>
      </c>
      <c r="X34" s="39">
        <f>IF(ISBLANK(W35),"",Long6[[#This Row],[Adj Close]]/W35-1)</f>
        <v>7.5442851754055074E-3</v>
      </c>
      <c r="Y34" s="32">
        <v>44851</v>
      </c>
      <c r="Z34">
        <v>18.16</v>
      </c>
      <c r="AA34" s="36">
        <f>IF(ISBLANK(Z35),"",Long7[[#This Row],[Adj Close]]/Z35-1)</f>
        <v>-2.9914478093722163E-2</v>
      </c>
      <c r="AE34" s="32">
        <v>44851</v>
      </c>
      <c r="AF34" s="47">
        <v>72.907325999999998</v>
      </c>
      <c r="AG34" s="36">
        <f>IF(ISBLANK(AF35),"",Short0[[#This Row],[Adj Close]]/AF35-1)</f>
        <v>4.4106970645472199E-3</v>
      </c>
      <c r="AH34" s="40">
        <v>44851</v>
      </c>
      <c r="AI34" s="42">
        <v>62.337783999999999</v>
      </c>
      <c r="AJ34" s="39">
        <f>IF(ISBLANK(AH35),"",Short1[[#This Row],[Adj Close]]/AH35-1)</f>
        <v>-0.99860989688698598</v>
      </c>
      <c r="AK34" s="32">
        <v>44851</v>
      </c>
      <c r="AL34" s="47">
        <v>79.199996999999996</v>
      </c>
      <c r="AM34" s="36">
        <f>IF(ISBLANK(AL35),"",Short2[[#This Row],[Adj Close]]/AL35-1)</f>
        <v>0.12772310432622369</v>
      </c>
      <c r="AN34" s="40">
        <v>44851</v>
      </c>
      <c r="AO34" s="42">
        <v>9.0584779999999991</v>
      </c>
      <c r="AP34" s="39">
        <f>IF(ISBLANK(AO35),"",Short3[[#This Row],[Adj Close]]/AO35-1)</f>
        <v>-1.7800957425468944E-2</v>
      </c>
      <c r="AQ34" s="32">
        <v>44851</v>
      </c>
      <c r="AR34" s="47">
        <v>27.183600999999999</v>
      </c>
      <c r="AS34" s="36">
        <f>IF(ISBLANK(AR35),"",Short4[[#This Row],[Adj Close]]/AR35-1)</f>
        <v>-2.2853465049711752E-2</v>
      </c>
      <c r="AT34" s="40">
        <v>44851</v>
      </c>
      <c r="AU34" s="42">
        <v>52.466788999999999</v>
      </c>
      <c r="AV34" s="39">
        <f>IF(ISBLANK(AU35),"",Short5[[#This Row],[Adj Close]]/AU35-1)</f>
        <v>0.13316259334180125</v>
      </c>
      <c r="AW34" s="32">
        <v>44851</v>
      </c>
      <c r="AX34" s="47">
        <v>125.470963</v>
      </c>
      <c r="AY34" s="36">
        <f>IF(ISBLANK(AX35),"",Short6[[#This Row],[Adj Close]]/AX35-1)</f>
        <v>0.11044452991585141</v>
      </c>
      <c r="AZ34" s="40">
        <v>44851</v>
      </c>
      <c r="BA34" s="42">
        <v>97.001807999999997</v>
      </c>
      <c r="BB34" s="39">
        <f>IF(ISBLANK(BA35),"",Short7[[#This Row],[Adj Close]]/BA35-1)</f>
        <v>5.268839450257734E-2</v>
      </c>
    </row>
    <row r="35" spans="1:54" x14ac:dyDescent="0.25">
      <c r="A35" s="40">
        <v>44844</v>
      </c>
      <c r="B35" s="42">
        <v>3583.070068</v>
      </c>
      <c r="C35" s="39">
        <f>IF(ISBLANK(B36), "", GSPC[[#This Row],[Adj Close]]/B36-1)</f>
        <v>-1.5548113111728545E-2</v>
      </c>
      <c r="D35" s="40">
        <v>44844</v>
      </c>
      <c r="E35" s="38">
        <v>54.07</v>
      </c>
      <c r="F35" s="39">
        <f>IF(ISBLANK(E36), "", Long0[[#This Row],[Adj Close]]/E36-1)</f>
        <v>-0.12295217768200561</v>
      </c>
      <c r="G35" s="32">
        <v>44844</v>
      </c>
      <c r="H35">
        <v>116.150002</v>
      </c>
      <c r="I35" s="36">
        <f>IF(ISBLANK(H36),"",Long1[[#This Row],[Adj Close]]/H36-1)</f>
        <v>6.9354487548409782E-3</v>
      </c>
      <c r="J35" s="40">
        <v>44851</v>
      </c>
      <c r="K35" s="38">
        <v>51.799999</v>
      </c>
      <c r="L35" s="39">
        <f>IF(ISBLANK(K36),"",Long2[[#This Row],[Adj Close]]/K36-1)</f>
        <v>7.7820424987531389E-3</v>
      </c>
      <c r="M35" s="32">
        <v>44844</v>
      </c>
      <c r="N35">
        <v>5.58</v>
      </c>
      <c r="O35" s="36">
        <f>IF(ISBLANK(N36),"",Long3[[#This Row],[Adj Close]]/N36-1)</f>
        <v>-0.20851063829787231</v>
      </c>
      <c r="P35" s="40">
        <v>44844</v>
      </c>
      <c r="Q35" s="38">
        <v>30.275082000000001</v>
      </c>
      <c r="R35" s="39">
        <f>IF(ISBLANK(Q36),"",Long4[[#This Row],[Adj Close]]/Q36-1)</f>
        <v>-5.5487782069503444E-2</v>
      </c>
      <c r="S35" s="32">
        <v>44844</v>
      </c>
      <c r="T35">
        <v>23.16</v>
      </c>
      <c r="U35" s="36">
        <f>IF(ISBLANK(T36),"",Long5[[#This Row],[Adj Close]]/T36-1)</f>
        <v>-7.8392323055802793E-2</v>
      </c>
      <c r="V35" s="40">
        <v>44844</v>
      </c>
      <c r="W35" s="38">
        <v>26.51</v>
      </c>
      <c r="X35" s="39">
        <f>IF(ISBLANK(W36),"",Long6[[#This Row],[Adj Close]]/W36-1)</f>
        <v>-6.0262285014614836E-2</v>
      </c>
      <c r="Y35" s="32">
        <v>44844</v>
      </c>
      <c r="Z35">
        <v>18.719999000000001</v>
      </c>
      <c r="AA35" s="36">
        <f>IF(ISBLANK(Z36),"",Long7[[#This Row],[Adj Close]]/Z36-1)</f>
        <v>1.7391250000000191E-2</v>
      </c>
      <c r="AE35" s="32">
        <v>44844</v>
      </c>
      <c r="AF35" s="47">
        <v>72.587165999999996</v>
      </c>
      <c r="AG35" s="36">
        <f>IF(ISBLANK(AF36),"",Short0[[#This Row],[Adj Close]]/AF36-1)</f>
        <v>-5.9531420022423731E-2</v>
      </c>
      <c r="AH35" s="40">
        <v>44844</v>
      </c>
      <c r="AI35" s="42">
        <v>61.927216000000001</v>
      </c>
      <c r="AJ35" s="39">
        <f>IF(ISBLANK(AH36),"",Short1[[#This Row],[Adj Close]]/AH36-1)</f>
        <v>-0.99861883676427954</v>
      </c>
      <c r="AK35" s="32">
        <v>44844</v>
      </c>
      <c r="AL35" s="47">
        <v>70.230002999999996</v>
      </c>
      <c r="AM35" s="36">
        <f>IF(ISBLANK(AL36),"",Short2[[#This Row],[Adj Close]]/AL36-1)</f>
        <v>-3.7681555041865322E-2</v>
      </c>
      <c r="AN35" s="40">
        <v>44844</v>
      </c>
      <c r="AO35" s="42">
        <v>9.2226499999999998</v>
      </c>
      <c r="AP35" s="39">
        <f>IF(ISBLANK(AO36),"",Short3[[#This Row],[Adj Close]]/AO36-1)</f>
        <v>9.2677315037234642E-2</v>
      </c>
      <c r="AQ35" s="32">
        <v>44844</v>
      </c>
      <c r="AR35" s="47">
        <v>27.819369999999999</v>
      </c>
      <c r="AS35" s="36">
        <f>IF(ISBLANK(AR36),"",Short4[[#This Row],[Adj Close]]/AR36-1)</f>
        <v>-3.9589719455456529E-2</v>
      </c>
      <c r="AT35" s="40">
        <v>44844</v>
      </c>
      <c r="AU35" s="42">
        <v>46.301200999999999</v>
      </c>
      <c r="AV35" s="39">
        <f>IF(ISBLANK(AU36),"",Short5[[#This Row],[Adj Close]]/AU36-1)</f>
        <v>-8.2256194996511267E-2</v>
      </c>
      <c r="AW35" s="32">
        <v>44844</v>
      </c>
      <c r="AX35" s="47">
        <v>112.991653</v>
      </c>
      <c r="AY35" s="36">
        <f>IF(ISBLANK(AX36),"",Short6[[#This Row],[Adj Close]]/AX36-1)</f>
        <v>-0.1165835643976767</v>
      </c>
      <c r="AZ35" s="40">
        <v>44844</v>
      </c>
      <c r="BA35" s="42">
        <v>92.146743999999998</v>
      </c>
      <c r="BB35" s="39">
        <f>IF(ISBLANK(BA36),"",Short7[[#This Row],[Adj Close]]/BA36-1)</f>
        <v>-6.9052121951186929E-2</v>
      </c>
    </row>
    <row r="36" spans="1:54" x14ac:dyDescent="0.25">
      <c r="A36" s="40">
        <v>44837</v>
      </c>
      <c r="B36" s="42">
        <v>3639.6599120000001</v>
      </c>
      <c r="C36" s="39">
        <f>IF(ISBLANK(B37), "", GSPC[[#This Row],[Adj Close]]/B37-1)</f>
        <v>1.5071254967526704E-2</v>
      </c>
      <c r="D36" s="40">
        <v>44837</v>
      </c>
      <c r="E36" s="38">
        <v>61.650002000000001</v>
      </c>
      <c r="F36" s="39">
        <f>IF(ISBLANK(E37), "", Long0[[#This Row],[Adj Close]]/E37-1)</f>
        <v>-5.6618150164289172E-2</v>
      </c>
      <c r="G36" s="32">
        <v>44837</v>
      </c>
      <c r="H36">
        <v>115.349998</v>
      </c>
      <c r="I36" s="36">
        <f>IF(ISBLANK(H37),"",Long1[[#This Row],[Adj Close]]/H37-1)</f>
        <v>-1.7879940856873722E-2</v>
      </c>
      <c r="J36" s="40">
        <v>44844</v>
      </c>
      <c r="K36" s="38">
        <v>51.400002000000001</v>
      </c>
      <c r="L36" s="39">
        <f>IF(ISBLANK(K37),"",Long2[[#This Row],[Adj Close]]/K37-1)</f>
        <v>7.4190264333971356E-2</v>
      </c>
      <c r="M36" s="32">
        <v>44837</v>
      </c>
      <c r="N36">
        <v>7.05</v>
      </c>
      <c r="O36" s="36">
        <f>IF(ISBLANK(N37),"",Long3[[#This Row],[Adj Close]]/N37-1)</f>
        <v>0.79252479023646072</v>
      </c>
      <c r="P36" s="40">
        <v>44837</v>
      </c>
      <c r="Q36" s="38">
        <v>32.053668999999999</v>
      </c>
      <c r="R36" s="39">
        <f>IF(ISBLANK(Q37),"",Long4[[#This Row],[Adj Close]]/Q37-1)</f>
        <v>0.16518646156691608</v>
      </c>
      <c r="S36" s="32">
        <v>44837</v>
      </c>
      <c r="T36">
        <v>25.129999000000002</v>
      </c>
      <c r="U36" s="36">
        <f>IF(ISBLANK(T37),"",Long5[[#This Row],[Adj Close]]/T37-1)</f>
        <v>-8.6785404339250194E-3</v>
      </c>
      <c r="V36" s="40">
        <v>44837</v>
      </c>
      <c r="W36" s="38">
        <v>28.209999</v>
      </c>
      <c r="X36" s="39">
        <f>IF(ISBLANK(W37),"",Long6[[#This Row],[Adj Close]]/W37-1)</f>
        <v>-3.8842161016949817E-3</v>
      </c>
      <c r="Y36" s="32">
        <v>44837</v>
      </c>
      <c r="Z36">
        <v>18.399999999999999</v>
      </c>
      <c r="AA36" s="36">
        <f>IF(ISBLANK(Z37),"",Long7[[#This Row],[Adj Close]]/Z37-1)</f>
        <v>2.2222222222222143E-2</v>
      </c>
      <c r="AE36" s="32">
        <v>44837</v>
      </c>
      <c r="AF36" s="47">
        <v>77.181915000000004</v>
      </c>
      <c r="AG36" s="36">
        <f>IF(ISBLANK(AF37),"",Short0[[#This Row],[Adj Close]]/AF37-1)</f>
        <v>4.7753172961932711E-2</v>
      </c>
      <c r="AH36" s="40">
        <v>44837</v>
      </c>
      <c r="AI36" s="42">
        <v>63.080711000000001</v>
      </c>
      <c r="AJ36" s="39">
        <f>IF(ISBLANK(AH37),"",Short1[[#This Row],[Adj Close]]/AH37-1)</f>
        <v>-0.99859289067588664</v>
      </c>
      <c r="AK36" s="32">
        <v>44837</v>
      </c>
      <c r="AL36" s="47">
        <v>72.980002999999996</v>
      </c>
      <c r="AM36" s="36">
        <f>IF(ISBLANK(AL37),"",Short2[[#This Row],[Adj Close]]/AL37-1)</f>
        <v>-2.9521197986217995E-2</v>
      </c>
      <c r="AN36" s="40">
        <v>44837</v>
      </c>
      <c r="AO36" s="42">
        <v>8.4404149999999998</v>
      </c>
      <c r="AP36" s="39">
        <f>IF(ISBLANK(AO37),"",Short3[[#This Row],[Adj Close]]/AO37-1)</f>
        <v>2.5821476704362967E-2</v>
      </c>
      <c r="AQ36" s="32">
        <v>44837</v>
      </c>
      <c r="AR36" s="47">
        <v>28.966131000000001</v>
      </c>
      <c r="AS36" s="36">
        <f>IF(ISBLANK(AR37),"",Short4[[#This Row],[Adj Close]]/AR37-1)</f>
        <v>9.5013439616874695E-2</v>
      </c>
      <c r="AT36" s="40">
        <v>44837</v>
      </c>
      <c r="AU36" s="42">
        <v>50.451118000000001</v>
      </c>
      <c r="AV36" s="39">
        <f>IF(ISBLANK(AU37),"",Short5[[#This Row],[Adj Close]]/AU37-1)</f>
        <v>5.6486627604820594E-2</v>
      </c>
      <c r="AW36" s="32">
        <v>44837</v>
      </c>
      <c r="AX36" s="47">
        <v>127.903046</v>
      </c>
      <c r="AY36" s="36">
        <f>IF(ISBLANK(AX37),"",Short6[[#This Row],[Adj Close]]/AX37-1)</f>
        <v>2.3122391345009818E-2</v>
      </c>
      <c r="AZ36" s="40">
        <v>44837</v>
      </c>
      <c r="BA36" s="42">
        <v>98.981635999999995</v>
      </c>
      <c r="BB36" s="39">
        <f>IF(ISBLANK(BA37),"",Short7[[#This Row],[Adj Close]]/BA37-1)</f>
        <v>5.4478039494162633E-2</v>
      </c>
    </row>
    <row r="37" spans="1:54" x14ac:dyDescent="0.25">
      <c r="A37" s="40">
        <v>44830</v>
      </c>
      <c r="B37" s="42">
        <v>3585.6201169999999</v>
      </c>
      <c r="C37" s="39">
        <f>IF(ISBLANK(B38), "", GSPC[[#This Row],[Adj Close]]/B38-1)</f>
        <v>-2.9137059858915237E-2</v>
      </c>
      <c r="D37" s="40">
        <v>44830</v>
      </c>
      <c r="E37" s="38">
        <v>65.349997999999999</v>
      </c>
      <c r="F37" s="39">
        <f>IF(ISBLANK(E38), "", Long0[[#This Row],[Adj Close]]/E38-1)</f>
        <v>3.4673812539582016E-2</v>
      </c>
      <c r="G37" s="32">
        <v>44830</v>
      </c>
      <c r="H37">
        <v>117.449997</v>
      </c>
      <c r="I37" s="36">
        <f>IF(ISBLANK(H38),"",Long1[[#This Row],[Adj Close]]/H38-1)</f>
        <v>2.9811432797594906E-2</v>
      </c>
      <c r="J37" s="40">
        <v>44837</v>
      </c>
      <c r="K37" s="38">
        <v>47.849997999999999</v>
      </c>
      <c r="L37" s="39">
        <f>IF(ISBLANK(K38),"",Long2[[#This Row],[Adj Close]]/K38-1)</f>
        <v>6.3333288888888895E-2</v>
      </c>
      <c r="M37" s="32">
        <v>44830</v>
      </c>
      <c r="N37">
        <v>3.9329999999999998</v>
      </c>
      <c r="O37" s="36">
        <f>IF(ISBLANK(N38),"",Long3[[#This Row],[Adj Close]]/N38-1)</f>
        <v>3.3163265306122014E-3</v>
      </c>
      <c r="P37" s="40">
        <v>44830</v>
      </c>
      <c r="Q37" s="38">
        <v>27.509475999999999</v>
      </c>
      <c r="R37" s="39">
        <f>IF(ISBLANK(Q38),"",Long4[[#This Row],[Adj Close]]/Q38-1)</f>
        <v>3.4926441888601056E-2</v>
      </c>
      <c r="S37" s="32">
        <v>44830</v>
      </c>
      <c r="T37">
        <v>25.35</v>
      </c>
      <c r="U37" s="36">
        <f>IF(ISBLANK(T38),"",Long5[[#This Row],[Adj Close]]/T38-1)</f>
        <v>-6.0066705972069201E-2</v>
      </c>
      <c r="V37" s="40">
        <v>44830</v>
      </c>
      <c r="W37" s="38">
        <v>28.32</v>
      </c>
      <c r="X37" s="39">
        <f>IF(ISBLANK(W38),"",Long6[[#This Row],[Adj Close]]/W38-1)</f>
        <v>-7.6320939334637905E-2</v>
      </c>
      <c r="Y37" s="32">
        <v>44830</v>
      </c>
      <c r="Z37">
        <v>18</v>
      </c>
      <c r="AA37" s="36">
        <f>IF(ISBLANK(Z38),"",Long7[[#This Row],[Adj Close]]/Z38-1)</f>
        <v>-6.4449064449064397E-2</v>
      </c>
      <c r="AE37" s="32">
        <v>44830</v>
      </c>
      <c r="AF37" s="47">
        <v>73.664214999999999</v>
      </c>
      <c r="AG37" s="36">
        <f>IF(ISBLANK(AF38),"",Short0[[#This Row],[Adj Close]]/AF38-1)</f>
        <v>-3.2697662358631363E-2</v>
      </c>
      <c r="AH37" s="40">
        <v>44830</v>
      </c>
      <c r="AI37" s="42">
        <v>61.917442000000001</v>
      </c>
      <c r="AJ37" s="39">
        <f>IF(ISBLANK(AH38),"",Short1[[#This Row],[Adj Close]]/AH38-1)</f>
        <v>-0.99861862342993557</v>
      </c>
      <c r="AK37" s="32">
        <v>44830</v>
      </c>
      <c r="AL37" s="47">
        <v>75.199996999999996</v>
      </c>
      <c r="AM37" s="36">
        <f>IF(ISBLANK(AL38),"",Short2[[#This Row],[Adj Close]]/AL38-1)</f>
        <v>-7.1948686559899944E-2</v>
      </c>
      <c r="AN37" s="40">
        <v>44830</v>
      </c>
      <c r="AO37" s="42">
        <v>8.227957</v>
      </c>
      <c r="AP37" s="39">
        <f>IF(ISBLANK(AO38),"",Short3[[#This Row],[Adj Close]]/AO38-1)</f>
        <v>-1.956261635158385E-2</v>
      </c>
      <c r="AQ37" s="32">
        <v>44830</v>
      </c>
      <c r="AR37" s="47">
        <v>26.452763000000001</v>
      </c>
      <c r="AS37" s="36">
        <f>IF(ISBLANK(AR38),"",Short4[[#This Row],[Adj Close]]/AR38-1)</f>
        <v>3.6554132940541884E-2</v>
      </c>
      <c r="AT37" s="40">
        <v>44830</v>
      </c>
      <c r="AU37" s="42">
        <v>47.753673999999997</v>
      </c>
      <c r="AV37" s="39">
        <f>IF(ISBLANK(AU38),"",Short5[[#This Row],[Adj Close]]/AU38-1)</f>
        <v>-4.1210990670824676E-3</v>
      </c>
      <c r="AW37" s="32">
        <v>44830</v>
      </c>
      <c r="AX37" s="47">
        <v>125.01245900000001</v>
      </c>
      <c r="AY37" s="36">
        <f>IF(ISBLANK(AX38),"",Short6[[#This Row],[Adj Close]]/AX38-1)</f>
        <v>1.3572324885642306E-3</v>
      </c>
      <c r="AZ37" s="40">
        <v>44830</v>
      </c>
      <c r="BA37" s="42">
        <v>93.867896999999999</v>
      </c>
      <c r="BB37" s="39">
        <f>IF(ISBLANK(BA38),"",Short7[[#This Row],[Adj Close]]/BA38-1)</f>
        <v>-3.3200098311549797E-2</v>
      </c>
    </row>
    <row r="38" spans="1:54" x14ac:dyDescent="0.25">
      <c r="A38" s="40">
        <v>44823</v>
      </c>
      <c r="B38" s="42">
        <v>3693.2299800000001</v>
      </c>
      <c r="C38" s="39">
        <f>IF(ISBLANK(B39), "", GSPC[[#This Row],[Adj Close]]/B39-1)</f>
        <v>-4.6497482624304198E-2</v>
      </c>
      <c r="D38" s="40">
        <v>44823</v>
      </c>
      <c r="E38" s="38">
        <v>63.16</v>
      </c>
      <c r="F38" s="39">
        <f>IF(ISBLANK(E39), "", Long0[[#This Row],[Adj Close]]/E39-1)</f>
        <v>-0.10449452863312825</v>
      </c>
      <c r="G38" s="32">
        <v>44823</v>
      </c>
      <c r="H38">
        <v>114.050003</v>
      </c>
      <c r="I38" s="36">
        <f>IF(ISBLANK(H39),"",Long1[[#This Row],[Adj Close]]/H39-1)</f>
        <v>-1.9346517127776908E-2</v>
      </c>
      <c r="J38" s="40">
        <v>44830</v>
      </c>
      <c r="K38" s="38">
        <v>45</v>
      </c>
      <c r="L38" s="39">
        <f>IF(ISBLANK(K39),"",Long2[[#This Row],[Adj Close]]/K39-1)</f>
        <v>-2.5974047056838812E-2</v>
      </c>
      <c r="M38" s="32">
        <v>44823</v>
      </c>
      <c r="N38">
        <v>3.92</v>
      </c>
      <c r="O38" s="36">
        <f>IF(ISBLANK(N39),"",Long3[[#This Row],[Adj Close]]/N39-1)</f>
        <v>-2.0000000000000018E-2</v>
      </c>
      <c r="P38" s="40">
        <v>44823</v>
      </c>
      <c r="Q38" s="38">
        <v>26.581092999999999</v>
      </c>
      <c r="R38" s="39">
        <f>IF(ISBLANK(Q39),"",Long4[[#This Row],[Adj Close]]/Q39-1)</f>
        <v>-0.11515936978902142</v>
      </c>
      <c r="S38" s="32">
        <v>44823</v>
      </c>
      <c r="T38">
        <v>26.969999000000001</v>
      </c>
      <c r="U38" s="36">
        <f>IF(ISBLANK(T39),"",Long5[[#This Row],[Adj Close]]/T39-1)</f>
        <v>-0.11544772056411934</v>
      </c>
      <c r="V38" s="40">
        <v>44823</v>
      </c>
      <c r="W38" s="38">
        <v>30.66</v>
      </c>
      <c r="X38" s="39">
        <f>IF(ISBLANK(W39),"",Long6[[#This Row],[Adj Close]]/W39-1)</f>
        <v>-0.10403275558057412</v>
      </c>
      <c r="Y38" s="32">
        <v>44823</v>
      </c>
      <c r="Z38">
        <v>19.239999999999998</v>
      </c>
      <c r="AA38" s="36">
        <f>IF(ISBLANK(Z39),"",Long7[[#This Row],[Adj Close]]/Z39-1)</f>
        <v>-2.3350303383233406E-2</v>
      </c>
      <c r="AE38" s="32">
        <v>44823</v>
      </c>
      <c r="AF38" s="47">
        <v>76.154281999999995</v>
      </c>
      <c r="AG38" s="36">
        <f>IF(ISBLANK(AF39),"",Short0[[#This Row],[Adj Close]]/AF39-1)</f>
        <v>1.6888805542374596E-2</v>
      </c>
      <c r="AH38" s="40">
        <v>44823</v>
      </c>
      <c r="AI38" s="42">
        <v>66.420624000000004</v>
      </c>
      <c r="AJ38" s="39">
        <f>IF(ISBLANK(AH39),"",Short1[[#This Row],[Adj Close]]/AH39-1)</f>
        <v>-0.99851792609782219</v>
      </c>
      <c r="AK38" s="32">
        <v>44823</v>
      </c>
      <c r="AL38" s="47">
        <v>81.029999000000004</v>
      </c>
      <c r="AM38" s="36">
        <f>IF(ISBLANK(AL39),"",Short2[[#This Row],[Adj Close]]/AL39-1)</f>
        <v>-0.10750084692696504</v>
      </c>
      <c r="AN38" s="40">
        <v>44823</v>
      </c>
      <c r="AO38" s="42">
        <v>8.3921290000000006</v>
      </c>
      <c r="AP38" s="39">
        <f>IF(ISBLANK(AO39),"",Short3[[#This Row],[Adj Close]]/AO39-1)</f>
        <v>-6.5591422991531201E-2</v>
      </c>
      <c r="AQ38" s="32">
        <v>44823</v>
      </c>
      <c r="AR38" s="47">
        <v>25.519905000000001</v>
      </c>
      <c r="AS38" s="36">
        <f>IF(ISBLANK(AR39),"",Short4[[#This Row],[Adj Close]]/AR39-1)</f>
        <v>-8.946363499743748E-2</v>
      </c>
      <c r="AT38" s="40">
        <v>44823</v>
      </c>
      <c r="AU38" s="42">
        <v>47.951286000000003</v>
      </c>
      <c r="AV38" s="39">
        <f>IF(ISBLANK(AU39),"",Short5[[#This Row],[Adj Close]]/AU39-1)</f>
        <v>-7.0306518409317897E-2</v>
      </c>
      <c r="AW38" s="32">
        <v>44823</v>
      </c>
      <c r="AX38" s="47">
        <v>124.843018</v>
      </c>
      <c r="AY38" s="36">
        <f>IF(ISBLANK(AX39),"",Short6[[#This Row],[Adj Close]]/AX39-1)</f>
        <v>-8.4094953844681131E-2</v>
      </c>
      <c r="AZ38" s="40">
        <v>44823</v>
      </c>
      <c r="BA38" s="42">
        <v>97.091339000000005</v>
      </c>
      <c r="BB38" s="39">
        <f>IF(ISBLANK(BA39),"",Short7[[#This Row],[Adj Close]]/BA39-1)</f>
        <v>-3.7535346098815037E-2</v>
      </c>
    </row>
    <row r="39" spans="1:54" x14ac:dyDescent="0.25">
      <c r="A39" s="40">
        <v>44816</v>
      </c>
      <c r="B39" s="42">
        <v>3873.330078</v>
      </c>
      <c r="C39" s="39">
        <f>IF(ISBLANK(B40), "", GSPC[[#This Row],[Adj Close]]/B40-1)</f>
        <v>-4.7704167788357621E-2</v>
      </c>
      <c r="D39" s="40">
        <v>44816</v>
      </c>
      <c r="E39" s="38">
        <v>70.529999000000004</v>
      </c>
      <c r="F39" s="39">
        <f>IF(ISBLANK(E40), "", Long0[[#This Row],[Adj Close]]/E40-1)</f>
        <v>5.331541298260789E-2</v>
      </c>
      <c r="G39" s="32">
        <v>44816</v>
      </c>
      <c r="H39">
        <v>116.300003</v>
      </c>
      <c r="I39" s="36">
        <f>IF(ISBLANK(H40),"",Long1[[#This Row],[Adj Close]]/H40-1)</f>
        <v>-8.31690592537494E-2</v>
      </c>
      <c r="J39" s="40">
        <v>44823</v>
      </c>
      <c r="K39" s="38">
        <v>46.200001</v>
      </c>
      <c r="L39" s="39">
        <f>IF(ISBLANK(K40),"",Long2[[#This Row],[Adj Close]]/K40-1)</f>
        <v>-0.16304347530718344</v>
      </c>
      <c r="M39" s="32">
        <v>44816</v>
      </c>
      <c r="N39">
        <v>4</v>
      </c>
      <c r="O39" s="36">
        <f>IF(ISBLANK(N40),"",Long3[[#This Row],[Adj Close]]/N40-1)</f>
        <v>-2.4937655860348684E-3</v>
      </c>
      <c r="P39" s="40">
        <v>44816</v>
      </c>
      <c r="Q39" s="38">
        <v>30.040543</v>
      </c>
      <c r="R39" s="39">
        <f>IF(ISBLANK(Q40),"",Long4[[#This Row],[Adj Close]]/Q40-1)</f>
        <v>-2.8751946825712249E-2</v>
      </c>
      <c r="S39" s="32">
        <v>44816</v>
      </c>
      <c r="T39">
        <v>30.49</v>
      </c>
      <c r="U39" s="36">
        <f>IF(ISBLANK(T40),"",Long5[[#This Row],[Adj Close]]/T40-1)</f>
        <v>-8.8762674499781258E-2</v>
      </c>
      <c r="V39" s="40">
        <v>44816</v>
      </c>
      <c r="W39" s="38">
        <v>34.220001000000003</v>
      </c>
      <c r="X39" s="39">
        <f>IF(ISBLANK(W40),"",Long6[[#This Row],[Adj Close]]/W40-1)</f>
        <v>-6.2722463036015474E-2</v>
      </c>
      <c r="Y39" s="32">
        <v>44816</v>
      </c>
      <c r="Z39">
        <v>19.700001</v>
      </c>
      <c r="AA39" s="36">
        <f>IF(ISBLANK(Z40),"",Long7[[#This Row],[Adj Close]]/Z40-1)</f>
        <v>-2.4752474022154747E-2</v>
      </c>
      <c r="AE39" s="32">
        <v>44816</v>
      </c>
      <c r="AF39" s="47">
        <v>74.889488</v>
      </c>
      <c r="AG39" s="36">
        <f>IF(ISBLANK(AF40),"",Short0[[#This Row],[Adj Close]]/AF40-1)</f>
        <v>-5.0488504752857932E-2</v>
      </c>
      <c r="AH39" s="40">
        <v>44816</v>
      </c>
      <c r="AI39" s="42">
        <v>70.138557000000006</v>
      </c>
      <c r="AJ39" s="39">
        <f>IF(ISBLANK(AH40),"",Short1[[#This Row],[Adj Close]]/AH40-1)</f>
        <v>-0.9984347216630588</v>
      </c>
      <c r="AK39" s="32">
        <v>44816</v>
      </c>
      <c r="AL39" s="47">
        <v>90.790001000000004</v>
      </c>
      <c r="AM39" s="36">
        <f>IF(ISBLANK(AL40),"",Short2[[#This Row],[Adj Close]]/AL40-1)</f>
        <v>-3.8750620606160413E-2</v>
      </c>
      <c r="AN39" s="40">
        <v>44816</v>
      </c>
      <c r="AO39" s="42">
        <v>8.9812200000000004</v>
      </c>
      <c r="AP39" s="39">
        <f>IF(ISBLANK(AO40),"",Short3[[#This Row],[Adj Close]]/AO40-1)</f>
        <v>-5.8704443894090796E-2</v>
      </c>
      <c r="AQ39" s="32">
        <v>44816</v>
      </c>
      <c r="AR39" s="47">
        <v>28.027332000000001</v>
      </c>
      <c r="AS39" s="36">
        <f>IF(ISBLANK(AR40),"",Short4[[#This Row],[Adj Close]]/AR40-1)</f>
        <v>-0.12437353788015104</v>
      </c>
      <c r="AT39" s="40">
        <v>44816</v>
      </c>
      <c r="AU39" s="42">
        <v>51.577522000000002</v>
      </c>
      <c r="AV39" s="39">
        <f>IF(ISBLANK(AU40),"",Short5[[#This Row],[Adj Close]]/AU40-1)</f>
        <v>-7.1835017244309185E-2</v>
      </c>
      <c r="AW39" s="32">
        <v>44816</v>
      </c>
      <c r="AX39" s="47">
        <v>136.305634</v>
      </c>
      <c r="AY39" s="36">
        <f>IF(ISBLANK(AX40),"",Short6[[#This Row],[Adj Close]]/AX40-1)</f>
        <v>-6.2006965855312957E-2</v>
      </c>
      <c r="AZ39" s="40">
        <v>44816</v>
      </c>
      <c r="BA39" s="42">
        <v>100.87782300000001</v>
      </c>
      <c r="BB39" s="39">
        <f>IF(ISBLANK(BA40),"",Short7[[#This Row],[Adj Close]]/BA40-1)</f>
        <v>-5.9296994153108074E-2</v>
      </c>
    </row>
    <row r="40" spans="1:54" x14ac:dyDescent="0.25">
      <c r="A40" s="40">
        <v>44809</v>
      </c>
      <c r="B40" s="42">
        <v>4067.360107</v>
      </c>
      <c r="C40" s="39">
        <f>IF(ISBLANK(B41), "", GSPC[[#This Row],[Adj Close]]/B41-1)</f>
        <v>3.6465498370481297E-2</v>
      </c>
      <c r="D40" s="40">
        <v>44809</v>
      </c>
      <c r="E40" s="38">
        <v>66.959998999999996</v>
      </c>
      <c r="F40" s="39">
        <f>IF(ISBLANK(E41), "", Long0[[#This Row],[Adj Close]]/E41-1)</f>
        <v>5.0517679619777933E-2</v>
      </c>
      <c r="G40" s="32">
        <v>44809</v>
      </c>
      <c r="H40">
        <v>126.849998</v>
      </c>
      <c r="I40" s="36">
        <f>IF(ISBLANK(H41),"",Long1[[#This Row],[Adj Close]]/H41-1)</f>
        <v>-5.8777430388361473E-3</v>
      </c>
      <c r="J40" s="40">
        <v>44816</v>
      </c>
      <c r="K40" s="38">
        <v>55.200001</v>
      </c>
      <c r="L40" s="39">
        <f>IF(ISBLANK(K41),"",Long2[[#This Row],[Adj Close]]/K41-1)</f>
        <v>-7.6923044764599435E-2</v>
      </c>
      <c r="M40" s="32">
        <v>44809</v>
      </c>
      <c r="N40">
        <v>4.01</v>
      </c>
      <c r="O40" s="36">
        <f>IF(ISBLANK(N41),"",Long3[[#This Row],[Adj Close]]/N41-1)</f>
        <v>-7.8160919540229856E-2</v>
      </c>
      <c r="P40" s="40">
        <v>44809</v>
      </c>
      <c r="Q40" s="38">
        <v>30.929836000000002</v>
      </c>
      <c r="R40" s="39">
        <f>IF(ISBLANK(Q41),"",Long4[[#This Row],[Adj Close]]/Q41-1)</f>
        <v>6.1146265673377442E-3</v>
      </c>
      <c r="S40" s="32">
        <v>44809</v>
      </c>
      <c r="T40">
        <v>33.459999000000003</v>
      </c>
      <c r="U40" s="36">
        <f>IF(ISBLANK(T41),"",Long5[[#This Row],[Adj Close]]/T41-1)</f>
        <v>0.10868121272365827</v>
      </c>
      <c r="V40" s="40">
        <v>44809</v>
      </c>
      <c r="W40" s="38">
        <v>36.509998000000003</v>
      </c>
      <c r="X40" s="39">
        <f>IF(ISBLANK(W41),"",Long6[[#This Row],[Adj Close]]/W41-1)</f>
        <v>-0.18722173585136836</v>
      </c>
      <c r="Y40" s="32">
        <v>44809</v>
      </c>
      <c r="Z40">
        <v>20.200001</v>
      </c>
      <c r="AA40" s="36">
        <f>IF(ISBLANK(Z41),"",Long7[[#This Row],[Adj Close]]/Z41-1)</f>
        <v>1.5075427135678554E-2</v>
      </c>
      <c r="AE40" s="32">
        <v>44809</v>
      </c>
      <c r="AF40" s="47">
        <v>78.871596999999994</v>
      </c>
      <c r="AG40" s="36">
        <f>IF(ISBLANK(AF41),"",Short0[[#This Row],[Adj Close]]/AF41-1)</f>
        <v>2.5041582419017328E-2</v>
      </c>
      <c r="AH40" s="40">
        <v>44809</v>
      </c>
      <c r="AI40" s="42">
        <v>73.624724999999998</v>
      </c>
      <c r="AJ40" s="39">
        <f>IF(ISBLANK(AH41),"",Short1[[#This Row],[Adj Close]]/AH41-1)</f>
        <v>-0.99835666432302128</v>
      </c>
      <c r="AK40" s="32">
        <v>44809</v>
      </c>
      <c r="AL40" s="47">
        <v>94.449996999999996</v>
      </c>
      <c r="AM40" s="36">
        <f>IF(ISBLANK(AL41),"",Short2[[#This Row],[Adj Close]]/AL41-1)</f>
        <v>8.1529770261542067E-2</v>
      </c>
      <c r="AN40" s="40">
        <v>44809</v>
      </c>
      <c r="AO40" s="42">
        <v>9.5413390000000007</v>
      </c>
      <c r="AP40" s="39">
        <f>IF(ISBLANK(AO41),"",Short3[[#This Row],[Adj Close]]/AO41-1)</f>
        <v>4.5502679245126076E-2</v>
      </c>
      <c r="AQ40" s="32">
        <v>44809</v>
      </c>
      <c r="AR40" s="47">
        <v>32.008319999999998</v>
      </c>
      <c r="AS40" s="36">
        <f>IF(ISBLANK(AR41),"",Short4[[#This Row],[Adj Close]]/AR41-1)</f>
        <v>2.6095283573637884E-2</v>
      </c>
      <c r="AT40" s="40">
        <v>44809</v>
      </c>
      <c r="AU40" s="42">
        <v>55.569347</v>
      </c>
      <c r="AV40" s="39">
        <f>IF(ISBLANK(AU41),"",Short5[[#This Row],[Adj Close]]/AU41-1)</f>
        <v>2.8218613725201624E-2</v>
      </c>
      <c r="AW40" s="32">
        <v>44809</v>
      </c>
      <c r="AX40" s="47">
        <v>145.31625399999999</v>
      </c>
      <c r="AY40" s="36">
        <f>IF(ISBLANK(AX41),"",Short6[[#This Row],[Adj Close]]/AX41-1)</f>
        <v>0.2050749725308052</v>
      </c>
      <c r="AZ40" s="40">
        <v>44809</v>
      </c>
      <c r="BA40" s="42">
        <v>107.236633</v>
      </c>
      <c r="BB40" s="39">
        <f>IF(ISBLANK(BA41),"",Short7[[#This Row],[Adj Close]]/BA41-1)</f>
        <v>1.4071314846868299E-2</v>
      </c>
    </row>
    <row r="41" spans="1:54" x14ac:dyDescent="0.25">
      <c r="A41" s="40">
        <v>44802</v>
      </c>
      <c r="B41" s="42">
        <v>3924.26001</v>
      </c>
      <c r="C41" s="39">
        <f>IF(ISBLANK(B42), "", GSPC[[#This Row],[Adj Close]]/B42-1)</f>
        <v>-3.2876067707273138E-2</v>
      </c>
      <c r="D41" s="40">
        <v>44802</v>
      </c>
      <c r="E41" s="38">
        <v>63.740001999999997</v>
      </c>
      <c r="F41" s="39">
        <f>IF(ISBLANK(E42), "", Long0[[#This Row],[Adj Close]]/E42-1)</f>
        <v>-5.38815620952251E-2</v>
      </c>
      <c r="G41" s="32">
        <v>44802</v>
      </c>
      <c r="H41">
        <v>127.599998</v>
      </c>
      <c r="I41" s="36">
        <f>IF(ISBLANK(H42),"",Long1[[#This Row],[Adj Close]]/H42-1)</f>
        <v>-4.7761208955223844E-2</v>
      </c>
      <c r="J41" s="40">
        <v>44809</v>
      </c>
      <c r="K41" s="38">
        <v>59.799999</v>
      </c>
      <c r="L41" s="39">
        <f>IF(ISBLANK(K42),"",Long2[[#This Row],[Adj Close]]/K42-1)</f>
        <v>1.1844348962583684E-2</v>
      </c>
      <c r="M41" s="32">
        <v>44802</v>
      </c>
      <c r="N41">
        <v>4.3499999999999996</v>
      </c>
      <c r="O41" s="36">
        <f>IF(ISBLANK(N42),"",Long3[[#This Row],[Adj Close]]/N42-1)</f>
        <v>-6.6523605150214715E-2</v>
      </c>
      <c r="P41" s="40">
        <v>44802</v>
      </c>
      <c r="Q41" s="38">
        <v>30.741861</v>
      </c>
      <c r="R41" s="39">
        <f>IF(ISBLANK(Q42),"",Long4[[#This Row],[Adj Close]]/Q42-1)</f>
        <v>-7.2865132028649415E-2</v>
      </c>
      <c r="S41" s="32">
        <v>44802</v>
      </c>
      <c r="T41">
        <v>30.18</v>
      </c>
      <c r="U41" s="36">
        <f>IF(ISBLANK(T42),"",Long5[[#This Row],[Adj Close]]/T42-1)</f>
        <v>-5.9813025533521857E-2</v>
      </c>
      <c r="V41" s="40">
        <v>44802</v>
      </c>
      <c r="W41" s="38">
        <v>44.919998</v>
      </c>
      <c r="X41" s="39">
        <f>IF(ISBLANK(W42),"",Long6[[#This Row],[Adj Close]]/W42-1)</f>
        <v>9.438157303370831E-3</v>
      </c>
      <c r="Y41" s="32">
        <v>44802</v>
      </c>
      <c r="Z41">
        <v>19.899999999999999</v>
      </c>
      <c r="AA41" s="36">
        <f>IF(ISBLANK(Z42),"",Long7[[#This Row],[Adj Close]]/Z42-1)</f>
        <v>-7.8703703703703831E-2</v>
      </c>
      <c r="AE41" s="32">
        <v>44802</v>
      </c>
      <c r="AF41" s="47">
        <v>76.944777999999999</v>
      </c>
      <c r="AG41" s="36">
        <f>IF(ISBLANK(AF42),"",Short0[[#This Row],[Adj Close]]/AF42-1)</f>
        <v>-3.0623589316719158E-2</v>
      </c>
      <c r="AH41" s="40">
        <v>44802</v>
      </c>
      <c r="AI41" s="42">
        <v>68.699669</v>
      </c>
      <c r="AJ41" s="39">
        <f>IF(ISBLANK(AH42),"",Short1[[#This Row],[Adj Close]]/AH42-1)</f>
        <v>-0.99846635407969642</v>
      </c>
      <c r="AK41" s="32">
        <v>44802</v>
      </c>
      <c r="AL41" s="47">
        <v>87.330001999999993</v>
      </c>
      <c r="AM41" s="36">
        <f>IF(ISBLANK(AL42),"",Short2[[#This Row],[Adj Close]]/AL42-1)</f>
        <v>-7.5089982526794885E-2</v>
      </c>
      <c r="AN41" s="40">
        <v>44802</v>
      </c>
      <c r="AO41" s="42">
        <v>9.1260779999999997</v>
      </c>
      <c r="AP41" s="39">
        <f>IF(ISBLANK(AO42),"",Short3[[#This Row],[Adj Close]]/AO42-1)</f>
        <v>-3.2302640892021395E-2</v>
      </c>
      <c r="AQ41" s="32">
        <v>44802</v>
      </c>
      <c r="AR41" s="47">
        <v>31.194296000000001</v>
      </c>
      <c r="AS41" s="36">
        <f>IF(ISBLANK(AR42),"",Short4[[#This Row],[Adj Close]]/AR42-1)</f>
        <v>-2.1070324574840038E-2</v>
      </c>
      <c r="AT41" s="40">
        <v>44802</v>
      </c>
      <c r="AU41" s="42">
        <v>54.044291999999999</v>
      </c>
      <c r="AV41" s="39">
        <f>IF(ISBLANK(AU42),"",Short5[[#This Row],[Adj Close]]/AU42-1)</f>
        <v>-0.11219033587505889</v>
      </c>
      <c r="AW41" s="32">
        <v>44802</v>
      </c>
      <c r="AX41" s="47">
        <v>120.586899</v>
      </c>
      <c r="AY41" s="36">
        <f>IF(ISBLANK(AX42),"",Short6[[#This Row],[Adj Close]]/AX42-1)</f>
        <v>4.5273992697578036E-2</v>
      </c>
      <c r="AZ41" s="40">
        <v>44802</v>
      </c>
      <c r="BA41" s="42">
        <v>105.748611</v>
      </c>
      <c r="BB41" s="39">
        <f>IF(ISBLANK(BA42),"",Short7[[#This Row],[Adj Close]]/BA42-1)</f>
        <v>-5.1432677494391621E-2</v>
      </c>
    </row>
    <row r="42" spans="1:54" x14ac:dyDescent="0.25">
      <c r="A42" s="40">
        <v>44795</v>
      </c>
      <c r="B42" s="42">
        <v>4057.6599120000001</v>
      </c>
      <c r="C42" s="39">
        <f>IF(ISBLANK(B43), "", GSPC[[#This Row],[Adj Close]]/B43-1)</f>
        <v>-4.0397511353476911E-2</v>
      </c>
      <c r="D42" s="40">
        <v>44795</v>
      </c>
      <c r="E42" s="38">
        <v>67.370002999999997</v>
      </c>
      <c r="F42" s="39">
        <f>IF(ISBLANK(E43), "", Long0[[#This Row],[Adj Close]]/E43-1)</f>
        <v>-1.7929956790960877E-2</v>
      </c>
      <c r="G42" s="32">
        <v>44795</v>
      </c>
      <c r="H42">
        <v>134</v>
      </c>
      <c r="I42" s="36">
        <f>IF(ISBLANK(H43),"",Long1[[#This Row],[Adj Close]]/H43-1)</f>
        <v>-6.1624669573711488E-2</v>
      </c>
      <c r="J42" s="40">
        <v>44802</v>
      </c>
      <c r="K42" s="38">
        <v>59.099997999999999</v>
      </c>
      <c r="L42" s="39">
        <f>IF(ISBLANK(K43),"",Long2[[#This Row],[Adj Close]]/K43-1)</f>
        <v>-0.1045454848484848</v>
      </c>
      <c r="M42" s="32">
        <v>44795</v>
      </c>
      <c r="N42">
        <v>4.66</v>
      </c>
      <c r="O42" s="36">
        <f>IF(ISBLANK(N43),"",Long3[[#This Row],[Adj Close]]/N43-1)</f>
        <v>-3.7190082644628086E-2</v>
      </c>
      <c r="P42" s="40">
        <v>44795</v>
      </c>
      <c r="Q42" s="38">
        <v>33.157916999999998</v>
      </c>
      <c r="R42" s="39">
        <f>IF(ISBLANK(Q43),"",Long4[[#This Row],[Adj Close]]/Q43-1)</f>
        <v>5.1808736169241865E-2</v>
      </c>
      <c r="S42" s="32">
        <v>44795</v>
      </c>
      <c r="T42">
        <v>32.099997999999999</v>
      </c>
      <c r="U42" s="36">
        <f>IF(ISBLANK(T43),"",Long5[[#This Row],[Adj Close]]/T43-1)</f>
        <v>-2.4316229524849353E-2</v>
      </c>
      <c r="V42" s="40">
        <v>44795</v>
      </c>
      <c r="W42" s="38">
        <v>44.5</v>
      </c>
      <c r="X42" s="39">
        <f>IF(ISBLANK(W43),"",Long6[[#This Row],[Adj Close]]/W43-1)</f>
        <v>1.1593497995294522E-2</v>
      </c>
      <c r="Y42" s="32">
        <v>44795</v>
      </c>
      <c r="Z42">
        <v>21.6</v>
      </c>
      <c r="AA42" s="36">
        <f>IF(ISBLANK(Z43),"",Long7[[#This Row],[Adj Close]]/Z43-1)</f>
        <v>1.6470588235294237E-2</v>
      </c>
      <c r="AE42" s="32">
        <v>44795</v>
      </c>
      <c r="AF42" s="47">
        <v>79.375541999999996</v>
      </c>
      <c r="AG42" s="36">
        <f>IF(ISBLANK(AF43),"",Short0[[#This Row],[Adj Close]]/AF43-1)</f>
        <v>-4.1865328624489329E-2</v>
      </c>
      <c r="AH42" s="40">
        <v>44795</v>
      </c>
      <c r="AI42" s="42">
        <v>71.606421999999995</v>
      </c>
      <c r="AJ42" s="39">
        <f>IF(ISBLANK(AH43),"",Short1[[#This Row],[Adj Close]]/AH43-1)</f>
        <v>-0.9984012141198535</v>
      </c>
      <c r="AK42" s="32">
        <v>44795</v>
      </c>
      <c r="AL42" s="47">
        <v>94.419998000000007</v>
      </c>
      <c r="AM42" s="36">
        <f>IF(ISBLANK(AL43),"",Short2[[#This Row],[Adj Close]]/AL43-1)</f>
        <v>-0.13550634375108628</v>
      </c>
      <c r="AN42" s="40">
        <v>44795</v>
      </c>
      <c r="AO42" s="42">
        <v>9.4307149999999993</v>
      </c>
      <c r="AP42" s="39">
        <f>IF(ISBLANK(AO43),"",Short3[[#This Row],[Adj Close]]/AO43-1)</f>
        <v>-6.5279016847192395E-2</v>
      </c>
      <c r="AQ42" s="32">
        <v>44795</v>
      </c>
      <c r="AR42" s="47">
        <v>31.865717</v>
      </c>
      <c r="AS42" s="36">
        <f>IF(ISBLANK(AR43),"",Short4[[#This Row],[Adj Close]]/AR43-1)</f>
        <v>-4.2321351194211765E-2</v>
      </c>
      <c r="AT42" s="40">
        <v>44795</v>
      </c>
      <c r="AU42" s="42">
        <v>60.873736999999998</v>
      </c>
      <c r="AV42" s="39">
        <f>IF(ISBLANK(AU43),"",Short5[[#This Row],[Adj Close]]/AU43-1)</f>
        <v>0.15414795731101583</v>
      </c>
      <c r="AW42" s="32">
        <v>44795</v>
      </c>
      <c r="AX42" s="47">
        <v>115.36391399999999</v>
      </c>
      <c r="AY42" s="36">
        <f>IF(ISBLANK(AX43),"",Short6[[#This Row],[Adj Close]]/AX43-1)</f>
        <v>-8.3029738325389846E-2</v>
      </c>
      <c r="AZ42" s="40">
        <v>44795</v>
      </c>
      <c r="BA42" s="42">
        <v>111.48245199999999</v>
      </c>
      <c r="BB42" s="39">
        <f>IF(ISBLANK(BA43),"",Short7[[#This Row],[Adj Close]]/BA43-1)</f>
        <v>-6.9932931191901249E-2</v>
      </c>
    </row>
    <row r="43" spans="1:54" x14ac:dyDescent="0.25">
      <c r="A43" s="40">
        <v>44788</v>
      </c>
      <c r="B43" s="42">
        <v>4228.4799800000001</v>
      </c>
      <c r="C43" s="39">
        <f>IF(ISBLANK(B44), "", GSPC[[#This Row],[Adj Close]]/B44-1)</f>
        <v>-1.2071988874935435E-2</v>
      </c>
      <c r="D43" s="40">
        <v>44788</v>
      </c>
      <c r="E43" s="38">
        <v>68.599997999999999</v>
      </c>
      <c r="F43" s="39">
        <f>IF(ISBLANK(E44), "", Long0[[#This Row],[Adj Close]]/E44-1)</f>
        <v>-0.12789226402785336</v>
      </c>
      <c r="G43" s="32">
        <v>44788</v>
      </c>
      <c r="H43">
        <v>142.800003</v>
      </c>
      <c r="I43" s="36">
        <f>IF(ISBLANK(H44),"",Long1[[#This Row],[Adj Close]]/H44-1)</f>
        <v>-2.158269314661232E-2</v>
      </c>
      <c r="J43" s="40">
        <v>44795</v>
      </c>
      <c r="K43" s="38">
        <v>66</v>
      </c>
      <c r="L43" s="39">
        <f>IF(ISBLANK(K44),"",Long2[[#This Row],[Adj Close]]/K44-1)</f>
        <v>5.4313132725659186E-2</v>
      </c>
      <c r="M43" s="32">
        <v>44788</v>
      </c>
      <c r="N43">
        <v>4.84</v>
      </c>
      <c r="O43" s="36">
        <f>IF(ISBLANK(N44),"",Long3[[#This Row],[Adj Close]]/N44-1)</f>
        <v>-6.9230769230769318E-2</v>
      </c>
      <c r="P43" s="40">
        <v>44788</v>
      </c>
      <c r="Q43" s="38">
        <v>31.524664000000001</v>
      </c>
      <c r="R43" s="39">
        <f>IF(ISBLANK(Q44),"",Long4[[#This Row],[Adj Close]]/Q44-1)</f>
        <v>-3.9694727686458986E-3</v>
      </c>
      <c r="S43" s="32">
        <v>44788</v>
      </c>
      <c r="T43">
        <v>32.900002000000001</v>
      </c>
      <c r="U43" s="36">
        <f>IF(ISBLANK(T44),"",Long5[[#This Row],[Adj Close]]/T44-1)</f>
        <v>-0.18402772817460311</v>
      </c>
      <c r="V43" s="40">
        <v>44788</v>
      </c>
      <c r="W43" s="38">
        <v>43.990001999999997</v>
      </c>
      <c r="X43" s="39">
        <f>IF(ISBLANK(W44),"",Long6[[#This Row],[Adj Close]]/W44-1)</f>
        <v>-3.6785550111037901E-2</v>
      </c>
      <c r="Y43" s="32">
        <v>44788</v>
      </c>
      <c r="Z43">
        <v>21.25</v>
      </c>
      <c r="AA43" s="36">
        <f>IF(ISBLANK(Z44),"",Long7[[#This Row],[Adj Close]]/Z44-1)</f>
        <v>7.1090047393365108E-3</v>
      </c>
      <c r="AE43" s="32">
        <v>44788</v>
      </c>
      <c r="AF43" s="47">
        <v>82.843826000000007</v>
      </c>
      <c r="AG43" s="36">
        <f>IF(ISBLANK(AF44),"",Short0[[#This Row],[Adj Close]]/AF44-1)</f>
        <v>-5.0186943675190054E-2</v>
      </c>
      <c r="AH43" s="40">
        <v>44788</v>
      </c>
      <c r="AI43" s="42">
        <v>76.801872000000003</v>
      </c>
      <c r="AJ43" s="39">
        <f>IF(ISBLANK(AH44),"",Short1[[#This Row],[Adj Close]]/AH44-1)</f>
        <v>-0.99828494513298049</v>
      </c>
      <c r="AK43" s="32">
        <v>44788</v>
      </c>
      <c r="AL43" s="47">
        <v>109.220001</v>
      </c>
      <c r="AM43" s="36">
        <f>IF(ISBLANK(AL44),"",Short2[[#This Row],[Adj Close]]/AL44-1)</f>
        <v>-4.8689113294819508E-2</v>
      </c>
      <c r="AN43" s="40">
        <v>44788</v>
      </c>
      <c r="AO43" s="42">
        <v>10.089337</v>
      </c>
      <c r="AP43" s="39">
        <f>IF(ISBLANK(AO44),"",Short3[[#This Row],[Adj Close]]/AO44-1)</f>
        <v>-5.0314518096603589E-2</v>
      </c>
      <c r="AQ43" s="32">
        <v>44788</v>
      </c>
      <c r="AR43" s="47">
        <v>33.273913999999998</v>
      </c>
      <c r="AS43" s="36">
        <f>IF(ISBLANK(AR44),"",Short4[[#This Row],[Adj Close]]/AR44-1)</f>
        <v>-6.852962343237734E-2</v>
      </c>
      <c r="AT43" s="40">
        <v>44788</v>
      </c>
      <c r="AU43" s="42">
        <v>52.743442999999999</v>
      </c>
      <c r="AV43" s="39">
        <f>IF(ISBLANK(AU44),"",Short5[[#This Row],[Adj Close]]/AU44-1)</f>
        <v>-2.4247892048679609E-2</v>
      </c>
      <c r="AW43" s="32">
        <v>44788</v>
      </c>
      <c r="AX43" s="47">
        <v>125.80987500000001</v>
      </c>
      <c r="AY43" s="36">
        <f>IF(ISBLANK(AX44),"",Short6[[#This Row],[Adj Close]]/AX44-1)</f>
        <v>-8.2641404175896938E-2</v>
      </c>
      <c r="AZ43" s="40">
        <v>44788</v>
      </c>
      <c r="BA43" s="42">
        <v>119.86496</v>
      </c>
      <c r="BB43" s="39">
        <f>IF(ISBLANK(BA44),"",Short7[[#This Row],[Adj Close]]/BA44-1)</f>
        <v>-4.217202167919476E-2</v>
      </c>
    </row>
    <row r="44" spans="1:54" x14ac:dyDescent="0.25">
      <c r="A44" s="40">
        <v>44781</v>
      </c>
      <c r="B44" s="42">
        <v>4280.1499020000001</v>
      </c>
      <c r="C44" s="39">
        <f>IF(ISBLANK(B45), "", GSPC[[#This Row],[Adj Close]]/B45-1)</f>
        <v>3.2558209134185612E-2</v>
      </c>
      <c r="D44" s="40">
        <v>44781</v>
      </c>
      <c r="E44" s="38">
        <v>78.660004000000001</v>
      </c>
      <c r="F44" s="39">
        <f>IF(ISBLANK(E45), "", Long0[[#This Row],[Adj Close]]/E45-1)</f>
        <v>-3.3660908263859701E-2</v>
      </c>
      <c r="G44" s="32">
        <v>44781</v>
      </c>
      <c r="H44">
        <v>145.949997</v>
      </c>
      <c r="I44" s="36">
        <f>IF(ISBLANK(H45),"",Long1[[#This Row],[Adj Close]]/H45-1)</f>
        <v>3.7325583685420494E-2</v>
      </c>
      <c r="J44" s="40">
        <v>44788</v>
      </c>
      <c r="K44" s="38">
        <v>62.599997999999999</v>
      </c>
      <c r="L44" s="39">
        <f>IF(ISBLANK(K45),"",Long2[[#This Row],[Adj Close]]/K45-1)</f>
        <v>3.6423773628351919E-2</v>
      </c>
      <c r="M44" s="32">
        <v>44781</v>
      </c>
      <c r="N44">
        <v>5.2</v>
      </c>
      <c r="O44" s="36">
        <f>IF(ISBLANK(N45),"",Long3[[#This Row],[Adj Close]]/N45-1)</f>
        <v>0.13043478260869579</v>
      </c>
      <c r="P44" s="40">
        <v>44781</v>
      </c>
      <c r="Q44" s="38">
        <v>31.650299</v>
      </c>
      <c r="R44" s="39">
        <f>IF(ISBLANK(Q45),"",Long4[[#This Row],[Adj Close]]/Q45-1)</f>
        <v>8.1572042081332397E-2</v>
      </c>
      <c r="S44" s="32">
        <v>44781</v>
      </c>
      <c r="T44">
        <v>40.32</v>
      </c>
      <c r="U44" s="36">
        <f>IF(ISBLANK(T45),"",Long5[[#This Row],[Adj Close]]/T45-1)</f>
        <v>7.5773745997865571E-2</v>
      </c>
      <c r="V44" s="40">
        <v>44781</v>
      </c>
      <c r="W44" s="38">
        <v>45.669998</v>
      </c>
      <c r="X44" s="39">
        <f>IF(ISBLANK(W45),"",Long6[[#This Row],[Adj Close]]/W45-1)</f>
        <v>-1.6792313954955618E-2</v>
      </c>
      <c r="Y44" s="32">
        <v>44781</v>
      </c>
      <c r="Z44">
        <v>21.1</v>
      </c>
      <c r="AA44" s="36">
        <f>IF(ISBLANK(Z45),"",Long7[[#This Row],[Adj Close]]/Z45-1)</f>
        <v>-2.314814814814814E-2</v>
      </c>
      <c r="AE44" s="32">
        <v>44781</v>
      </c>
      <c r="AF44" s="47">
        <v>87.221191000000005</v>
      </c>
      <c r="AG44" s="36">
        <f>IF(ISBLANK(AF45),"",Short0[[#This Row],[Adj Close]]/AF45-1)</f>
        <v>4.1779592762427598E-2</v>
      </c>
      <c r="AH44" s="40">
        <v>44781</v>
      </c>
      <c r="AI44" s="42">
        <v>77.545456000000001</v>
      </c>
      <c r="AJ44" s="39">
        <f>IF(ISBLANK(AH45),"",Short1[[#This Row],[Adj Close]]/AH45-1)</f>
        <v>-0.99826806950462321</v>
      </c>
      <c r="AK44" s="32">
        <v>44781</v>
      </c>
      <c r="AL44" s="47">
        <v>114.80999799999999</v>
      </c>
      <c r="AM44" s="36">
        <f>IF(ISBLANK(AL45),"",Short2[[#This Row],[Adj Close]]/AL45-1)</f>
        <v>1.9898711912587741E-2</v>
      </c>
      <c r="AN44" s="40">
        <v>44781</v>
      </c>
      <c r="AO44" s="42">
        <v>10.623872</v>
      </c>
      <c r="AP44" s="39">
        <f>IF(ISBLANK(AO45),"",Short3[[#This Row],[Adj Close]]/AO45-1)</f>
        <v>0.14388487969252561</v>
      </c>
      <c r="AQ44" s="32">
        <v>44781</v>
      </c>
      <c r="AR44" s="47">
        <v>35.721924000000001</v>
      </c>
      <c r="AS44" s="36">
        <f>IF(ISBLANK(AR45),"",Short4[[#This Row],[Adj Close]]/AR45-1)</f>
        <v>4.3434107149686874E-3</v>
      </c>
      <c r="AT44" s="40">
        <v>44781</v>
      </c>
      <c r="AU44" s="42">
        <v>54.054141999999999</v>
      </c>
      <c r="AV44" s="39">
        <f>IF(ISBLANK(AU45),"",Short5[[#This Row],[Adj Close]]/AU45-1)</f>
        <v>5.0363754582553044E-2</v>
      </c>
      <c r="AW44" s="32">
        <v>44781</v>
      </c>
      <c r="AX44" s="47">
        <v>137.14361600000001</v>
      </c>
      <c r="AY44" s="36">
        <f>IF(ISBLANK(AX45),"",Short6[[#This Row],[Adj Close]]/AX45-1)</f>
        <v>2.7212342569384651E-2</v>
      </c>
      <c r="AZ44" s="40">
        <v>44781</v>
      </c>
      <c r="BA44" s="42">
        <v>125.142471</v>
      </c>
      <c r="BB44" s="39">
        <f>IF(ISBLANK(BA45),"",Short7[[#This Row],[Adj Close]]/BA45-1)</f>
        <v>5.9006070539329158E-3</v>
      </c>
    </row>
    <row r="45" spans="1:54" x14ac:dyDescent="0.25">
      <c r="A45" s="40">
        <v>44774</v>
      </c>
      <c r="B45" s="42">
        <v>4145.1899409999996</v>
      </c>
      <c r="C45" s="39">
        <f>IF(ISBLANK(B46), "", GSPC[[#This Row],[Adj Close]]/B46-1)</f>
        <v>3.6074711120304137E-3</v>
      </c>
      <c r="D45" s="40">
        <v>44774</v>
      </c>
      <c r="E45" s="38">
        <v>81.400002000000001</v>
      </c>
      <c r="F45" s="39">
        <f>IF(ISBLANK(E46), "", Long0[[#This Row],[Adj Close]]/E46-1)</f>
        <v>8.5333359999999914E-2</v>
      </c>
      <c r="G45" s="32">
        <v>44774</v>
      </c>
      <c r="H45">
        <v>140.69834900000001</v>
      </c>
      <c r="I45" s="36">
        <f>IF(ISBLANK(H46),"",Long1[[#This Row],[Adj Close]]/H46-1)</f>
        <v>-9.1725345211682519E-2</v>
      </c>
      <c r="J45" s="40">
        <v>44781</v>
      </c>
      <c r="K45" s="38">
        <v>60.400002000000001</v>
      </c>
      <c r="L45" s="39">
        <f>IF(ISBLANK(K46),"",Long2[[#This Row],[Adj Close]]/K46-1)</f>
        <v>3.0716792857228503E-2</v>
      </c>
      <c r="M45" s="32">
        <v>44774</v>
      </c>
      <c r="N45">
        <v>4.5999999999999996</v>
      </c>
      <c r="O45" s="36">
        <f>IF(ISBLANK(N46),"",Long3[[#This Row],[Adj Close]]/N46-1)</f>
        <v>-4.08673894912428E-2</v>
      </c>
      <c r="P45" s="40">
        <v>44774</v>
      </c>
      <c r="Q45" s="38">
        <v>29.263237</v>
      </c>
      <c r="R45" s="39">
        <f>IF(ISBLANK(Q46),"",Long4[[#This Row],[Adj Close]]/Q46-1)</f>
        <v>-0.10783736107117681</v>
      </c>
      <c r="S45" s="32">
        <v>44774</v>
      </c>
      <c r="T45">
        <v>37.479999999999997</v>
      </c>
      <c r="U45" s="36">
        <f>IF(ISBLANK(T46),"",Long5[[#This Row],[Adj Close]]/T46-1)</f>
        <v>1.7096391701296731E-2</v>
      </c>
      <c r="V45" s="40">
        <v>44774</v>
      </c>
      <c r="W45" s="38">
        <v>46.450001</v>
      </c>
      <c r="X45" s="39">
        <f>IF(ISBLANK(W46),"",Long6[[#This Row],[Adj Close]]/W46-1)</f>
        <v>0.11900754608564412</v>
      </c>
      <c r="Y45" s="32">
        <v>44774</v>
      </c>
      <c r="Z45">
        <v>21.6</v>
      </c>
      <c r="AA45" s="36">
        <f>IF(ISBLANK(Z46),"",Long7[[#This Row],[Adj Close]]/Z46-1)</f>
        <v>4.3478210459989786E-2</v>
      </c>
      <c r="AE45" s="32">
        <v>44774</v>
      </c>
      <c r="AF45" s="47">
        <v>83.723267000000007</v>
      </c>
      <c r="AG45" s="36">
        <f>IF(ISBLANK(AF46),"",Short0[[#This Row],[Adj Close]]/AF46-1)</f>
        <v>-3.1763762115109007E-3</v>
      </c>
      <c r="AH45" s="40">
        <v>44774</v>
      </c>
      <c r="AI45" s="42">
        <v>73.759917999999999</v>
      </c>
      <c r="AJ45" s="39">
        <f>IF(ISBLANK(AH46),"",Short1[[#This Row],[Adj Close]]/AH46-1)</f>
        <v>-0.9983523595952376</v>
      </c>
      <c r="AK45" s="32">
        <v>44774</v>
      </c>
      <c r="AL45" s="47">
        <v>112.57</v>
      </c>
      <c r="AM45" s="36">
        <f>IF(ISBLANK(AL46),"",Short2[[#This Row],[Adj Close]]/AL46-1)</f>
        <v>8.3341311390960904E-2</v>
      </c>
      <c r="AN45" s="40">
        <v>44774</v>
      </c>
      <c r="AO45" s="42">
        <v>9.2875359999999993</v>
      </c>
      <c r="AP45" s="39">
        <f>IF(ISBLANK(AO46),"",Short3[[#This Row],[Adj Close]]/AO46-1)</f>
        <v>4.1280720794121262E-3</v>
      </c>
      <c r="AQ45" s="32">
        <v>44774</v>
      </c>
      <c r="AR45" s="47">
        <v>35.567439999999998</v>
      </c>
      <c r="AS45" s="36">
        <f>IF(ISBLANK(AR46),"",Short4[[#This Row],[Adj Close]]/AR46-1)</f>
        <v>2.008669111627448E-3</v>
      </c>
      <c r="AT45" s="40">
        <v>44774</v>
      </c>
      <c r="AU45" s="42">
        <v>51.462307000000003</v>
      </c>
      <c r="AV45" s="39">
        <f>IF(ISBLANK(AU46),"",Short5[[#This Row],[Adj Close]]/AU46-1)</f>
        <v>-8.3554352635042406E-3</v>
      </c>
      <c r="AW45" s="32">
        <v>44774</v>
      </c>
      <c r="AX45" s="47">
        <v>133.51048299999999</v>
      </c>
      <c r="AY45" s="36">
        <f>IF(ISBLANK(AX46),"",Short6[[#This Row],[Adj Close]]/AX46-1)</f>
        <v>6.3005326289502728E-2</v>
      </c>
      <c r="AZ45" s="40">
        <v>44774</v>
      </c>
      <c r="BA45" s="42">
        <v>124.40838599999999</v>
      </c>
      <c r="BB45" s="39">
        <f>IF(ISBLANK(BA46),"",Short7[[#This Row],[Adj Close]]/BA46-1)</f>
        <v>8.6177076714615053E-2</v>
      </c>
    </row>
    <row r="46" spans="1:54" x14ac:dyDescent="0.25">
      <c r="A46" s="40">
        <v>44767</v>
      </c>
      <c r="B46" s="42">
        <v>4130.2900390000004</v>
      </c>
      <c r="C46" s="39">
        <f>IF(ISBLANK(B47), "", GSPC[[#This Row],[Adj Close]]/B47-1)</f>
        <v>4.2573425832571843E-2</v>
      </c>
      <c r="D46" s="40">
        <v>44767</v>
      </c>
      <c r="E46" s="38">
        <v>75</v>
      </c>
      <c r="F46" s="39">
        <f>IF(ISBLANK(E47), "", Long0[[#This Row],[Adj Close]]/E47-1)</f>
        <v>-1.0815088367185366E-2</v>
      </c>
      <c r="G46" s="32">
        <v>44767</v>
      </c>
      <c r="H46">
        <v>154.90727200000001</v>
      </c>
      <c r="I46" s="36">
        <f>IF(ISBLANK(H47),"",Long1[[#This Row],[Adj Close]]/H47-1)</f>
        <v>3.0743814762805632E-2</v>
      </c>
      <c r="J46" s="40">
        <v>44774</v>
      </c>
      <c r="K46" s="38">
        <v>58.599997999999999</v>
      </c>
      <c r="L46" s="39">
        <f>IF(ISBLANK(K47),"",Long2[[#This Row],[Adj Close]]/K47-1)</f>
        <v>8.6058522755887434E-3</v>
      </c>
      <c r="M46" s="32">
        <v>44767</v>
      </c>
      <c r="N46">
        <v>4.7960000000000003</v>
      </c>
      <c r="O46" s="36">
        <f>IF(ISBLANK(N47),"",Long3[[#This Row],[Adj Close]]/N47-1)</f>
        <v>-6.601752677702033E-2</v>
      </c>
      <c r="P46" s="40">
        <v>44767</v>
      </c>
      <c r="Q46" s="38">
        <v>32.800339000000001</v>
      </c>
      <c r="R46" s="39">
        <f>IF(ISBLANK(Q47),"",Long4[[#This Row],[Adj Close]]/Q47-1)</f>
        <v>0.10123294848213549</v>
      </c>
      <c r="S46" s="32">
        <v>44767</v>
      </c>
      <c r="T46">
        <v>36.849997999999999</v>
      </c>
      <c r="U46" s="36">
        <f>IF(ISBLANK(T47),"",Long5[[#This Row],[Adj Close]]/T47-1)</f>
        <v>-0.10514817872753768</v>
      </c>
      <c r="V46" s="40">
        <v>44767</v>
      </c>
      <c r="W46" s="38">
        <v>41.509998000000003</v>
      </c>
      <c r="X46" s="39">
        <f>IF(ISBLANK(W47),"",Long6[[#This Row],[Adj Close]]/W47-1)</f>
        <v>9.9756695851909161E-3</v>
      </c>
      <c r="Y46" s="32">
        <v>44767</v>
      </c>
      <c r="Z46">
        <v>20.700001</v>
      </c>
      <c r="AA46" s="36">
        <f>IF(ISBLANK(Z47),"",Long7[[#This Row],[Adj Close]]/Z47-1)</f>
        <v>-2.3584904547881869E-2</v>
      </c>
      <c r="AE46" s="32">
        <v>44767</v>
      </c>
      <c r="AF46" s="47">
        <v>83.990050999999994</v>
      </c>
      <c r="AG46" s="36">
        <f>IF(ISBLANK(AF47),"",Short0[[#This Row],[Adj Close]]/AF47-1)</f>
        <v>2.3110142582048576E-2</v>
      </c>
      <c r="AH46" s="40">
        <v>44767</v>
      </c>
      <c r="AI46" s="42">
        <v>74.348999000000006</v>
      </c>
      <c r="AJ46" s="39">
        <f>IF(ISBLANK(AH47),"",Short1[[#This Row],[Adj Close]]/AH47-1)</f>
        <v>-0.9983389410411081</v>
      </c>
      <c r="AK46" s="32">
        <v>44767</v>
      </c>
      <c r="AL46" s="47">
        <v>103.910004</v>
      </c>
      <c r="AM46" s="36">
        <f>IF(ISBLANK(AL47),"",Short2[[#This Row],[Adj Close]]/AL47-1)</f>
        <v>-1.2543941484065124E-2</v>
      </c>
      <c r="AN46" s="40">
        <v>44767</v>
      </c>
      <c r="AO46" s="42">
        <v>9.2493540000000003</v>
      </c>
      <c r="AP46" s="39">
        <f>IF(ISBLANK(AO47),"",Short3[[#This Row],[Adj Close]]/AO47-1)</f>
        <v>1.4659619354300046E-2</v>
      </c>
      <c r="AQ46" s="32">
        <v>44767</v>
      </c>
      <c r="AR46" s="47">
        <v>35.496139999999997</v>
      </c>
      <c r="AS46" s="36">
        <f>IF(ISBLANK(AR47),"",Short4[[#This Row],[Adj Close]]/AR47-1)</f>
        <v>0.10221415431030456</v>
      </c>
      <c r="AT46" s="40">
        <v>44767</v>
      </c>
      <c r="AU46" s="42">
        <v>51.895919999999997</v>
      </c>
      <c r="AV46" s="39">
        <f>IF(ISBLANK(AU47),"",Short5[[#This Row],[Adj Close]]/AU47-1)</f>
        <v>0.10537357950724191</v>
      </c>
      <c r="AW46" s="32">
        <v>44767</v>
      </c>
      <c r="AX46" s="47">
        <v>125.597191</v>
      </c>
      <c r="AY46" s="36">
        <f>IF(ISBLANK(AX47),"",Short6[[#This Row],[Adj Close]]/AX47-1)</f>
        <v>0.2074639534626832</v>
      </c>
      <c r="AZ46" s="40">
        <v>44767</v>
      </c>
      <c r="BA46" s="42">
        <v>114.53784899999999</v>
      </c>
      <c r="BB46" s="39">
        <f>IF(ISBLANK(BA47),"",Short7[[#This Row],[Adj Close]]/BA47-1)</f>
        <v>1.4141375343905915E-2</v>
      </c>
    </row>
    <row r="47" spans="1:54" x14ac:dyDescent="0.25">
      <c r="A47" s="40">
        <v>44760</v>
      </c>
      <c r="B47" s="42">
        <v>3961.6298830000001</v>
      </c>
      <c r="C47" s="39">
        <f>IF(ISBLANK(B48), "", GSPC[[#This Row],[Adj Close]]/B48-1)</f>
        <v>2.5489488719875775E-2</v>
      </c>
      <c r="D47" s="40">
        <v>44760</v>
      </c>
      <c r="E47" s="38">
        <v>75.819999999999993</v>
      </c>
      <c r="F47" s="39">
        <f>IF(ISBLANK(E48), "", Long0[[#This Row],[Adj Close]]/E48-1)</f>
        <v>-9.0778259872625888E-2</v>
      </c>
      <c r="G47" s="32">
        <v>44760</v>
      </c>
      <c r="H47">
        <v>150.28688</v>
      </c>
      <c r="I47" s="36">
        <f>IF(ISBLANK(H48),"",Long1[[#This Row],[Adj Close]]/H48-1)</f>
        <v>5.0712004822986545E-2</v>
      </c>
      <c r="J47" s="40">
        <v>44767</v>
      </c>
      <c r="K47" s="38">
        <v>58.099997999999999</v>
      </c>
      <c r="L47" s="39">
        <f>IF(ISBLANK(K48),"",Long2[[#This Row],[Adj Close]]/K48-1)</f>
        <v>7.9925633455866896E-2</v>
      </c>
      <c r="M47" s="32">
        <v>44760</v>
      </c>
      <c r="N47">
        <v>5.1349999999999998</v>
      </c>
      <c r="O47" s="36">
        <f>IF(ISBLANK(N48),"",Long3[[#This Row],[Adj Close]]/N48-1)</f>
        <v>-3.5680751173708947E-2</v>
      </c>
      <c r="P47" s="40">
        <v>44760</v>
      </c>
      <c r="Q47" s="38">
        <v>29.785105000000001</v>
      </c>
      <c r="R47" s="39">
        <f>IF(ISBLANK(Q48),"",Long4[[#This Row],[Adj Close]]/Q48-1)</f>
        <v>2.0867752010178764E-2</v>
      </c>
      <c r="S47" s="32">
        <v>44760</v>
      </c>
      <c r="T47">
        <v>41.18</v>
      </c>
      <c r="U47" s="36">
        <f>IF(ISBLANK(T48),"",Long5[[#This Row],[Adj Close]]/T48-1)</f>
        <v>1.4785558660149967E-2</v>
      </c>
      <c r="V47" s="40">
        <v>44760</v>
      </c>
      <c r="W47" s="38">
        <v>41.099997999999999</v>
      </c>
      <c r="X47" s="39">
        <f>IF(ISBLANK(W48),"",Long6[[#This Row],[Adj Close]]/W48-1)</f>
        <v>3.840313095486958E-2</v>
      </c>
      <c r="Y47" s="32">
        <v>44760</v>
      </c>
      <c r="Z47">
        <v>21.200001</v>
      </c>
      <c r="AA47" s="36">
        <f>IF(ISBLANK(Z48),"",Long7[[#This Row],[Adj Close]]/Z48-1)</f>
        <v>1.4354114832535902E-2</v>
      </c>
      <c r="AE47" s="32">
        <v>44760</v>
      </c>
      <c r="AF47" s="47">
        <v>82.092872999999997</v>
      </c>
      <c r="AG47" s="36">
        <f>IF(ISBLANK(AF48),"",Short0[[#This Row],[Adj Close]]/AF48-1)</f>
        <v>6.390082608897818E-2</v>
      </c>
      <c r="AH47" s="40">
        <v>44760</v>
      </c>
      <c r="AI47" s="42">
        <v>74.165520000000001</v>
      </c>
      <c r="AJ47" s="39">
        <f>IF(ISBLANK(AH48),"",Short1[[#This Row],[Adj Close]]/AH48-1)</f>
        <v>-0.99834278104261165</v>
      </c>
      <c r="AK47" s="32">
        <v>44760</v>
      </c>
      <c r="AL47" s="47">
        <v>105.230003</v>
      </c>
      <c r="AM47" s="36">
        <f>IF(ISBLANK(AL48),"",Short2[[#This Row],[Adj Close]]/AL48-1)</f>
        <v>0.10280869006096593</v>
      </c>
      <c r="AN47" s="40">
        <v>44760</v>
      </c>
      <c r="AO47" s="42">
        <v>9.1157210000000006</v>
      </c>
      <c r="AP47" s="39">
        <f>IF(ISBLANK(AO48),"",Short3[[#This Row],[Adj Close]]/AO48-1)</f>
        <v>-3.0456880866455149E-2</v>
      </c>
      <c r="AQ47" s="32">
        <v>44760</v>
      </c>
      <c r="AR47" s="47">
        <v>32.204394999999998</v>
      </c>
      <c r="AS47" s="36">
        <f>IF(ISBLANK(AR48),"",Short4[[#This Row],[Adj Close]]/AR48-1)</f>
        <v>0.12893136129630189</v>
      </c>
      <c r="AT47" s="40">
        <v>44760</v>
      </c>
      <c r="AU47" s="42">
        <v>46.948760999999998</v>
      </c>
      <c r="AV47" s="39">
        <f>IF(ISBLANK(AU48),"",Short5[[#This Row],[Adj Close]]/AU48-1)</f>
        <v>5.8196362972148252E-2</v>
      </c>
      <c r="AW47" s="32">
        <v>44760</v>
      </c>
      <c r="AX47" s="47">
        <v>104.017342</v>
      </c>
      <c r="AY47" s="36">
        <f>IF(ISBLANK(AX48),"",Short6[[#This Row],[Adj Close]]/AX48-1)</f>
        <v>5.0357009334016656E-2</v>
      </c>
      <c r="AZ47" s="40">
        <v>44760</v>
      </c>
      <c r="BA47" s="42">
        <v>112.940712</v>
      </c>
      <c r="BB47" s="39">
        <f>IF(ISBLANK(BA48),"",Short7[[#This Row],[Adj Close]]/BA48-1)</f>
        <v>4.7474482972025056E-2</v>
      </c>
    </row>
    <row r="48" spans="1:54" x14ac:dyDescent="0.25">
      <c r="A48" s="40">
        <v>44753</v>
      </c>
      <c r="B48" s="42">
        <v>3863.1599120000001</v>
      </c>
      <c r="C48" s="39">
        <f>IF(ISBLANK(B49), "", GSPC[[#This Row],[Adj Close]]/B49-1)</f>
        <v>-9.2886489869599131E-3</v>
      </c>
      <c r="D48" s="40">
        <v>44753</v>
      </c>
      <c r="E48" s="38">
        <v>83.389999000000003</v>
      </c>
      <c r="F48" s="39">
        <f>IF(ISBLANK(E49), "", Long0[[#This Row],[Adj Close]]/E49-1)</f>
        <v>8.7222976032189425E-2</v>
      </c>
      <c r="G48" s="32">
        <v>44753</v>
      </c>
      <c r="H48">
        <v>143.03337099999999</v>
      </c>
      <c r="I48" s="36">
        <f>IF(ISBLANK(H49),"",Long1[[#This Row],[Adj Close]]/H49-1)</f>
        <v>-3.472318951203146E-4</v>
      </c>
      <c r="J48" s="40">
        <v>44760</v>
      </c>
      <c r="K48" s="38">
        <v>53.799999</v>
      </c>
      <c r="L48" s="39">
        <f>IF(ISBLANK(K49),"",Long2[[#This Row],[Adj Close]]/K49-1)</f>
        <v>-0.12944984028235984</v>
      </c>
      <c r="M48" s="32">
        <v>44753</v>
      </c>
      <c r="N48">
        <v>5.3250000000000002</v>
      </c>
      <c r="O48" s="36">
        <f>IF(ISBLANK(N49),"",Long3[[#This Row],[Adj Close]]/N49-1)</f>
        <v>-0.10504201680672265</v>
      </c>
      <c r="P48" s="40">
        <v>44753</v>
      </c>
      <c r="Q48" s="38">
        <v>29.176262000000001</v>
      </c>
      <c r="R48" s="39">
        <f>IF(ISBLANK(Q49),"",Long4[[#This Row],[Adj Close]]/Q49-1)</f>
        <v>-7.7886361070618193E-2</v>
      </c>
      <c r="S48" s="32">
        <v>44753</v>
      </c>
      <c r="T48">
        <v>40.580002</v>
      </c>
      <c r="U48" s="36">
        <f>IF(ISBLANK(T49),"",Long5[[#This Row],[Adj Close]]/T49-1)</f>
        <v>-2.9418774708950601E-2</v>
      </c>
      <c r="V48" s="40">
        <v>44753</v>
      </c>
      <c r="W48" s="38">
        <v>39.580002</v>
      </c>
      <c r="X48" s="39">
        <f>IF(ISBLANK(W49),"",Long6[[#This Row],[Adj Close]]/W49-1)</f>
        <v>-5.6270792948755144E-2</v>
      </c>
      <c r="Y48" s="32">
        <v>44753</v>
      </c>
      <c r="Z48">
        <v>20.9</v>
      </c>
      <c r="AA48" s="36">
        <f>IF(ISBLANK(Z49),"",Long7[[#This Row],[Adj Close]]/Z49-1)</f>
        <v>-5.0000000000000044E-2</v>
      </c>
      <c r="AE48" s="32">
        <v>44753</v>
      </c>
      <c r="AF48" s="47">
        <v>77.162148000000002</v>
      </c>
      <c r="AG48" s="36">
        <f>IF(ISBLANK(AF49),"",Short0[[#This Row],[Adj Close]]/AF49-1)</f>
        <v>1.0233219616910816E-3</v>
      </c>
      <c r="AH48" s="40">
        <v>44753</v>
      </c>
      <c r="AI48" s="42">
        <v>69.984054999999998</v>
      </c>
      <c r="AJ48" s="39">
        <f>IF(ISBLANK(AH49),"",Short1[[#This Row],[Adj Close]]/AH49-1)</f>
        <v>-0.99843597070129175</v>
      </c>
      <c r="AK48" s="32">
        <v>44753</v>
      </c>
      <c r="AL48" s="47">
        <v>95.419998000000007</v>
      </c>
      <c r="AM48" s="36">
        <f>IF(ISBLANK(AL49),"",Short2[[#This Row],[Adj Close]]/AL49-1)</f>
        <v>-4.3024782298914599E-2</v>
      </c>
      <c r="AN48" s="40">
        <v>44753</v>
      </c>
      <c r="AO48" s="42">
        <v>9.4020790000000005</v>
      </c>
      <c r="AP48" s="39">
        <f>IF(ISBLANK(AO49),"",Short3[[#This Row],[Adj Close]]/AO49-1)</f>
        <v>-4.8309189012790466E-2</v>
      </c>
      <c r="AQ48" s="32">
        <v>44753</v>
      </c>
      <c r="AR48" s="47">
        <v>28.526441999999999</v>
      </c>
      <c r="AS48" s="36">
        <f>IF(ISBLANK(AR49),"",Short4[[#This Row],[Adj Close]]/AR49-1)</f>
        <v>-3.1861203234726854E-2</v>
      </c>
      <c r="AT48" s="40">
        <v>44753</v>
      </c>
      <c r="AU48" s="42">
        <v>44.366776000000002</v>
      </c>
      <c r="AV48" s="39">
        <f>IF(ISBLANK(AU49),"",Short5[[#This Row],[Adj Close]]/AU49-1)</f>
        <v>-4.4227978120303657E-3</v>
      </c>
      <c r="AW48" s="32">
        <v>44753</v>
      </c>
      <c r="AX48" s="47">
        <v>99.030463999999995</v>
      </c>
      <c r="AY48" s="36">
        <f>IF(ISBLANK(AX49),"",Short6[[#This Row],[Adj Close]]/AX49-1)</f>
        <v>7.3015461622025768E-2</v>
      </c>
      <c r="AZ48" s="40">
        <v>44753</v>
      </c>
      <c r="BA48" s="42">
        <v>107.821922</v>
      </c>
      <c r="BB48" s="39">
        <f>IF(ISBLANK(BA49),"",Short7[[#This Row],[Adj Close]]/BA49-1)</f>
        <v>7.365798553833347E-4</v>
      </c>
    </row>
    <row r="49" spans="1:54" x14ac:dyDescent="0.25">
      <c r="A49" s="40">
        <v>44746</v>
      </c>
      <c r="B49" s="42">
        <v>3899.3798830000001</v>
      </c>
      <c r="C49" s="39">
        <f>IF(ISBLANK(B50), "", GSPC[[#This Row],[Adj Close]]/B50-1)</f>
        <v>1.9357755668163223E-2</v>
      </c>
      <c r="D49" s="40">
        <v>44746</v>
      </c>
      <c r="E49" s="38">
        <v>76.699996999999996</v>
      </c>
      <c r="F49" s="39">
        <f>IF(ISBLANK(E50), "", Long0[[#This Row],[Adj Close]]/E50-1)</f>
        <v>0.20238275274521467</v>
      </c>
      <c r="G49" s="32">
        <v>44746</v>
      </c>
      <c r="H49">
        <v>143.083054</v>
      </c>
      <c r="I49" s="36">
        <f>IF(ISBLANK(H50),"",Long1[[#This Row],[Adj Close]]/H50-1)</f>
        <v>3.5971173537186596E-2</v>
      </c>
      <c r="J49" s="40">
        <v>44753</v>
      </c>
      <c r="K49" s="38">
        <v>61.799999</v>
      </c>
      <c r="L49" s="39">
        <f>IF(ISBLANK(K50),"",Long2[[#This Row],[Adj Close]]/K50-1)</f>
        <v>9.9644090753663761E-2</v>
      </c>
      <c r="M49" s="32">
        <v>44746</v>
      </c>
      <c r="N49">
        <v>5.95</v>
      </c>
      <c r="O49" s="36">
        <f>IF(ISBLANK(N50),"",Long3[[#This Row],[Adj Close]]/N50-1)</f>
        <v>3.4782608695652195E-2</v>
      </c>
      <c r="P49" s="40">
        <v>44746</v>
      </c>
      <c r="Q49" s="38">
        <v>31.640636000000001</v>
      </c>
      <c r="R49" s="39">
        <f>IF(ISBLANK(Q50),"",Long4[[#This Row],[Adj Close]]/Q50-1)</f>
        <v>-7.9561387817820961E-2</v>
      </c>
      <c r="S49" s="32">
        <v>44746</v>
      </c>
      <c r="T49">
        <v>41.810001</v>
      </c>
      <c r="U49" s="36">
        <f>IF(ISBLANK(T50),"",Long5[[#This Row],[Adj Close]]/T50-1)</f>
        <v>0.20040191212162428</v>
      </c>
      <c r="V49" s="40">
        <v>44746</v>
      </c>
      <c r="W49" s="38">
        <v>41.939999</v>
      </c>
      <c r="X49" s="39">
        <f>IF(ISBLANK(W50),"",Long6[[#This Row],[Adj Close]]/W50-1)</f>
        <v>-9.2133943201797575E-3</v>
      </c>
      <c r="Y49" s="32">
        <v>44746</v>
      </c>
      <c r="Z49">
        <v>22</v>
      </c>
      <c r="AA49" s="36">
        <f>IF(ISBLANK(Z50),"",Long7[[#This Row],[Adj Close]]/Z50-1)</f>
        <v>0.10998990918264373</v>
      </c>
      <c r="AE49" s="32">
        <v>44746</v>
      </c>
      <c r="AF49" s="47">
        <v>77.083267000000006</v>
      </c>
      <c r="AG49" s="36">
        <f>IF(ISBLANK(AF50),"",Short0[[#This Row],[Adj Close]]/AF50-1)</f>
        <v>5.0804388839054804E-2</v>
      </c>
      <c r="AH49" s="40">
        <v>44746</v>
      </c>
      <c r="AI49" s="42">
        <v>68.728645</v>
      </c>
      <c r="AJ49" s="39">
        <f>IF(ISBLANK(AH50),"",Short1[[#This Row],[Adj Close]]/AH50-1)</f>
        <v>-0.99846378674087488</v>
      </c>
      <c r="AK49" s="32">
        <v>44746</v>
      </c>
      <c r="AL49" s="47">
        <v>99.709998999999996</v>
      </c>
      <c r="AM49" s="36">
        <f>IF(ISBLANK(AL50),"",Short2[[#This Row],[Adj Close]]/AL50-1)</f>
        <v>8.427577299125466E-2</v>
      </c>
      <c r="AN49" s="40">
        <v>44746</v>
      </c>
      <c r="AO49" s="42">
        <v>9.8793419999999994</v>
      </c>
      <c r="AP49" s="39">
        <f>IF(ISBLANK(AO50),"",Short3[[#This Row],[Adj Close]]/AO50-1)</f>
        <v>-3.3613323720993127E-2</v>
      </c>
      <c r="AQ49" s="32">
        <v>44746</v>
      </c>
      <c r="AR49" s="47">
        <v>29.465240000000001</v>
      </c>
      <c r="AS49" s="36">
        <f>IF(ISBLANK(AR50),"",Short4[[#This Row],[Adj Close]]/AR50-1)</f>
        <v>2.9906471692203507E-2</v>
      </c>
      <c r="AT49" s="40">
        <v>44746</v>
      </c>
      <c r="AU49" s="42">
        <v>44.563873000000001</v>
      </c>
      <c r="AV49" s="39">
        <f>IF(ISBLANK(AU50),"",Short5[[#This Row],[Adj Close]]/AU50-1)</f>
        <v>-3.6231830461441294E-2</v>
      </c>
      <c r="AW49" s="32">
        <v>44746</v>
      </c>
      <c r="AX49" s="47">
        <v>92.291740000000004</v>
      </c>
      <c r="AY49" s="36">
        <f>IF(ISBLANK(AX50),"",Short6[[#This Row],[Adj Close]]/AX50-1)</f>
        <v>0.16717001953509114</v>
      </c>
      <c r="AZ49" s="40">
        <v>44746</v>
      </c>
      <c r="BA49" s="42">
        <v>107.74256099999999</v>
      </c>
      <c r="BB49" s="39">
        <f>IF(ISBLANK(BA50),"",Short7[[#This Row],[Adj Close]]/BA50-1)</f>
        <v>6.2512241306632133E-2</v>
      </c>
    </row>
    <row r="50" spans="1:54" x14ac:dyDescent="0.25">
      <c r="A50" s="40">
        <v>44739</v>
      </c>
      <c r="B50" s="42">
        <v>3825.330078</v>
      </c>
      <c r="C50" s="39">
        <f>IF(ISBLANK(B51), "", GSPC[[#This Row],[Adj Close]]/B51-1)</f>
        <v>-2.2089891511424375E-2</v>
      </c>
      <c r="D50" s="40">
        <v>44739</v>
      </c>
      <c r="E50" s="38">
        <v>63.790000999999997</v>
      </c>
      <c r="F50" s="39">
        <f>IF(ISBLANK(E51), "", Long0[[#This Row],[Adj Close]]/E51-1)</f>
        <v>-4.734166737368084E-2</v>
      </c>
      <c r="G50" s="32">
        <v>44739</v>
      </c>
      <c r="H50">
        <v>138.11489900000001</v>
      </c>
      <c r="I50" s="36">
        <f>IF(ISBLANK(H51),"",Long1[[#This Row],[Adj Close]]/H51-1)</f>
        <v>9.0744805056262035E-3</v>
      </c>
      <c r="J50" s="40">
        <v>44746</v>
      </c>
      <c r="K50" s="38">
        <v>56.200001</v>
      </c>
      <c r="L50" s="39">
        <f>IF(ISBLANK(K51),"",Long2[[#This Row],[Adj Close]]/K51-1)</f>
        <v>0.11729626475738097</v>
      </c>
      <c r="M50" s="32">
        <v>44739</v>
      </c>
      <c r="N50">
        <v>5.75</v>
      </c>
      <c r="O50" s="36">
        <f>IF(ISBLANK(N51),"",Long3[[#This Row],[Adj Close]]/N51-1)</f>
        <v>-0.1099071207430341</v>
      </c>
      <c r="P50" s="40">
        <v>44739</v>
      </c>
      <c r="Q50" s="38">
        <v>34.375607000000002</v>
      </c>
      <c r="R50" s="39">
        <f>IF(ISBLANK(Q51),"",Long4[[#This Row],[Adj Close]]/Q51-1)</f>
        <v>2.9820529492460723E-2</v>
      </c>
      <c r="S50" s="32">
        <v>44739</v>
      </c>
      <c r="T50">
        <v>34.830002</v>
      </c>
      <c r="U50" s="36">
        <f>IF(ISBLANK(T51),"",Long5[[#This Row],[Adj Close]]/T51-1)</f>
        <v>-6.2953890931067513E-2</v>
      </c>
      <c r="V50" s="40">
        <v>44739</v>
      </c>
      <c r="W50" s="38">
        <v>42.330002</v>
      </c>
      <c r="X50" s="39">
        <f>IF(ISBLANK(W51),"",Long6[[#This Row],[Adj Close]]/W51-1)</f>
        <v>-5.8915028901734057E-2</v>
      </c>
      <c r="Y50" s="32">
        <v>44739</v>
      </c>
      <c r="Z50">
        <v>19.82</v>
      </c>
      <c r="AA50" s="36">
        <f>IF(ISBLANK(Z51),"",Long7[[#This Row],[Adj Close]]/Z51-1)</f>
        <v>6.6738428417653539E-2</v>
      </c>
      <c r="AE50" s="32">
        <v>44739</v>
      </c>
      <c r="AF50" s="47">
        <v>73.356437999999997</v>
      </c>
      <c r="AG50" s="36">
        <f>IF(ISBLANK(AF51),"",Short0[[#This Row],[Adj Close]]/AF51-1)</f>
        <v>3.7119483012116428E-2</v>
      </c>
      <c r="AH50" s="40">
        <v>44739</v>
      </c>
      <c r="AI50" s="42">
        <v>64.479568</v>
      </c>
      <c r="AJ50" s="39">
        <f>IF(ISBLANK(AH51),"",Short1[[#This Row],[Adj Close]]/AH51-1)</f>
        <v>-0.99855853599213096</v>
      </c>
      <c r="AK50" s="32">
        <v>44739</v>
      </c>
      <c r="AL50" s="47">
        <v>91.959998999999996</v>
      </c>
      <c r="AM50" s="36">
        <f>IF(ISBLANK(AL51),"",Short2[[#This Row],[Adj Close]]/AL51-1)</f>
        <v>-6.0290230326075722E-2</v>
      </c>
      <c r="AN50" s="40">
        <v>44739</v>
      </c>
      <c r="AO50" s="42">
        <v>10.22297</v>
      </c>
      <c r="AP50" s="39">
        <f>IF(ISBLANK(AO51),"",Short3[[#This Row],[Adj Close]]/AO51-1)</f>
        <v>-2.2810273225840505E-2</v>
      </c>
      <c r="AQ50" s="32">
        <v>44739</v>
      </c>
      <c r="AR50" s="47">
        <v>28.609627</v>
      </c>
      <c r="AS50" s="36">
        <f>IF(ISBLANK(AR51),"",Short4[[#This Row],[Adj Close]]/AR51-1)</f>
        <v>-4.0454316091750764E-2</v>
      </c>
      <c r="AT50" s="40">
        <v>44739</v>
      </c>
      <c r="AU50" s="42">
        <v>46.239204000000001</v>
      </c>
      <c r="AV50" s="39">
        <f>IF(ISBLANK(AU51),"",Short5[[#This Row],[Adj Close]]/AU51-1)</f>
        <v>6.6508020645752453E-3</v>
      </c>
      <c r="AW50" s="32">
        <v>44739</v>
      </c>
      <c r="AX50" s="47">
        <v>79.073089999999993</v>
      </c>
      <c r="AY50" s="36">
        <f>IF(ISBLANK(AX51),"",Short6[[#This Row],[Adj Close]]/AX51-1)</f>
        <v>-4.9533306275279965E-2</v>
      </c>
      <c r="AZ50" s="40">
        <v>44739</v>
      </c>
      <c r="BA50" s="42">
        <v>101.403595</v>
      </c>
      <c r="BB50" s="39">
        <f>IF(ISBLANK(BA51),"",Short7[[#This Row],[Adj Close]]/BA51-1)</f>
        <v>-0.10073017766086156</v>
      </c>
    </row>
    <row r="51" spans="1:54" x14ac:dyDescent="0.25">
      <c r="A51" s="40">
        <v>44732</v>
      </c>
      <c r="B51" s="42">
        <v>3911.73999</v>
      </c>
      <c r="C51" s="39">
        <f>IF(ISBLANK(B52), "", GSPC[[#This Row],[Adj Close]]/B52-1)</f>
        <v>6.4465363478967364E-2</v>
      </c>
      <c r="D51" s="40">
        <v>44732</v>
      </c>
      <c r="E51" s="38">
        <v>66.959998999999996</v>
      </c>
      <c r="F51" s="39">
        <f>IF(ISBLANK(E52), "", Long0[[#This Row],[Adj Close]]/E52-1)</f>
        <v>-4.3428585714285761E-2</v>
      </c>
      <c r="G51" s="32">
        <v>44732</v>
      </c>
      <c r="H51">
        <v>136.872849</v>
      </c>
      <c r="I51" s="36">
        <f>IF(ISBLANK(H52),"",Long1[[#This Row],[Adj Close]]/H52-1)</f>
        <v>-5.7740899457537909E-3</v>
      </c>
      <c r="J51" s="40">
        <v>44739</v>
      </c>
      <c r="K51" s="38">
        <v>50.299999</v>
      </c>
      <c r="L51" s="39">
        <f>IF(ISBLANK(K52),"",Long2[[#This Row],[Adj Close]]/K52-1)</f>
        <v>6.79405761333578E-2</v>
      </c>
      <c r="M51" s="32">
        <v>44732</v>
      </c>
      <c r="N51">
        <v>6.46</v>
      </c>
      <c r="O51" s="36">
        <f>IF(ISBLANK(N52),"",Long3[[#This Row],[Adj Close]]/N52-1)</f>
        <v>-5.555555555555558E-2</v>
      </c>
      <c r="P51" s="40">
        <v>44732</v>
      </c>
      <c r="Q51" s="38">
        <v>33.380192000000001</v>
      </c>
      <c r="R51" s="39">
        <f>IF(ISBLANK(Q52),"",Long4[[#This Row],[Adj Close]]/Q52-1)</f>
        <v>6.4102355372324116E-3</v>
      </c>
      <c r="S51" s="32">
        <v>44732</v>
      </c>
      <c r="T51">
        <v>37.169998</v>
      </c>
      <c r="U51" s="36">
        <f>IF(ISBLANK(T52),"",Long5[[#This Row],[Adj Close]]/T52-1)</f>
        <v>0.21193342028040418</v>
      </c>
      <c r="V51" s="40">
        <v>44732</v>
      </c>
      <c r="W51" s="38">
        <v>44.98</v>
      </c>
      <c r="X51" s="39">
        <f>IF(ISBLANK(W52),"",Long6[[#This Row],[Adj Close]]/W52-1)</f>
        <v>5.7606420352843246E-2</v>
      </c>
      <c r="Y51" s="32">
        <v>44732</v>
      </c>
      <c r="Z51">
        <v>18.579999999999998</v>
      </c>
      <c r="AA51" s="36">
        <f>IF(ISBLANK(Z52),"",Long7[[#This Row],[Adj Close]]/Z52-1)</f>
        <v>2.8792969479123354E-2</v>
      </c>
      <c r="AE51" s="32">
        <v>44732</v>
      </c>
      <c r="AF51" s="47">
        <v>70.730941999999999</v>
      </c>
      <c r="AG51" s="36">
        <f>IF(ISBLANK(AF52),"",Short0[[#This Row],[Adj Close]]/AF52-1)</f>
        <v>0.11295065030431228</v>
      </c>
      <c r="AH51" s="40">
        <v>44732</v>
      </c>
      <c r="AI51" s="42">
        <v>72.127898999999999</v>
      </c>
      <c r="AJ51" s="39">
        <f>IF(ISBLANK(AH52),"",Short1[[#This Row],[Adj Close]]/AH52-1)</f>
        <v>-0.99838730242593632</v>
      </c>
      <c r="AK51" s="32">
        <v>44732</v>
      </c>
      <c r="AL51" s="47">
        <v>97.860000999999997</v>
      </c>
      <c r="AM51" s="36">
        <f>IF(ISBLANK(AL52),"",Short2[[#This Row],[Adj Close]]/AL52-1)</f>
        <v>0.10326949616469538</v>
      </c>
      <c r="AN51" s="40">
        <v>44732</v>
      </c>
      <c r="AO51" s="42">
        <v>10.461601999999999</v>
      </c>
      <c r="AP51" s="39">
        <f>IF(ISBLANK(AO52),"",Short3[[#This Row],[Adj Close]]/AO52-1)</f>
        <v>4.7801056454407576E-2</v>
      </c>
      <c r="AQ51" s="32">
        <v>44732</v>
      </c>
      <c r="AR51" s="47">
        <v>29.815805000000001</v>
      </c>
      <c r="AS51" s="36">
        <f>IF(ISBLANK(AR52),"",Short4[[#This Row],[Adj Close]]/AR52-1)</f>
        <v>8.4973018142777246E-2</v>
      </c>
      <c r="AT51" s="40">
        <v>44732</v>
      </c>
      <c r="AU51" s="42">
        <v>45.933708000000003</v>
      </c>
      <c r="AV51" s="39">
        <f>IF(ISBLANK(AU52),"",Short5[[#This Row],[Adj Close]]/AU52-1)</f>
        <v>-7.8853667472763456E-2</v>
      </c>
      <c r="AW51" s="32">
        <v>44732</v>
      </c>
      <c r="AX51" s="47">
        <v>83.193961999999999</v>
      </c>
      <c r="AY51" s="36">
        <f>IF(ISBLANK(AX52),"",Short6[[#This Row],[Adj Close]]/AX52-1)</f>
        <v>9.1122831535995319E-2</v>
      </c>
      <c r="AZ51" s="40">
        <v>44732</v>
      </c>
      <c r="BA51" s="42">
        <v>112.762146</v>
      </c>
      <c r="BB51" s="39">
        <f>IF(ISBLANK(BA52),"",Short7[[#This Row],[Adj Close]]/BA52-1)</f>
        <v>6.1644350921010282E-2</v>
      </c>
    </row>
    <row r="52" spans="1:54" x14ac:dyDescent="0.25">
      <c r="A52" s="40">
        <v>44725</v>
      </c>
      <c r="B52" s="42">
        <v>3674.8400879999999</v>
      </c>
      <c r="C52" s="39">
        <f>IF(ISBLANK(B53), "", GSPC[[#This Row],[Adj Close]]/B53-1)</f>
        <v>-5.7941072686614081E-2</v>
      </c>
      <c r="D52" s="40">
        <v>44725</v>
      </c>
      <c r="E52" s="38">
        <v>70</v>
      </c>
      <c r="F52" s="39">
        <f>IF(ISBLANK(E53), "", Long0[[#This Row],[Adj Close]]/E53-1)</f>
        <v>9.7867035692190463E-2</v>
      </c>
      <c r="G52" s="32">
        <v>44725</v>
      </c>
      <c r="H52">
        <v>137.667755</v>
      </c>
      <c r="I52" s="36">
        <f>IF(ISBLANK(H53),"",Long1[[#This Row],[Adj Close]]/H53-1)</f>
        <v>-9.7099995559865815E-2</v>
      </c>
      <c r="J52" s="40">
        <v>44732</v>
      </c>
      <c r="K52" s="38">
        <v>47.099997999999999</v>
      </c>
      <c r="L52" s="39">
        <f>IF(ISBLANK(K53),"",Long2[[#This Row],[Adj Close]]/K53-1)</f>
        <v>3.1763328290763226E-2</v>
      </c>
      <c r="M52" s="32">
        <v>44725</v>
      </c>
      <c r="N52">
        <v>6.84</v>
      </c>
      <c r="O52" s="36">
        <f>IF(ISBLANK(N53),"",Long3[[#This Row],[Adj Close]]/N53-1)</f>
        <v>-0.22711864406779658</v>
      </c>
      <c r="P52" s="40">
        <v>44725</v>
      </c>
      <c r="Q52" s="38">
        <v>33.167580000000001</v>
      </c>
      <c r="R52" s="39">
        <f>IF(ISBLANK(Q53),"",Long4[[#This Row],[Adj Close]]/Q53-1)</f>
        <v>-0.16920838067149635</v>
      </c>
      <c r="S52" s="32">
        <v>44725</v>
      </c>
      <c r="T52">
        <v>30.67</v>
      </c>
      <c r="U52" s="36">
        <f>IF(ISBLANK(T53),"",Long5[[#This Row],[Adj Close]]/T53-1)</f>
        <v>-3.3711405166981678E-2</v>
      </c>
      <c r="V52" s="40">
        <v>44725</v>
      </c>
      <c r="W52" s="38">
        <v>42.529998999999997</v>
      </c>
      <c r="X52" s="39">
        <f>IF(ISBLANK(W53),"",Long6[[#This Row],[Adj Close]]/W53-1)</f>
        <v>-6.4246467233301185E-2</v>
      </c>
      <c r="Y52" s="32">
        <v>44725</v>
      </c>
      <c r="Z52">
        <v>18.059999000000001</v>
      </c>
      <c r="AA52" s="36">
        <f>IF(ISBLANK(Z53),"",Long7[[#This Row],[Adj Close]]/Z53-1)</f>
        <v>-0.14609933806146558</v>
      </c>
      <c r="AE52" s="32">
        <v>44725</v>
      </c>
      <c r="AF52" s="47">
        <v>63.552630999999998</v>
      </c>
      <c r="AG52" s="36">
        <f>IF(ISBLANK(AF53),"",Short0[[#This Row],[Adj Close]]/AF53-1)</f>
        <v>-0.13190066857819105</v>
      </c>
      <c r="AH52" s="40">
        <v>44725</v>
      </c>
      <c r="AI52" s="42">
        <v>67.265938000000006</v>
      </c>
      <c r="AJ52" s="39">
        <f>IF(ISBLANK(AH53),"",Short1[[#This Row],[Adj Close]]/AH53-1)</f>
        <v>-0.99849577490048746</v>
      </c>
      <c r="AK52" s="32">
        <v>44725</v>
      </c>
      <c r="AL52" s="47">
        <v>88.699996999999996</v>
      </c>
      <c r="AM52" s="36">
        <f>IF(ISBLANK(AL53),"",Short2[[#This Row],[Adj Close]]/AL53-1)</f>
        <v>-9.9126570171913175E-2</v>
      </c>
      <c r="AN52" s="40">
        <v>44725</v>
      </c>
      <c r="AO52" s="42">
        <v>9.9843399999999995</v>
      </c>
      <c r="AP52" s="39">
        <f>IF(ISBLANK(AO53),"",Short3[[#This Row],[Adj Close]]/AO53-1)</f>
        <v>-6.6071419718598201E-2</v>
      </c>
      <c r="AQ52" s="32">
        <v>44725</v>
      </c>
      <c r="AR52" s="47">
        <v>27.480688000000001</v>
      </c>
      <c r="AS52" s="36">
        <f>IF(ISBLANK(AR53),"",Short4[[#This Row],[Adj Close]]/AR53-1)</f>
        <v>-6.5278937693659334E-2</v>
      </c>
      <c r="AT52" s="40">
        <v>44725</v>
      </c>
      <c r="AU52" s="42">
        <v>49.865810000000003</v>
      </c>
      <c r="AV52" s="39">
        <f>IF(ISBLANK(AU53),"",Short5[[#This Row],[Adj Close]]/AU53-1)</f>
        <v>-5.1724114980020608E-2</v>
      </c>
      <c r="AW52" s="32">
        <v>44725</v>
      </c>
      <c r="AX52" s="47">
        <v>76.246193000000005</v>
      </c>
      <c r="AY52" s="36">
        <f>IF(ISBLANK(AX53),"",Short6[[#This Row],[Adj Close]]/AX53-1)</f>
        <v>-2.0209845934472837E-2</v>
      </c>
      <c r="AZ52" s="40">
        <v>44725</v>
      </c>
      <c r="BA52" s="42">
        <v>106.21461499999999</v>
      </c>
      <c r="BB52" s="39">
        <f>IF(ISBLANK(BA53),"",Short7[[#This Row],[Adj Close]]/BA53-1)</f>
        <v>-8.684200544408005E-2</v>
      </c>
    </row>
    <row r="53" spans="1:54" x14ac:dyDescent="0.25">
      <c r="A53" s="40">
        <v>44718</v>
      </c>
      <c r="B53" s="42">
        <v>3900.860107</v>
      </c>
      <c r="C53" s="39">
        <f>IF(ISBLANK(B54), "", GSPC[[#This Row],[Adj Close]]/B54-1)</f>
        <v>-5.0548352949859265E-2</v>
      </c>
      <c r="D53" s="40">
        <v>44718</v>
      </c>
      <c r="E53" s="38">
        <v>63.759998000000003</v>
      </c>
      <c r="F53" s="39">
        <f>IF(ISBLANK(E54), "", Long0[[#This Row],[Adj Close]]/E54-1)</f>
        <v>-7.0082698490618878E-3</v>
      </c>
      <c r="G53" s="32">
        <v>44718</v>
      </c>
      <c r="H53">
        <v>152.47287</v>
      </c>
      <c r="I53" s="36">
        <f>IF(ISBLANK(H54),"",Long1[[#This Row],[Adj Close]]/H54-1)</f>
        <v>-2.0427722533919446E-2</v>
      </c>
      <c r="J53" s="40">
        <v>44725</v>
      </c>
      <c r="K53" s="38">
        <v>45.650002000000001</v>
      </c>
      <c r="L53" s="39">
        <f>IF(ISBLANK(K54),"",Long2[[#This Row],[Adj Close]]/K54-1)</f>
        <v>-0.13541661241319336</v>
      </c>
      <c r="M53" s="32">
        <v>44718</v>
      </c>
      <c r="N53">
        <v>8.85</v>
      </c>
      <c r="O53" s="36">
        <f>IF(ISBLANK(N54),"",Long3[[#This Row],[Adj Close]]/N54-1)</f>
        <v>-7.8475336322870737E-3</v>
      </c>
      <c r="P53" s="40">
        <v>44718</v>
      </c>
      <c r="Q53" s="38">
        <v>39.922863</v>
      </c>
      <c r="R53" s="39">
        <f>IF(ISBLANK(Q54),"",Long4[[#This Row],[Adj Close]]/Q54-1)</f>
        <v>2.0009193221135035E-2</v>
      </c>
      <c r="S53" s="32">
        <v>44718</v>
      </c>
      <c r="T53">
        <v>31.74</v>
      </c>
      <c r="U53" s="36">
        <f>IF(ISBLANK(T54),"",Long5[[#This Row],[Adj Close]]/T54-1)</f>
        <v>-8.0799278331864399E-2</v>
      </c>
      <c r="V53" s="40">
        <v>44718</v>
      </c>
      <c r="W53" s="38">
        <v>45.450001</v>
      </c>
      <c r="X53" s="39">
        <f>IF(ISBLANK(W54),"",Long6[[#This Row],[Adj Close]]/W54-1)</f>
        <v>-3.2154983648956303E-2</v>
      </c>
      <c r="Y53" s="32">
        <v>44718</v>
      </c>
      <c r="Z53">
        <v>21.15</v>
      </c>
      <c r="AA53" s="36">
        <f>IF(ISBLANK(Z54),"",Long7[[#This Row],[Adj Close]]/Z54-1)</f>
        <v>9.5464911910982941E-3</v>
      </c>
      <c r="AE53" s="32">
        <v>44718</v>
      </c>
      <c r="AF53" s="47">
        <v>73.208939000000001</v>
      </c>
      <c r="AG53" s="36">
        <f>IF(ISBLANK(AF54),"",Short0[[#This Row],[Adj Close]]/AF54-1)</f>
        <v>-7.1580106056231219E-2</v>
      </c>
      <c r="AH53" s="40">
        <v>44718</v>
      </c>
      <c r="AI53" s="42">
        <v>69.259772999999996</v>
      </c>
      <c r="AJ53" s="39">
        <f>IF(ISBLANK(AH54),"",Short1[[#This Row],[Adj Close]]/AH54-1)</f>
        <v>-0.99845094556149494</v>
      </c>
      <c r="AK53" s="32">
        <v>44718</v>
      </c>
      <c r="AL53" s="47">
        <v>98.459998999999996</v>
      </c>
      <c r="AM53" s="36">
        <f>IF(ISBLANK(AL54),"",Short2[[#This Row],[Adj Close]]/AL54-1)</f>
        <v>-6.6906730484459831E-2</v>
      </c>
      <c r="AN53" s="40">
        <v>44718</v>
      </c>
      <c r="AO53" s="42">
        <v>10.690689000000001</v>
      </c>
      <c r="AP53" s="39">
        <f>IF(ISBLANK(AO54),"",Short3[[#This Row],[Adj Close]]/AO54-1)</f>
        <v>-4.3552505538583475E-2</v>
      </c>
      <c r="AQ53" s="32">
        <v>44718</v>
      </c>
      <c r="AR53" s="47">
        <v>29.399881000000001</v>
      </c>
      <c r="AS53" s="36">
        <f>IF(ISBLANK(AR54),"",Short4[[#This Row],[Adj Close]]/AR54-1)</f>
        <v>-0.10459646908066211</v>
      </c>
      <c r="AT53" s="40">
        <v>44718</v>
      </c>
      <c r="AU53" s="42">
        <v>52.585762000000003</v>
      </c>
      <c r="AV53" s="39">
        <f>IF(ISBLANK(AU54),"",Short5[[#This Row],[Adj Close]]/AU54-1)</f>
        <v>-0.10390241138522482</v>
      </c>
      <c r="AW53" s="32">
        <v>44718</v>
      </c>
      <c r="AX53" s="47">
        <v>77.818900999999997</v>
      </c>
      <c r="AY53" s="36">
        <f>IF(ISBLANK(AX54),"",Short6[[#This Row],[Adj Close]]/AX54-1)</f>
        <v>1.1526154182073256E-3</v>
      </c>
      <c r="AZ53" s="40">
        <v>44718</v>
      </c>
      <c r="BA53" s="42">
        <v>116.315704</v>
      </c>
      <c r="BB53" s="39">
        <f>IF(ISBLANK(BA54),"",Short7[[#This Row],[Adj Close]]/BA54-1)</f>
        <v>-6.0417059049120536E-2</v>
      </c>
    </row>
    <row r="54" spans="1:54" x14ac:dyDescent="0.25">
      <c r="A54" s="40">
        <v>44711</v>
      </c>
      <c r="B54" s="42">
        <v>4108.5400390000004</v>
      </c>
      <c r="C54" s="39">
        <f>IF(ISBLANK(B55), "", GSPC[[#This Row],[Adj Close]]/B55-1)</f>
        <v>-1.1952218295043227E-2</v>
      </c>
      <c r="D54" s="40">
        <v>44711</v>
      </c>
      <c r="E54" s="38">
        <v>64.209998999999996</v>
      </c>
      <c r="F54" s="39">
        <f>IF(ISBLANK(E55), "", Long0[[#This Row],[Adj Close]]/E55-1)</f>
        <v>0.10061705519369202</v>
      </c>
      <c r="G54" s="32">
        <v>44711</v>
      </c>
      <c r="H54">
        <v>155.65249600000001</v>
      </c>
      <c r="I54" s="36">
        <f>IF(ISBLANK(H55),"",Long1[[#This Row],[Adj Close]]/H55-1)</f>
        <v>0.1039464876035785</v>
      </c>
      <c r="J54" s="40">
        <v>44718</v>
      </c>
      <c r="K54" s="38">
        <v>52.799999</v>
      </c>
      <c r="L54" s="39">
        <f>IF(ISBLANK(K55),"",Long2[[#This Row],[Adj Close]]/K55-1)</f>
        <v>-1.8587360940285569E-2</v>
      </c>
      <c r="M54" s="32">
        <v>44711</v>
      </c>
      <c r="N54">
        <v>8.92</v>
      </c>
      <c r="O54" s="36">
        <f>IF(ISBLANK(N55),"",Long3[[#This Row],[Adj Close]]/N55-1)</f>
        <v>-1.436464088397793E-2</v>
      </c>
      <c r="P54" s="40">
        <v>44711</v>
      </c>
      <c r="Q54" s="38">
        <v>39.139709000000003</v>
      </c>
      <c r="R54" s="39">
        <f>IF(ISBLANK(Q55),"",Long4[[#This Row],[Adj Close]]/Q55-1)</f>
        <v>6.4023504632224615E-3</v>
      </c>
      <c r="S54" s="32">
        <v>44711</v>
      </c>
      <c r="T54">
        <v>34.529998999999997</v>
      </c>
      <c r="U54" s="36">
        <f>IF(ISBLANK(T55),"",Long5[[#This Row],[Adj Close]]/T55-1)</f>
        <v>-3.4665949119373929E-2</v>
      </c>
      <c r="V54" s="40">
        <v>44711</v>
      </c>
      <c r="W54" s="38">
        <v>46.959999000000003</v>
      </c>
      <c r="X54" s="39">
        <f>IF(ISBLANK(W55),"",Long6[[#This Row],[Adj Close]]/W55-1)</f>
        <v>-3.0353107577947513E-2</v>
      </c>
      <c r="Y54" s="32">
        <v>44711</v>
      </c>
      <c r="Z54">
        <v>20.950001</v>
      </c>
      <c r="AA54" s="36">
        <f>IF(ISBLANK(Z55),"",Long7[[#This Row],[Adj Close]]/Z55-1)</f>
        <v>-4.9886532874672707E-2</v>
      </c>
      <c r="AE54" s="32">
        <v>44711</v>
      </c>
      <c r="AF54" s="47">
        <v>78.853263999999996</v>
      </c>
      <c r="AG54" s="36">
        <f>IF(ISBLANK(AF55),"",Short0[[#This Row],[Adj Close]]/AF55-1)</f>
        <v>-1.2073391702323799E-2</v>
      </c>
      <c r="AH54" s="40">
        <v>44711</v>
      </c>
      <c r="AI54" s="42">
        <v>76.691376000000005</v>
      </c>
      <c r="AJ54" s="39">
        <f>IF(ISBLANK(AH55),"",Short1[[#This Row],[Adj Close]]/AH55-1)</f>
        <v>-0.99828446277738014</v>
      </c>
      <c r="AK54" s="32">
        <v>44711</v>
      </c>
      <c r="AL54" s="47">
        <v>105.519997</v>
      </c>
      <c r="AM54" s="36">
        <f>IF(ISBLANK(AL55),"",Short2[[#This Row],[Adj Close]]/AL55-1)</f>
        <v>-2.7465465437787939E-2</v>
      </c>
      <c r="AN54" s="40">
        <v>44711</v>
      </c>
      <c r="AO54" s="42">
        <v>11.177497000000001</v>
      </c>
      <c r="AP54" s="39">
        <f>IF(ISBLANK(AO55),"",Short3[[#This Row],[Adj Close]]/AO55-1)</f>
        <v>-3.4260498224084168E-2</v>
      </c>
      <c r="AQ54" s="32">
        <v>44711</v>
      </c>
      <c r="AR54" s="47">
        <v>32.834225000000004</v>
      </c>
      <c r="AS54" s="36">
        <f>IF(ISBLANK(AR55),"",Short4[[#This Row],[Adj Close]]/AR55-1)</f>
        <v>2.6946672076287204E-2</v>
      </c>
      <c r="AT54" s="40">
        <v>44711</v>
      </c>
      <c r="AU54" s="42">
        <v>58.683075000000002</v>
      </c>
      <c r="AV54" s="39">
        <f>IF(ISBLANK(AU55),"",Short5[[#This Row],[Adj Close]]/AU55-1)</f>
        <v>-2.673385272949802E-3</v>
      </c>
      <c r="AW54" s="32">
        <v>44711</v>
      </c>
      <c r="AX54" s="47">
        <v>77.729309000000001</v>
      </c>
      <c r="AY54" s="36">
        <f>IF(ISBLANK(AX55),"",Short6[[#This Row],[Adj Close]]/AX55-1)</f>
        <v>-1.6619208046412259E-3</v>
      </c>
      <c r="AZ54" s="40">
        <v>44711</v>
      </c>
      <c r="BA54" s="42">
        <v>123.795036</v>
      </c>
      <c r="BB54" s="39">
        <f>IF(ISBLANK(BA55),"",Short7[[#This Row],[Adj Close]]/BA55-1)</f>
        <v>-2.8795394240701433E-2</v>
      </c>
    </row>
    <row r="55" spans="1:54" x14ac:dyDescent="0.25">
      <c r="A55" s="40">
        <v>44704</v>
      </c>
      <c r="B55" s="42">
        <v>4158.2402339999999</v>
      </c>
      <c r="C55" s="39">
        <f>IF(ISBLANK(B56), "", GSPC[[#This Row],[Adj Close]]/B56-1)</f>
        <v>6.5843736531548069E-2</v>
      </c>
      <c r="D55" s="40">
        <v>44704</v>
      </c>
      <c r="E55" s="38">
        <v>58.34</v>
      </c>
      <c r="F55" s="39">
        <f>IF(ISBLANK(E56), "", Long0[[#This Row],[Adj Close]]/E56-1)</f>
        <v>3.549875754348597E-2</v>
      </c>
      <c r="G55" s="32">
        <v>44704</v>
      </c>
      <c r="H55">
        <v>140.99641399999999</v>
      </c>
      <c r="I55" s="36">
        <f>IF(ISBLANK(H56),"",Long1[[#This Row],[Adj Close]]/H56-1)</f>
        <v>4.299874648334967E-2</v>
      </c>
      <c r="J55" s="40">
        <v>44711</v>
      </c>
      <c r="K55" s="38">
        <v>53.799999</v>
      </c>
      <c r="L55" s="39">
        <f>IF(ISBLANK(K56),"",Long2[[#This Row],[Adj Close]]/K56-1)</f>
        <v>-5.6140368421052633E-2</v>
      </c>
      <c r="M55" s="32">
        <v>44704</v>
      </c>
      <c r="N55">
        <v>9.0500000000000007</v>
      </c>
      <c r="O55" s="36">
        <f>IF(ISBLANK(N56),"",Long3[[#This Row],[Adj Close]]/N56-1)</f>
        <v>-2.6881720430107503E-2</v>
      </c>
      <c r="P55" s="40">
        <v>44704</v>
      </c>
      <c r="Q55" s="38">
        <v>38.890717000000002</v>
      </c>
      <c r="R55" s="39">
        <f>IF(ISBLANK(Q56),"",Long4[[#This Row],[Adj Close]]/Q56-1)</f>
        <v>6.6438993862837803E-2</v>
      </c>
      <c r="S55" s="32">
        <v>44704</v>
      </c>
      <c r="T55">
        <v>35.770000000000003</v>
      </c>
      <c r="U55" s="36">
        <f>IF(ISBLANK(T56),"",Long5[[#This Row],[Adj Close]]/T56-1)</f>
        <v>9.2547275959238062E-2</v>
      </c>
      <c r="V55" s="40">
        <v>44704</v>
      </c>
      <c r="W55" s="38">
        <v>48.43</v>
      </c>
      <c r="X55" s="39">
        <f>IF(ISBLANK(W56),"",Long6[[#This Row],[Adj Close]]/W56-1)</f>
        <v>1.4240837696334996E-2</v>
      </c>
      <c r="Y55" s="32">
        <v>44704</v>
      </c>
      <c r="Z55">
        <v>22.049999</v>
      </c>
      <c r="AA55" s="36">
        <f>IF(ISBLANK(Z56),"",Long7[[#This Row],[Adj Close]]/Z56-1)</f>
        <v>3.7647011764705862E-2</v>
      </c>
      <c r="AE55" s="32">
        <v>44704</v>
      </c>
      <c r="AF55" s="47">
        <v>79.816924999999998</v>
      </c>
      <c r="AG55" s="36">
        <f>IF(ISBLANK(AF56),"",Short0[[#This Row],[Adj Close]]/AF56-1)</f>
        <v>9.0408497349912853E-2</v>
      </c>
      <c r="AH55" s="40">
        <v>44704</v>
      </c>
      <c r="AI55" s="42">
        <v>80.125739999999993</v>
      </c>
      <c r="AJ55" s="39">
        <f>IF(ISBLANK(AH56),"",Short1[[#This Row],[Adj Close]]/AH56-1)</f>
        <v>-0.9982073575407745</v>
      </c>
      <c r="AK55" s="32">
        <v>44704</v>
      </c>
      <c r="AL55" s="47">
        <v>108.5</v>
      </c>
      <c r="AM55" s="36">
        <f>IF(ISBLANK(AL56),"",Short2[[#This Row],[Adj Close]]/AL56-1)</f>
        <v>9.7067723011775131E-2</v>
      </c>
      <c r="AN55" s="40">
        <v>44704</v>
      </c>
      <c r="AO55" s="42">
        <v>11.574028999999999</v>
      </c>
      <c r="AP55" s="39">
        <f>IF(ISBLANK(AO56),"",Short3[[#This Row],[Adj Close]]/AO56-1)</f>
        <v>3.8135554833807594E-2</v>
      </c>
      <c r="AQ55" s="32">
        <v>44704</v>
      </c>
      <c r="AR55" s="47">
        <v>31.972667999999999</v>
      </c>
      <c r="AS55" s="36">
        <f>IF(ISBLANK(AR56),"",Short4[[#This Row],[Adj Close]]/AR56-1)</f>
        <v>8.4223246845061661E-2</v>
      </c>
      <c r="AT55" s="40">
        <v>44704</v>
      </c>
      <c r="AU55" s="42">
        <v>58.840378000000001</v>
      </c>
      <c r="AV55" s="39">
        <f>IF(ISBLANK(AU56),"",Short5[[#This Row],[Adj Close]]/AU56-1)</f>
        <v>3.2786930421623062E-2</v>
      </c>
      <c r="AW55" s="32">
        <v>44704</v>
      </c>
      <c r="AX55" s="47">
        <v>77.858704000000003</v>
      </c>
      <c r="AY55" s="36">
        <f>IF(ISBLANK(AX56),"",Short6[[#This Row],[Adj Close]]/AX56-1)</f>
        <v>7.1674792132097043E-2</v>
      </c>
      <c r="AZ55" s="40">
        <v>44704</v>
      </c>
      <c r="BA55" s="42">
        <v>127.46545399999999</v>
      </c>
      <c r="BB55" s="39">
        <f>IF(ISBLANK(BA56),"",Short7[[#This Row],[Adj Close]]/BA56-1)</f>
        <v>5.2098591005927508E-2</v>
      </c>
    </row>
    <row r="56" spans="1:54" x14ac:dyDescent="0.25">
      <c r="A56" s="40">
        <v>44697</v>
      </c>
      <c r="B56" s="42">
        <v>3901.360107</v>
      </c>
      <c r="C56" s="39">
        <f>IF(ISBLANK(B57), "", GSPC[[#This Row],[Adj Close]]/B57-1)</f>
        <v>-3.0450581218227191E-2</v>
      </c>
      <c r="D56" s="40">
        <v>44697</v>
      </c>
      <c r="E56" s="38">
        <v>56.34</v>
      </c>
      <c r="F56" s="39">
        <f>IF(ISBLANK(E57), "", Long0[[#This Row],[Adj Close]]/E57-1)</f>
        <v>7.8690407811602636E-2</v>
      </c>
      <c r="G56" s="32">
        <v>44697</v>
      </c>
      <c r="H56">
        <v>135.183685</v>
      </c>
      <c r="I56" s="36">
        <f>IF(ISBLANK(H57),"",Long1[[#This Row],[Adj Close]]/H57-1)</f>
        <v>-3.271765871104948E-2</v>
      </c>
      <c r="J56" s="40">
        <v>44704</v>
      </c>
      <c r="K56" s="38">
        <v>57</v>
      </c>
      <c r="L56" s="39">
        <f>IF(ISBLANK(K57),"",Long2[[#This Row],[Adj Close]]/K57-1)</f>
        <v>0.10894937319263143</v>
      </c>
      <c r="M56" s="32">
        <v>44697</v>
      </c>
      <c r="N56">
        <v>9.3000000000000007</v>
      </c>
      <c r="O56" s="36">
        <f>IF(ISBLANK(N57),"",Long3[[#This Row],[Adj Close]]/N57-1)</f>
        <v>5.6698102488353719E-2</v>
      </c>
      <c r="P56" s="40">
        <v>44697</v>
      </c>
      <c r="Q56" s="38">
        <v>36.467830999999997</v>
      </c>
      <c r="R56" s="39">
        <f>IF(ISBLANK(Q57),"",Long4[[#This Row],[Adj Close]]/Q57-1)</f>
        <v>4.7881161427116625E-2</v>
      </c>
      <c r="S56" s="32">
        <v>44697</v>
      </c>
      <c r="T56">
        <v>32.740001999999997</v>
      </c>
      <c r="U56" s="36">
        <f>IF(ISBLANK(T57),"",Long5[[#This Row],[Adj Close]]/T57-1)</f>
        <v>-2.5305090800833763E-2</v>
      </c>
      <c r="V56" s="40">
        <v>44697</v>
      </c>
      <c r="W56" s="38">
        <v>47.75</v>
      </c>
      <c r="X56" s="39">
        <f>IF(ISBLANK(W57),"",Long6[[#This Row],[Adj Close]]/W57-1)</f>
        <v>9.3678424186898868E-2</v>
      </c>
      <c r="Y56" s="32">
        <v>44697</v>
      </c>
      <c r="Z56">
        <v>21.25</v>
      </c>
      <c r="AA56" s="36">
        <f>IF(ISBLANK(Z57),"",Long7[[#This Row],[Adj Close]]/Z57-1)</f>
        <v>2.9055690072639306E-2</v>
      </c>
      <c r="AE56" s="32">
        <v>44697</v>
      </c>
      <c r="AF56" s="47">
        <v>73.199104000000005</v>
      </c>
      <c r="AG56" s="36">
        <f>IF(ISBLANK(AF57),"",Short0[[#This Row],[Adj Close]]/AF57-1)</f>
        <v>-3.0224085498398834E-2</v>
      </c>
      <c r="AH56" s="40">
        <v>44697</v>
      </c>
      <c r="AI56" s="42">
        <v>69.030815000000004</v>
      </c>
      <c r="AJ56" s="39">
        <f>IF(ISBLANK(AH57),"",Short1[[#This Row],[Adj Close]]/AH57-1)</f>
        <v>-0.99845534090400534</v>
      </c>
      <c r="AK56" s="32">
        <v>44697</v>
      </c>
      <c r="AL56" s="47">
        <v>98.900002000000001</v>
      </c>
      <c r="AM56" s="36">
        <f>IF(ISBLANK(AL57),"",Short2[[#This Row],[Adj Close]]/AL57-1)</f>
        <v>-2.8487238846152119E-2</v>
      </c>
      <c r="AN56" s="40">
        <v>44697</v>
      </c>
      <c r="AO56" s="42">
        <v>11.148861</v>
      </c>
      <c r="AP56" s="39">
        <f>IF(ISBLANK(AO57),"",Short3[[#This Row],[Adj Close]]/AO57-1)</f>
        <v>6.4981900144737814E-2</v>
      </c>
      <c r="AQ56" s="32">
        <v>44697</v>
      </c>
      <c r="AR56" s="47">
        <v>29.489007999999998</v>
      </c>
      <c r="AS56" s="36">
        <f>IF(ISBLANK(AR57),"",Short4[[#This Row],[Adj Close]]/AR57-1)</f>
        <v>-6.1104777131601895E-2</v>
      </c>
      <c r="AT56" s="40">
        <v>44697</v>
      </c>
      <c r="AU56" s="42">
        <v>56.972427000000003</v>
      </c>
      <c r="AV56" s="39">
        <f>IF(ISBLANK(AU57),"",Short5[[#This Row],[Adj Close]]/AU57-1)</f>
        <v>-6.9674189187909352E-2</v>
      </c>
      <c r="AW56" s="32">
        <v>44697</v>
      </c>
      <c r="AX56" s="47">
        <v>72.651427999999996</v>
      </c>
      <c r="AY56" s="36">
        <f>IF(ISBLANK(AX57),"",Short6[[#This Row],[Adj Close]]/AX57-1)</f>
        <v>-9.58970774031912E-2</v>
      </c>
      <c r="AZ56" s="40">
        <v>44697</v>
      </c>
      <c r="BA56" s="42">
        <v>121.153526</v>
      </c>
      <c r="BB56" s="39">
        <f>IF(ISBLANK(BA57),"",Short7[[#This Row],[Adj Close]]/BA57-1)</f>
        <v>-3.1170879841808552E-2</v>
      </c>
    </row>
    <row r="57" spans="1:54" x14ac:dyDescent="0.25">
      <c r="A57" s="40">
        <v>44690</v>
      </c>
      <c r="B57" s="42">
        <v>4023.889893</v>
      </c>
      <c r="C57" s="39">
        <f>IF(ISBLANK(B58), "", GSPC[[#This Row],[Adj Close]]/B58-1)</f>
        <v>-2.4118785926586339E-2</v>
      </c>
      <c r="D57" s="40">
        <v>44690</v>
      </c>
      <c r="E57" s="38">
        <v>52.23</v>
      </c>
      <c r="F57" s="39">
        <f>IF(ISBLANK(E58), "", Long0[[#This Row],[Adj Close]]/E58-1)</f>
        <v>8.7898399829135387E-2</v>
      </c>
      <c r="G57" s="32">
        <v>44690</v>
      </c>
      <c r="H57">
        <v>139.75618</v>
      </c>
      <c r="I57" s="36">
        <f>IF(ISBLANK(H58),"",Long1[[#This Row],[Adj Close]]/H58-1)</f>
        <v>-2.0976447171002777E-2</v>
      </c>
      <c r="J57" s="40">
        <v>44697</v>
      </c>
      <c r="K57" s="38">
        <v>51.400002000000001</v>
      </c>
      <c r="L57" s="39">
        <f>IF(ISBLANK(K58),"",Long2[[#This Row],[Adj Close]]/K58-1)</f>
        <v>7.3068890477290482E-2</v>
      </c>
      <c r="M57" s="32">
        <v>44690</v>
      </c>
      <c r="N57">
        <v>8.8010000000000002</v>
      </c>
      <c r="O57" s="36">
        <f>IF(ISBLANK(N58),"",Long3[[#This Row],[Adj Close]]/N58-1)</f>
        <v>-0.11707463884430169</v>
      </c>
      <c r="P57" s="40">
        <v>44690</v>
      </c>
      <c r="Q57" s="38">
        <v>34.801495000000003</v>
      </c>
      <c r="R57" s="39">
        <f>IF(ISBLANK(Q58),"",Long4[[#This Row],[Adj Close]]/Q58-1)</f>
        <v>-1.9163233368752697E-2</v>
      </c>
      <c r="S57" s="32">
        <v>44690</v>
      </c>
      <c r="T57">
        <v>33.590000000000003</v>
      </c>
      <c r="U57" s="36">
        <f>IF(ISBLANK(T58),"",Long5[[#This Row],[Adj Close]]/T58-1)</f>
        <v>4.1853212500653214E-3</v>
      </c>
      <c r="V57" s="40">
        <v>44690</v>
      </c>
      <c r="W57" s="38">
        <v>43.66</v>
      </c>
      <c r="X57" s="39">
        <f>IF(ISBLANK(W58),"",Long6[[#This Row],[Adj Close]]/W58-1)</f>
        <v>-0.11797979797979807</v>
      </c>
      <c r="Y57" s="32">
        <v>44690</v>
      </c>
      <c r="Z57">
        <v>20.65</v>
      </c>
      <c r="AA57" s="36">
        <f>IF(ISBLANK(Z58),"",Long7[[#This Row],[Adj Close]]/Z58-1)</f>
        <v>1.7241429420760124E-2</v>
      </c>
      <c r="AE57" s="32">
        <v>44690</v>
      </c>
      <c r="AF57" s="47">
        <v>75.480430999999996</v>
      </c>
      <c r="AG57" s="36">
        <f>IF(ISBLANK(AF58),"",Short0[[#This Row],[Adj Close]]/AF58-1)</f>
        <v>-2.266361256400462E-2</v>
      </c>
      <c r="AH57" s="40">
        <v>44690</v>
      </c>
      <c r="AI57" s="42">
        <v>82.386696000000001</v>
      </c>
      <c r="AJ57" s="39">
        <f>IF(ISBLANK(AH58),"",Short1[[#This Row],[Adj Close]]/AH58-1)</f>
        <v>-0.99815619595819438</v>
      </c>
      <c r="AK57" s="32">
        <v>44690</v>
      </c>
      <c r="AL57" s="47">
        <v>101.800003</v>
      </c>
      <c r="AM57" s="36">
        <f>IF(ISBLANK(AL58),"",Short2[[#This Row],[Adj Close]]/AL58-1)</f>
        <v>-1.5188158599550361E-2</v>
      </c>
      <c r="AN57" s="40">
        <v>44690</v>
      </c>
      <c r="AO57" s="42">
        <v>10.468591999999999</v>
      </c>
      <c r="AP57" s="39">
        <f>IF(ISBLANK(AO58),"",Short3[[#This Row],[Adj Close]]/AO58-1)</f>
        <v>0.11356781396597593</v>
      </c>
      <c r="AQ57" s="32">
        <v>44690</v>
      </c>
      <c r="AR57" s="47">
        <v>31.408199</v>
      </c>
      <c r="AS57" s="36">
        <f>IF(ISBLANK(AR58),"",Short4[[#This Row],[Adj Close]]/AR58-1)</f>
        <v>-1.4725104775767384E-2</v>
      </c>
      <c r="AT57" s="40">
        <v>44690</v>
      </c>
      <c r="AU57" s="42">
        <v>61.239220000000003</v>
      </c>
      <c r="AV57" s="39">
        <f>IF(ISBLANK(AU58),"",Short5[[#This Row],[Adj Close]]/AU58-1)</f>
        <v>-2.7478558995801317E-2</v>
      </c>
      <c r="AW57" s="32">
        <v>44690</v>
      </c>
      <c r="AX57" s="47">
        <v>80.357474999999994</v>
      </c>
      <c r="AY57" s="36">
        <f>IF(ISBLANK(AX58),"",Short6[[#This Row],[Adj Close]]/AX58-1)</f>
        <v>-3.689601199138115E-2</v>
      </c>
      <c r="AZ57" s="40">
        <v>44690</v>
      </c>
      <c r="BA57" s="42">
        <v>125.051491</v>
      </c>
      <c r="BB57" s="39">
        <f>IF(ISBLANK(BA58),"",Short7[[#This Row],[Adj Close]]/BA58-1)</f>
        <v>-6.3634470438180823E-2</v>
      </c>
    </row>
    <row r="58" spans="1:54" x14ac:dyDescent="0.25">
      <c r="A58" s="40">
        <v>44683</v>
      </c>
      <c r="B58" s="42">
        <v>4123.3398440000001</v>
      </c>
      <c r="C58" s="39">
        <f>IF(ISBLANK(B59), "", GSPC[[#This Row],[Adj Close]]/B59-1)</f>
        <v>-2.0790118985785089E-3</v>
      </c>
      <c r="D58" s="40">
        <v>44683</v>
      </c>
      <c r="E58" s="38">
        <v>48.009998000000003</v>
      </c>
      <c r="F58" s="39">
        <f>IF(ISBLANK(E59), "", Long0[[#This Row],[Adj Close]]/E59-1)</f>
        <v>-3.2446614922342021E-2</v>
      </c>
      <c r="G58" s="32">
        <v>44683</v>
      </c>
      <c r="H58">
        <v>142.75058000000001</v>
      </c>
      <c r="I58" s="36">
        <f>IF(ISBLANK(H59),"",Long1[[#This Row],[Adj Close]]/H59-1)</f>
        <v>-9.4645185754903882E-2</v>
      </c>
      <c r="J58" s="40">
        <v>44690</v>
      </c>
      <c r="K58" s="38">
        <v>47.900002000000001</v>
      </c>
      <c r="L58" s="39">
        <f>IF(ISBLANK(K59),"",Long2[[#This Row],[Adj Close]]/K59-1)</f>
        <v>-8.5877859317638916E-2</v>
      </c>
      <c r="M58" s="32">
        <v>44683</v>
      </c>
      <c r="N58">
        <v>9.968</v>
      </c>
      <c r="O58" s="36">
        <f>IF(ISBLANK(N59),"",Long3[[#This Row],[Adj Close]]/N59-1)</f>
        <v>6.0425531914893638E-2</v>
      </c>
      <c r="P58" s="40">
        <v>44683</v>
      </c>
      <c r="Q58" s="38">
        <v>35.481434</v>
      </c>
      <c r="R58" s="39">
        <f>IF(ISBLANK(Q59),"",Long4[[#This Row],[Adj Close]]/Q59-1)</f>
        <v>3.0884942055596332E-2</v>
      </c>
      <c r="S58" s="32">
        <v>44683</v>
      </c>
      <c r="T58">
        <v>33.450001</v>
      </c>
      <c r="U58" s="36">
        <f>IF(ISBLANK(T59),"",Long5[[#This Row],[Adj Close]]/T59-1)</f>
        <v>-9.1823761363967193E-3</v>
      </c>
      <c r="V58" s="40">
        <v>44683</v>
      </c>
      <c r="W58" s="38">
        <v>49.5</v>
      </c>
      <c r="X58" s="39">
        <f>IF(ISBLANK(W59),"",Long6[[#This Row],[Adj Close]]/W59-1)</f>
        <v>0.14716101287782091</v>
      </c>
      <c r="Y58" s="32">
        <v>44683</v>
      </c>
      <c r="Z58">
        <v>20.299999</v>
      </c>
      <c r="AA58" s="36">
        <f>IF(ISBLANK(Z59),"",Long7[[#This Row],[Adj Close]]/Z59-1)</f>
        <v>7.4441191066998424E-3</v>
      </c>
      <c r="AE58" s="32">
        <v>44683</v>
      </c>
      <c r="AF58" s="47">
        <v>77.230759000000006</v>
      </c>
      <c r="AG58" s="36">
        <f>IF(ISBLANK(AF59),"",Short0[[#This Row],[Adj Close]]/AF59-1)</f>
        <v>3.1827386954821346E-2</v>
      </c>
      <c r="AH58" s="40">
        <v>44683</v>
      </c>
      <c r="AI58" s="42">
        <v>87.204361000000006</v>
      </c>
      <c r="AJ58" s="39">
        <f>IF(ISBLANK(AH59),"",Short1[[#This Row],[Adj Close]]/AH59-1)</f>
        <v>-0.99804807142537377</v>
      </c>
      <c r="AK58" s="32">
        <v>44683</v>
      </c>
      <c r="AL58" s="47">
        <v>103.370003</v>
      </c>
      <c r="AM58" s="36">
        <f>IF(ISBLANK(AL59),"",Short2[[#This Row],[Adj Close]]/AL59-1)</f>
        <v>-0.15284375068457023</v>
      </c>
      <c r="AN58" s="40">
        <v>44683</v>
      </c>
      <c r="AO58" s="42">
        <v>9.4009470000000004</v>
      </c>
      <c r="AP58" s="39">
        <f>IF(ISBLANK(AO59),"",Short3[[#This Row],[Adj Close]]/AO59-1)</f>
        <v>-3.6785947343933145E-2</v>
      </c>
      <c r="AQ58" s="32">
        <v>44683</v>
      </c>
      <c r="AR58" s="47">
        <v>31.877600000000001</v>
      </c>
      <c r="AS58" s="36">
        <f>IF(ISBLANK(AR59),"",Short4[[#This Row],[Adj Close]]/AR59-1)</f>
        <v>-2.602720803009051E-3</v>
      </c>
      <c r="AT58" s="40">
        <v>44683</v>
      </c>
      <c r="AU58" s="42">
        <v>62.969532000000001</v>
      </c>
      <c r="AV58" s="39">
        <f>IF(ISBLANK(AU59),"",Short5[[#This Row],[Adj Close]]/AU59-1)</f>
        <v>2.6113520285968583E-2</v>
      </c>
      <c r="AW58" s="32">
        <v>44683</v>
      </c>
      <c r="AX58" s="47">
        <v>83.435928000000004</v>
      </c>
      <c r="AY58" s="36">
        <f>IF(ISBLANK(AX59),"",Short6[[#This Row],[Adj Close]]/AX59-1)</f>
        <v>-8.4350492093445917E-2</v>
      </c>
      <c r="AZ58" s="40">
        <v>44683</v>
      </c>
      <c r="BA58" s="42">
        <v>133.54986600000001</v>
      </c>
      <c r="BB58" s="39">
        <f>IF(ISBLANK(BA59),"",Short7[[#This Row],[Adj Close]]/BA59-1)</f>
        <v>5.683871881105973E-2</v>
      </c>
    </row>
    <row r="59" spans="1:54" x14ac:dyDescent="0.25">
      <c r="A59" s="40">
        <v>44676</v>
      </c>
      <c r="B59" s="42">
        <v>4131.9301759999998</v>
      </c>
      <c r="C59" s="39">
        <f>IF(ISBLANK(B60), "", GSPC[[#This Row],[Adj Close]]/B60-1)</f>
        <v>-3.2738019289072495E-2</v>
      </c>
      <c r="D59" s="40">
        <v>44676</v>
      </c>
      <c r="E59" s="38">
        <v>49.619999</v>
      </c>
      <c r="F59" s="39">
        <f>IF(ISBLANK(E60), "", Long0[[#This Row],[Adj Close]]/E60-1)</f>
        <v>-0.10883622485632183</v>
      </c>
      <c r="G59" s="32">
        <v>44676</v>
      </c>
      <c r="H59">
        <v>157.67363</v>
      </c>
      <c r="I59" s="36">
        <f>IF(ISBLANK(H60),"",Long1[[#This Row],[Adj Close]]/H60-1)</f>
        <v>3.4793929900865272E-2</v>
      </c>
      <c r="J59" s="40">
        <v>44683</v>
      </c>
      <c r="K59" s="38">
        <v>52.400002000000001</v>
      </c>
      <c r="L59" s="39">
        <f>IF(ISBLANK(K60),"",Long2[[#This Row],[Adj Close]]/K60-1)</f>
        <v>-1.3182599366576175E-2</v>
      </c>
      <c r="M59" s="32">
        <v>44676</v>
      </c>
      <c r="N59">
        <v>9.4</v>
      </c>
      <c r="O59" s="36">
        <f>IF(ISBLANK(N60),"",Long3[[#This Row],[Adj Close]]/N60-1)</f>
        <v>-8.7821445900048478E-2</v>
      </c>
      <c r="P59" s="40">
        <v>44676</v>
      </c>
      <c r="Q59" s="38">
        <v>34.418422999999997</v>
      </c>
      <c r="R59" s="39">
        <f>IF(ISBLANK(Q60),"",Long4[[#This Row],[Adj Close]]/Q60-1)</f>
        <v>0.1126933971229187</v>
      </c>
      <c r="S59" s="32">
        <v>44676</v>
      </c>
      <c r="T59">
        <v>33.759998000000003</v>
      </c>
      <c r="U59" s="36">
        <f>IF(ISBLANK(T60),"",Long5[[#This Row],[Adj Close]]/T60-1)</f>
        <v>-0.4204292188841201</v>
      </c>
      <c r="V59" s="40">
        <v>44676</v>
      </c>
      <c r="W59" s="38">
        <v>43.150002000000001</v>
      </c>
      <c r="X59" s="39">
        <f>IF(ISBLANK(W60),"",Long6[[#This Row],[Adj Close]]/W60-1)</f>
        <v>0.12282076502732253</v>
      </c>
      <c r="Y59" s="32">
        <v>44676</v>
      </c>
      <c r="Z59">
        <v>20.149999999999999</v>
      </c>
      <c r="AA59" s="36">
        <f>IF(ISBLANK(Z60),"",Long7[[#This Row],[Adj Close]]/Z60-1)</f>
        <v>4.4041504872616821E-2</v>
      </c>
      <c r="AE59" s="32">
        <v>44676</v>
      </c>
      <c r="AF59" s="47">
        <v>74.848526000000007</v>
      </c>
      <c r="AG59" s="36">
        <f>IF(ISBLANK(AF60),"",Short0[[#This Row],[Adj Close]]/AF60-1)</f>
        <v>-6.365387179044002E-3</v>
      </c>
      <c r="AH59" s="40">
        <v>44676</v>
      </c>
      <c r="AI59" s="42">
        <v>85.792450000000002</v>
      </c>
      <c r="AJ59" s="39">
        <f>IF(ISBLANK(AH60),"",Short1[[#This Row],[Adj Close]]/AH60-1)</f>
        <v>-0.99807937383868006</v>
      </c>
      <c r="AK59" s="32">
        <v>44676</v>
      </c>
      <c r="AL59" s="47">
        <v>122.019997</v>
      </c>
      <c r="AM59" s="36">
        <f>IF(ISBLANK(AL60),"",Short2[[#This Row],[Adj Close]]/AL60-1)</f>
        <v>-1.2623442100284099E-2</v>
      </c>
      <c r="AN59" s="40">
        <v>44676</v>
      </c>
      <c r="AO59" s="42">
        <v>9.7599769999999992</v>
      </c>
      <c r="AP59" s="39">
        <f>IF(ISBLANK(AO60),"",Short3[[#This Row],[Adj Close]]/AO60-1)</f>
        <v>4.8638200399968579E-3</v>
      </c>
      <c r="AQ59" s="32">
        <v>44676</v>
      </c>
      <c r="AR59" s="47">
        <v>31.960785000000001</v>
      </c>
      <c r="AS59" s="36">
        <f>IF(ISBLANK(AR60),"",Short4[[#This Row],[Adj Close]]/AR60-1)</f>
        <v>-3.4810649811661265E-2</v>
      </c>
      <c r="AT59" s="40">
        <v>44676</v>
      </c>
      <c r="AU59" s="42">
        <v>61.367023000000003</v>
      </c>
      <c r="AV59" s="39">
        <f>IF(ISBLANK(AU60),"",Short5[[#This Row],[Adj Close]]/AU60-1)</f>
        <v>-6.5149077794978028E-2</v>
      </c>
      <c r="AW59" s="32">
        <v>44676</v>
      </c>
      <c r="AX59" s="47">
        <v>91.122123999999999</v>
      </c>
      <c r="AY59" s="36">
        <f>IF(ISBLANK(AX60),"",Short6[[#This Row],[Adj Close]]/AX60-1)</f>
        <v>-7.490673674226922E-2</v>
      </c>
      <c r="AZ59" s="40">
        <v>44676</v>
      </c>
      <c r="BA59" s="42">
        <v>126.36731</v>
      </c>
      <c r="BB59" s="39">
        <f>IF(ISBLANK(BA60),"",Short7[[#This Row],[Adj Close]]/BA60-1)</f>
        <v>-3.7380285859882623E-2</v>
      </c>
    </row>
    <row r="60" spans="1:54" x14ac:dyDescent="0.25">
      <c r="A60" s="40">
        <v>44669</v>
      </c>
      <c r="B60" s="42">
        <v>4271.7797849999997</v>
      </c>
      <c r="C60" s="39">
        <f>IF(ISBLANK(B61), "", GSPC[[#This Row],[Adj Close]]/B61-1)</f>
        <v>-2.7503150371532947E-2</v>
      </c>
      <c r="D60" s="40">
        <v>44669</v>
      </c>
      <c r="E60" s="38">
        <v>55.68</v>
      </c>
      <c r="F60" s="39">
        <f>IF(ISBLANK(E61), "", Long0[[#This Row],[Adj Close]]/E61-1)</f>
        <v>-0.10467919447948537</v>
      </c>
      <c r="G60" s="32">
        <v>44669</v>
      </c>
      <c r="H60">
        <v>152.37200899999999</v>
      </c>
      <c r="I60" s="36">
        <f>IF(ISBLANK(H61),"",Long1[[#This Row],[Adj Close]]/H61-1)</f>
        <v>-1.7410569016118149E-2</v>
      </c>
      <c r="J60" s="40">
        <v>44676</v>
      </c>
      <c r="K60" s="38">
        <v>53.099997999999999</v>
      </c>
      <c r="L60" s="39">
        <f>IF(ISBLANK(K61),"",Long2[[#This Row],[Adj Close]]/K61-1)</f>
        <v>-2.0295257928131805E-2</v>
      </c>
      <c r="M60" s="32">
        <v>44669</v>
      </c>
      <c r="N60">
        <v>10.305</v>
      </c>
      <c r="O60" s="36">
        <f>IF(ISBLANK(N61),"",Long3[[#This Row],[Adj Close]]/N61-1)</f>
        <v>-5.1104972375690561E-2</v>
      </c>
      <c r="P60" s="40">
        <v>44669</v>
      </c>
      <c r="Q60" s="38">
        <v>30.932531000000001</v>
      </c>
      <c r="R60" s="39">
        <f>IF(ISBLANK(Q61),"",Long4[[#This Row],[Adj Close]]/Q61-1)</f>
        <v>-4.3246424553688434E-2</v>
      </c>
      <c r="S60" s="32">
        <v>44669</v>
      </c>
      <c r="T60">
        <v>58.25</v>
      </c>
      <c r="U60" s="36">
        <f>IF(ISBLANK(T61),"",Long5[[#This Row],[Adj Close]]/T61-1)</f>
        <v>-0.10632095734888014</v>
      </c>
      <c r="V60" s="40">
        <v>44669</v>
      </c>
      <c r="W60" s="38">
        <v>38.43</v>
      </c>
      <c r="X60" s="39">
        <f>IF(ISBLANK(W61),"",Long6[[#This Row],[Adj Close]]/W61-1)</f>
        <v>3.1954831796195959E-2</v>
      </c>
      <c r="Y60" s="32">
        <v>44669</v>
      </c>
      <c r="Z60">
        <v>19.299999</v>
      </c>
      <c r="AA60" s="36">
        <f>IF(ISBLANK(Z61),"",Long7[[#This Row],[Adj Close]]/Z61-1)</f>
        <v>-4.455455224977467E-2</v>
      </c>
      <c r="AE60" s="32">
        <v>44669</v>
      </c>
      <c r="AF60" s="47">
        <v>75.328018</v>
      </c>
      <c r="AG60" s="36">
        <f>IF(ISBLANK(AF61),"",Short0[[#This Row],[Adj Close]]/AF61-1)</f>
        <v>2.7355046129975413E-3</v>
      </c>
      <c r="AH60" s="40">
        <v>44669</v>
      </c>
      <c r="AI60" s="42">
        <v>87.080337999999998</v>
      </c>
      <c r="AJ60" s="39">
        <f>IF(ISBLANK(AH61),"",Short1[[#This Row],[Adj Close]]/AH61-1)</f>
        <v>-0.99805023648739422</v>
      </c>
      <c r="AK60" s="32">
        <v>44669</v>
      </c>
      <c r="AL60" s="47">
        <v>123.58000199999999</v>
      </c>
      <c r="AM60" s="36">
        <f>IF(ISBLANK(AL61),"",Short2[[#This Row],[Adj Close]]/AL61-1)</f>
        <v>-0.1029977613994989</v>
      </c>
      <c r="AN60" s="40">
        <v>44669</v>
      </c>
      <c r="AO60" s="42">
        <v>9.7127359999999996</v>
      </c>
      <c r="AP60" s="39">
        <f>IF(ISBLANK(AO61),"",Short3[[#This Row],[Adj Close]]/AO61-1)</f>
        <v>-6.2043822758643397E-2</v>
      </c>
      <c r="AQ60" s="32">
        <v>44669</v>
      </c>
      <c r="AR60" s="47">
        <v>33.113486999999999</v>
      </c>
      <c r="AS60" s="36">
        <f>IF(ISBLANK(AR61),"",Short4[[#This Row],[Adj Close]]/AR61-1)</f>
        <v>-1.8492429745493144E-2</v>
      </c>
      <c r="AT60" s="40">
        <v>44669</v>
      </c>
      <c r="AU60" s="42">
        <v>65.643646000000004</v>
      </c>
      <c r="AV60" s="39">
        <f>IF(ISBLANK(AU61),"",Short5[[#This Row],[Adj Close]]/AU61-1)</f>
        <v>-0.12202504029011152</v>
      </c>
      <c r="AW60" s="32">
        <v>44669</v>
      </c>
      <c r="AX60" s="47">
        <v>98.500473</v>
      </c>
      <c r="AY60" s="36">
        <f>IF(ISBLANK(AX61),"",Short6[[#This Row],[Adj Close]]/AX61-1)</f>
        <v>-2.6785702817508028E-2</v>
      </c>
      <c r="AZ60" s="40">
        <v>44669</v>
      </c>
      <c r="BA60" s="42">
        <v>131.274384</v>
      </c>
      <c r="BB60" s="39">
        <f>IF(ISBLANK(BA61),"",Short7[[#This Row],[Adj Close]]/BA61-1)</f>
        <v>-9.0666096530740758E-2</v>
      </c>
    </row>
    <row r="61" spans="1:54" x14ac:dyDescent="0.25">
      <c r="A61" s="40">
        <v>44662</v>
      </c>
      <c r="B61" s="42">
        <v>4392.5898440000001</v>
      </c>
      <c r="C61" s="39">
        <f>IF(ISBLANK(B62), "", GSPC[[#This Row],[Adj Close]]/B62-1)</f>
        <v>-2.1319959000728694E-2</v>
      </c>
      <c r="D61" s="40">
        <v>44662</v>
      </c>
      <c r="E61" s="38">
        <v>62.189999</v>
      </c>
      <c r="F61" s="39">
        <f>IF(ISBLANK(E62), "", Long0[[#This Row],[Adj Close]]/E62-1)</f>
        <v>9.2502435775760894E-3</v>
      </c>
      <c r="G61" s="32">
        <v>44662</v>
      </c>
      <c r="H61">
        <v>155.071899</v>
      </c>
      <c r="I61" s="36">
        <f>IF(ISBLANK(H62),"",Long1[[#This Row],[Adj Close]]/H62-1)</f>
        <v>-2.5300977300583116E-2</v>
      </c>
      <c r="J61" s="40">
        <v>44669</v>
      </c>
      <c r="K61" s="38">
        <v>54.200001</v>
      </c>
      <c r="L61" s="39">
        <f>IF(ISBLANK(K62),"",Long2[[#This Row],[Adj Close]]/K62-1)</f>
        <v>9.9391523314229735E-2</v>
      </c>
      <c r="M61" s="32">
        <v>44662</v>
      </c>
      <c r="N61">
        <v>10.86</v>
      </c>
      <c r="O61" s="36">
        <f>IF(ISBLANK(N62),"",Long3[[#This Row],[Adj Close]]/N62-1)</f>
        <v>-3.1222123104371224E-2</v>
      </c>
      <c r="P61" s="40">
        <v>44662</v>
      </c>
      <c r="Q61" s="38">
        <v>32.330719000000002</v>
      </c>
      <c r="R61" s="39">
        <f>IF(ISBLANK(Q62),"",Long4[[#This Row],[Adj Close]]/Q62-1)</f>
        <v>2.8640952444978662E-2</v>
      </c>
      <c r="S61" s="32">
        <v>44662</v>
      </c>
      <c r="T61">
        <v>65.180000000000007</v>
      </c>
      <c r="U61" s="36">
        <f>IF(ISBLANK(T62),"",Long5[[#This Row],[Adj Close]]/T62-1)</f>
        <v>-1.3321193258285957E-2</v>
      </c>
      <c r="V61" s="40">
        <v>44662</v>
      </c>
      <c r="W61" s="38">
        <v>37.240001999999997</v>
      </c>
      <c r="X61" s="39">
        <f>IF(ISBLANK(W62),"",Long6[[#This Row],[Adj Close]]/W62-1)</f>
        <v>-5.2176099461030856E-2</v>
      </c>
      <c r="Y61" s="32">
        <v>44662</v>
      </c>
      <c r="Z61">
        <v>20.200001</v>
      </c>
      <c r="AA61" s="36">
        <f>IF(ISBLANK(Z62),"",Long7[[#This Row],[Adj Close]]/Z62-1)</f>
        <v>5.6485352694280788E-2</v>
      </c>
      <c r="AE61" s="32">
        <v>44662</v>
      </c>
      <c r="AF61" s="47">
        <v>75.122519999999994</v>
      </c>
      <c r="AG61" s="36">
        <f>IF(ISBLANK(AF62),"",Short0[[#This Row],[Adj Close]]/AF62-1)</f>
        <v>2.4692948549849492E-2</v>
      </c>
      <c r="AH61" s="40">
        <v>44662</v>
      </c>
      <c r="AI61" s="42">
        <v>89.522552000000005</v>
      </c>
      <c r="AJ61" s="39">
        <f>IF(ISBLANK(AH62),"",Short1[[#This Row],[Adj Close]]/AH62-1)</f>
        <v>-0.99799524012988472</v>
      </c>
      <c r="AK61" s="32">
        <v>44662</v>
      </c>
      <c r="AL61" s="47">
        <v>137.770004</v>
      </c>
      <c r="AM61" s="36">
        <f>IF(ISBLANK(AL62),"",Short2[[#This Row],[Adj Close]]/AL62-1)</f>
        <v>3.8911115007079999E-2</v>
      </c>
      <c r="AN61" s="40">
        <v>44662</v>
      </c>
      <c r="AO61" s="42">
        <v>10.355212999999999</v>
      </c>
      <c r="AP61" s="39">
        <f>IF(ISBLANK(AO62),"",Short3[[#This Row],[Adj Close]]/AO62-1)</f>
        <v>-7.2464247465607867E-3</v>
      </c>
      <c r="AQ61" s="32">
        <v>44662</v>
      </c>
      <c r="AR61" s="47">
        <v>33.737372999999998</v>
      </c>
      <c r="AS61" s="36">
        <f>IF(ISBLANK(AR62),"",Short4[[#This Row],[Adj Close]]/AR62-1)</f>
        <v>-6.7651902427010469E-2</v>
      </c>
      <c r="AT61" s="40">
        <v>44662</v>
      </c>
      <c r="AU61" s="42">
        <v>74.767105000000001</v>
      </c>
      <c r="AV61" s="39">
        <f>IF(ISBLANK(AU62),"",Short5[[#This Row],[Adj Close]]/AU62-1)</f>
        <v>2.9650638419131292E-2</v>
      </c>
      <c r="AW61" s="32">
        <v>44662</v>
      </c>
      <c r="AX61" s="47">
        <v>101.211494</v>
      </c>
      <c r="AY61" s="36">
        <f>IF(ISBLANK(AX62),"",Short6[[#This Row],[Adj Close]]/AX62-1)</f>
        <v>-8.5345089567622323E-2</v>
      </c>
      <c r="AZ61" s="40">
        <v>44662</v>
      </c>
      <c r="BA61" s="42">
        <v>144.363235</v>
      </c>
      <c r="BB61" s="39">
        <f>IF(ISBLANK(BA62),"",Short7[[#This Row],[Adj Close]]/BA62-1)</f>
        <v>-5.3573830594272343E-2</v>
      </c>
    </row>
    <row r="62" spans="1:54" x14ac:dyDescent="0.25">
      <c r="A62" s="40">
        <v>44655</v>
      </c>
      <c r="B62" s="42">
        <v>4488.2797849999997</v>
      </c>
      <c r="C62" s="39">
        <f>IF(ISBLANK(B63), "", GSPC[[#This Row],[Adj Close]]/B63-1)</f>
        <v>-1.2666487691065931E-2</v>
      </c>
      <c r="D62" s="40">
        <v>44655</v>
      </c>
      <c r="E62" s="38">
        <v>61.619999</v>
      </c>
      <c r="F62" s="39">
        <f>IF(ISBLANK(E63), "", Long0[[#This Row],[Adj Close]]/E63-1)</f>
        <v>-6.8480768904587541E-2</v>
      </c>
      <c r="G62" s="32">
        <v>44655</v>
      </c>
      <c r="H62">
        <v>159.09721400000001</v>
      </c>
      <c r="I62" s="36">
        <f>IF(ISBLANK(H63),"",Long1[[#This Row],[Adj Close]]/H63-1)</f>
        <v>3.0951227992772612E-3</v>
      </c>
      <c r="J62" s="40">
        <v>44662</v>
      </c>
      <c r="K62" s="38">
        <v>49.299999</v>
      </c>
      <c r="L62" s="39">
        <f>IF(ISBLANK(K63),"",Long2[[#This Row],[Adj Close]]/K63-1)</f>
        <v>8.5903013836871711E-2</v>
      </c>
      <c r="M62" s="32">
        <v>44655</v>
      </c>
      <c r="N62">
        <v>11.21</v>
      </c>
      <c r="O62" s="36">
        <f>IF(ISBLANK(N63),"",Long3[[#This Row],[Adj Close]]/N63-1)</f>
        <v>1.6780045351473927E-2</v>
      </c>
      <c r="P62" s="40">
        <v>44655</v>
      </c>
      <c r="Q62" s="38">
        <v>31.430519</v>
      </c>
      <c r="R62" s="39">
        <f>IF(ISBLANK(Q63),"",Long4[[#This Row],[Adj Close]]/Q63-1)</f>
        <v>1.5258757925125099E-3</v>
      </c>
      <c r="S62" s="32">
        <v>44655</v>
      </c>
      <c r="T62">
        <v>66.059997999999993</v>
      </c>
      <c r="U62" s="36">
        <f>IF(ISBLANK(T63),"",Long5[[#This Row],[Adj Close]]/T63-1)</f>
        <v>-0.10451402078815331</v>
      </c>
      <c r="V62" s="40">
        <v>44655</v>
      </c>
      <c r="W62" s="38">
        <v>39.290000999999997</v>
      </c>
      <c r="X62" s="39">
        <f>IF(ISBLANK(W63),"",Long6[[#This Row],[Adj Close]]/W63-1)</f>
        <v>-2.4577905277505141E-2</v>
      </c>
      <c r="Y62" s="32">
        <v>44655</v>
      </c>
      <c r="Z62">
        <v>19.120000999999998</v>
      </c>
      <c r="AA62" s="36">
        <f>IF(ISBLANK(Z63),"",Long7[[#This Row],[Adj Close]]/Z63-1)</f>
        <v>2.7957043010752525E-2</v>
      </c>
      <c r="AE62" s="32">
        <v>44655</v>
      </c>
      <c r="AF62" s="47">
        <v>73.312224999999998</v>
      </c>
      <c r="AG62" s="36">
        <f>IF(ISBLANK(AF63),"",Short0[[#This Row],[Adj Close]]/AF63-1)</f>
        <v>-9.0003585011430021E-2</v>
      </c>
      <c r="AH62" s="40">
        <v>44655</v>
      </c>
      <c r="AI62" s="42">
        <v>89.064644000000001</v>
      </c>
      <c r="AJ62" s="39">
        <f>IF(ISBLANK(AH63),"",Short1[[#This Row],[Adj Close]]/AH63-1)</f>
        <v>-0.99800518177745923</v>
      </c>
      <c r="AK62" s="32">
        <v>44655</v>
      </c>
      <c r="AL62" s="47">
        <v>132.61000100000001</v>
      </c>
      <c r="AM62" s="36">
        <f>IF(ISBLANK(AL63),"",Short2[[#This Row],[Adj Close]]/AL63-1)</f>
        <v>-0.10319871857708507</v>
      </c>
      <c r="AN62" s="40">
        <v>44655</v>
      </c>
      <c r="AO62" s="42">
        <v>10.430799</v>
      </c>
      <c r="AP62" s="39">
        <f>IF(ISBLANK(AO63),"",Short3[[#This Row],[Adj Close]]/AO63-1)</f>
        <v>2.0332704714368433E-2</v>
      </c>
      <c r="AQ62" s="32">
        <v>44655</v>
      </c>
      <c r="AR62" s="47">
        <v>36.185383000000002</v>
      </c>
      <c r="AS62" s="36">
        <f>IF(ISBLANK(AR63),"",Short4[[#This Row],[Adj Close]]/AR63-1)</f>
        <v>-0.12887998190034711</v>
      </c>
      <c r="AT62" s="40">
        <v>44655</v>
      </c>
      <c r="AU62" s="42">
        <v>72.614052000000001</v>
      </c>
      <c r="AV62" s="39">
        <f>IF(ISBLANK(AU63),"",Short5[[#This Row],[Adj Close]]/AU63-1)</f>
        <v>0.12112955134130177</v>
      </c>
      <c r="AW62" s="32">
        <v>44655</v>
      </c>
      <c r="AX62" s="47">
        <v>110.655388</v>
      </c>
      <c r="AY62" s="36">
        <f>IF(ISBLANK(AX63),"",Short6[[#This Row],[Adj Close]]/AX63-1)</f>
        <v>-4.187450476350485E-2</v>
      </c>
      <c r="AZ62" s="40">
        <v>44655</v>
      </c>
      <c r="BA62" s="42">
        <v>152.53512599999999</v>
      </c>
      <c r="BB62" s="39">
        <f>IF(ISBLANK(BA63),"",Short7[[#This Row],[Adj Close]]/BA63-1)</f>
        <v>-7.8917371719355089E-2</v>
      </c>
    </row>
    <row r="63" spans="1:54" x14ac:dyDescent="0.25">
      <c r="A63" s="40">
        <v>44648</v>
      </c>
      <c r="B63" s="42">
        <v>4545.8598629999997</v>
      </c>
      <c r="C63" s="39">
        <f>IF(ISBLANK(B64), "", GSPC[[#This Row],[Adj Close]]/B64-1)</f>
        <v>6.1628152910997436E-4</v>
      </c>
      <c r="D63" s="40">
        <v>44648</v>
      </c>
      <c r="E63" s="38">
        <v>66.150002000000001</v>
      </c>
      <c r="F63" s="39">
        <f>IF(ISBLANK(E64), "", Long0[[#This Row],[Adj Close]]/E64-1)</f>
        <v>6.4531751923587954E-2</v>
      </c>
      <c r="G63" s="32">
        <v>44648</v>
      </c>
      <c r="H63">
        <v>158.60630800000001</v>
      </c>
      <c r="I63" s="36">
        <f>IF(ISBLANK(H64),"",Long1[[#This Row],[Adj Close]]/H64-1)</f>
        <v>2.0853074833921736E-2</v>
      </c>
      <c r="J63" s="40">
        <v>44655</v>
      </c>
      <c r="K63" s="38">
        <v>45.400002000000001</v>
      </c>
      <c r="L63" s="39">
        <f>IF(ISBLANK(K64),"",Long2[[#This Row],[Adj Close]]/K64-1)</f>
        <v>7.7692121591390606E-3</v>
      </c>
      <c r="M63" s="32">
        <v>44648</v>
      </c>
      <c r="N63">
        <v>11.025</v>
      </c>
      <c r="O63" s="36">
        <f>IF(ISBLANK(N64),"",Long3[[#This Row],[Adj Close]]/N64-1)</f>
        <v>-6.7567567567566877E-3</v>
      </c>
      <c r="P63" s="40">
        <v>44648</v>
      </c>
      <c r="Q63" s="38">
        <v>31.382632999999998</v>
      </c>
      <c r="R63" s="39">
        <f>IF(ISBLANK(Q64),"",Long4[[#This Row],[Adj Close]]/Q64-1)</f>
        <v>-3.7591709385668359E-2</v>
      </c>
      <c r="S63" s="32">
        <v>44648</v>
      </c>
      <c r="T63">
        <v>73.769997000000004</v>
      </c>
      <c r="U63" s="36">
        <f>IF(ISBLANK(T64),"",Long5[[#This Row],[Adj Close]]/T64-1)</f>
        <v>0.10583118131961</v>
      </c>
      <c r="V63" s="40">
        <v>44648</v>
      </c>
      <c r="W63" s="38">
        <v>40.279998999999997</v>
      </c>
      <c r="X63" s="39">
        <f>IF(ISBLANK(W64),"",Long6[[#This Row],[Adj Close]]/W64-1)</f>
        <v>9.270834377349102E-3</v>
      </c>
      <c r="Y63" s="32">
        <v>44648</v>
      </c>
      <c r="Z63">
        <v>18.600000000000001</v>
      </c>
      <c r="AA63" s="36">
        <f>IF(ISBLANK(Z64),"",Long7[[#This Row],[Adj Close]]/Z64-1)</f>
        <v>4.9661458784506785E-2</v>
      </c>
      <c r="AE63" s="32">
        <v>44648</v>
      </c>
      <c r="AF63" s="47">
        <v>80.563202000000004</v>
      </c>
      <c r="AG63" s="36">
        <f>IF(ISBLANK(AF64),"",Short0[[#This Row],[Adj Close]]/AF64-1)</f>
        <v>-5.4362182005468496E-3</v>
      </c>
      <c r="AH63" s="40">
        <v>44648</v>
      </c>
      <c r="AI63" s="42">
        <v>86.221740999999994</v>
      </c>
      <c r="AJ63" s="39">
        <f>IF(ISBLANK(AH64),"",Short1[[#This Row],[Adj Close]]/AH64-1)</f>
        <v>-0.99806855265339034</v>
      </c>
      <c r="AK63" s="32">
        <v>44648</v>
      </c>
      <c r="AL63" s="47">
        <v>147.86999499999999</v>
      </c>
      <c r="AM63" s="36">
        <f>IF(ISBLANK(AL64),"",Short2[[#This Row],[Adj Close]]/AL64-1)</f>
        <v>3.7611397011135805E-2</v>
      </c>
      <c r="AN63" s="40">
        <v>44648</v>
      </c>
      <c r="AO63" s="42">
        <v>10.222939</v>
      </c>
      <c r="AP63" s="39">
        <f>IF(ISBLANK(AO64),"",Short3[[#This Row],[Adj Close]]/AO64-1)</f>
        <v>-3.3065150686387823E-2</v>
      </c>
      <c r="AQ63" s="32">
        <v>44648</v>
      </c>
      <c r="AR63" s="47">
        <v>41.538918000000002</v>
      </c>
      <c r="AS63" s="36">
        <f>IF(ISBLANK(AR64),"",Short4[[#This Row],[Adj Close]]/AR64-1)</f>
        <v>-9.2195836597637859E-2</v>
      </c>
      <c r="AT63" s="40">
        <v>44648</v>
      </c>
      <c r="AU63" s="42">
        <v>64.768653999999998</v>
      </c>
      <c r="AV63" s="39">
        <f>IF(ISBLANK(AU64),"",Short5[[#This Row],[Adj Close]]/AU64-1)</f>
        <v>-7.6534943955256618E-2</v>
      </c>
      <c r="AW63" s="32">
        <v>44648</v>
      </c>
      <c r="AX63" s="47">
        <v>115.491539</v>
      </c>
      <c r="AY63" s="36">
        <f>IF(ISBLANK(AX64),"",Short6[[#This Row],[Adj Close]]/AX64-1)</f>
        <v>0.10632211605286002</v>
      </c>
      <c r="AZ63" s="40">
        <v>44648</v>
      </c>
      <c r="BA63" s="42">
        <v>165.60417200000001</v>
      </c>
      <c r="BB63" s="39">
        <f>IF(ISBLANK(BA64),"",Short7[[#This Row],[Adj Close]]/BA64-1)</f>
        <v>-7.7652397188374689E-3</v>
      </c>
    </row>
    <row r="64" spans="1:54" x14ac:dyDescent="0.25">
      <c r="A64" s="40">
        <v>44641</v>
      </c>
      <c r="B64" s="42">
        <v>4543.0600590000004</v>
      </c>
      <c r="C64" s="39">
        <f>IF(ISBLANK(B65), "", GSPC[[#This Row],[Adj Close]]/B65-1)</f>
        <v>1.7911223517267372E-2</v>
      </c>
      <c r="D64" s="40">
        <v>44641</v>
      </c>
      <c r="E64" s="38">
        <v>62.139999000000003</v>
      </c>
      <c r="F64" s="39">
        <f>IF(ISBLANK(E65), "", Long0[[#This Row],[Adj Close]]/E65-1)</f>
        <v>-8.4695832739664634E-2</v>
      </c>
      <c r="G64" s="32">
        <v>44641</v>
      </c>
      <c r="H64">
        <v>155.36644000000001</v>
      </c>
      <c r="I64" s="36">
        <f>IF(ISBLANK(H65),"",Long1[[#This Row],[Adj Close]]/H65-1)</f>
        <v>-3.5649018798652121E-2</v>
      </c>
      <c r="J64" s="40">
        <v>44648</v>
      </c>
      <c r="K64" s="38">
        <v>45.049999</v>
      </c>
      <c r="L64" s="39">
        <f>IF(ISBLANK(K65),"",Long2[[#This Row],[Adj Close]]/K65-1)</f>
        <v>-5.1578968421052585E-2</v>
      </c>
      <c r="M64" s="32">
        <v>44641</v>
      </c>
      <c r="N64">
        <v>11.1</v>
      </c>
      <c r="O64" s="36">
        <f>IF(ISBLANK(N65),"",Long3[[#This Row],[Adj Close]]/N65-1)</f>
        <v>-1.0695187165775444E-2</v>
      </c>
      <c r="P64" s="40">
        <v>44641</v>
      </c>
      <c r="Q64" s="38">
        <v>32.608440000000002</v>
      </c>
      <c r="R64" s="39">
        <f>IF(ISBLANK(Q65),"",Long4[[#This Row],[Adj Close]]/Q65-1)</f>
        <v>9.415145552257842E-2</v>
      </c>
      <c r="S64" s="32">
        <v>44641</v>
      </c>
      <c r="T64">
        <v>66.709998999999996</v>
      </c>
      <c r="U64" s="36">
        <f>IF(ISBLANK(T65),"",Long5[[#This Row],[Adj Close]]/T65-1)</f>
        <v>-3.2627610681954966E-2</v>
      </c>
      <c r="V64" s="40">
        <v>44641</v>
      </c>
      <c r="W64" s="38">
        <v>39.909999999999997</v>
      </c>
      <c r="X64" s="39">
        <f>IF(ISBLANK(W65),"",Long6[[#This Row],[Adj Close]]/W65-1)</f>
        <v>4.2777551948789405E-3</v>
      </c>
      <c r="Y64" s="32">
        <v>44641</v>
      </c>
      <c r="Z64">
        <v>17.719999000000001</v>
      </c>
      <c r="AA64" s="36">
        <f>IF(ISBLANK(Z65),"",Long7[[#This Row],[Adj Close]]/Z65-1)</f>
        <v>-0.12493832098765423</v>
      </c>
      <c r="AE64" s="32">
        <v>44641</v>
      </c>
      <c r="AF64" s="47">
        <v>81.003555000000006</v>
      </c>
      <c r="AG64" s="36">
        <f>IF(ISBLANK(AF65),"",Short0[[#This Row],[Adj Close]]/AF65-1)</f>
        <v>-0.10546783635417945</v>
      </c>
      <c r="AH64" s="40">
        <v>44641</v>
      </c>
      <c r="AI64" s="42">
        <v>91.055228999999997</v>
      </c>
      <c r="AJ64" s="39">
        <f>IF(ISBLANK(AH65),"",Short1[[#This Row],[Adj Close]]/AH65-1)</f>
        <v>-0.99795995812609217</v>
      </c>
      <c r="AK64" s="32">
        <v>44641</v>
      </c>
      <c r="AL64" s="47">
        <v>142.509995</v>
      </c>
      <c r="AM64" s="36">
        <f>IF(ISBLANK(AL65),"",Short2[[#This Row],[Adj Close]]/AL65-1)</f>
        <v>0.11327240501806135</v>
      </c>
      <c r="AN64" s="40">
        <v>44641</v>
      </c>
      <c r="AO64" s="42">
        <v>10.572521</v>
      </c>
      <c r="AP64" s="39">
        <f>IF(ISBLANK(AO65),"",Short3[[#This Row],[Adj Close]]/AO65-1)</f>
        <v>4.9718480409794985E-2</v>
      </c>
      <c r="AQ64" s="32">
        <v>44641</v>
      </c>
      <c r="AR64" s="47">
        <v>45.757576</v>
      </c>
      <c r="AS64" s="36">
        <f>IF(ISBLANK(AR65),"",Short4[[#This Row],[Adj Close]]/AR65-1)</f>
        <v>3.5183559393154873E-3</v>
      </c>
      <c r="AT64" s="40">
        <v>44641</v>
      </c>
      <c r="AU64" s="42">
        <v>70.136550999999997</v>
      </c>
      <c r="AV64" s="39">
        <f>IF(ISBLANK(AU65),"",Short5[[#This Row],[Adj Close]]/AU65-1)</f>
        <v>0.14916221725352519</v>
      </c>
      <c r="AW64" s="32">
        <v>44641</v>
      </c>
      <c r="AX64" s="47">
        <v>104.392326</v>
      </c>
      <c r="AY64" s="36">
        <f>IF(ISBLANK(AX65),"",Short6[[#This Row],[Adj Close]]/AX65-1)</f>
        <v>-0.1011151847478412</v>
      </c>
      <c r="AZ64" s="40">
        <v>44641</v>
      </c>
      <c r="BA64" s="42">
        <v>166.900192</v>
      </c>
      <c r="BB64" s="39">
        <f>IF(ISBLANK(BA65),"",Short7[[#This Row],[Adj Close]]/BA65-1)</f>
        <v>1.7816581283906396E-2</v>
      </c>
    </row>
    <row r="65" spans="1:54" x14ac:dyDescent="0.25">
      <c r="A65" s="40">
        <v>44634</v>
      </c>
      <c r="B65" s="42">
        <v>4463.1201170000004</v>
      </c>
      <c r="C65" s="39">
        <f>IF(ISBLANK(B66), "", GSPC[[#This Row],[Adj Close]]/B66-1)</f>
        <v>6.1558271004769294E-2</v>
      </c>
      <c r="D65" s="40">
        <v>44634</v>
      </c>
      <c r="E65" s="38">
        <v>67.889999000000003</v>
      </c>
      <c r="F65" s="39">
        <f>IF(ISBLANK(E66), "", Long0[[#This Row],[Adj Close]]/E66-1)</f>
        <v>0.10534029975057968</v>
      </c>
      <c r="G65" s="32">
        <v>44634</v>
      </c>
      <c r="H65">
        <v>161.109848</v>
      </c>
      <c r="I65" s="36">
        <f>IF(ISBLANK(H66),"",Long1[[#This Row],[Adj Close]]/H66-1)</f>
        <v>9.876129499851527E-2</v>
      </c>
      <c r="J65" s="40">
        <v>44641</v>
      </c>
      <c r="K65" s="38">
        <v>47.5</v>
      </c>
      <c r="L65" s="39">
        <f>IF(ISBLANK(K66),"",Long2[[#This Row],[Adj Close]]/K66-1)</f>
        <v>7.4660609170574377E-2</v>
      </c>
      <c r="M65" s="32">
        <v>44634</v>
      </c>
      <c r="N65">
        <v>11.22</v>
      </c>
      <c r="O65" s="36">
        <f>IF(ISBLANK(N66),"",Long3[[#This Row],[Adj Close]]/N66-1)</f>
        <v>-6.9038767923526034E-3</v>
      </c>
      <c r="P65" s="40">
        <v>44634</v>
      </c>
      <c r="Q65" s="38">
        <v>29.802492000000001</v>
      </c>
      <c r="R65" s="39">
        <f>IF(ISBLANK(Q66),"",Long4[[#This Row],[Adj Close]]/Q66-1)</f>
        <v>-2.0151045881569019E-2</v>
      </c>
      <c r="S65" s="32">
        <v>44634</v>
      </c>
      <c r="T65">
        <v>68.959998999999996</v>
      </c>
      <c r="U65" s="36">
        <f>IF(ISBLANK(T66),"",Long5[[#This Row],[Adj Close]]/T66-1)</f>
        <v>0.26277234457476029</v>
      </c>
      <c r="V65" s="40">
        <v>44634</v>
      </c>
      <c r="W65" s="38">
        <v>39.740001999999997</v>
      </c>
      <c r="X65" s="39">
        <f>IF(ISBLANK(W66),"",Long6[[#This Row],[Adj Close]]/W66-1)</f>
        <v>-3.4733934162445301E-2</v>
      </c>
      <c r="Y65" s="32">
        <v>44634</v>
      </c>
      <c r="Z65">
        <v>20.25</v>
      </c>
      <c r="AA65" s="36">
        <f>IF(ISBLANK(Z66),"",Long7[[#This Row],[Adj Close]]/Z66-1)</f>
        <v>-6.6820319501367798E-2</v>
      </c>
      <c r="AE65" s="32">
        <v>44634</v>
      </c>
      <c r="AF65" s="47">
        <v>90.554100000000005</v>
      </c>
      <c r="AG65" s="36">
        <f>IF(ISBLANK(AF66),"",Short0[[#This Row],[Adj Close]]/AF66-1)</f>
        <v>6.8961491848064993E-2</v>
      </c>
      <c r="AH65" s="40">
        <v>44634</v>
      </c>
      <c r="AI65" s="42">
        <v>96.293487999999996</v>
      </c>
      <c r="AJ65" s="39">
        <f>IF(ISBLANK(AH66),"",Short1[[#This Row],[Adj Close]]/AH66-1)</f>
        <v>-0.9978422594393529</v>
      </c>
      <c r="AK65" s="32">
        <v>44634</v>
      </c>
      <c r="AL65" s="47">
        <v>128.009995</v>
      </c>
      <c r="AM65" s="36">
        <f>IF(ISBLANK(AL66),"",Short2[[#This Row],[Adj Close]]/AL66-1)</f>
        <v>4.7802219003064916E-2</v>
      </c>
      <c r="AN65" s="40">
        <v>44634</v>
      </c>
      <c r="AO65" s="42">
        <v>10.071768</v>
      </c>
      <c r="AP65" s="39">
        <f>IF(ISBLANK(AO66),"",Short3[[#This Row],[Adj Close]]/AO66-1)</f>
        <v>6.387214226976945E-2</v>
      </c>
      <c r="AQ65" s="32">
        <v>44634</v>
      </c>
      <c r="AR65" s="47">
        <v>45.597149000000002</v>
      </c>
      <c r="AS65" s="36">
        <f>IF(ISBLANK(AR66),"",Short4[[#This Row],[Adj Close]]/AR66-1)</f>
        <v>8.8819483980959513E-2</v>
      </c>
      <c r="AT65" s="40">
        <v>44634</v>
      </c>
      <c r="AU65" s="42">
        <v>61.032767999999997</v>
      </c>
      <c r="AV65" s="39">
        <f>IF(ISBLANK(AU66),"",Short5[[#This Row],[Adj Close]]/AU66-1)</f>
        <v>2.5841284019578747E-3</v>
      </c>
      <c r="AW65" s="32">
        <v>44634</v>
      </c>
      <c r="AX65" s="47">
        <v>116.13537599999999</v>
      </c>
      <c r="AY65" s="36">
        <f>IF(ISBLANK(AX66),"",Short6[[#This Row],[Adj Close]]/AX66-1)</f>
        <v>-1.50013698845195E-2</v>
      </c>
      <c r="AZ65" s="40">
        <v>44634</v>
      </c>
      <c r="BA65" s="42">
        <v>163.97865300000001</v>
      </c>
      <c r="BB65" s="39">
        <f>IF(ISBLANK(BA66),"",Short7[[#This Row],[Adj Close]]/BA66-1)</f>
        <v>5.9052142354853343E-2</v>
      </c>
    </row>
    <row r="66" spans="1:54" x14ac:dyDescent="0.25">
      <c r="A66" s="40">
        <v>44627</v>
      </c>
      <c r="B66" s="42">
        <v>4204.3100590000004</v>
      </c>
      <c r="C66" s="39">
        <f>IF(ISBLANK(B67), "", GSPC[[#This Row],[Adj Close]]/B67-1)</f>
        <v>-2.8774265485775996E-2</v>
      </c>
      <c r="D66" s="40">
        <v>44627</v>
      </c>
      <c r="E66" s="38">
        <v>61.419998</v>
      </c>
      <c r="F66" s="39">
        <f>IF(ISBLANK(E67), "", Long0[[#This Row],[Adj Close]]/E67-1)</f>
        <v>0.15472831650175434</v>
      </c>
      <c r="G66" s="32">
        <v>44627</v>
      </c>
      <c r="H66">
        <v>146.62861599999999</v>
      </c>
      <c r="I66" s="36">
        <f>IF(ISBLANK(H67),"",Long1[[#This Row],[Adj Close]]/H67-1)</f>
        <v>-6.9180399734007691E-2</v>
      </c>
      <c r="J66" s="40">
        <v>44634</v>
      </c>
      <c r="K66" s="38">
        <v>44.200001</v>
      </c>
      <c r="L66" s="39">
        <f>IF(ISBLANK(K67),"",Long2[[#This Row],[Adj Close]]/K67-1)</f>
        <v>0.10224446893987382</v>
      </c>
      <c r="M66" s="32">
        <v>44627</v>
      </c>
      <c r="N66">
        <v>11.298</v>
      </c>
      <c r="O66" s="36">
        <f>IF(ISBLANK(N67),"",Long3[[#This Row],[Adj Close]]/N67-1)</f>
        <v>-3.7037037037036535E-3</v>
      </c>
      <c r="P66" s="40">
        <v>44627</v>
      </c>
      <c r="Q66" s="38">
        <v>30.415393999999999</v>
      </c>
      <c r="R66" s="39">
        <f>IF(ISBLANK(Q67),"",Long4[[#This Row],[Adj Close]]/Q67-1)</f>
        <v>2.0038166338888219E-2</v>
      </c>
      <c r="S66" s="32">
        <v>44627</v>
      </c>
      <c r="T66">
        <v>54.610000999999997</v>
      </c>
      <c r="U66" s="36">
        <f>IF(ISBLANK(T67),"",Long5[[#This Row],[Adj Close]]/T67-1)</f>
        <v>-0.18224016445403068</v>
      </c>
      <c r="V66" s="40">
        <v>44627</v>
      </c>
      <c r="W66" s="38">
        <v>41.169998</v>
      </c>
      <c r="X66" s="39">
        <f>IF(ISBLANK(W67),"",Long6[[#This Row],[Adj Close]]/W67-1)</f>
        <v>-1.4600311503118912E-2</v>
      </c>
      <c r="Y66" s="32">
        <v>44627</v>
      </c>
      <c r="Z66">
        <v>21.700001</v>
      </c>
      <c r="AA66" s="36">
        <f>IF(ISBLANK(Z67),"",Long7[[#This Row],[Adj Close]]/Z67-1)</f>
        <v>0.3151515757575758</v>
      </c>
      <c r="AE66" s="32">
        <v>44627</v>
      </c>
      <c r="AF66" s="47">
        <v>84.712219000000005</v>
      </c>
      <c r="AG66" s="36">
        <f>IF(ISBLANK(AF67),"",Short0[[#This Row],[Adj Close]]/AF67-1)</f>
        <v>-2.8831039668352321E-2</v>
      </c>
      <c r="AH66" s="40">
        <v>44627</v>
      </c>
      <c r="AI66" s="42">
        <v>89.438346999999993</v>
      </c>
      <c r="AJ66" s="39">
        <f>IF(ISBLANK(AH67),"",Short1[[#This Row],[Adj Close]]/AH67-1)</f>
        <v>-0.99799555475123258</v>
      </c>
      <c r="AK66" s="32">
        <v>44627</v>
      </c>
      <c r="AL66" s="47">
        <v>122.16999800000001</v>
      </c>
      <c r="AM66" s="36">
        <f>IF(ISBLANK(AL67),"",Short2[[#This Row],[Adj Close]]/AL67-1)</f>
        <v>-5.338602283257432E-2</v>
      </c>
      <c r="AN66" s="40">
        <v>44627</v>
      </c>
      <c r="AO66" s="42">
        <v>9.4670850000000009</v>
      </c>
      <c r="AP66" s="39">
        <f>IF(ISBLANK(AO67),"",Short3[[#This Row],[Adj Close]]/AO67-1)</f>
        <v>-1.7646916604295071E-2</v>
      </c>
      <c r="AQ66" s="32">
        <v>44627</v>
      </c>
      <c r="AR66" s="47">
        <v>41.877602000000003</v>
      </c>
      <c r="AS66" s="36">
        <f>IF(ISBLANK(AR67),"",Short4[[#This Row],[Adj Close]]/AR67-1)</f>
        <v>5.60384549121411E-2</v>
      </c>
      <c r="AT66" s="40">
        <v>44627</v>
      </c>
      <c r="AU66" s="42">
        <v>60.875458000000002</v>
      </c>
      <c r="AV66" s="39">
        <f>IF(ISBLANK(AU67),"",Short5[[#This Row],[Adj Close]]/AU67-1)</f>
        <v>3.719189669152323E-2</v>
      </c>
      <c r="AW66" s="32">
        <v>44627</v>
      </c>
      <c r="AX66" s="47">
        <v>117.904099</v>
      </c>
      <c r="AY66" s="36">
        <f>IF(ISBLANK(AX67),"",Short6[[#This Row],[Adj Close]]/AX67-1)</f>
        <v>-0.10162801669243604</v>
      </c>
      <c r="AZ66" s="40">
        <v>44627</v>
      </c>
      <c r="BA66" s="42">
        <v>154.835297</v>
      </c>
      <c r="BB66" s="39">
        <f>IF(ISBLANK(BA67),"",Short7[[#This Row],[Adj Close]]/BA67-1)</f>
        <v>4.741473866577417E-3</v>
      </c>
    </row>
    <row r="67" spans="1:54" x14ac:dyDescent="0.25">
      <c r="A67" s="40">
        <v>44620</v>
      </c>
      <c r="B67" s="42">
        <v>4328.8701170000004</v>
      </c>
      <c r="C67" s="39">
        <f>IF(ISBLANK(B68), "", GSPC[[#This Row],[Adj Close]]/B68-1)</f>
        <v>-1.2721605201490904E-2</v>
      </c>
      <c r="D67" s="40">
        <v>44620</v>
      </c>
      <c r="E67" s="38">
        <v>53.189999</v>
      </c>
      <c r="F67" s="39">
        <f>IF(ISBLANK(E68), "", Long0[[#This Row],[Adj Close]]/E68-1)</f>
        <v>-0.10949273396952952</v>
      </c>
      <c r="G67" s="32">
        <v>44620</v>
      </c>
      <c r="H67">
        <v>157.526352</v>
      </c>
      <c r="I67" s="36">
        <f>IF(ISBLANK(H68),"",Long1[[#This Row],[Adj Close]]/H68-1)</f>
        <v>-1.9254394062151126E-2</v>
      </c>
      <c r="J67" s="40">
        <v>44627</v>
      </c>
      <c r="K67" s="38">
        <v>40.099997999999999</v>
      </c>
      <c r="L67" s="39">
        <f>IF(ISBLANK(K68),"",Long2[[#This Row],[Adj Close]]/K68-1)</f>
        <v>-1.4742088089874983E-2</v>
      </c>
      <c r="M67" s="32">
        <v>44620</v>
      </c>
      <c r="N67">
        <v>11.34</v>
      </c>
      <c r="O67" s="36">
        <f>IF(ISBLANK(N68),"",Long3[[#This Row],[Adj Close]]/N68-1)</f>
        <v>-7.0491803278688536E-2</v>
      </c>
      <c r="P67" s="40">
        <v>44620</v>
      </c>
      <c r="Q67" s="38">
        <v>29.817898</v>
      </c>
      <c r="R67" s="39">
        <f>IF(ISBLANK(Q68),"",Long4[[#This Row],[Adj Close]]/Q68-1)</f>
        <v>5.6040273174590371E-2</v>
      </c>
      <c r="S67" s="32">
        <v>44620</v>
      </c>
      <c r="T67">
        <v>66.779999000000004</v>
      </c>
      <c r="U67" s="36">
        <f>IF(ISBLANK(T68),"",Long5[[#This Row],[Adj Close]]/T68-1)</f>
        <v>-5.5979631212316305E-2</v>
      </c>
      <c r="V67" s="40">
        <v>44620</v>
      </c>
      <c r="W67" s="38">
        <v>41.779998999999997</v>
      </c>
      <c r="X67" s="39">
        <f>IF(ISBLANK(W68),"",Long6[[#This Row],[Adj Close]]/W68-1)</f>
        <v>-0.10227765143365597</v>
      </c>
      <c r="Y67" s="32">
        <v>44620</v>
      </c>
      <c r="Z67">
        <v>16.5</v>
      </c>
      <c r="AA67" s="36">
        <f>IF(ISBLANK(Z68),"",Long7[[#This Row],[Adj Close]]/Z68-1)</f>
        <v>-8.4134019479207289E-3</v>
      </c>
      <c r="AE67" s="32">
        <v>44620</v>
      </c>
      <c r="AF67" s="47">
        <v>87.227065999999994</v>
      </c>
      <c r="AG67" s="36">
        <f>IF(ISBLANK(AF68),"",Short0[[#This Row],[Adj Close]]/AF68-1)</f>
        <v>-1.8606178580889976E-2</v>
      </c>
      <c r="AH67" s="40">
        <v>44620</v>
      </c>
      <c r="AI67" s="42">
        <v>100.321487</v>
      </c>
      <c r="AJ67" s="39">
        <f>IF(ISBLANK(AH68),"",Short1[[#This Row],[Adj Close]]/AH68-1)</f>
        <v>-0.99775129475713353</v>
      </c>
      <c r="AK67" s="32">
        <v>44620</v>
      </c>
      <c r="AL67" s="47">
        <v>129.05999800000001</v>
      </c>
      <c r="AM67" s="36">
        <f>IF(ISBLANK(AL68),"",Short2[[#This Row],[Adj Close]]/AL68-1)</f>
        <v>6.678785584093605E-2</v>
      </c>
      <c r="AN67" s="40">
        <v>44620</v>
      </c>
      <c r="AO67" s="42">
        <v>9.6371509999999994</v>
      </c>
      <c r="AP67" s="39">
        <f>IF(ISBLANK(AO68),"",Short3[[#This Row],[Adj Close]]/AO68-1)</f>
        <v>-0.29265319888303054</v>
      </c>
      <c r="AQ67" s="32">
        <v>44620</v>
      </c>
      <c r="AR67" s="47">
        <v>39.655375999999997</v>
      </c>
      <c r="AS67" s="36">
        <f>IF(ISBLANK(AR68),"",Short4[[#This Row],[Adj Close]]/AR68-1)</f>
        <v>-6.9825762225465215E-2</v>
      </c>
      <c r="AT67" s="40">
        <v>44620</v>
      </c>
      <c r="AU67" s="42">
        <v>58.692570000000003</v>
      </c>
      <c r="AV67" s="39">
        <f>IF(ISBLANK(AU68),"",Short5[[#This Row],[Adj Close]]/AU68-1)</f>
        <v>0.20795479034566777</v>
      </c>
      <c r="AW67" s="32">
        <v>44620</v>
      </c>
      <c r="AX67" s="47">
        <v>131.24195900000001</v>
      </c>
      <c r="AY67" s="36">
        <f>IF(ISBLANK(AX68),"",Short6[[#This Row],[Adj Close]]/AX68-1)</f>
        <v>-2.2201666048424329E-2</v>
      </c>
      <c r="AZ67" s="40">
        <v>44620</v>
      </c>
      <c r="BA67" s="42">
        <v>154.104614</v>
      </c>
      <c r="BB67" s="39">
        <f>IF(ISBLANK(BA68),"",Short7[[#This Row],[Adj Close]]/BA68-1)</f>
        <v>-1.0398779178178219E-2</v>
      </c>
    </row>
    <row r="68" spans="1:54" x14ac:dyDescent="0.25">
      <c r="A68" s="40">
        <v>44613</v>
      </c>
      <c r="B68" s="42">
        <v>4384.6499020000001</v>
      </c>
      <c r="C68" s="39">
        <f>IF(ISBLANK(B69), "", GSPC[[#This Row],[Adj Close]]/B69-1)</f>
        <v>8.227374935879217E-3</v>
      </c>
      <c r="D68" s="40">
        <v>44613</v>
      </c>
      <c r="E68" s="38">
        <v>59.73</v>
      </c>
      <c r="F68" s="39">
        <f>IF(ISBLANK(E69), "", Long0[[#This Row],[Adj Close]]/E69-1)</f>
        <v>2.4704048298094916E-2</v>
      </c>
      <c r="G68" s="32">
        <v>44613</v>
      </c>
      <c r="H68">
        <v>160.61897300000001</v>
      </c>
      <c r="I68" s="36">
        <f>IF(ISBLANK(H69),"",Long1[[#This Row],[Adj Close]]/H69-1)</f>
        <v>1.7413019245331007E-2</v>
      </c>
      <c r="J68" s="40">
        <v>44620</v>
      </c>
      <c r="K68" s="38">
        <v>40.700001</v>
      </c>
      <c r="L68" s="39">
        <f>IF(ISBLANK(K69),"",Long2[[#This Row],[Adj Close]]/K69-1)</f>
        <v>3.2994896802289508E-2</v>
      </c>
      <c r="M68" s="32">
        <v>44613</v>
      </c>
      <c r="N68">
        <v>12.2</v>
      </c>
      <c r="O68" s="36">
        <f>IF(ISBLANK(N69),"",Long3[[#This Row],[Adj Close]]/N69-1)</f>
        <v>-1.6921837228041969E-2</v>
      </c>
      <c r="P68" s="40">
        <v>44613</v>
      </c>
      <c r="Q68" s="38">
        <v>28.235569000000002</v>
      </c>
      <c r="R68" s="39">
        <f>IF(ISBLANK(Q69),"",Long4[[#This Row],[Adj Close]]/Q69-1)</f>
        <v>2.511181063300727E-2</v>
      </c>
      <c r="S68" s="32">
        <v>44613</v>
      </c>
      <c r="T68">
        <v>70.739998</v>
      </c>
      <c r="U68" s="36">
        <f>IF(ISBLANK(T69),"",Long5[[#This Row],[Adj Close]]/T69-1)</f>
        <v>8.8307661538461479E-2</v>
      </c>
      <c r="V68" s="40">
        <v>44613</v>
      </c>
      <c r="W68" s="38">
        <v>46.540000999999997</v>
      </c>
      <c r="X68" s="39">
        <f>IF(ISBLANK(W69),"",Long6[[#This Row],[Adj Close]]/W69-1)</f>
        <v>1.971958851269906E-2</v>
      </c>
      <c r="Y68" s="32">
        <v>44613</v>
      </c>
      <c r="Z68">
        <v>16.639999</v>
      </c>
      <c r="AA68" s="36">
        <f>IF(ISBLANK(Z69),"",Long7[[#This Row],[Adj Close]]/Z69-1)</f>
        <v>9.6179117259552083E-2</v>
      </c>
      <c r="AE68" s="32">
        <v>44613</v>
      </c>
      <c r="AF68" s="47">
        <v>88.880797999999999</v>
      </c>
      <c r="AG68" s="36">
        <f>IF(ISBLANK(AF69),"",Short0[[#This Row],[Adj Close]]/AF69-1)</f>
        <v>1.5654619006153281E-2</v>
      </c>
      <c r="AH68" s="40">
        <v>44613</v>
      </c>
      <c r="AI68" s="42">
        <v>90.610816999999997</v>
      </c>
      <c r="AJ68" s="39">
        <f>IF(ISBLANK(AH69),"",Short1[[#This Row],[Adj Close]]/AH69-1)</f>
        <v>-0.99796864060888668</v>
      </c>
      <c r="AK68" s="32">
        <v>44613</v>
      </c>
      <c r="AL68" s="47">
        <v>120.980003</v>
      </c>
      <c r="AM68" s="36">
        <f>IF(ISBLANK(AL69),"",Short2[[#This Row],[Adj Close]]/AL69-1)</f>
        <v>5.4751579461680411E-2</v>
      </c>
      <c r="AN68" s="40">
        <v>44613</v>
      </c>
      <c r="AO68" s="42">
        <v>13.624364999999999</v>
      </c>
      <c r="AP68" s="39">
        <f>IF(ISBLANK(AO69),"",Short3[[#This Row],[Adj Close]]/AO69-1)</f>
        <v>-1.1556656440547375E-2</v>
      </c>
      <c r="AQ68" s="32">
        <v>44613</v>
      </c>
      <c r="AR68" s="47">
        <v>42.632201999999999</v>
      </c>
      <c r="AS68" s="36">
        <f>IF(ISBLANK(AR69),"",Short4[[#This Row],[Adj Close]]/AR69-1)</f>
        <v>3.7771669512596251E-3</v>
      </c>
      <c r="AT68" s="40">
        <v>44613</v>
      </c>
      <c r="AU68" s="42">
        <v>48.588383</v>
      </c>
      <c r="AV68" s="39">
        <f>IF(ISBLANK(AU69),"",Short5[[#This Row],[Adj Close]]/AU69-1)</f>
        <v>0.10066654271013742</v>
      </c>
      <c r="AW68" s="32">
        <v>44613</v>
      </c>
      <c r="AX68" s="47">
        <v>134.22190900000001</v>
      </c>
      <c r="AY68" s="36">
        <f>IF(ISBLANK(AX69),"",Short6[[#This Row],[Adj Close]]/AX69-1)</f>
        <v>-6.7997328408107349E-2</v>
      </c>
      <c r="AZ68" s="40">
        <v>44613</v>
      </c>
      <c r="BA68" s="42">
        <v>155.72395299999999</v>
      </c>
      <c r="BB68" s="39">
        <f>IF(ISBLANK(BA69),"",Short7[[#This Row],[Adj Close]]/BA69-1)</f>
        <v>0.14598181523444786</v>
      </c>
    </row>
    <row r="69" spans="1:54" x14ac:dyDescent="0.25">
      <c r="A69" s="40">
        <v>44606</v>
      </c>
      <c r="B69" s="42">
        <v>4348.8701170000004</v>
      </c>
      <c r="C69" s="39">
        <f>IF(ISBLANK(B70), "", GSPC[[#This Row],[Adj Close]]/B70-1)</f>
        <v>-1.5789930348880987E-2</v>
      </c>
      <c r="D69" s="40">
        <v>44606</v>
      </c>
      <c r="E69" s="38">
        <v>58.290000999999997</v>
      </c>
      <c r="F69" s="39">
        <f>IF(ISBLANK(E70), "", Long0[[#This Row],[Adj Close]]/E70-1)</f>
        <v>-1.8686884892697542E-2</v>
      </c>
      <c r="G69" s="32">
        <v>44606</v>
      </c>
      <c r="H69">
        <v>157.86998</v>
      </c>
      <c r="I69" s="36">
        <f>IF(ISBLANK(H70),"",Long1[[#This Row],[Adj Close]]/H70-1)</f>
        <v>7.8345082285671275E-3</v>
      </c>
      <c r="J69" s="40">
        <v>44613</v>
      </c>
      <c r="K69" s="38">
        <v>39.400002000000001</v>
      </c>
      <c r="L69" s="39">
        <f>IF(ISBLANK(K70),"",Long2[[#This Row],[Adj Close]]/K70-1)</f>
        <v>0.14868813844571838</v>
      </c>
      <c r="M69" s="32">
        <v>44606</v>
      </c>
      <c r="N69">
        <v>12.41</v>
      </c>
      <c r="O69" s="36">
        <f>IF(ISBLANK(N70),"",Long3[[#This Row],[Adj Close]]/N70-1)</f>
        <v>-8.7499999999999911E-2</v>
      </c>
      <c r="P69" s="40">
        <v>44606</v>
      </c>
      <c r="Q69" s="38">
        <v>27.543892</v>
      </c>
      <c r="R69" s="39">
        <f>IF(ISBLANK(Q70),"",Long4[[#This Row],[Adj Close]]/Q70-1)</f>
        <v>-3.4540175697972852E-2</v>
      </c>
      <c r="S69" s="32">
        <v>44606</v>
      </c>
      <c r="T69">
        <v>65</v>
      </c>
      <c r="U69" s="36">
        <f>IF(ISBLANK(T70),"",Long5[[#This Row],[Adj Close]]/T70-1)</f>
        <v>-0.10751066572811563</v>
      </c>
      <c r="V69" s="40">
        <v>44606</v>
      </c>
      <c r="W69" s="38">
        <v>45.639999000000003</v>
      </c>
      <c r="X69" s="39">
        <f>IF(ISBLANK(W70),"",Long6[[#This Row],[Adj Close]]/W70-1)</f>
        <v>-9.4444500220456251E-2</v>
      </c>
      <c r="Y69" s="32">
        <v>44606</v>
      </c>
      <c r="Z69">
        <v>15.18</v>
      </c>
      <c r="AA69" s="36">
        <f>IF(ISBLANK(Z70),"",Long7[[#This Row],[Adj Close]]/Z70-1)</f>
        <v>-7.6642391931727949E-2</v>
      </c>
      <c r="AE69" s="32">
        <v>44606</v>
      </c>
      <c r="AF69" s="47">
        <v>87.510848999999993</v>
      </c>
      <c r="AG69" s="36">
        <f>IF(ISBLANK(AF70),"",Short0[[#This Row],[Adj Close]]/AF70-1)</f>
        <v>-2.3049958648319824E-2</v>
      </c>
      <c r="AH69" s="40">
        <v>44606</v>
      </c>
      <c r="AI69" s="42">
        <v>92.388435000000001</v>
      </c>
      <c r="AJ69" s="39">
        <f>IF(ISBLANK(AH70),"",Short1[[#This Row],[Adj Close]]/AH70-1)</f>
        <v>-0.99792846397901303</v>
      </c>
      <c r="AK69" s="32">
        <v>44606</v>
      </c>
      <c r="AL69" s="47">
        <v>114.699997</v>
      </c>
      <c r="AM69" s="36">
        <f>IF(ISBLANK(AL70),"",Short2[[#This Row],[Adj Close]]/AL70-1)</f>
        <v>1.6592000408837126E-3</v>
      </c>
      <c r="AN69" s="40">
        <v>44606</v>
      </c>
      <c r="AO69" s="42">
        <v>13.783658000000001</v>
      </c>
      <c r="AP69" s="39">
        <f>IF(ISBLANK(AO70),"",Short3[[#This Row],[Adj Close]]/AO70-1)</f>
        <v>-3.0322928626859147E-2</v>
      </c>
      <c r="AQ69" s="32">
        <v>44606</v>
      </c>
      <c r="AR69" s="47">
        <v>42.471778999999998</v>
      </c>
      <c r="AS69" s="36">
        <f>IF(ISBLANK(AR70),"",Short4[[#This Row],[Adj Close]]/AR70-1)</f>
        <v>7.1503637333790726E-2</v>
      </c>
      <c r="AT69" s="40">
        <v>44606</v>
      </c>
      <c r="AU69" s="42">
        <v>44.144508000000002</v>
      </c>
      <c r="AV69" s="39">
        <f>IF(ISBLANK(AU70),"",Short5[[#This Row],[Adj Close]]/AU70-1)</f>
        <v>-3.989759837532636E-2</v>
      </c>
      <c r="AW69" s="32">
        <v>44606</v>
      </c>
      <c r="AX69" s="47">
        <v>144.014511</v>
      </c>
      <c r="AY69" s="36">
        <f>IF(ISBLANK(AX70),"",Short6[[#This Row],[Adj Close]]/AX70-1)</f>
        <v>-2.2121013042477711E-2</v>
      </c>
      <c r="AZ69" s="40">
        <v>44606</v>
      </c>
      <c r="BA69" s="42">
        <v>135.886932</v>
      </c>
      <c r="BB69" s="39">
        <f>IF(ISBLANK(BA70),"",Short7[[#This Row],[Adj Close]]/BA70-1)</f>
        <v>-2.7970016364721961E-2</v>
      </c>
    </row>
    <row r="70" spans="1:54" x14ac:dyDescent="0.25">
      <c r="A70" s="40">
        <v>44599</v>
      </c>
      <c r="B70" s="42">
        <v>4418.6401370000003</v>
      </c>
      <c r="C70" s="39">
        <f>IF(ISBLANK(B71), "", GSPC[[#This Row],[Adj Close]]/B71-1)</f>
        <v>-1.8195557392583606E-2</v>
      </c>
      <c r="D70" s="40">
        <v>44599</v>
      </c>
      <c r="E70" s="38">
        <v>59.400002000000001</v>
      </c>
      <c r="F70" s="39">
        <f>IF(ISBLANK(E71), "", Long0[[#This Row],[Adj Close]]/E71-1)</f>
        <v>-4.0232623044637705E-2</v>
      </c>
      <c r="G70" s="32">
        <v>44599</v>
      </c>
      <c r="H70">
        <v>156.64276100000001</v>
      </c>
      <c r="I70" s="36">
        <f>IF(ISBLANK(H71),"",Long1[[#This Row],[Adj Close]]/H71-1)</f>
        <v>-2.1765740792961563E-2</v>
      </c>
      <c r="J70" s="40">
        <v>44606</v>
      </c>
      <c r="K70" s="38">
        <v>34.299999</v>
      </c>
      <c r="L70" s="39">
        <f>IF(ISBLANK(K71),"",Long2[[#This Row],[Adj Close]]/K71-1)</f>
        <v>6.1919506560975446E-2</v>
      </c>
      <c r="M70" s="32">
        <v>44599</v>
      </c>
      <c r="N70">
        <v>13.6</v>
      </c>
      <c r="O70" s="36">
        <f>IF(ISBLANK(N71),"",Long3[[#This Row],[Adj Close]]/N71-1)</f>
        <v>3.1866464339908918E-2</v>
      </c>
      <c r="P70" s="40">
        <v>44599</v>
      </c>
      <c r="Q70" s="38">
        <v>28.529299000000002</v>
      </c>
      <c r="R70" s="39">
        <f>IF(ISBLANK(Q71),"",Long4[[#This Row],[Adj Close]]/Q71-1)</f>
        <v>4.8398466765007253E-2</v>
      </c>
      <c r="S70" s="32">
        <v>44599</v>
      </c>
      <c r="T70">
        <v>72.830001999999993</v>
      </c>
      <c r="U70" s="36">
        <f>IF(ISBLANK(T71),"",Long5[[#This Row],[Adj Close]]/T71-1)</f>
        <v>-2.3071776402209032E-2</v>
      </c>
      <c r="V70" s="40">
        <v>44599</v>
      </c>
      <c r="W70" s="38">
        <v>50.400002000000001</v>
      </c>
      <c r="X70" s="39">
        <f>IF(ISBLANK(W71),"",Long6[[#This Row],[Adj Close]]/W71-1)</f>
        <v>-7.0921200587912292E-3</v>
      </c>
      <c r="Y70" s="32">
        <v>44599</v>
      </c>
      <c r="Z70">
        <v>16.440000999999999</v>
      </c>
      <c r="AA70" s="36">
        <f>IF(ISBLANK(Z71),"",Long7[[#This Row],[Adj Close]]/Z71-1)</f>
        <v>-2.7218875739644988E-2</v>
      </c>
      <c r="AE70" s="32">
        <v>44599</v>
      </c>
      <c r="AF70" s="47">
        <v>89.575562000000005</v>
      </c>
      <c r="AG70" s="36">
        <f>IF(ISBLANK(AF71),"",Short0[[#This Row],[Adj Close]]/AF71-1)</f>
        <v>1.3732064764776508E-2</v>
      </c>
      <c r="AH70" s="40">
        <v>44599</v>
      </c>
      <c r="AI70" s="42">
        <v>95.092674000000002</v>
      </c>
      <c r="AJ70" s="39">
        <f>IF(ISBLANK(AH71),"",Short1[[#This Row],[Adj Close]]/AH71-1)</f>
        <v>-0.99786749475242198</v>
      </c>
      <c r="AK70" s="32">
        <v>44599</v>
      </c>
      <c r="AL70" s="47">
        <v>114.510002</v>
      </c>
      <c r="AM70" s="36">
        <f>IF(ISBLANK(AL71),"",Short2[[#This Row],[Adj Close]]/AL71-1)</f>
        <v>-2.8093685282634451E-2</v>
      </c>
      <c r="AN70" s="40">
        <v>44599</v>
      </c>
      <c r="AO70" s="42">
        <v>14.214689</v>
      </c>
      <c r="AP70" s="39">
        <f>IF(ISBLANK(AO71),"",Short3[[#This Row],[Adj Close]]/AO71-1)</f>
        <v>2.6436090034640536E-3</v>
      </c>
      <c r="AQ70" s="32">
        <v>44599</v>
      </c>
      <c r="AR70" s="47">
        <v>39.637549999999997</v>
      </c>
      <c r="AS70" s="36">
        <f>IF(ISBLANK(AR71),"",Short4[[#This Row],[Adj Close]]/AR71-1)</f>
        <v>4.8240086781872416E-2</v>
      </c>
      <c r="AT70" s="40">
        <v>44599</v>
      </c>
      <c r="AU70" s="42">
        <v>45.978957999999999</v>
      </c>
      <c r="AV70" s="39">
        <f>IF(ISBLANK(AU71),"",Short5[[#This Row],[Adj Close]]/AU71-1)</f>
        <v>6.9358916662305869E-2</v>
      </c>
      <c r="AW70" s="32">
        <v>44599</v>
      </c>
      <c r="AX70" s="47">
        <v>147.272324</v>
      </c>
      <c r="AY70" s="36">
        <f>IF(ISBLANK(AX71),"",Short6[[#This Row],[Adj Close]]/AX71-1)</f>
        <v>2.9195064475708854E-2</v>
      </c>
      <c r="AZ70" s="40">
        <v>44599</v>
      </c>
      <c r="BA70" s="42">
        <v>139.79705799999999</v>
      </c>
      <c r="BB70" s="39">
        <f>IF(ISBLANK(BA71),"",Short7[[#This Row],[Adj Close]]/BA71-1)</f>
        <v>-1.8509682163437846E-2</v>
      </c>
    </row>
    <row r="71" spans="1:54" x14ac:dyDescent="0.25">
      <c r="A71" s="40">
        <v>44592</v>
      </c>
      <c r="B71" s="42">
        <v>4500.5297849999997</v>
      </c>
      <c r="C71" s="39">
        <f>IF(ISBLANK(B72), "", GSPC[[#This Row],[Adj Close]]/B72-1)</f>
        <v>1.5496843413317141E-2</v>
      </c>
      <c r="D71" s="40">
        <v>44592</v>
      </c>
      <c r="E71" s="38">
        <v>61.889999000000003</v>
      </c>
      <c r="F71" s="39">
        <f>IF(ISBLANK(E72), "", Long0[[#This Row],[Adj Close]]/E72-1)</f>
        <v>4.8983033898305051E-2</v>
      </c>
      <c r="G71" s="32">
        <v>44592</v>
      </c>
      <c r="H71">
        <v>160.12806699999999</v>
      </c>
      <c r="I71" s="36">
        <f>IF(ISBLANK(H72),"",Long1[[#This Row],[Adj Close]]/H72-1)</f>
        <v>-7.9075057030828511E-3</v>
      </c>
      <c r="J71" s="40">
        <v>44599</v>
      </c>
      <c r="K71" s="38">
        <v>32.299999</v>
      </c>
      <c r="L71" s="39">
        <f>IF(ISBLANK(K72),"",Long2[[#This Row],[Adj Close]]/K72-1)</f>
        <v>3.1055278538656417E-3</v>
      </c>
      <c r="M71" s="32">
        <v>44592</v>
      </c>
      <c r="N71">
        <v>13.18</v>
      </c>
      <c r="O71" s="36">
        <f>IF(ISBLANK(N72),"",Long3[[#This Row],[Adj Close]]/N72-1)</f>
        <v>9.8333333333333384E-2</v>
      </c>
      <c r="P71" s="40">
        <v>44592</v>
      </c>
      <c r="Q71" s="38">
        <v>27.212267000000001</v>
      </c>
      <c r="R71" s="39">
        <f>IF(ISBLANK(Q72),"",Long4[[#This Row],[Adj Close]]/Q72-1)</f>
        <v>1.4840990163612622E-2</v>
      </c>
      <c r="S71" s="32">
        <v>44592</v>
      </c>
      <c r="T71">
        <v>74.550003000000004</v>
      </c>
      <c r="U71" s="36">
        <f>IF(ISBLANK(T72),"",Long5[[#This Row],[Adj Close]]/T72-1)</f>
        <v>5.8948876166225128E-2</v>
      </c>
      <c r="V71" s="40">
        <v>44592</v>
      </c>
      <c r="W71" s="38">
        <v>50.759998000000003</v>
      </c>
      <c r="X71" s="39">
        <f>IF(ISBLANK(W72),"",Long6[[#This Row],[Adj Close]]/W72-1)</f>
        <v>4.0377064144762054E-2</v>
      </c>
      <c r="Y71" s="32">
        <v>44592</v>
      </c>
      <c r="Z71">
        <v>16.899999999999999</v>
      </c>
      <c r="AA71" s="36">
        <f>IF(ISBLANK(Z72),"",Long7[[#This Row],[Adj Close]]/Z72-1)</f>
        <v>5.8897243107769226E-2</v>
      </c>
      <c r="AE71" s="32">
        <v>44592</v>
      </c>
      <c r="AF71" s="47">
        <v>88.362166999999999</v>
      </c>
      <c r="AG71" s="36">
        <f>IF(ISBLANK(AF72),"",Short0[[#This Row],[Adj Close]]/AF72-1)</f>
        <v>-2.9682648120428534E-2</v>
      </c>
      <c r="AH71" s="40">
        <v>44592</v>
      </c>
      <c r="AI71" s="42">
        <v>91.556365999999997</v>
      </c>
      <c r="AJ71" s="39">
        <f>IF(ISBLANK(AH72),"",Short1[[#This Row],[Adj Close]]/AH72-1)</f>
        <v>-0.99794647603454079</v>
      </c>
      <c r="AK71" s="32">
        <v>44592</v>
      </c>
      <c r="AL71" s="47">
        <v>117.82</v>
      </c>
      <c r="AM71" s="36">
        <f>IF(ISBLANK(AL72),"",Short2[[#This Row],[Adj Close]]/AL72-1)</f>
        <v>3.4688652814033771E-2</v>
      </c>
      <c r="AN71" s="40">
        <v>44592</v>
      </c>
      <c r="AO71" s="42">
        <v>14.177210000000001</v>
      </c>
      <c r="AP71" s="39">
        <f>IF(ISBLANK(AO72),"",Short3[[#This Row],[Adj Close]]/AO72-1)</f>
        <v>3.4176559780238813E-2</v>
      </c>
      <c r="AQ71" s="32">
        <v>44592</v>
      </c>
      <c r="AR71" s="47">
        <v>37.813426999999997</v>
      </c>
      <c r="AS71" s="36">
        <f>IF(ISBLANK(AR72),"",Short4[[#This Row],[Adj Close]]/AR72-1)</f>
        <v>-5.7804381615720324E-3</v>
      </c>
      <c r="AT71" s="40">
        <v>44592</v>
      </c>
      <c r="AU71" s="42">
        <v>42.996749999999999</v>
      </c>
      <c r="AV71" s="39">
        <f>IF(ISBLANK(AU72),"",Short5[[#This Row],[Adj Close]]/AU72-1)</f>
        <v>0.1020869850734103</v>
      </c>
      <c r="AW71" s="32">
        <v>44592</v>
      </c>
      <c r="AX71" s="47">
        <v>143.09466599999999</v>
      </c>
      <c r="AY71" s="36">
        <f>IF(ISBLANK(AX72),"",Short6[[#This Row],[Adj Close]]/AX72-1)</f>
        <v>-8.0373666218918061E-3</v>
      </c>
      <c r="AZ71" s="40">
        <v>44592</v>
      </c>
      <c r="BA71" s="42">
        <v>142.43345600000001</v>
      </c>
      <c r="BB71" s="39">
        <f>IF(ISBLANK(BA72),"",Short7[[#This Row],[Adj Close]]/BA72-1)</f>
        <v>5.3666841479855787E-3</v>
      </c>
    </row>
    <row r="72" spans="1:54" x14ac:dyDescent="0.25">
      <c r="A72" s="40">
        <v>44585</v>
      </c>
      <c r="B72" s="42">
        <v>4431.8500979999999</v>
      </c>
      <c r="C72" s="39">
        <f>IF(ISBLANK(B73), "", GSPC[[#This Row],[Adj Close]]/B73-1)</f>
        <v>7.7104638660185909E-3</v>
      </c>
      <c r="D72" s="40">
        <v>44585</v>
      </c>
      <c r="E72" s="38">
        <v>59</v>
      </c>
      <c r="F72" s="39">
        <f>IF(ISBLANK(E73), "", Long0[[#This Row],[Adj Close]]/E73-1)</f>
        <v>-5.765853605400828E-2</v>
      </c>
      <c r="G72" s="32">
        <v>44585</v>
      </c>
      <c r="H72">
        <v>161.40437299999999</v>
      </c>
      <c r="I72" s="36">
        <f>IF(ISBLANK(H73),"",Long1[[#This Row],[Adj Close]]/H73-1)</f>
        <v>-6.1375990401776992E-2</v>
      </c>
      <c r="J72" s="40">
        <v>44592</v>
      </c>
      <c r="K72" s="38">
        <v>32.200001</v>
      </c>
      <c r="L72" s="39">
        <f>IF(ISBLANK(K73),"",Long2[[#This Row],[Adj Close]]/K73-1)</f>
        <v>2.2222253968253947E-2</v>
      </c>
      <c r="M72" s="32">
        <v>44585</v>
      </c>
      <c r="N72">
        <v>12</v>
      </c>
      <c r="O72" s="36">
        <f>IF(ISBLANK(N73),"",Long3[[#This Row],[Adj Close]]/N73-1)</f>
        <v>-4.4585987261146487E-2</v>
      </c>
      <c r="P72" s="40">
        <v>44585</v>
      </c>
      <c r="Q72" s="38">
        <v>26.814316000000002</v>
      </c>
      <c r="R72" s="39">
        <f>IF(ISBLANK(Q73),"",Long4[[#This Row],[Adj Close]]/Q73-1)</f>
        <v>4.5437677809838872E-2</v>
      </c>
      <c r="S72" s="32">
        <v>44585</v>
      </c>
      <c r="T72">
        <v>70.400002000000001</v>
      </c>
      <c r="U72" s="36">
        <f>IF(ISBLANK(T73),"",Long5[[#This Row],[Adj Close]]/T73-1)</f>
        <v>-3.4293551871233174E-2</v>
      </c>
      <c r="V72" s="40">
        <v>44585</v>
      </c>
      <c r="W72" s="38">
        <v>48.790000999999997</v>
      </c>
      <c r="X72" s="39">
        <f>IF(ISBLANK(W73),"",Long6[[#This Row],[Adj Close]]/W73-1)</f>
        <v>-6.6398720489809548E-2</v>
      </c>
      <c r="Y72" s="32">
        <v>44585</v>
      </c>
      <c r="Z72">
        <v>15.96</v>
      </c>
      <c r="AA72" s="36">
        <f>IF(ISBLANK(Z73),"",Long7[[#This Row],[Adj Close]]/Z73-1)</f>
        <v>-5.8962208665224503E-2</v>
      </c>
      <c r="AE72" s="32">
        <v>44585</v>
      </c>
      <c r="AF72" s="47">
        <v>91.065224000000001</v>
      </c>
      <c r="AG72" s="36">
        <f>IF(ISBLANK(AF73),"",Short0[[#This Row],[Adj Close]]/AF73-1)</f>
        <v>-1.9830038634628178E-2</v>
      </c>
      <c r="AH72" s="40">
        <v>44585</v>
      </c>
      <c r="AI72" s="42">
        <v>92.322243</v>
      </c>
      <c r="AJ72" s="39">
        <f>IF(ISBLANK(AH73),"",Short1[[#This Row],[Adj Close]]/AH73-1)</f>
        <v>-0.99792897296872896</v>
      </c>
      <c r="AK72" s="32">
        <v>44585</v>
      </c>
      <c r="AL72" s="47">
        <v>113.870003</v>
      </c>
      <c r="AM72" s="36">
        <f>IF(ISBLANK(AL73),"",Short2[[#This Row],[Adj Close]]/AL73-1)</f>
        <v>-1.2231054929138341E-2</v>
      </c>
      <c r="AN72" s="40">
        <v>44585</v>
      </c>
      <c r="AO72" s="42">
        <v>13.708693999999999</v>
      </c>
      <c r="AP72" s="39">
        <f>IF(ISBLANK(AO73),"",Short3[[#This Row],[Adj Close]]/AO73-1)</f>
        <v>6.8822662547285418E-3</v>
      </c>
      <c r="AQ72" s="32">
        <v>44585</v>
      </c>
      <c r="AR72" s="47">
        <v>38.033276000000001</v>
      </c>
      <c r="AS72" s="36">
        <f>IF(ISBLANK(AR73),"",Short4[[#This Row],[Adj Close]]/AR73-1)</f>
        <v>-3.9177370213214102E-2</v>
      </c>
      <c r="AT72" s="40">
        <v>44585</v>
      </c>
      <c r="AU72" s="42">
        <v>39.013934999999996</v>
      </c>
      <c r="AV72" s="39">
        <f>IF(ISBLANK(AU73),"",Short5[[#This Row],[Adj Close]]/AU73-1)</f>
        <v>1.1701989034733629E-2</v>
      </c>
      <c r="AW72" s="32">
        <v>44585</v>
      </c>
      <c r="AX72" s="47">
        <v>144.25408899999999</v>
      </c>
      <c r="AY72" s="36">
        <f>IF(ISBLANK(AX73),"",Short6[[#This Row],[Adj Close]]/AX73-1)</f>
        <v>6.170685386131658E-2</v>
      </c>
      <c r="AZ72" s="40">
        <v>44585</v>
      </c>
      <c r="BA72" s="42">
        <v>141.67314099999999</v>
      </c>
      <c r="BB72" s="39">
        <f>IF(ISBLANK(BA73),"",Short7[[#This Row],[Adj Close]]/BA73-1)</f>
        <v>-1.40864554843112E-2</v>
      </c>
    </row>
    <row r="73" spans="1:54" x14ac:dyDescent="0.25">
      <c r="A73" s="40">
        <v>44578</v>
      </c>
      <c r="B73" s="42">
        <v>4397.9399409999996</v>
      </c>
      <c r="C73" s="39">
        <f>IF(ISBLANK(B74), "", GSPC[[#This Row],[Adj Close]]/B74-1)</f>
        <v>-5.681292587845066E-2</v>
      </c>
      <c r="D73" s="40">
        <v>44578</v>
      </c>
      <c r="E73" s="38">
        <v>62.610000999999997</v>
      </c>
      <c r="F73" s="39">
        <f>IF(ISBLANK(E74), "", Long0[[#This Row],[Adj Close]]/E74-1)</f>
        <v>-7.6139829252169E-2</v>
      </c>
      <c r="G73" s="32">
        <v>44578</v>
      </c>
      <c r="H73">
        <v>171.958496</v>
      </c>
      <c r="I73" s="36">
        <f>IF(ISBLANK(H74),"",Long1[[#This Row],[Adj Close]]/H74-1)</f>
        <v>-6.5230512962067833E-3</v>
      </c>
      <c r="J73" s="40">
        <v>44585</v>
      </c>
      <c r="K73" s="38">
        <v>31.5</v>
      </c>
      <c r="L73" s="39">
        <f>IF(ISBLANK(K74),"",Long2[[#This Row],[Adj Close]]/K74-1)</f>
        <v>-8.1632626286665455E-2</v>
      </c>
      <c r="M73" s="32">
        <v>44578</v>
      </c>
      <c r="N73">
        <v>12.56</v>
      </c>
      <c r="O73" s="36">
        <f>IF(ISBLANK(N74),"",Long3[[#This Row],[Adj Close]]/N74-1)</f>
        <v>-1.1801730920535047E-2</v>
      </c>
      <c r="P73" s="40">
        <v>44578</v>
      </c>
      <c r="Q73" s="38">
        <v>25.648890000000002</v>
      </c>
      <c r="R73" s="39">
        <f>IF(ISBLANK(Q74),"",Long4[[#This Row],[Adj Close]]/Q74-1)</f>
        <v>-4.1090938048055192E-2</v>
      </c>
      <c r="S73" s="32">
        <v>44578</v>
      </c>
      <c r="T73">
        <v>72.900002000000001</v>
      </c>
      <c r="U73" s="36">
        <f>IF(ISBLANK(T74),"",Long5[[#This Row],[Adj Close]]/T74-1)</f>
        <v>-8.3825537262787408E-2</v>
      </c>
      <c r="V73" s="40">
        <v>44578</v>
      </c>
      <c r="W73" s="38">
        <v>52.259998000000003</v>
      </c>
      <c r="X73" s="39">
        <f>IF(ISBLANK(W74),"",Long6[[#This Row],[Adj Close]]/W74-1)</f>
        <v>0.13584004067985389</v>
      </c>
      <c r="Y73" s="32">
        <v>44578</v>
      </c>
      <c r="Z73">
        <v>16.959999</v>
      </c>
      <c r="AA73" s="36">
        <f>IF(ISBLANK(Z74),"",Long7[[#This Row],[Adj Close]]/Z74-1)</f>
        <v>-8.1871929824561818E-3</v>
      </c>
      <c r="AE73" s="32">
        <v>44578</v>
      </c>
      <c r="AF73" s="47">
        <v>92.907584999999997</v>
      </c>
      <c r="AG73" s="36">
        <f>IF(ISBLANK(AF74),"",Short0[[#This Row],[Adj Close]]/AF74-1)</f>
        <v>-0.1188056179494259</v>
      </c>
      <c r="AH73" s="40">
        <v>44578</v>
      </c>
      <c r="AI73" s="42">
        <v>91.197051999999999</v>
      </c>
      <c r="AJ73" s="39">
        <f>IF(ISBLANK(AH74),"",Short1[[#This Row],[Adj Close]]/AH74-1)</f>
        <v>-0.9979538926207624</v>
      </c>
      <c r="AK73" s="32">
        <v>44578</v>
      </c>
      <c r="AL73" s="47">
        <v>115.279999</v>
      </c>
      <c r="AM73" s="36">
        <f>IF(ISBLANK(AL74),"",Short2[[#This Row],[Adj Close]]/AL74-1)</f>
        <v>-5.9859760401408502E-2</v>
      </c>
      <c r="AN73" s="40">
        <v>44578</v>
      </c>
      <c r="AO73" s="42">
        <v>13.614992000000001</v>
      </c>
      <c r="AP73" s="39">
        <f>IF(ISBLANK(AO74),"",Short3[[#This Row],[Adj Close]]/AO74-1)</f>
        <v>-4.5335209895255302E-2</v>
      </c>
      <c r="AQ73" s="32">
        <v>44578</v>
      </c>
      <c r="AR73" s="47">
        <v>39.584076000000003</v>
      </c>
      <c r="AS73" s="36">
        <f>IF(ISBLANK(AR74),"",Short4[[#This Row],[Adj Close]]/AR74-1)</f>
        <v>-5.3827557056952191E-2</v>
      </c>
      <c r="AT73" s="40">
        <v>44578</v>
      </c>
      <c r="AU73" s="42">
        <v>38.562674999999999</v>
      </c>
      <c r="AV73" s="39">
        <f>IF(ISBLANK(AU74),"",Short5[[#This Row],[Adj Close]]/AU74-1)</f>
        <v>-9.0677885388888879E-2</v>
      </c>
      <c r="AW73" s="32">
        <v>44578</v>
      </c>
      <c r="AX73" s="47">
        <v>135.86998</v>
      </c>
      <c r="AY73" s="36">
        <f>IF(ISBLANK(AX74),"",Short6[[#This Row],[Adj Close]]/AX74-1)</f>
        <v>-8.5161282850908959E-2</v>
      </c>
      <c r="AZ73" s="40">
        <v>44578</v>
      </c>
      <c r="BA73" s="42">
        <v>143.697327</v>
      </c>
      <c r="BB73" s="39">
        <f>IF(ISBLANK(BA74),"",Short7[[#This Row],[Adj Close]]/BA74-1)</f>
        <v>-0.11418826243833957</v>
      </c>
    </row>
    <row r="74" spans="1:54" x14ac:dyDescent="0.25">
      <c r="A74" s="40">
        <v>44571</v>
      </c>
      <c r="B74" s="42">
        <v>4662.8500979999999</v>
      </c>
      <c r="C74" s="39">
        <f>IF(ISBLANK(B75), "", GSPC[[#This Row],[Adj Close]]/B75-1)</f>
        <v>-3.0317717978782799E-3</v>
      </c>
      <c r="D74" s="40">
        <v>44571</v>
      </c>
      <c r="E74" s="38">
        <v>67.769997000000004</v>
      </c>
      <c r="F74" s="39">
        <f>IF(ISBLANK(E75), "", Long0[[#This Row],[Adj Close]]/E75-1)</f>
        <v>1.6256723839389586E-3</v>
      </c>
      <c r="G74" s="32">
        <v>44571</v>
      </c>
      <c r="H74">
        <v>173.08755500000001</v>
      </c>
      <c r="I74" s="36">
        <f>IF(ISBLANK(H75),"",Long1[[#This Row],[Adj Close]]/H75-1)</f>
        <v>-5.8477884005414982E-2</v>
      </c>
      <c r="J74" s="40">
        <v>44578</v>
      </c>
      <c r="K74" s="38">
        <v>34.299999</v>
      </c>
      <c r="L74" s="39">
        <f>IF(ISBLANK(K75),"",Long2[[#This Row],[Adj Close]]/K75-1)</f>
        <v>2.9239180431601675E-3</v>
      </c>
      <c r="M74" s="32">
        <v>44571</v>
      </c>
      <c r="N74">
        <v>12.71</v>
      </c>
      <c r="O74" s="36">
        <f>IF(ISBLANK(N75),"",Long3[[#This Row],[Adj Close]]/N75-1)</f>
        <v>-8.5803432137284696E-3</v>
      </c>
      <c r="P74" s="40">
        <v>44571</v>
      </c>
      <c r="Q74" s="38">
        <v>26.747990000000001</v>
      </c>
      <c r="R74" s="39">
        <f>IF(ISBLANK(Q75),"",Long4[[#This Row],[Adj Close]]/Q75-1)</f>
        <v>6.2876428091721781E-2</v>
      </c>
      <c r="S74" s="32">
        <v>44571</v>
      </c>
      <c r="T74">
        <v>79.569999999999993</v>
      </c>
      <c r="U74" s="36">
        <f>IF(ISBLANK(T75),"",Long5[[#This Row],[Adj Close]]/T75-1)</f>
        <v>-3.1759552202482499E-2</v>
      </c>
      <c r="V74" s="40">
        <v>44571</v>
      </c>
      <c r="W74" s="38">
        <v>46.009998000000003</v>
      </c>
      <c r="X74" s="39">
        <f>IF(ISBLANK(W75),"",Long6[[#This Row],[Adj Close]]/W75-1)</f>
        <v>0.12383974410942233</v>
      </c>
      <c r="Y74" s="32">
        <v>44571</v>
      </c>
      <c r="Z74">
        <v>17.100000000000001</v>
      </c>
      <c r="AA74" s="36">
        <f>IF(ISBLANK(Z75),"",Long7[[#This Row],[Adj Close]]/Z75-1)</f>
        <v>-3.824527343952322E-2</v>
      </c>
      <c r="AE74" s="32">
        <v>44571</v>
      </c>
      <c r="AF74" s="47">
        <v>105.433701</v>
      </c>
      <c r="AG74" s="36">
        <f>IF(ISBLANK(AF75),"",Short0[[#This Row],[Adj Close]]/AF75-1)</f>
        <v>5.0607081702116252E-2</v>
      </c>
      <c r="AH74" s="40">
        <v>44571</v>
      </c>
      <c r="AI74" s="42">
        <v>94.591530000000006</v>
      </c>
      <c r="AJ74" s="39">
        <f>IF(ISBLANK(AH75),"",Short1[[#This Row],[Adj Close]]/AH75-1)</f>
        <v>-0.99787740036801009</v>
      </c>
      <c r="AK74" s="32">
        <v>44571</v>
      </c>
      <c r="AL74" s="47">
        <v>122.620003</v>
      </c>
      <c r="AM74" s="36">
        <f>IF(ISBLANK(AL75),"",Short2[[#This Row],[Adj Close]]/AL75-1)</f>
        <v>6.8211533511529421E-2</v>
      </c>
      <c r="AN74" s="40">
        <v>44571</v>
      </c>
      <c r="AO74" s="42">
        <v>14.261542</v>
      </c>
      <c r="AP74" s="39">
        <f>IF(ISBLANK(AO75),"",Short3[[#This Row],[Adj Close]]/AO75-1)</f>
        <v>3.2564474543413047E-2</v>
      </c>
      <c r="AQ74" s="32">
        <v>44571</v>
      </c>
      <c r="AR74" s="47">
        <v>41.836005999999998</v>
      </c>
      <c r="AS74" s="36">
        <f>IF(ISBLANK(AR75),"",Short4[[#This Row],[Adj Close]]/AR75-1)</f>
        <v>-1.386551650660095E-2</v>
      </c>
      <c r="AT74" s="40">
        <v>44571</v>
      </c>
      <c r="AU74" s="42">
        <v>42.408157000000003</v>
      </c>
      <c r="AV74" s="39">
        <f>IF(ISBLANK(AU75),"",Short5[[#This Row],[Adj Close]]/AU75-1)</f>
        <v>7.5908367693621637E-2</v>
      </c>
      <c r="AW74" s="32">
        <v>44571</v>
      </c>
      <c r="AX74" s="47">
        <v>148.51795999999999</v>
      </c>
      <c r="AY74" s="36">
        <f>IF(ISBLANK(AX75),"",Short6[[#This Row],[Adj Close]]/AX75-1)</f>
        <v>-5.3435021675915739E-2</v>
      </c>
      <c r="AZ74" s="40">
        <v>44571</v>
      </c>
      <c r="BA74" s="42">
        <v>162.221069</v>
      </c>
      <c r="BB74" s="39">
        <f>IF(ISBLANK(BA75),"",Short7[[#This Row],[Adj Close]]/BA75-1)</f>
        <v>3.4246024251742835E-2</v>
      </c>
    </row>
    <row r="75" spans="1:54" x14ac:dyDescent="0.25">
      <c r="A75" s="40">
        <v>44564</v>
      </c>
      <c r="B75" s="42">
        <v>4677.0297849999997</v>
      </c>
      <c r="C75" s="39">
        <f>IF(ISBLANK(B76), "", GSPC[[#This Row],[Adj Close]]/B76-1)</f>
        <v>-1.8704788259771399E-2</v>
      </c>
      <c r="D75" s="40">
        <v>44564</v>
      </c>
      <c r="E75" s="38">
        <v>67.660004000000001</v>
      </c>
      <c r="F75" s="39">
        <f>IF(ISBLANK(E76), "", Long0[[#This Row],[Adj Close]]/E76-1)</f>
        <v>-0.10715221835777544</v>
      </c>
      <c r="G75" s="32">
        <v>44564</v>
      </c>
      <c r="H75">
        <v>183.83801299999999</v>
      </c>
      <c r="I75" s="36">
        <f>IF(ISBLANK(H76),"",Long1[[#This Row],[Adj Close]]/H76-1)</f>
        <v>-5.4292952467994926E-2</v>
      </c>
      <c r="J75" s="40">
        <v>44571</v>
      </c>
      <c r="K75" s="38">
        <v>34.200001</v>
      </c>
      <c r="L75" s="39">
        <f>IF(ISBLANK(K76),"",Long2[[#This Row],[Adj Close]]/K76-1)</f>
        <v>3.0120481020467382E-2</v>
      </c>
      <c r="M75" s="32">
        <v>44564</v>
      </c>
      <c r="N75">
        <v>12.82</v>
      </c>
      <c r="O75" s="36">
        <f>IF(ISBLANK(N76),"",Long3[[#This Row],[Adj Close]]/N76-1)</f>
        <v>-6.1493411420204924E-2</v>
      </c>
      <c r="P75" s="40">
        <v>44564</v>
      </c>
      <c r="Q75" s="38">
        <v>25.165662999999999</v>
      </c>
      <c r="R75" s="39">
        <f>IF(ISBLANK(Q76),"",Long4[[#This Row],[Adj Close]]/Q76-1)</f>
        <v>6.1126664615729132E-2</v>
      </c>
      <c r="S75" s="32">
        <v>44564</v>
      </c>
      <c r="T75">
        <v>82.18</v>
      </c>
      <c r="U75" s="36">
        <f>IF(ISBLANK(T76),"",Long5[[#This Row],[Adj Close]]/T76-1)</f>
        <v>-0.10498802003920704</v>
      </c>
      <c r="V75" s="40">
        <v>44564</v>
      </c>
      <c r="W75" s="38">
        <v>40.939999</v>
      </c>
      <c r="X75" s="39">
        <f>IF(ISBLANK(W76),"",Long6[[#This Row],[Adj Close]]/W76-1)</f>
        <v>-4.9454399814255812E-2</v>
      </c>
      <c r="Y75" s="32">
        <v>44564</v>
      </c>
      <c r="Z75">
        <v>17.780000999999999</v>
      </c>
      <c r="AA75" s="36">
        <f>IF(ISBLANK(Z76),"",Long7[[#This Row],[Adj Close]]/Z76-1)</f>
        <v>-9.5625584944048936E-2</v>
      </c>
      <c r="AE75" s="32">
        <v>44564</v>
      </c>
      <c r="AF75" s="47">
        <v>100.355026</v>
      </c>
      <c r="AG75" s="36">
        <f>IF(ISBLANK(AF76),"",Short0[[#This Row],[Adj Close]]/AF76-1)</f>
        <v>-0.11372241540663475</v>
      </c>
      <c r="AH75" s="40">
        <v>44564</v>
      </c>
      <c r="AI75" s="42">
        <v>96.917557000000002</v>
      </c>
      <c r="AJ75" s="39">
        <f>IF(ISBLANK(AH76),"",Short1[[#This Row],[Adj Close]]/AH76-1)</f>
        <v>-0.99782486350068456</v>
      </c>
      <c r="AK75" s="32">
        <v>44564</v>
      </c>
      <c r="AL75" s="47">
        <v>114.790001</v>
      </c>
      <c r="AM75" s="36">
        <f>IF(ISBLANK(AL76),"",Short2[[#This Row],[Adj Close]]/AL76-1)</f>
        <v>-8.0366400964686502E-3</v>
      </c>
      <c r="AN75" s="40">
        <v>44564</v>
      </c>
      <c r="AO75" s="42">
        <v>13.811769</v>
      </c>
      <c r="AP75" s="39">
        <f>IF(ISBLANK(AO76),"",Short3[[#This Row],[Adj Close]]/AO76-1)</f>
        <v>8.9430900080430753E-2</v>
      </c>
      <c r="AQ75" s="32">
        <v>44564</v>
      </c>
      <c r="AR75" s="47">
        <v>42.424239999999998</v>
      </c>
      <c r="AS75" s="36">
        <f>IF(ISBLANK(AR76),"",Short4[[#This Row],[Adj Close]]/AR76-1)</f>
        <v>-7.7876842132947655E-2</v>
      </c>
      <c r="AT75" s="40">
        <v>44564</v>
      </c>
      <c r="AU75" s="42">
        <v>39.416142000000001</v>
      </c>
      <c r="AV75" s="39">
        <f>IF(ISBLANK(AU76),"",Short5[[#This Row],[Adj Close]]/AU76-1)</f>
        <v>2.2652119473648424E-2</v>
      </c>
      <c r="AW75" s="32">
        <v>44564</v>
      </c>
      <c r="AX75" s="47">
        <v>156.90202300000001</v>
      </c>
      <c r="AY75" s="36">
        <f>IF(ISBLANK(AX76),"",Short6[[#This Row],[Adj Close]]/AX76-1)</f>
        <v>-5.2372904657568053E-2</v>
      </c>
      <c r="AZ75" s="40">
        <v>44564</v>
      </c>
      <c r="BA75" s="42">
        <v>156.849594</v>
      </c>
      <c r="BB75" s="39">
        <f>IF(ISBLANK(BA76),"",Short7[[#This Row],[Adj Close]]/BA76-1)</f>
        <v>-3.7447636647687021E-2</v>
      </c>
    </row>
    <row r="76" spans="1:54" x14ac:dyDescent="0.25">
      <c r="A76" s="40">
        <v>44557</v>
      </c>
      <c r="B76" s="42">
        <v>4766.1801759999998</v>
      </c>
      <c r="C76" s="39">
        <f>IF(ISBLANK(B77), "", GSPC[[#This Row],[Adj Close]]/B77-1)</f>
        <v>8.5467480922081229E-3</v>
      </c>
      <c r="D76" s="40">
        <v>44557</v>
      </c>
      <c r="E76" s="38">
        <v>75.779999000000004</v>
      </c>
      <c r="F76" s="39">
        <f>IF(ISBLANK(E77), "", Long0[[#This Row],[Adj Close]]/E77-1)</f>
        <v>-7.7541118014823662E-2</v>
      </c>
      <c r="G76" s="32">
        <v>44557</v>
      </c>
      <c r="H76">
        <v>194.39213599999999</v>
      </c>
      <c r="I76" s="36">
        <f>IF(ISBLANK(H77),"",Long1[[#This Row],[Adj Close]]/H77-1)</f>
        <v>1.3824890849173377E-2</v>
      </c>
      <c r="J76" s="40">
        <v>44564</v>
      </c>
      <c r="K76" s="38">
        <v>33.200001</v>
      </c>
      <c r="L76" s="39">
        <f>IF(ISBLANK(K77),"",Long2[[#This Row],[Adj Close]]/K77-1)</f>
        <v>0.12925173469387752</v>
      </c>
      <c r="M76" s="32">
        <v>44557</v>
      </c>
      <c r="N76">
        <v>13.66</v>
      </c>
      <c r="O76" s="36">
        <f>IF(ISBLANK(N77),"",Long3[[#This Row],[Adj Close]]/N77-1)</f>
        <v>-3.6469730123998012E-3</v>
      </c>
      <c r="P76" s="40">
        <v>44557</v>
      </c>
      <c r="Q76" s="38">
        <v>23.715983999999999</v>
      </c>
      <c r="R76" s="39">
        <f>IF(ISBLANK(Q77),"",Long4[[#This Row],[Adj Close]]/Q77-1)</f>
        <v>2.1215776373401773E-2</v>
      </c>
      <c r="S76" s="32">
        <v>44557</v>
      </c>
      <c r="T76">
        <v>91.82</v>
      </c>
      <c r="U76" s="36">
        <f>IF(ISBLANK(T77),"",Long5[[#This Row],[Adj Close]]/T77-1)</f>
        <v>-3.4388433458341972E-2</v>
      </c>
      <c r="V76" s="40">
        <v>44557</v>
      </c>
      <c r="W76" s="38">
        <v>43.07</v>
      </c>
      <c r="X76" s="39">
        <f>IF(ISBLANK(W77),"",Long6[[#This Row],[Adj Close]]/W77-1)</f>
        <v>-6.2298107983388418E-3</v>
      </c>
      <c r="Y76" s="32">
        <v>44557</v>
      </c>
      <c r="Z76">
        <v>19.66</v>
      </c>
      <c r="AA76" s="36">
        <f>IF(ISBLANK(Z77),"",Long7[[#This Row],[Adj Close]]/Z77-1)</f>
        <v>3.4736842105263177E-2</v>
      </c>
      <c r="AE76" s="32">
        <v>44557</v>
      </c>
      <c r="AF76" s="47">
        <v>113.23204800000001</v>
      </c>
      <c r="AG76" s="36">
        <f>IF(ISBLANK(AF77),"",Short0[[#This Row],[Adj Close]]/AF77-1)</f>
        <v>3.6679963146021066E-2</v>
      </c>
      <c r="AH76" s="40">
        <v>44557</v>
      </c>
      <c r="AI76" s="42">
        <v>96.066574000000003</v>
      </c>
      <c r="AJ76" s="39">
        <f>IF(ISBLANK(AH77),"",Short1[[#This Row],[Adj Close]]/AH77-1)</f>
        <v>-0.99784362347923683</v>
      </c>
      <c r="AK76" s="32">
        <v>44557</v>
      </c>
      <c r="AL76" s="47">
        <v>115.720001</v>
      </c>
      <c r="AM76" s="36">
        <f>IF(ISBLANK(AL77),"",Short2[[#This Row],[Adj Close]]/AL77-1)</f>
        <v>-1.7253019621343846E-3</v>
      </c>
      <c r="AN76" s="40">
        <v>44557</v>
      </c>
      <c r="AO76" s="42">
        <v>12.677967000000001</v>
      </c>
      <c r="AP76" s="39">
        <f>IF(ISBLANK(AO77),"",Short3[[#This Row],[Adj Close]]/AO77-1)</f>
        <v>-7.3367075203717436E-3</v>
      </c>
      <c r="AQ76" s="32">
        <v>44557</v>
      </c>
      <c r="AR76" s="47">
        <v>46.007129999999997</v>
      </c>
      <c r="AS76" s="36">
        <f>IF(ISBLANK(AR77),"",Short4[[#This Row],[Adj Close]]/AR77-1)</f>
        <v>2.8013770925831682E-2</v>
      </c>
      <c r="AT76" s="40">
        <v>44557</v>
      </c>
      <c r="AU76" s="42">
        <v>38.543059999999997</v>
      </c>
      <c r="AV76" s="39">
        <f>IF(ISBLANK(AU77),"",Short5[[#This Row],[Adj Close]]/AU77-1)</f>
        <v>2.8075862849499256E-3</v>
      </c>
      <c r="AW76" s="32">
        <v>44557</v>
      </c>
      <c r="AX76" s="47">
        <v>165.57359299999999</v>
      </c>
      <c r="AY76" s="36">
        <f>IF(ISBLANK(AX77),"",Short6[[#This Row],[Adj Close]]/AX77-1)</f>
        <v>-9.827167485442212E-4</v>
      </c>
      <c r="AZ76" s="40">
        <v>44557</v>
      </c>
      <c r="BA76" s="42">
        <v>162.951752</v>
      </c>
      <c r="BB76" s="39">
        <f>IF(ISBLANK(BA77),"",Short7[[#This Row],[Adj Close]]/BA77-1)</f>
        <v>3.5125045540724376E-2</v>
      </c>
    </row>
    <row r="77" spans="1:54" x14ac:dyDescent="0.25">
      <c r="A77" s="40">
        <v>44550</v>
      </c>
      <c r="B77" s="42">
        <v>4725.7900390000004</v>
      </c>
      <c r="C77" s="39">
        <f>IF(ISBLANK(B78), "", GSPC[[#This Row],[Adj Close]]/B78-1)</f>
        <v>2.2756565948083063E-2</v>
      </c>
      <c r="D77" s="40">
        <v>44550</v>
      </c>
      <c r="E77" s="38">
        <v>82.150002000000001</v>
      </c>
      <c r="F77" s="39">
        <f>IF(ISBLANK(E78), "", Long0[[#This Row],[Adj Close]]/E78-1)</f>
        <v>-7.0107697203878327E-3</v>
      </c>
      <c r="G77" s="32">
        <v>44550</v>
      </c>
      <c r="H77">
        <v>191.741333</v>
      </c>
      <c r="I77" s="36">
        <f>IF(ISBLANK(H78),"",Long1[[#This Row],[Adj Close]]/H78-1)</f>
        <v>1.1917079993446933E-2</v>
      </c>
      <c r="J77" s="40">
        <v>44557</v>
      </c>
      <c r="K77" s="38">
        <v>29.4</v>
      </c>
      <c r="L77" s="39">
        <f>IF(ISBLANK(K78),"",Long2[[#This Row],[Adj Close]]/K78-1)</f>
        <v>2.0833368778936379E-2</v>
      </c>
      <c r="M77" s="32">
        <v>44550</v>
      </c>
      <c r="N77">
        <v>13.71</v>
      </c>
      <c r="O77" s="36">
        <f>IF(ISBLANK(N78),"",Long3[[#This Row],[Adj Close]]/N78-1)</f>
        <v>-1.8611309949892574E-2</v>
      </c>
      <c r="P77" s="40">
        <v>44550</v>
      </c>
      <c r="Q77" s="38">
        <v>23.223284</v>
      </c>
      <c r="R77" s="39">
        <f>IF(ISBLANK(Q78),"",Long4[[#This Row],[Adj Close]]/Q78-1)</f>
        <v>5.7377039477021219E-2</v>
      </c>
      <c r="S77" s="32">
        <v>44550</v>
      </c>
      <c r="T77">
        <v>95.089995999999999</v>
      </c>
      <c r="U77" s="36">
        <f>IF(ISBLANK(T78),"",Long5[[#This Row],[Adj Close]]/T78-1)</f>
        <v>-2.7411282420311434E-2</v>
      </c>
      <c r="V77" s="40">
        <v>44550</v>
      </c>
      <c r="W77" s="38">
        <v>43.34</v>
      </c>
      <c r="X77" s="39">
        <f>IF(ISBLANK(W78),"",Long6[[#This Row],[Adj Close]]/W78-1)</f>
        <v>2.6284631778356715E-2</v>
      </c>
      <c r="Y77" s="32">
        <v>44550</v>
      </c>
      <c r="Z77">
        <v>19</v>
      </c>
      <c r="AA77" s="36">
        <f>IF(ISBLANK(Z78),"",Long7[[#This Row],[Adj Close]]/Z78-1)</f>
        <v>1.1714536117436891E-2</v>
      </c>
      <c r="AE77" s="32">
        <v>44550</v>
      </c>
      <c r="AF77" s="47">
        <v>109.225655</v>
      </c>
      <c r="AG77" s="36">
        <f>IF(ISBLANK(AF78),"",Short0[[#This Row],[Adj Close]]/AF78-1)</f>
        <v>5.8673520323017314E-2</v>
      </c>
      <c r="AH77" s="40">
        <v>44550</v>
      </c>
      <c r="AI77" s="42">
        <v>92.738288999999995</v>
      </c>
      <c r="AJ77" s="39">
        <f>IF(ISBLANK(AH78),"",Short1[[#This Row],[Adj Close]]/AH78-1)</f>
        <v>-0.9979180053207013</v>
      </c>
      <c r="AK77" s="32">
        <v>44550</v>
      </c>
      <c r="AL77" s="47">
        <v>115.91999800000001</v>
      </c>
      <c r="AM77" s="36">
        <f>IF(ISBLANK(AL78),"",Short2[[#This Row],[Adj Close]]/AL78-1)</f>
        <v>4.113528080241724E-2</v>
      </c>
      <c r="AN77" s="40">
        <v>44550</v>
      </c>
      <c r="AO77" s="42">
        <v>12.771668999999999</v>
      </c>
      <c r="AP77" s="39">
        <f>IF(ISBLANK(AO78),"",Short3[[#This Row],[Adj Close]]/AO78-1)</f>
        <v>4.6047513672601514E-2</v>
      </c>
      <c r="AQ77" s="32">
        <v>44550</v>
      </c>
      <c r="AR77" s="47">
        <v>44.753418000000003</v>
      </c>
      <c r="AS77" s="36">
        <f>IF(ISBLANK(AR78),"",Short4[[#This Row],[Adj Close]]/AR78-1)</f>
        <v>5.5789208568192139E-2</v>
      </c>
      <c r="AT77" s="40">
        <v>44550</v>
      </c>
      <c r="AU77" s="42">
        <v>38.43515</v>
      </c>
      <c r="AV77" s="39">
        <f>IF(ISBLANK(AU78),"",Short5[[#This Row],[Adj Close]]/AU78-1)</f>
        <v>7.4602269402394672E-2</v>
      </c>
      <c r="AW77" s="32">
        <v>44550</v>
      </c>
      <c r="AX77" s="47">
        <v>165.73646500000001</v>
      </c>
      <c r="AY77" s="36">
        <f>IF(ISBLANK(AX78),"",Short6[[#This Row],[Adj Close]]/AX78-1)</f>
        <v>5.1553360295396589E-2</v>
      </c>
      <c r="AZ77" s="40">
        <v>44550</v>
      </c>
      <c r="BA77" s="42">
        <v>157.42228700000001</v>
      </c>
      <c r="BB77" s="39">
        <f>IF(ISBLANK(BA78),"",Short7[[#This Row],[Adj Close]]/BA78-1)</f>
        <v>3.7467513872482927E-2</v>
      </c>
    </row>
    <row r="78" spans="1:54" x14ac:dyDescent="0.25">
      <c r="A78" s="40">
        <v>44543</v>
      </c>
      <c r="B78" s="42">
        <v>4620.6401370000003</v>
      </c>
      <c r="C78" s="39">
        <f>IF(ISBLANK(B79), "", GSPC[[#This Row],[Adj Close]]/B79-1)</f>
        <v>-1.9392931823748794E-2</v>
      </c>
      <c r="D78" s="40">
        <v>44543</v>
      </c>
      <c r="E78" s="38">
        <v>82.730002999999996</v>
      </c>
      <c r="F78" s="39">
        <f>IF(ISBLANK(E79), "", Long0[[#This Row],[Adj Close]]/E79-1)</f>
        <v>0.12359101413517637</v>
      </c>
      <c r="G78" s="32">
        <v>44543</v>
      </c>
      <c r="H78">
        <v>189.48324600000001</v>
      </c>
      <c r="I78" s="36">
        <f>IF(ISBLANK(H79),"",Long1[[#This Row],[Adj Close]]/H79-1)</f>
        <v>-2.4513602643689625E-2</v>
      </c>
      <c r="J78" s="40">
        <v>44550</v>
      </c>
      <c r="K78" s="38">
        <v>28.799999</v>
      </c>
      <c r="L78" s="39">
        <f>IF(ISBLANK(K79),"",Long2[[#This Row],[Adj Close]]/K79-1)</f>
        <v>-6.1889313944973545E-2</v>
      </c>
      <c r="M78" s="32">
        <v>44543</v>
      </c>
      <c r="N78">
        <v>13.97</v>
      </c>
      <c r="O78" s="36">
        <f>IF(ISBLANK(N79),"",Long3[[#This Row],[Adj Close]]/N79-1)</f>
        <v>7.2098053352560587E-3</v>
      </c>
      <c r="P78" s="40">
        <v>44543</v>
      </c>
      <c r="Q78" s="38">
        <v>21.963106</v>
      </c>
      <c r="R78" s="39">
        <f>IF(ISBLANK(Q79),"",Long4[[#This Row],[Adj Close]]/Q79-1)</f>
        <v>-5.8488933258063147E-2</v>
      </c>
      <c r="S78" s="32">
        <v>44543</v>
      </c>
      <c r="T78">
        <v>97.769997000000004</v>
      </c>
      <c r="U78" s="36">
        <f>IF(ISBLANK(T79),"",Long5[[#This Row],[Adj Close]]/T79-1)</f>
        <v>3.9995691096783581E-2</v>
      </c>
      <c r="V78" s="40">
        <v>44543</v>
      </c>
      <c r="W78" s="38">
        <v>42.23</v>
      </c>
      <c r="X78" s="39">
        <f>IF(ISBLANK(W79),"",Long6[[#This Row],[Adj Close]]/W79-1)</f>
        <v>-1.1825686183200013E-3</v>
      </c>
      <c r="Y78" s="32">
        <v>44543</v>
      </c>
      <c r="Z78">
        <v>18.780000999999999</v>
      </c>
      <c r="AA78" s="36">
        <f>IF(ISBLANK(Z79),"",Long7[[#This Row],[Adj Close]]/Z79-1)</f>
        <v>-2.4922066458982539E-2</v>
      </c>
      <c r="AE78" s="32">
        <v>44543</v>
      </c>
      <c r="AF78" s="47">
        <v>103.17218</v>
      </c>
      <c r="AG78" s="36">
        <f>IF(ISBLANK(AF79),"",Short0[[#This Row],[Adj Close]]/AF79-1)</f>
        <v>-9.4688175585752155E-2</v>
      </c>
      <c r="AH78" s="40">
        <v>44543</v>
      </c>
      <c r="AI78" s="42">
        <v>93.944366000000002</v>
      </c>
      <c r="AJ78" s="39">
        <f>IF(ISBLANK(AH79),"",Short1[[#This Row],[Adj Close]]/AH79-1)</f>
        <v>-0.99789059713490214</v>
      </c>
      <c r="AK78" s="32">
        <v>44543</v>
      </c>
      <c r="AL78" s="47">
        <v>111.339996</v>
      </c>
      <c r="AM78" s="36">
        <f>IF(ISBLANK(AL79),"",Short2[[#This Row],[Adj Close]]/AL79-1)</f>
        <v>4.5110070195237828E-3</v>
      </c>
      <c r="AN78" s="40">
        <v>44543</v>
      </c>
      <c r="AO78" s="42">
        <v>12.209453999999999</v>
      </c>
      <c r="AP78" s="39">
        <f>IF(ISBLANK(AO79),"",Short3[[#This Row],[Adj Close]]/AO79-1)</f>
        <v>2.5984190565632392E-2</v>
      </c>
      <c r="AQ78" s="32">
        <v>44543</v>
      </c>
      <c r="AR78" s="47">
        <v>42.388592000000003</v>
      </c>
      <c r="AS78" s="36">
        <f>IF(ISBLANK(AR79),"",Short4[[#This Row],[Adj Close]]/AR79-1)</f>
        <v>-5.7844721206903871E-2</v>
      </c>
      <c r="AT78" s="40">
        <v>44543</v>
      </c>
      <c r="AU78" s="42">
        <v>35.766860999999999</v>
      </c>
      <c r="AV78" s="39">
        <f>IF(ISBLANK(AU79),"",Short5[[#This Row],[Adj Close]]/AU79-1)</f>
        <v>-7.6211231607264951E-3</v>
      </c>
      <c r="AW78" s="32">
        <v>44543</v>
      </c>
      <c r="AX78" s="47">
        <v>157.61108400000001</v>
      </c>
      <c r="AY78" s="36">
        <f>IF(ISBLANK(AX79),"",Short6[[#This Row],[Adj Close]]/AX79-1)</f>
        <v>4.5803859428397153E-3</v>
      </c>
      <c r="AZ78" s="40">
        <v>44543</v>
      </c>
      <c r="BA78" s="42">
        <v>151.737076</v>
      </c>
      <c r="BB78" s="39">
        <f>IF(ISBLANK(BA79),"",Short7[[#This Row],[Adj Close]]/BA79-1)</f>
        <v>-2.3791271203048914E-2</v>
      </c>
    </row>
    <row r="79" spans="1:54" x14ac:dyDescent="0.25">
      <c r="A79" s="40">
        <v>44536</v>
      </c>
      <c r="B79" s="42">
        <v>4712.0200199999999</v>
      </c>
      <c r="C79" s="39">
        <f>IF(ISBLANK(B80), "", GSPC[[#This Row],[Adj Close]]/B80-1)</f>
        <v>3.8248874008896872E-2</v>
      </c>
      <c r="D79" s="40">
        <v>44536</v>
      </c>
      <c r="E79" s="38">
        <v>73.629997000000003</v>
      </c>
      <c r="F79" s="39">
        <f>IF(ISBLANK(E80), "", Long0[[#This Row],[Adj Close]]/E80-1)</f>
        <v>5.0506508803339178E-2</v>
      </c>
      <c r="G79" s="32">
        <v>44536</v>
      </c>
      <c r="H79">
        <v>194.244888</v>
      </c>
      <c r="I79" s="36">
        <f>IF(ISBLANK(H80),"",Long1[[#This Row],[Adj Close]]/H80-1)</f>
        <v>3.967429254243604E-2</v>
      </c>
      <c r="J79" s="40">
        <v>44543</v>
      </c>
      <c r="K79" s="38">
        <v>30.700001</v>
      </c>
      <c r="L79" s="39">
        <f>IF(ISBLANK(K80),"",Long2[[#This Row],[Adj Close]]/K80-1)</f>
        <v>5.4982852233676827E-2</v>
      </c>
      <c r="M79" s="32">
        <v>44536</v>
      </c>
      <c r="N79">
        <v>13.87</v>
      </c>
      <c r="O79" s="36">
        <f>IF(ISBLANK(N80),"",Long3[[#This Row],[Adj Close]]/N80-1)</f>
        <v>-9.6394144948234173E-3</v>
      </c>
      <c r="P79" s="40">
        <v>44536</v>
      </c>
      <c r="Q79" s="38">
        <v>23.327507000000001</v>
      </c>
      <c r="R79" s="39">
        <f>IF(ISBLANK(Q80),"",Long4[[#This Row],[Adj Close]]/Q80-1)</f>
        <v>5.8683136992354168E-2</v>
      </c>
      <c r="S79" s="32">
        <v>44536</v>
      </c>
      <c r="T79">
        <v>94.010002</v>
      </c>
      <c r="U79" s="36">
        <f>IF(ISBLANK(T80),"",Long5[[#This Row],[Adj Close]]/T80-1)</f>
        <v>1.7094038732013317E-2</v>
      </c>
      <c r="V79" s="40">
        <v>44536</v>
      </c>
      <c r="W79" s="38">
        <v>42.279998999999997</v>
      </c>
      <c r="X79" s="39">
        <f>IF(ISBLANK(W80),"",Long6[[#This Row],[Adj Close]]/W80-1)</f>
        <v>2.5466868784865371E-2</v>
      </c>
      <c r="Y79" s="32">
        <v>44536</v>
      </c>
      <c r="Z79">
        <v>19.260000000000002</v>
      </c>
      <c r="AA79" s="36">
        <f>IF(ISBLANK(Z80),"",Long7[[#This Row],[Adj Close]]/Z80-1)</f>
        <v>6.2696450506607437E-3</v>
      </c>
      <c r="AE79" s="32">
        <v>44536</v>
      </c>
      <c r="AF79" s="47">
        <v>113.963142</v>
      </c>
      <c r="AG79" s="36">
        <f>IF(ISBLANK(AF80),"",Short0[[#This Row],[Adj Close]]/AF80-1)</f>
        <v>4.0865389401611996E-2</v>
      </c>
      <c r="AH79" s="40">
        <v>44536</v>
      </c>
      <c r="AI79" s="42">
        <v>97.503792000000004</v>
      </c>
      <c r="AJ79" s="39">
        <f>IF(ISBLANK(AH80),"",Short1[[#This Row],[Adj Close]]/AH80-1)</f>
        <v>-0.99781033052617396</v>
      </c>
      <c r="AK79" s="32">
        <v>44536</v>
      </c>
      <c r="AL79" s="47">
        <v>110.839996</v>
      </c>
      <c r="AM79" s="36">
        <f>IF(ISBLANK(AL80),"",Short2[[#This Row],[Adj Close]]/AL80-1)</f>
        <v>-2.9507074945338219E-2</v>
      </c>
      <c r="AN79" s="40">
        <v>44536</v>
      </c>
      <c r="AO79" s="42">
        <v>11.900236</v>
      </c>
      <c r="AP79" s="39">
        <f>IF(ISBLANK(AO80),"",Short3[[#This Row],[Adj Close]]/AO80-1)</f>
        <v>4.0983585763930686E-2</v>
      </c>
      <c r="AQ79" s="32">
        <v>44536</v>
      </c>
      <c r="AR79" s="47">
        <v>44.991089000000002</v>
      </c>
      <c r="AS79" s="36">
        <f>IF(ISBLANK(AR80),"",Short4[[#This Row],[Adj Close]]/AR80-1)</f>
        <v>2.8804337859124507E-2</v>
      </c>
      <c r="AT79" s="40">
        <v>44536</v>
      </c>
      <c r="AU79" s="42">
        <v>36.041538000000003</v>
      </c>
      <c r="AV79" s="39">
        <f>IF(ISBLANK(AU80),"",Short5[[#This Row],[Adj Close]]/AU80-1)</f>
        <v>7.0058147043585928E-2</v>
      </c>
      <c r="AW79" s="32">
        <v>44536</v>
      </c>
      <c r="AX79" s="47">
        <v>156.89245600000001</v>
      </c>
      <c r="AY79" s="36">
        <f>IF(ISBLANK(AX80),"",Short6[[#This Row],[Adj Close]]/AX80-1)</f>
        <v>5.3464688321078313E-2</v>
      </c>
      <c r="AZ79" s="40">
        <v>44536</v>
      </c>
      <c r="BA79" s="42">
        <v>155.43507399999999</v>
      </c>
      <c r="BB79" s="39">
        <f>IF(ISBLANK(BA80),"",Short7[[#This Row],[Adj Close]]/BA80-1)</f>
        <v>9.056937362576023E-2</v>
      </c>
    </row>
    <row r="80" spans="1:54" x14ac:dyDescent="0.25">
      <c r="A80" s="40">
        <v>44529</v>
      </c>
      <c r="B80" s="42">
        <v>4538.4301759999998</v>
      </c>
      <c r="C80" s="39">
        <f>IF(ISBLANK(B81), "", GSPC[[#This Row],[Adj Close]]/B81-1)</f>
        <v>-1.2229507460714495E-2</v>
      </c>
      <c r="D80" s="40">
        <v>44529</v>
      </c>
      <c r="E80" s="38">
        <v>70.089995999999999</v>
      </c>
      <c r="F80" s="39">
        <f>IF(ISBLANK(E81), "", Long0[[#This Row],[Adj Close]]/E81-1)</f>
        <v>-0.11042016613250205</v>
      </c>
      <c r="G80" s="32">
        <v>44529</v>
      </c>
      <c r="H80">
        <v>186.83244300000001</v>
      </c>
      <c r="I80" s="36">
        <f>IF(ISBLANK(H81),"",Long1[[#This Row],[Adj Close]]/H81-1)</f>
        <v>-1.4755352551183321E-2</v>
      </c>
      <c r="J80" s="40">
        <v>44536</v>
      </c>
      <c r="K80" s="38">
        <v>29.1</v>
      </c>
      <c r="L80" s="39">
        <f>IF(ISBLANK(K81),"",Long2[[#This Row],[Adj Close]]/K81-1)</f>
        <v>6.2043795620438047E-2</v>
      </c>
      <c r="M80" s="32">
        <v>44529</v>
      </c>
      <c r="N80">
        <v>14.005000000000001</v>
      </c>
      <c r="O80" s="36">
        <f>IF(ISBLANK(N81),"",Long3[[#This Row],[Adj Close]]/N81-1)</f>
        <v>4.6711509715994026E-2</v>
      </c>
      <c r="P80" s="40">
        <v>44529</v>
      </c>
      <c r="Q80" s="38">
        <v>22.034455999999999</v>
      </c>
      <c r="R80" s="39">
        <f>IF(ISBLANK(Q81),"",Long4[[#This Row],[Adj Close]]/Q81-1)</f>
        <v>-4.8041994157378198E-2</v>
      </c>
      <c r="S80" s="32">
        <v>44529</v>
      </c>
      <c r="T80">
        <v>92.43</v>
      </c>
      <c r="U80" s="36">
        <f>IF(ISBLANK(T81),"",Long5[[#This Row],[Adj Close]]/T81-1)</f>
        <v>-0.15673753164184345</v>
      </c>
      <c r="V80" s="40">
        <v>44529</v>
      </c>
      <c r="W80" s="38">
        <v>41.23</v>
      </c>
      <c r="X80" s="39">
        <f>IF(ISBLANK(W81),"",Long6[[#This Row],[Adj Close]]/W81-1)</f>
        <v>-8.2758641095469709E-2</v>
      </c>
      <c r="Y80" s="32">
        <v>44529</v>
      </c>
      <c r="Z80">
        <v>19.139999</v>
      </c>
      <c r="AA80" s="36">
        <f>IF(ISBLANK(Z81),"",Long7[[#This Row],[Adj Close]]/Z81-1)</f>
        <v>-5.2475343936864149E-2</v>
      </c>
      <c r="AE80" s="32">
        <v>44529</v>
      </c>
      <c r="AF80" s="47">
        <v>109.488838</v>
      </c>
      <c r="AG80" s="36">
        <f>IF(ISBLANK(AF81),"",Short0[[#This Row],[Adj Close]]/AF81-1)</f>
        <v>4.9327432822085626E-2</v>
      </c>
      <c r="AH80" s="40">
        <v>44529</v>
      </c>
      <c r="AI80" s="42">
        <v>99.429085000000001</v>
      </c>
      <c r="AJ80" s="39">
        <f>IF(ISBLANK(AH81),"",Short1[[#This Row],[Adj Close]]/AH81-1)</f>
        <v>-0.99776674262162524</v>
      </c>
      <c r="AK80" s="32">
        <v>44529</v>
      </c>
      <c r="AL80" s="47">
        <v>114.209999</v>
      </c>
      <c r="AM80" s="36">
        <f>IF(ISBLANK(AL81),"",Short2[[#This Row],[Adj Close]]/AL81-1)</f>
        <v>-8.5222260075646927E-2</v>
      </c>
      <c r="AN80" s="40">
        <v>44529</v>
      </c>
      <c r="AO80" s="42">
        <v>11.431723</v>
      </c>
      <c r="AP80" s="39">
        <f>IF(ISBLANK(AO81),"",Short3[[#This Row],[Adj Close]]/AO81-1)</f>
        <v>-3.5021905837397949E-2</v>
      </c>
      <c r="AQ80" s="32">
        <v>44529</v>
      </c>
      <c r="AR80" s="47">
        <v>43.731434</v>
      </c>
      <c r="AS80" s="36">
        <f>IF(ISBLANK(AR81),"",Short4[[#This Row],[Adj Close]]/AR81-1)</f>
        <v>-3.1196509727936972E-2</v>
      </c>
      <c r="AT80" s="40">
        <v>44529</v>
      </c>
      <c r="AU80" s="42">
        <v>33.681849999999997</v>
      </c>
      <c r="AV80" s="39">
        <f>IF(ISBLANK(AU81),"",Short5[[#This Row],[Adj Close]]/AU81-1)</f>
        <v>-2.5764453775149354E-2</v>
      </c>
      <c r="AW80" s="32">
        <v>44529</v>
      </c>
      <c r="AX80" s="47">
        <v>148.92996199999999</v>
      </c>
      <c r="AY80" s="36">
        <f>IF(ISBLANK(AX81),"",Short6[[#This Row],[Adj Close]]/AX81-1)</f>
        <v>-7.2391979682134067E-2</v>
      </c>
      <c r="AZ80" s="40">
        <v>44529</v>
      </c>
      <c r="BA80" s="42">
        <v>142.526535</v>
      </c>
      <c r="BB80" s="39">
        <f>IF(ISBLANK(BA81),"",Short7[[#This Row],[Adj Close]]/BA81-1)</f>
        <v>6.2314930151075032E-4</v>
      </c>
    </row>
    <row r="81" spans="1:54" x14ac:dyDescent="0.25">
      <c r="A81" s="40">
        <v>44522</v>
      </c>
      <c r="B81" s="42">
        <v>4594.6201170000004</v>
      </c>
      <c r="C81" s="39">
        <f>IF(ISBLANK(B82), "", GSPC[[#This Row],[Adj Close]]/B82-1)</f>
        <v>-2.1996748558496093E-2</v>
      </c>
      <c r="D81" s="40">
        <v>44522</v>
      </c>
      <c r="E81" s="38">
        <v>78.790001000000004</v>
      </c>
      <c r="F81" s="39">
        <f>IF(ISBLANK(E82), "", Long0[[#This Row],[Adj Close]]/E82-1)</f>
        <v>-4.4274635024875497E-2</v>
      </c>
      <c r="G81" s="32">
        <v>44522</v>
      </c>
      <c r="H81">
        <v>189.63050799999999</v>
      </c>
      <c r="I81" s="36">
        <f>IF(ISBLANK(H82),"",Long1[[#This Row],[Adj Close]]/H82-1)</f>
        <v>-2.6461649201481086E-2</v>
      </c>
      <c r="J81" s="40">
        <v>44529</v>
      </c>
      <c r="K81" s="38">
        <v>27.4</v>
      </c>
      <c r="L81" s="39">
        <f>IF(ISBLANK(K82),"",Long2[[#This Row],[Adj Close]]/K82-1)</f>
        <v>5.3846153846153877E-2</v>
      </c>
      <c r="M81" s="32">
        <v>44522</v>
      </c>
      <c r="N81">
        <v>13.38</v>
      </c>
      <c r="O81" s="36">
        <f>IF(ISBLANK(N82),"",Long3[[#This Row],[Adj Close]]/N82-1)</f>
        <v>1.3636363636363669E-2</v>
      </c>
      <c r="P81" s="40">
        <v>44522</v>
      </c>
      <c r="Q81" s="38">
        <v>23.146457999999999</v>
      </c>
      <c r="R81" s="39">
        <f>IF(ISBLANK(Q82),"",Long4[[#This Row],[Adj Close]]/Q82-1)</f>
        <v>-1.0387434246963201E-2</v>
      </c>
      <c r="S81" s="32">
        <v>44522</v>
      </c>
      <c r="T81">
        <v>109.610001</v>
      </c>
      <c r="U81" s="36">
        <f>IF(ISBLANK(T82),"",Long5[[#This Row],[Adj Close]]/T82-1)</f>
        <v>-6.3082290162959076E-2</v>
      </c>
      <c r="V81" s="40">
        <v>44522</v>
      </c>
      <c r="W81" s="38">
        <v>44.950001</v>
      </c>
      <c r="X81" s="39">
        <f>IF(ISBLANK(W82),"",Long6[[#This Row],[Adj Close]]/W82-1)</f>
        <v>-1.3388937370743204E-2</v>
      </c>
      <c r="Y81" s="32">
        <v>44522</v>
      </c>
      <c r="Z81">
        <v>20.200001</v>
      </c>
      <c r="AA81" s="36">
        <f>IF(ISBLANK(Z82),"",Long7[[#This Row],[Adj Close]]/Z82-1)</f>
        <v>-2.4154588205092309E-2</v>
      </c>
      <c r="AE81" s="32">
        <v>44522</v>
      </c>
      <c r="AF81" s="47">
        <v>104.341919</v>
      </c>
      <c r="AG81" s="36">
        <f>IF(ISBLANK(AF82),"",Short0[[#This Row],[Adj Close]]/AF82-1)</f>
        <v>-3.9397051095247271E-2</v>
      </c>
      <c r="AH81" s="40">
        <v>44522</v>
      </c>
      <c r="AI81" s="42">
        <v>107.787621</v>
      </c>
      <c r="AJ81" s="39">
        <f>IF(ISBLANK(AH82),"",Short1[[#This Row],[Adj Close]]/AH82-1)</f>
        <v>-0.99757862246433782</v>
      </c>
      <c r="AK81" s="32">
        <v>44522</v>
      </c>
      <c r="AL81" s="47">
        <v>124.849998</v>
      </c>
      <c r="AM81" s="36">
        <f>IF(ISBLANK(AL82),"",Short2[[#This Row],[Adj Close]]/AL82-1)</f>
        <v>-5.7664780071523092E-2</v>
      </c>
      <c r="AN81" s="40">
        <v>44522</v>
      </c>
      <c r="AO81" s="42">
        <v>11.846614000000001</v>
      </c>
      <c r="AP81" s="39">
        <f>IF(ISBLANK(AO82),"",Short3[[#This Row],[Adj Close]]/AO82-1)</f>
        <v>-2.5229257964404672E-2</v>
      </c>
      <c r="AQ81" s="32">
        <v>44522</v>
      </c>
      <c r="AR81" s="47">
        <v>45.139633000000003</v>
      </c>
      <c r="AS81" s="36">
        <f>IF(ISBLANK(AR82),"",Short4[[#This Row],[Adj Close]]/AR82-1)</f>
        <v>-3.5668918478517497E-2</v>
      </c>
      <c r="AT81" s="40">
        <v>44522</v>
      </c>
      <c r="AU81" s="42">
        <v>34.572594000000002</v>
      </c>
      <c r="AV81" s="39">
        <f>IF(ISBLANK(AU82),"",Short5[[#This Row],[Adj Close]]/AU82-1)</f>
        <v>-2.5655164623739735E-2</v>
      </c>
      <c r="AW81" s="32">
        <v>44522</v>
      </c>
      <c r="AX81" s="47">
        <v>160.55268899999999</v>
      </c>
      <c r="AY81" s="36">
        <f>IF(ISBLANK(AX82),"",Short6[[#This Row],[Adj Close]]/AX82-1)</f>
        <v>-5.1666936641236894E-2</v>
      </c>
      <c r="AZ81" s="40">
        <v>44522</v>
      </c>
      <c r="BA81" s="42">
        <v>142.43777499999999</v>
      </c>
      <c r="BB81" s="39">
        <f>IF(ISBLANK(BA82),"",Short7[[#This Row],[Adj Close]]/BA82-1)</f>
        <v>-6.2443298292800153E-2</v>
      </c>
    </row>
    <row r="82" spans="1:54" x14ac:dyDescent="0.25">
      <c r="A82" s="40">
        <v>44515</v>
      </c>
      <c r="B82" s="42">
        <v>4697.9599609999996</v>
      </c>
      <c r="C82" s="39">
        <f>IF(ISBLANK(B83), "", GSPC[[#This Row],[Adj Close]]/B83-1)</f>
        <v>3.2266381976338021E-3</v>
      </c>
      <c r="D82" s="40">
        <v>44515</v>
      </c>
      <c r="E82" s="38">
        <v>82.440002000000007</v>
      </c>
      <c r="F82" s="39">
        <f>IF(ISBLANK(E83), "", Long0[[#This Row],[Adj Close]]/E83-1)</f>
        <v>-7.2978724839761644E-2</v>
      </c>
      <c r="G82" s="32">
        <v>44515</v>
      </c>
      <c r="H82">
        <v>194.78483600000001</v>
      </c>
      <c r="I82" s="36">
        <f>IF(ISBLANK(H83),"",Long1[[#This Row],[Adj Close]]/H83-1)</f>
        <v>1.978917254026924E-2</v>
      </c>
      <c r="J82" s="40">
        <v>44522</v>
      </c>
      <c r="K82" s="38">
        <v>26</v>
      </c>
      <c r="L82" s="39">
        <f>IF(ISBLANK(K83),"",Long2[[#This Row],[Adj Close]]/K83-1)</f>
        <v>-4.7619012733297161E-2</v>
      </c>
      <c r="M82" s="32">
        <v>44515</v>
      </c>
      <c r="N82">
        <v>13.2</v>
      </c>
      <c r="O82" s="36">
        <f>IF(ISBLANK(N83),"",Long3[[#This Row],[Adj Close]]/N83-1)</f>
        <v>-4.6931407942238268E-2</v>
      </c>
      <c r="P82" s="40">
        <v>44515</v>
      </c>
      <c r="Q82" s="38">
        <v>23.389413999999999</v>
      </c>
      <c r="R82" s="39">
        <f>IF(ISBLANK(Q83),"",Long4[[#This Row],[Adj Close]]/Q83-1)</f>
        <v>-2.8715687452727123E-2</v>
      </c>
      <c r="S82" s="32">
        <v>44515</v>
      </c>
      <c r="T82">
        <v>116.989998</v>
      </c>
      <c r="U82" s="36">
        <f>IF(ISBLANK(T83),"",Long5[[#This Row],[Adj Close]]/T83-1)</f>
        <v>-0.14242779859885346</v>
      </c>
      <c r="V82" s="40">
        <v>44515</v>
      </c>
      <c r="W82" s="38">
        <v>45.560001</v>
      </c>
      <c r="X82" s="39">
        <f>IF(ISBLANK(W83),"",Long6[[#This Row],[Adj Close]]/W83-1)</f>
        <v>-9.1343845150064773E-3</v>
      </c>
      <c r="Y82" s="32">
        <v>44515</v>
      </c>
      <c r="Z82">
        <v>20.700001</v>
      </c>
      <c r="AA82" s="36">
        <f>IF(ISBLANK(Z83),"",Long7[[#This Row],[Adj Close]]/Z83-1)</f>
        <v>-2.3584904547881869E-2</v>
      </c>
      <c r="AE82" s="32">
        <v>44515</v>
      </c>
      <c r="AF82" s="47">
        <v>108.62127700000001</v>
      </c>
      <c r="AG82" s="36">
        <f>IF(ISBLANK(AF83),"",Short0[[#This Row],[Adj Close]]/AF83-1)</f>
        <v>2.9566729253199586E-2</v>
      </c>
      <c r="AH82" s="40">
        <v>44515</v>
      </c>
      <c r="AI82" s="42">
        <v>127.848122</v>
      </c>
      <c r="AJ82" s="39">
        <f>IF(ISBLANK(AH83),"",Short1[[#This Row],[Adj Close]]/AH83-1)</f>
        <v>-0.99712752489440104</v>
      </c>
      <c r="AK82" s="32">
        <v>44515</v>
      </c>
      <c r="AL82" s="47">
        <v>132.490005</v>
      </c>
      <c r="AM82" s="36">
        <f>IF(ISBLANK(AL83),"",Short2[[#This Row],[Adj Close]]/AL83-1)</f>
        <v>-0.21052318273351045</v>
      </c>
      <c r="AN82" s="40">
        <v>44515</v>
      </c>
      <c r="AO82" s="42">
        <v>12.153231</v>
      </c>
      <c r="AP82" s="39">
        <f>IF(ISBLANK(AO83),"",Short3[[#This Row],[Adj Close]]/AO83-1)</f>
        <v>-7.299791033765024E-2</v>
      </c>
      <c r="AQ82" s="32">
        <v>44515</v>
      </c>
      <c r="AR82" s="47">
        <v>46.809269</v>
      </c>
      <c r="AS82" s="36">
        <f>IF(ISBLANK(AR83),"",Short4[[#This Row],[Adj Close]]/AR83-1)</f>
        <v>-1.3400115729699569E-2</v>
      </c>
      <c r="AT82" s="40">
        <v>44515</v>
      </c>
      <c r="AU82" s="42">
        <v>35.482914000000001</v>
      </c>
      <c r="AV82" s="39">
        <f>IF(ISBLANK(AU83),"",Short5[[#This Row],[Adj Close]]/AU83-1)</f>
        <v>-3.0489290833015326E-2</v>
      </c>
      <c r="AW82" s="32">
        <v>44515</v>
      </c>
      <c r="AX82" s="47">
        <v>169.29989599999999</v>
      </c>
      <c r="AY82" s="36">
        <f>IF(ISBLANK(AX83),"",Short6[[#This Row],[Adj Close]]/AX83-1)</f>
        <v>4.1575768156141057E-2</v>
      </c>
      <c r="AZ82" s="40">
        <v>44515</v>
      </c>
      <c r="BA82" s="42">
        <v>151.92443800000001</v>
      </c>
      <c r="BB82" s="39">
        <f>IF(ISBLANK(BA83),"",Short7[[#This Row],[Adj Close]]/BA83-1)</f>
        <v>-0.10715739949722769</v>
      </c>
    </row>
    <row r="83" spans="1:54" x14ac:dyDescent="0.25">
      <c r="A83" s="40">
        <v>44508</v>
      </c>
      <c r="B83" s="42">
        <v>4682.8500979999999</v>
      </c>
      <c r="C83" s="39">
        <f>IF(ISBLANK(B84), "", GSPC[[#This Row],[Adj Close]]/B84-1)</f>
        <v>-3.1249800792907401E-3</v>
      </c>
      <c r="D83" s="40">
        <v>44508</v>
      </c>
      <c r="E83" s="38">
        <v>88.93</v>
      </c>
      <c r="F83" s="39">
        <f>IF(ISBLANK(E84), "", Long0[[#This Row],[Adj Close]]/E84-1)</f>
        <v>-1.451682213024863E-2</v>
      </c>
      <c r="G83" s="32">
        <v>44508</v>
      </c>
      <c r="H83">
        <v>191.00500500000001</v>
      </c>
      <c r="I83" s="36">
        <f>IF(ISBLANK(H84),"",Long1[[#This Row],[Adj Close]]/H84-1)</f>
        <v>4.4563738640003958E-2</v>
      </c>
      <c r="J83" s="40">
        <v>44515</v>
      </c>
      <c r="K83" s="38">
        <v>27.299999</v>
      </c>
      <c r="L83" s="39">
        <f>IF(ISBLANK(K84),"",Long2[[#This Row],[Adj Close]]/K84-1)</f>
        <v>-2.5000035714285773E-2</v>
      </c>
      <c r="M83" s="32">
        <v>44508</v>
      </c>
      <c r="N83">
        <v>13.85</v>
      </c>
      <c r="O83" s="36">
        <f>IF(ISBLANK(N84),"",Long3[[#This Row],[Adj Close]]/N84-1)</f>
        <v>-3.4843205574912939E-2</v>
      </c>
      <c r="P83" s="40">
        <v>44508</v>
      </c>
      <c r="Q83" s="38">
        <v>24.080914</v>
      </c>
      <c r="R83" s="39">
        <f>IF(ISBLANK(Q84),"",Long4[[#This Row],[Adj Close]]/Q84-1)</f>
        <v>-2.8280523312412709E-2</v>
      </c>
      <c r="S83" s="32">
        <v>44508</v>
      </c>
      <c r="T83">
        <v>136.41999799999999</v>
      </c>
      <c r="U83" s="36">
        <f>IF(ISBLANK(T84),"",Long5[[#This Row],[Adj Close]]/T84-1)</f>
        <v>-6.7149936161449153E-2</v>
      </c>
      <c r="V83" s="40">
        <v>44508</v>
      </c>
      <c r="W83" s="38">
        <v>45.98</v>
      </c>
      <c r="X83" s="39">
        <f>IF(ISBLANK(W84),"",Long6[[#This Row],[Adj Close]]/W84-1)</f>
        <v>-2.7906956192536136E-2</v>
      </c>
      <c r="Y83" s="32">
        <v>44508</v>
      </c>
      <c r="Z83">
        <v>21.200001</v>
      </c>
      <c r="AA83" s="36">
        <f>IF(ISBLANK(Z84),"",Long7[[#This Row],[Adj Close]]/Z84-1)</f>
        <v>-7.0257142857143018E-3</v>
      </c>
      <c r="AE83" s="32">
        <v>44508</v>
      </c>
      <c r="AF83" s="47">
        <v>105.50193</v>
      </c>
      <c r="AG83" s="36">
        <f>IF(ISBLANK(AF84),"",Short0[[#This Row],[Adj Close]]/AF84-1)</f>
        <v>3.7779223778358739E-2</v>
      </c>
      <c r="AH83" s="40">
        <v>44508</v>
      </c>
      <c r="AI83" s="42">
        <v>127.37854</v>
      </c>
      <c r="AJ83" s="39">
        <f>IF(ISBLANK(AH84),"",Short1[[#This Row],[Adj Close]]/AH84-1)</f>
        <v>-0.99713762522190508</v>
      </c>
      <c r="AK83" s="32">
        <v>44508</v>
      </c>
      <c r="AL83" s="47">
        <v>167.820007</v>
      </c>
      <c r="AM83" s="36">
        <f>IF(ISBLANK(AL84),"",Short2[[#This Row],[Adj Close]]/AL84-1)</f>
        <v>1.0537724611524801E-2</v>
      </c>
      <c r="AN83" s="40">
        <v>44508</v>
      </c>
      <c r="AO83" s="42">
        <v>13.110251999999999</v>
      </c>
      <c r="AP83" s="39">
        <f>IF(ISBLANK(AO84),"",Short3[[#This Row],[Adj Close]]/AO84-1)</f>
        <v>2.7676658219656147E-2</v>
      </c>
      <c r="AQ83" s="32">
        <v>44508</v>
      </c>
      <c r="AR83" s="47">
        <v>47.445037999999997</v>
      </c>
      <c r="AS83" s="36">
        <f>IF(ISBLANK(AR84),"",Short4[[#This Row],[Adj Close]]/AR84-1)</f>
        <v>1.5903322653206153E-2</v>
      </c>
      <c r="AT83" s="40">
        <v>44508</v>
      </c>
      <c r="AU83" s="42">
        <v>36.598784999999999</v>
      </c>
      <c r="AV83" s="39">
        <f>IF(ISBLANK(AU84),"",Short5[[#This Row],[Adj Close]]/AU84-1)</f>
        <v>1.0707436142900484E-3</v>
      </c>
      <c r="AW83" s="32">
        <v>44508</v>
      </c>
      <c r="AX83" s="47">
        <v>162.54208399999999</v>
      </c>
      <c r="AY83" s="36">
        <f>IF(ISBLANK(AX84),"",Short6[[#This Row],[Adj Close]]/AX84-1)</f>
        <v>1.8534176791303869E-2</v>
      </c>
      <c r="AZ83" s="40">
        <v>44508</v>
      </c>
      <c r="BA83" s="42">
        <v>170.158142</v>
      </c>
      <c r="BB83" s="39">
        <f>IF(ISBLANK(BA84),"",Short7[[#This Row],[Adj Close]]/BA84-1)</f>
        <v>-1.032401063803956E-2</v>
      </c>
    </row>
    <row r="84" spans="1:54" x14ac:dyDescent="0.25">
      <c r="A84" s="40">
        <v>44501</v>
      </c>
      <c r="B84" s="42">
        <v>4697.5297849999997</v>
      </c>
      <c r="C84" s="39">
        <f>IF(ISBLANK(B85), "", GSPC[[#This Row],[Adj Close]]/B85-1)</f>
        <v>2.0009185852432276E-2</v>
      </c>
      <c r="D84" s="40">
        <v>44501</v>
      </c>
      <c r="E84" s="38">
        <v>90.239998</v>
      </c>
      <c r="F84" s="39">
        <f>IF(ISBLANK(E85), "", Long0[[#This Row],[Adj Close]]/E85-1)</f>
        <v>-1.1934785679737492E-2</v>
      </c>
      <c r="G84" s="32">
        <v>44501</v>
      </c>
      <c r="H84">
        <v>182.856247</v>
      </c>
      <c r="I84" s="36">
        <f>IF(ISBLANK(H85),"",Long1[[#This Row],[Adj Close]]/H85-1)</f>
        <v>-1.4810886924115363E-2</v>
      </c>
      <c r="J84" s="40">
        <v>44508</v>
      </c>
      <c r="K84" s="38">
        <v>28</v>
      </c>
      <c r="L84" s="39">
        <f>IF(ISBLANK(K85),"",Long2[[#This Row],[Adj Close]]/K85-1)</f>
        <v>4.8689099300033734E-2</v>
      </c>
      <c r="M84" s="32">
        <v>44501</v>
      </c>
      <c r="N84">
        <v>14.35</v>
      </c>
      <c r="O84" s="36">
        <f>IF(ISBLANK(N85),"",Long3[[#This Row],[Adj Close]]/N85-1)</f>
        <v>-8.3067092651757268E-2</v>
      </c>
      <c r="P84" s="40">
        <v>44501</v>
      </c>
      <c r="Q84" s="38">
        <v>24.781755</v>
      </c>
      <c r="R84" s="39">
        <f>IF(ISBLANK(Q85),"",Long4[[#This Row],[Adj Close]]/Q85-1)</f>
        <v>8.3650530794581179E-3</v>
      </c>
      <c r="S84" s="32">
        <v>44501</v>
      </c>
      <c r="T84">
        <v>146.240005</v>
      </c>
      <c r="U84" s="36">
        <f>IF(ISBLANK(T85),"",Long5[[#This Row],[Adj Close]]/T85-1)</f>
        <v>-2.2394485524286134E-2</v>
      </c>
      <c r="V84" s="40">
        <v>44501</v>
      </c>
      <c r="W84" s="38">
        <v>47.299999</v>
      </c>
      <c r="X84" s="39">
        <f>IF(ISBLANK(W85),"",Long6[[#This Row],[Adj Close]]/W85-1)</f>
        <v>4.5766062347999181E-2</v>
      </c>
      <c r="Y84" s="32">
        <v>44501</v>
      </c>
      <c r="Z84">
        <v>21.35</v>
      </c>
      <c r="AA84" s="36">
        <f>IF(ISBLANK(Z85),"",Long7[[#This Row],[Adj Close]]/Z85-1)</f>
        <v>-5.1111111111110996E-2</v>
      </c>
      <c r="AE84" s="32">
        <v>44501</v>
      </c>
      <c r="AF84" s="47">
        <v>101.661247</v>
      </c>
      <c r="AG84" s="36">
        <f>IF(ISBLANK(AF85),"",Short0[[#This Row],[Adj Close]]/AF85-1)</f>
        <v>4.3630519578724325E-2</v>
      </c>
      <c r="AH84" s="40">
        <v>44501</v>
      </c>
      <c r="AI84" s="42">
        <v>121.217636</v>
      </c>
      <c r="AJ84" s="39">
        <f>IF(ISBLANK(AH85),"",Short1[[#This Row],[Adj Close]]/AH85-1)</f>
        <v>-0.99727564085045173</v>
      </c>
      <c r="AK84" s="32">
        <v>44501</v>
      </c>
      <c r="AL84" s="47">
        <v>166.070007</v>
      </c>
      <c r="AM84" s="36">
        <f>IF(ISBLANK(AL85),"",Short2[[#This Row],[Adj Close]]/AL85-1)</f>
        <v>7.5840307420931286E-3</v>
      </c>
      <c r="AN84" s="40">
        <v>44501</v>
      </c>
      <c r="AO84" s="42">
        <v>12.757175999999999</v>
      </c>
      <c r="AP84" s="39">
        <f>IF(ISBLANK(AO85),"",Short3[[#This Row],[Adj Close]]/AO85-1)</f>
        <v>2.8464376418734227E-2</v>
      </c>
      <c r="AQ84" s="32">
        <v>44501</v>
      </c>
      <c r="AR84" s="47">
        <v>46.702316000000003</v>
      </c>
      <c r="AS84" s="36">
        <f>IF(ISBLANK(AR85),"",Short4[[#This Row],[Adj Close]]/AR85-1)</f>
        <v>-8.3916106412049496E-2</v>
      </c>
      <c r="AT84" s="40">
        <v>44501</v>
      </c>
      <c r="AU84" s="42">
        <v>36.559638999999997</v>
      </c>
      <c r="AV84" s="39">
        <f>IF(ISBLANK(AU85),"",Short5[[#This Row],[Adj Close]]/AU85-1)</f>
        <v>-0.10151538692211282</v>
      </c>
      <c r="AW84" s="32">
        <v>44501</v>
      </c>
      <c r="AX84" s="47">
        <v>159.58431999999999</v>
      </c>
      <c r="AY84" s="36">
        <f>IF(ISBLANK(AX85),"",Short6[[#This Row],[Adj Close]]/AX85-1)</f>
        <v>-3.3339273187002694E-2</v>
      </c>
      <c r="AZ84" s="40">
        <v>44501</v>
      </c>
      <c r="BA84" s="42">
        <v>171.93318199999999</v>
      </c>
      <c r="BB84" s="39">
        <f>IF(ISBLANK(BA85),"",Short7[[#This Row],[Adj Close]]/BA85-1)</f>
        <v>-4.8307873950558577E-2</v>
      </c>
    </row>
    <row r="85" spans="1:54" x14ac:dyDescent="0.25">
      <c r="A85" s="40">
        <v>44494</v>
      </c>
      <c r="B85" s="42">
        <v>4605.3798829999996</v>
      </c>
      <c r="C85" s="39">
        <f>IF(ISBLANK(B86), "", GSPC[[#This Row],[Adj Close]]/B86-1)</f>
        <v>1.330721958769332E-2</v>
      </c>
      <c r="D85" s="40">
        <v>44494</v>
      </c>
      <c r="E85" s="38">
        <v>91.330001999999993</v>
      </c>
      <c r="F85" s="39">
        <f>IF(ISBLANK(E86), "", Long0[[#This Row],[Adj Close]]/E86-1)</f>
        <v>-4.4265342073364189E-2</v>
      </c>
      <c r="G85" s="32">
        <v>44494</v>
      </c>
      <c r="H85">
        <v>185.60522499999999</v>
      </c>
      <c r="I85" s="36">
        <f>IF(ISBLANK(H86),"",Long1[[#This Row],[Adj Close]]/H86-1)</f>
        <v>1.6944614662507185E-2</v>
      </c>
      <c r="J85" s="40">
        <v>44501</v>
      </c>
      <c r="K85" s="38">
        <v>26.700001</v>
      </c>
      <c r="L85" s="39">
        <f>IF(ISBLANK(K86),"",Long2[[#This Row],[Adj Close]]/K86-1)</f>
        <v>5.952380716175365E-2</v>
      </c>
      <c r="M85" s="32">
        <v>44494</v>
      </c>
      <c r="N85">
        <v>15.65</v>
      </c>
      <c r="O85" s="36">
        <f>IF(ISBLANK(N86),"",Long3[[#This Row],[Adj Close]]/N86-1)</f>
        <v>9.9016853932584192E-2</v>
      </c>
      <c r="P85" s="40">
        <v>44494</v>
      </c>
      <c r="Q85" s="38">
        <v>24.576174000000002</v>
      </c>
      <c r="R85" s="39">
        <f>IF(ISBLANK(Q86),"",Long4[[#This Row],[Adj Close]]/Q86-1)</f>
        <v>0.15048112624638676</v>
      </c>
      <c r="S85" s="32">
        <v>44494</v>
      </c>
      <c r="T85">
        <v>149.58999600000001</v>
      </c>
      <c r="U85" s="36">
        <f>IF(ISBLANK(T86),"",Long5[[#This Row],[Adj Close]]/T86-1)</f>
        <v>8.5637590532427144E-2</v>
      </c>
      <c r="V85" s="40">
        <v>44494</v>
      </c>
      <c r="W85" s="38">
        <v>45.23</v>
      </c>
      <c r="X85" s="39">
        <f>IF(ISBLANK(W86),"",Long6[[#This Row],[Adj Close]]/W86-1)</f>
        <v>-5.1781990528679489E-2</v>
      </c>
      <c r="Y85" s="32">
        <v>44494</v>
      </c>
      <c r="Z85">
        <v>22.5</v>
      </c>
      <c r="AA85" s="36">
        <f>IF(ISBLANK(Z86),"",Long7[[#This Row],[Adj Close]]/Z86-1)</f>
        <v>3.4482758620689724E-2</v>
      </c>
      <c r="AE85" s="32">
        <v>44494</v>
      </c>
      <c r="AF85" s="47">
        <v>97.411147999999997</v>
      </c>
      <c r="AG85" s="36">
        <f>IF(ISBLANK(AF86),"",Short0[[#This Row],[Adj Close]]/AF86-1)</f>
        <v>-5.6715759569668789E-3</v>
      </c>
      <c r="AH85" s="40">
        <v>44494</v>
      </c>
      <c r="AI85" s="42">
        <v>114.80315400000001</v>
      </c>
      <c r="AJ85" s="39">
        <f>IF(ISBLANK(AH86),"",Short1[[#This Row],[Adj Close]]/AH86-1)</f>
        <v>-0.99741939995953877</v>
      </c>
      <c r="AK85" s="32">
        <v>44494</v>
      </c>
      <c r="AL85" s="47">
        <v>164.820007</v>
      </c>
      <c r="AM85" s="36">
        <f>IF(ISBLANK(AL86),"",Short2[[#This Row],[Adj Close]]/AL86-1)</f>
        <v>-1.5823693701417008E-2</v>
      </c>
      <c r="AN85" s="40">
        <v>44494</v>
      </c>
      <c r="AO85" s="42">
        <v>12.404101000000001</v>
      </c>
      <c r="AP85" s="39">
        <f>IF(ISBLANK(AO86),"",Short3[[#This Row],[Adj Close]]/AO86-1)</f>
        <v>-4.2324230211830294E-2</v>
      </c>
      <c r="AQ85" s="32">
        <v>44494</v>
      </c>
      <c r="AR85" s="47">
        <v>50.980392000000002</v>
      </c>
      <c r="AS85" s="36">
        <f>IF(ISBLANK(AR86),"",Short4[[#This Row],[Adj Close]]/AR86-1)</f>
        <v>2.8050195965438895E-3</v>
      </c>
      <c r="AT85" s="40">
        <v>44494</v>
      </c>
      <c r="AU85" s="42">
        <v>40.690334</v>
      </c>
      <c r="AV85" s="39">
        <f>IF(ISBLANK(AU86),"",Short5[[#This Row],[Adj Close]]/AU86-1)</f>
        <v>-1.0473549328801957E-2</v>
      </c>
      <c r="AW85" s="32">
        <v>44494</v>
      </c>
      <c r="AX85" s="47">
        <v>165.08824200000001</v>
      </c>
      <c r="AY85" s="36">
        <f>IF(ISBLANK(AX86),"",Short6[[#This Row],[Adj Close]]/AX86-1)</f>
        <v>-4.0568497120008207E-4</v>
      </c>
      <c r="AZ85" s="40">
        <v>44494</v>
      </c>
      <c r="BA85" s="42">
        <v>180.660507</v>
      </c>
      <c r="BB85" s="39">
        <f>IF(ISBLANK(BA86),"",Short7[[#This Row],[Adj Close]]/BA86-1)</f>
        <v>5.6577823279754913E-2</v>
      </c>
    </row>
    <row r="86" spans="1:54" x14ac:dyDescent="0.25">
      <c r="A86" s="40">
        <v>44487</v>
      </c>
      <c r="B86" s="42">
        <v>4544.8999020000001</v>
      </c>
      <c r="C86" s="39">
        <f>IF(ISBLANK(B87), "", GSPC[[#This Row],[Adj Close]]/B87-1)</f>
        <v>1.6444575840510733E-2</v>
      </c>
      <c r="D86" s="40">
        <v>44487</v>
      </c>
      <c r="E86" s="38">
        <v>95.559997999999993</v>
      </c>
      <c r="F86" s="39">
        <f>IF(ISBLANK(E87), "", Long0[[#This Row],[Adj Close]]/E87-1)</f>
        <v>-1.4845381443299055E-2</v>
      </c>
      <c r="G86" s="32">
        <v>44487</v>
      </c>
      <c r="H86">
        <v>182.512619</v>
      </c>
      <c r="I86" s="36">
        <f>IF(ISBLANK(H87),"",Long1[[#This Row],[Adj Close]]/H87-1)</f>
        <v>1.6402448517401469E-2</v>
      </c>
      <c r="J86" s="40">
        <v>44494</v>
      </c>
      <c r="K86" s="38">
        <v>25.200001</v>
      </c>
      <c r="L86" s="39">
        <f>IF(ISBLANK(K87),"",Long2[[#This Row],[Adj Close]]/K87-1)</f>
        <v>8.1545153714384311E-2</v>
      </c>
      <c r="M86" s="32">
        <v>44487</v>
      </c>
      <c r="N86">
        <v>14.24</v>
      </c>
      <c r="O86" s="36">
        <f>IF(ISBLANK(N87),"",Long3[[#This Row],[Adj Close]]/N87-1)</f>
        <v>6.2686567164179197E-2</v>
      </c>
      <c r="P86" s="40">
        <v>44487</v>
      </c>
      <c r="Q86" s="38">
        <v>21.361649</v>
      </c>
      <c r="R86" s="39">
        <f>IF(ISBLANK(Q87),"",Long4[[#This Row],[Adj Close]]/Q87-1)</f>
        <v>-2.7647855077548633E-2</v>
      </c>
      <c r="S86" s="32">
        <v>44487</v>
      </c>
      <c r="T86">
        <v>137.78999300000001</v>
      </c>
      <c r="U86" s="36">
        <f>IF(ISBLANK(T87),"",Long5[[#This Row],[Adj Close]]/T87-1)</f>
        <v>1.7651396646295447E-2</v>
      </c>
      <c r="V86" s="40">
        <v>44487</v>
      </c>
      <c r="W86" s="38">
        <v>47.700001</v>
      </c>
      <c r="X86" s="39">
        <f>IF(ISBLANK(W87),"",Long6[[#This Row],[Adj Close]]/W87-1)</f>
        <v>3.966870009440493E-2</v>
      </c>
      <c r="Y86" s="32">
        <v>44487</v>
      </c>
      <c r="Z86">
        <v>21.75</v>
      </c>
      <c r="AA86" s="36">
        <f>IF(ISBLANK(Z87),"",Long7[[#This Row],[Adj Close]]/Z87-1)</f>
        <v>7.6732619963731707E-2</v>
      </c>
      <c r="AE86" s="32">
        <v>44487</v>
      </c>
      <c r="AF86" s="47">
        <v>97.966774000000001</v>
      </c>
      <c r="AG86" s="36">
        <f>IF(ISBLANK(AF87),"",Short0[[#This Row],[Adj Close]]/AF87-1)</f>
        <v>3.7546295157295129E-2</v>
      </c>
      <c r="AH86" s="40">
        <v>44487</v>
      </c>
      <c r="AI86" s="42">
        <v>111.187386</v>
      </c>
      <c r="AJ86" s="39">
        <f>IF(ISBLANK(AH87),"",Short1[[#This Row],[Adj Close]]/AH87-1)</f>
        <v>-0.99750028358812948</v>
      </c>
      <c r="AK86" s="32">
        <v>44487</v>
      </c>
      <c r="AL86" s="47">
        <v>167.470001</v>
      </c>
      <c r="AM86" s="36">
        <f>IF(ISBLANK(AL87),"",Short2[[#This Row],[Adj Close]]/AL87-1)</f>
        <v>1.4969703030303094E-2</v>
      </c>
      <c r="AN86" s="40">
        <v>44487</v>
      </c>
      <c r="AO86" s="42">
        <v>12.952297</v>
      </c>
      <c r="AP86" s="39">
        <f>IF(ISBLANK(AO87),"",Short3[[#This Row],[Adj Close]]/AO87-1)</f>
        <v>3.5661123970399444E-2</v>
      </c>
      <c r="AQ86" s="32">
        <v>44487</v>
      </c>
      <c r="AR86" s="47">
        <v>50.837791000000003</v>
      </c>
      <c r="AS86" s="36">
        <f>IF(ISBLANK(AR87),"",Short4[[#This Row],[Adj Close]]/AR87-1)</f>
        <v>6.6699926601393678E-2</v>
      </c>
      <c r="AT86" s="40">
        <v>44487</v>
      </c>
      <c r="AU86" s="42">
        <v>41.121017000000002</v>
      </c>
      <c r="AV86" s="39">
        <f>IF(ISBLANK(AU87),"",Short5[[#This Row],[Adj Close]]/AU87-1)</f>
        <v>1.3021238208984487E-2</v>
      </c>
      <c r="AW86" s="32">
        <v>44487</v>
      </c>
      <c r="AX86" s="47">
        <v>165.15524300000001</v>
      </c>
      <c r="AY86" s="36">
        <f>IF(ISBLANK(AX87),"",Short6[[#This Row],[Adj Close]]/AX87-1)</f>
        <v>4.1904024650338823E-3</v>
      </c>
      <c r="AZ86" s="40">
        <v>44487</v>
      </c>
      <c r="BA86" s="42">
        <v>170.98646500000001</v>
      </c>
      <c r="BB86" s="39">
        <f>IF(ISBLANK(BA87),"",Short7[[#This Row],[Adj Close]]/BA87-1)</f>
        <v>-1.9342786642196463E-2</v>
      </c>
    </row>
    <row r="87" spans="1:54" x14ac:dyDescent="0.25">
      <c r="A87" s="40">
        <v>44480</v>
      </c>
      <c r="B87" s="42">
        <v>4471.3701170000004</v>
      </c>
      <c r="C87" s="39">
        <f>IF(ISBLANK(B88), "", GSPC[[#This Row],[Adj Close]]/B88-1)</f>
        <v>1.8224568319245016E-2</v>
      </c>
      <c r="D87" s="40">
        <v>44480</v>
      </c>
      <c r="E87" s="38">
        <v>97</v>
      </c>
      <c r="F87" s="39">
        <f>IF(ISBLANK(E88), "", Long0[[#This Row],[Adj Close]]/E88-1)</f>
        <v>-1.6526381928207989E-2</v>
      </c>
      <c r="G87" s="32">
        <v>44480</v>
      </c>
      <c r="H87">
        <v>179.56727599999999</v>
      </c>
      <c r="I87" s="36">
        <f>IF(ISBLANK(H88),"",Long1[[#This Row],[Adj Close]]/H88-1)</f>
        <v>5.1451621922545598E-2</v>
      </c>
      <c r="J87" s="40">
        <v>44487</v>
      </c>
      <c r="K87" s="38">
        <v>23.299999</v>
      </c>
      <c r="L87" s="39">
        <f>IF(ISBLANK(K88),"",Long2[[#This Row],[Adj Close]]/K88-1)</f>
        <v>0.1201923134707843</v>
      </c>
      <c r="M87" s="32">
        <v>44480</v>
      </c>
      <c r="N87">
        <v>13.4</v>
      </c>
      <c r="O87" s="36">
        <f>IF(ISBLANK(N88),"",Long3[[#This Row],[Adj Close]]/N88-1)</f>
        <v>4.4427123928293177E-2</v>
      </c>
      <c r="P87" s="40">
        <v>44480</v>
      </c>
      <c r="Q87" s="38">
        <v>21.969045999999999</v>
      </c>
      <c r="R87" s="39">
        <f>IF(ISBLANK(Q88),"",Long4[[#This Row],[Adj Close]]/Q88-1)</f>
        <v>1.7748978755501632E-2</v>
      </c>
      <c r="S87" s="32">
        <v>44480</v>
      </c>
      <c r="T87">
        <v>135.39999399999999</v>
      </c>
      <c r="U87" s="36">
        <f>IF(ISBLANK(T88),"",Long5[[#This Row],[Adj Close]]/T88-1)</f>
        <v>2.9266369534024284E-2</v>
      </c>
      <c r="V87" s="40">
        <v>44480</v>
      </c>
      <c r="W87" s="38">
        <v>45.880001</v>
      </c>
      <c r="X87" s="39">
        <f>IF(ISBLANK(W88),"",Long6[[#This Row],[Adj Close]]/W88-1)</f>
        <v>-5.7131093300452074E-2</v>
      </c>
      <c r="Y87" s="32">
        <v>44480</v>
      </c>
      <c r="Z87">
        <v>20.200001</v>
      </c>
      <c r="AA87" s="36">
        <f>IF(ISBLANK(Z88),"",Long7[[#This Row],[Adj Close]]/Z88-1)</f>
        <v>4.771783984865996E-2</v>
      </c>
      <c r="AE87" s="32">
        <v>44480</v>
      </c>
      <c r="AF87" s="47">
        <v>94.421593000000001</v>
      </c>
      <c r="AG87" s="36">
        <f>IF(ISBLANK(AF88),"",Short0[[#This Row],[Adj Close]]/AF88-1)</f>
        <v>3.484274946350352E-2</v>
      </c>
      <c r="AH87" s="40">
        <v>44480</v>
      </c>
      <c r="AI87" s="42">
        <v>106.726364</v>
      </c>
      <c r="AJ87" s="39">
        <f>IF(ISBLANK(AH88),"",Short1[[#This Row],[Adj Close]]/AH88-1)</f>
        <v>-0.99760019868234662</v>
      </c>
      <c r="AK87" s="32">
        <v>44480</v>
      </c>
      <c r="AL87" s="47">
        <v>165</v>
      </c>
      <c r="AM87" s="36">
        <f>IF(ISBLANK(AL88),"",Short2[[#This Row],[Adj Close]]/AL88-1)</f>
        <v>9.3439407293813392E-2</v>
      </c>
      <c r="AN87" s="40">
        <v>44480</v>
      </c>
      <c r="AO87" s="42">
        <v>12.506308000000001</v>
      </c>
      <c r="AP87" s="39">
        <f>IF(ISBLANK(AO88),"",Short3[[#This Row],[Adj Close]]/AO88-1)</f>
        <v>-1.2472420422129593E-2</v>
      </c>
      <c r="AQ87" s="32">
        <v>44480</v>
      </c>
      <c r="AR87" s="47">
        <v>47.658943000000001</v>
      </c>
      <c r="AS87" s="36">
        <f>IF(ISBLANK(AR88),"",Short4[[#This Row],[Adj Close]]/AR88-1)</f>
        <v>2.5965732113717443E-2</v>
      </c>
      <c r="AT87" s="40">
        <v>44480</v>
      </c>
      <c r="AU87" s="42">
        <v>40.592452999999999</v>
      </c>
      <c r="AV87" s="39">
        <f>IF(ISBLANK(AU88),"",Short5[[#This Row],[Adj Close]]/AU88-1)</f>
        <v>2.648510382968583E-2</v>
      </c>
      <c r="AW87" s="32">
        <v>44480</v>
      </c>
      <c r="AX87" s="47">
        <v>164.46606399999999</v>
      </c>
      <c r="AY87" s="36">
        <f>IF(ISBLANK(AX88),"",Short6[[#This Row],[Adj Close]]/AX88-1)</f>
        <v>8.8984563176729425E-2</v>
      </c>
      <c r="AZ87" s="40">
        <v>44480</v>
      </c>
      <c r="BA87" s="42">
        <v>174.35905500000001</v>
      </c>
      <c r="BB87" s="39">
        <f>IF(ISBLANK(BA88),"",Short7[[#This Row],[Adj Close]]/BA88-1)</f>
        <v>4.6151038808831979E-2</v>
      </c>
    </row>
    <row r="88" spans="1:54" x14ac:dyDescent="0.25">
      <c r="A88" s="40">
        <v>44473</v>
      </c>
      <c r="B88" s="42">
        <v>4391.3398440000001</v>
      </c>
      <c r="C88" s="39">
        <f>IF(ISBLANK(B89), "", GSPC[[#This Row],[Adj Close]]/B89-1)</f>
        <v>7.8722721602237922E-3</v>
      </c>
      <c r="D88" s="40">
        <v>44473</v>
      </c>
      <c r="E88" s="38">
        <v>98.629997000000003</v>
      </c>
      <c r="F88" s="39">
        <f>IF(ISBLANK(E89), "", Long0[[#This Row],[Adj Close]]/E89-1)</f>
        <v>-0.11375688638910153</v>
      </c>
      <c r="G88" s="32">
        <v>44473</v>
      </c>
      <c r="H88">
        <v>170.78035</v>
      </c>
      <c r="I88" s="36">
        <f>IF(ISBLANK(H89),"",Long1[[#This Row],[Adj Close]]/H89-1)</f>
        <v>4.0402926575680009E-3</v>
      </c>
      <c r="J88" s="40">
        <v>44480</v>
      </c>
      <c r="K88" s="38">
        <v>20.799999</v>
      </c>
      <c r="L88" s="39">
        <f>IF(ISBLANK(K89),"",Long2[[#This Row],[Adj Close]]/K89-1)</f>
        <v>-9.523857142857195E-3</v>
      </c>
      <c r="M88" s="32">
        <v>44473</v>
      </c>
      <c r="N88">
        <v>12.83</v>
      </c>
      <c r="O88" s="36">
        <f>IF(ISBLANK(N89),"",Long3[[#This Row],[Adj Close]]/N89-1)</f>
        <v>-9.5204513399153701E-2</v>
      </c>
      <c r="P88" s="40">
        <v>44473</v>
      </c>
      <c r="Q88" s="38">
        <v>21.585917999999999</v>
      </c>
      <c r="R88" s="39">
        <f>IF(ISBLANK(Q89),"",Long4[[#This Row],[Adj Close]]/Q89-1)</f>
        <v>0.10209915815662929</v>
      </c>
      <c r="S88" s="32">
        <v>44473</v>
      </c>
      <c r="T88">
        <v>131.550003</v>
      </c>
      <c r="U88" s="36">
        <f>IF(ISBLANK(T89),"",Long5[[#This Row],[Adj Close]]/T89-1)</f>
        <v>3.8197490633710807E-2</v>
      </c>
      <c r="V88" s="40">
        <v>44473</v>
      </c>
      <c r="W88" s="38">
        <v>48.66</v>
      </c>
      <c r="X88" s="39">
        <f>IF(ISBLANK(W89),"",Long6[[#This Row],[Adj Close]]/W89-1)</f>
        <v>-7.0309514711501819E-2</v>
      </c>
      <c r="Y88" s="32">
        <v>44473</v>
      </c>
      <c r="Z88">
        <v>19.280000999999999</v>
      </c>
      <c r="AA88" s="36">
        <f>IF(ISBLANK(Z89),"",Long7[[#This Row],[Adj Close]]/Z89-1)</f>
        <v>-9.056603346386638E-2</v>
      </c>
      <c r="AE88" s="32">
        <v>44473</v>
      </c>
      <c r="AF88" s="47">
        <v>91.242455000000007</v>
      </c>
      <c r="AG88" s="36">
        <f>IF(ISBLANK(AF89),"",Short0[[#This Row],[Adj Close]]/AF89-1)</f>
        <v>1.6008936621456638E-3</v>
      </c>
      <c r="AH88" s="40">
        <v>44473</v>
      </c>
      <c r="AI88" s="42">
        <v>100.725121</v>
      </c>
      <c r="AJ88" s="39">
        <f>IF(ISBLANK(AH89),"",Short1[[#This Row],[Adj Close]]/AH89-1)</f>
        <v>-0.99773478340754729</v>
      </c>
      <c r="AK88" s="32">
        <v>44473</v>
      </c>
      <c r="AL88" s="47">
        <v>150.89999399999999</v>
      </c>
      <c r="AM88" s="36">
        <f>IF(ISBLANK(AL89),"",Short2[[#This Row],[Adj Close]]/AL89-1)</f>
        <v>3.9685786410953439E-2</v>
      </c>
      <c r="AN88" s="40">
        <v>44473</v>
      </c>
      <c r="AO88" s="42">
        <v>12.664262000000001</v>
      </c>
      <c r="AP88" s="39">
        <f>IF(ISBLANK(AO89),"",Short3[[#This Row],[Adj Close]]/AO89-1)</f>
        <v>2.2058518620986511E-3</v>
      </c>
      <c r="AQ88" s="32">
        <v>44473</v>
      </c>
      <c r="AR88" s="47">
        <v>46.452762999999997</v>
      </c>
      <c r="AS88" s="36">
        <f>IF(ISBLANK(AR89),"",Short4[[#This Row],[Adj Close]]/AR89-1)</f>
        <v>-3.302410332891581E-2</v>
      </c>
      <c r="AT88" s="40">
        <v>44473</v>
      </c>
      <c r="AU88" s="42">
        <v>39.545096999999998</v>
      </c>
      <c r="AV88" s="39">
        <f>IF(ISBLANK(AU89),"",Short5[[#This Row],[Adj Close]]/AU89-1)</f>
        <v>6.8783112397977852E-2</v>
      </c>
      <c r="AW88" s="32">
        <v>44473</v>
      </c>
      <c r="AX88" s="47">
        <v>151.026993</v>
      </c>
      <c r="AY88" s="36">
        <f>IF(ISBLANK(AX89),"",Short6[[#This Row],[Adj Close]]/AX89-1)</f>
        <v>-6.8814653907251722E-2</v>
      </c>
      <c r="AZ88" s="40">
        <v>44473</v>
      </c>
      <c r="BA88" s="42">
        <v>166.667191</v>
      </c>
      <c r="BB88" s="39">
        <f>IF(ISBLANK(BA89),"",Short7[[#This Row],[Adj Close]]/BA89-1)</f>
        <v>-1.6640415571802514E-2</v>
      </c>
    </row>
    <row r="89" spans="1:54" x14ac:dyDescent="0.25">
      <c r="A89" s="40">
        <v>44466</v>
      </c>
      <c r="B89" s="42">
        <v>4357.0400390000004</v>
      </c>
      <c r="C89" s="39">
        <f>IF(ISBLANK(B90), "", GSPC[[#This Row],[Adj Close]]/B90-1)</f>
        <v>-2.2094127106817241E-2</v>
      </c>
      <c r="D89" s="40">
        <v>44466</v>
      </c>
      <c r="E89" s="38">
        <v>111.290001</v>
      </c>
      <c r="F89" s="39">
        <f>IF(ISBLANK(E90), "", Long0[[#This Row],[Adj Close]]/E90-1)</f>
        <v>-4.4146688997681038E-2</v>
      </c>
      <c r="G89" s="32">
        <v>44466</v>
      </c>
      <c r="H89">
        <v>170.09312399999999</v>
      </c>
      <c r="I89" s="36">
        <f>IF(ISBLANK(H90),"",Long1[[#This Row],[Adj Close]]/H90-1)</f>
        <v>-4.5454537036696663E-2</v>
      </c>
      <c r="J89" s="40">
        <v>44473</v>
      </c>
      <c r="K89" s="38">
        <v>21</v>
      </c>
      <c r="L89" s="39">
        <f>IF(ISBLANK(K90),"",Long2[[#This Row],[Adj Close]]/K90-1)</f>
        <v>1.9417475728155331E-2</v>
      </c>
      <c r="M89" s="32">
        <v>44466</v>
      </c>
      <c r="N89">
        <v>14.18</v>
      </c>
      <c r="O89" s="36">
        <f>IF(ISBLANK(N90),"",Long3[[#This Row],[Adj Close]]/N90-1)</f>
        <v>-1.0467550593161179E-2</v>
      </c>
      <c r="P89" s="40">
        <v>44466</v>
      </c>
      <c r="Q89" s="38">
        <v>19.586185</v>
      </c>
      <c r="R89" s="39">
        <f>IF(ISBLANK(Q90),"",Long4[[#This Row],[Adj Close]]/Q90-1)</f>
        <v>3.6597648312086006E-2</v>
      </c>
      <c r="S89" s="32">
        <v>44466</v>
      </c>
      <c r="T89">
        <v>126.709999</v>
      </c>
      <c r="U89" s="36">
        <f>IF(ISBLANK(T90),"",Long5[[#This Row],[Adj Close]]/T90-1)</f>
        <v>-6.0711603886357435E-2</v>
      </c>
      <c r="V89" s="40">
        <v>44466</v>
      </c>
      <c r="W89" s="38">
        <v>52.34</v>
      </c>
      <c r="X89" s="39">
        <f>IF(ISBLANK(W90),"",Long6[[#This Row],[Adj Close]]/W90-1)</f>
        <v>-4.4890493519899488E-2</v>
      </c>
      <c r="Y89" s="32">
        <v>44466</v>
      </c>
      <c r="Z89">
        <v>21.200001</v>
      </c>
      <c r="AA89" s="36">
        <f>IF(ISBLANK(Z90),"",Long7[[#This Row],[Adj Close]]/Z90-1)</f>
        <v>4.7393838862559434E-3</v>
      </c>
      <c r="AE89" s="32">
        <v>44466</v>
      </c>
      <c r="AF89" s="47">
        <v>91.096619000000004</v>
      </c>
      <c r="AG89" s="36">
        <f>IF(ISBLANK(AF90),"",Short0[[#This Row],[Adj Close]]/AF90-1)</f>
        <v>-6.262508078470308E-2</v>
      </c>
      <c r="AH89" s="40">
        <v>44466</v>
      </c>
      <c r="AI89" s="42">
        <v>98.903144999999995</v>
      </c>
      <c r="AJ89" s="39">
        <f>IF(ISBLANK(AH90),"",Short1[[#This Row],[Adj Close]]/AH90-1)</f>
        <v>-0.99777540779144835</v>
      </c>
      <c r="AK89" s="32">
        <v>44466</v>
      </c>
      <c r="AL89" s="47">
        <v>145.13999899999999</v>
      </c>
      <c r="AM89" s="36">
        <f>IF(ISBLANK(AL90),"",Short2[[#This Row],[Adj Close]]/AL90-1)</f>
        <v>-3.957117653425013E-2</v>
      </c>
      <c r="AN89" s="40">
        <v>44466</v>
      </c>
      <c r="AO89" s="42">
        <v>12.636388</v>
      </c>
      <c r="AP89" s="39">
        <f>IF(ISBLANK(AO90),"",Short3[[#This Row],[Adj Close]]/AO90-1)</f>
        <v>1.6442438434565831E-2</v>
      </c>
      <c r="AQ89" s="32">
        <v>44466</v>
      </c>
      <c r="AR89" s="47">
        <v>48.039214999999999</v>
      </c>
      <c r="AS89" s="36">
        <f>IF(ISBLANK(AR90),"",Short4[[#This Row],[Adj Close]]/AR90-1)</f>
        <v>-5.4164758410259584E-2</v>
      </c>
      <c r="AT89" s="40">
        <v>44466</v>
      </c>
      <c r="AU89" s="42">
        <v>37.000114000000004</v>
      </c>
      <c r="AV89" s="39">
        <f>IF(ISBLANK(AU90),"",Short5[[#This Row],[Adj Close]]/AU90-1)</f>
        <v>5.4099405598025507E-2</v>
      </c>
      <c r="AW89" s="32">
        <v>44466</v>
      </c>
      <c r="AX89" s="47">
        <v>162.18789699999999</v>
      </c>
      <c r="AY89" s="36">
        <f>IF(ISBLANK(AX90),"",Short6[[#This Row],[Adj Close]]/AX90-1)</f>
        <v>-6.6446420990981858E-2</v>
      </c>
      <c r="AZ89" s="40">
        <v>44466</v>
      </c>
      <c r="BA89" s="42">
        <v>169.48753400000001</v>
      </c>
      <c r="BB89" s="39">
        <f>IF(ISBLANK(BA90),"",Short7[[#This Row],[Adj Close]]/BA90-1)</f>
        <v>-9.8599838038121335E-2</v>
      </c>
    </row>
    <row r="90" spans="1:54" x14ac:dyDescent="0.25">
      <c r="A90" s="40">
        <v>44459</v>
      </c>
      <c r="B90" s="42">
        <v>4455.4799800000001</v>
      </c>
      <c r="C90" s="39">
        <f>IF(ISBLANK(B91), "", GSPC[[#This Row],[Adj Close]]/B91-1)</f>
        <v>5.0732676619742456E-3</v>
      </c>
      <c r="D90" s="40">
        <v>44459</v>
      </c>
      <c r="E90" s="38">
        <v>116.43</v>
      </c>
      <c r="F90" s="39">
        <f>IF(ISBLANK(E91), "", Long0[[#This Row],[Adj Close]]/E91-1)</f>
        <v>-6.4969460286768199E-2</v>
      </c>
      <c r="G90" s="32">
        <v>44459</v>
      </c>
      <c r="H90">
        <v>178.19279499999999</v>
      </c>
      <c r="I90" s="36">
        <f>IF(ISBLANK(H91),"",Long1[[#This Row],[Adj Close]]/H91-1)</f>
        <v>-1.5726656085871316E-2</v>
      </c>
      <c r="J90" s="40">
        <v>44466</v>
      </c>
      <c r="K90" s="38">
        <v>20.6</v>
      </c>
      <c r="L90" s="39">
        <f>IF(ISBLANK(K91),"",Long2[[#This Row],[Adj Close]]/K91-1)</f>
        <v>3.0000000000000027E-2</v>
      </c>
      <c r="M90" s="32">
        <v>44459</v>
      </c>
      <c r="N90">
        <v>14.33</v>
      </c>
      <c r="O90" s="36">
        <f>IF(ISBLANK(N91),"",Long3[[#This Row],[Adj Close]]/N91-1)</f>
        <v>3.0935251798561048E-2</v>
      </c>
      <c r="P90" s="40">
        <v>44459</v>
      </c>
      <c r="Q90" s="38">
        <v>18.894684000000002</v>
      </c>
      <c r="R90" s="39">
        <f>IF(ISBLANK(Q91),"",Long4[[#This Row],[Adj Close]]/Q91-1)</f>
        <v>4.4421229782206861E-2</v>
      </c>
      <c r="S90" s="32">
        <v>44459</v>
      </c>
      <c r="T90">
        <v>134.89999399999999</v>
      </c>
      <c r="U90" s="36">
        <f>IF(ISBLANK(T91),"",Long5[[#This Row],[Adj Close]]/T91-1)</f>
        <v>-5.7697749156251699E-2</v>
      </c>
      <c r="V90" s="40">
        <v>44459</v>
      </c>
      <c r="W90" s="38">
        <v>54.799999</v>
      </c>
      <c r="X90" s="39">
        <f>IF(ISBLANK(W91),"",Long6[[#This Row],[Adj Close]]/W91-1)</f>
        <v>-2.0028595136931115E-2</v>
      </c>
      <c r="Y90" s="32">
        <v>44459</v>
      </c>
      <c r="Z90">
        <v>21.1</v>
      </c>
      <c r="AA90" s="36">
        <f>IF(ISBLANK(Z91),"",Long7[[#This Row],[Adj Close]]/Z91-1)</f>
        <v>-4.3083856829199796E-2</v>
      </c>
      <c r="AE90" s="32">
        <v>44459</v>
      </c>
      <c r="AF90" s="47">
        <v>97.182693</v>
      </c>
      <c r="AG90" s="36">
        <f>IF(ISBLANK(AF91),"",Short0[[#This Row],[Adj Close]]/AF91-1)</f>
        <v>-1.3033106418822937E-2</v>
      </c>
      <c r="AH90" s="40">
        <v>44459</v>
      </c>
      <c r="AI90" s="42">
        <v>98.367821000000006</v>
      </c>
      <c r="AJ90" s="39">
        <f>IF(ISBLANK(AH91),"",Short1[[#This Row],[Adj Close]]/AH91-1)</f>
        <v>-0.99778710022046257</v>
      </c>
      <c r="AK90" s="32">
        <v>44459</v>
      </c>
      <c r="AL90" s="47">
        <v>151.11999499999999</v>
      </c>
      <c r="AM90" s="36">
        <f>IF(ISBLANK(AL91),"",Short2[[#This Row],[Adj Close]]/AL91-1)</f>
        <v>-4.3484253811334472E-3</v>
      </c>
      <c r="AN90" s="40">
        <v>44459</v>
      </c>
      <c r="AO90" s="42">
        <v>12.431976000000001</v>
      </c>
      <c r="AP90" s="39">
        <f>IF(ISBLANK(AO91),"",Short3[[#This Row],[Adj Close]]/AO91-1)</f>
        <v>-1.4001334971168622E-2</v>
      </c>
      <c r="AQ90" s="32">
        <v>44459</v>
      </c>
      <c r="AR90" s="47">
        <v>50.790256999999997</v>
      </c>
      <c r="AS90" s="36">
        <f>IF(ISBLANK(AR91),"",Short4[[#This Row],[Adj Close]]/AR91-1)</f>
        <v>2.8516430573153118E-2</v>
      </c>
      <c r="AT90" s="40">
        <v>44459</v>
      </c>
      <c r="AU90" s="42">
        <v>35.101162000000002</v>
      </c>
      <c r="AV90" s="39">
        <f>IF(ISBLANK(AU91),"",Short5[[#This Row],[Adj Close]]/AU91-1)</f>
        <v>6.6944152125271827E-2</v>
      </c>
      <c r="AW90" s="32">
        <v>44459</v>
      </c>
      <c r="AX90" s="47">
        <v>173.73175000000001</v>
      </c>
      <c r="AY90" s="36">
        <f>IF(ISBLANK(AX91),"",Short6[[#This Row],[Adj Close]]/AX91-1)</f>
        <v>-9.4957459944161604E-3</v>
      </c>
      <c r="AZ90" s="40">
        <v>44459</v>
      </c>
      <c r="BA90" s="42">
        <v>188.026962</v>
      </c>
      <c r="BB90" s="39">
        <f>IF(ISBLANK(BA91),"",Short7[[#This Row],[Adj Close]]/BA91-1)</f>
        <v>-2.4962397855278873E-2</v>
      </c>
    </row>
    <row r="91" spans="1:54" x14ac:dyDescent="0.25">
      <c r="A91" s="40">
        <v>44452</v>
      </c>
      <c r="B91" s="42">
        <v>4432.9902339999999</v>
      </c>
      <c r="C91" s="39">
        <f>IF(ISBLANK(B92), "", GSPC[[#This Row],[Adj Close]]/B92-1)</f>
        <v>-5.7394604453261389E-3</v>
      </c>
      <c r="D91" s="40">
        <v>44452</v>
      </c>
      <c r="E91" s="38">
        <v>124.519997</v>
      </c>
      <c r="F91" s="39">
        <f>IF(ISBLANK(E92), "", Long0[[#This Row],[Adj Close]]/E92-1)</f>
        <v>3.1306932769702422E-2</v>
      </c>
      <c r="G91" s="32">
        <v>44452</v>
      </c>
      <c r="H91">
        <v>181.03994800000001</v>
      </c>
      <c r="I91" s="36">
        <f>IF(ISBLANK(H92),"",Long1[[#This Row],[Adj Close]]/H92-1)</f>
        <v>3.7703973602600804E-2</v>
      </c>
      <c r="J91" s="40">
        <v>44459</v>
      </c>
      <c r="K91" s="38">
        <v>20</v>
      </c>
      <c r="L91" s="39">
        <f>IF(ISBLANK(K92),"",Long2[[#This Row],[Adj Close]]/K92-1)</f>
        <v>-4.3062200956937691E-2</v>
      </c>
      <c r="M91" s="32">
        <v>44452</v>
      </c>
      <c r="N91">
        <v>13.9</v>
      </c>
      <c r="O91" s="36">
        <f>IF(ISBLANK(N92),"",Long3[[#This Row],[Adj Close]]/N92-1)</f>
        <v>-7.1428571428571175E-3</v>
      </c>
      <c r="P91" s="40">
        <v>44452</v>
      </c>
      <c r="Q91" s="38">
        <v>18.091056999999999</v>
      </c>
      <c r="R91" s="39">
        <f>IF(ISBLANK(Q92),"",Long4[[#This Row],[Adj Close]]/Q92-1)</f>
        <v>5.7923574662848365E-2</v>
      </c>
      <c r="S91" s="32">
        <v>44452</v>
      </c>
      <c r="T91">
        <v>143.16000399999999</v>
      </c>
      <c r="U91" s="36">
        <f>IF(ISBLANK(T92),"",Long5[[#This Row],[Adj Close]]/T92-1)</f>
        <v>7.6722527366384075E-3</v>
      </c>
      <c r="V91" s="40">
        <v>44452</v>
      </c>
      <c r="W91" s="38">
        <v>55.919998</v>
      </c>
      <c r="X91" s="39">
        <f>IF(ISBLANK(W92),"",Long6[[#This Row],[Adj Close]]/W92-1)</f>
        <v>-5.3362325625003759E-3</v>
      </c>
      <c r="Y91" s="32">
        <v>44452</v>
      </c>
      <c r="Z91">
        <v>22.049999</v>
      </c>
      <c r="AA91" s="36">
        <f>IF(ISBLANK(Z92),"",Long7[[#This Row],[Adj Close]]/Z92-1)</f>
        <v>-6.5678008474576388E-2</v>
      </c>
      <c r="AE91" s="32">
        <v>44452</v>
      </c>
      <c r="AF91" s="47">
        <v>98.466010999999995</v>
      </c>
      <c r="AG91" s="36">
        <f>IF(ISBLANK(AF92),"",Short0[[#This Row],[Adj Close]]/AF92-1)</f>
        <v>1.5440099843245569E-2</v>
      </c>
      <c r="AH91" s="40">
        <v>44452</v>
      </c>
      <c r="AI91" s="42">
        <v>102.30373400000001</v>
      </c>
      <c r="AJ91" s="39">
        <f>IF(ISBLANK(AH92),"",Short1[[#This Row],[Adj Close]]/AH92-1)</f>
        <v>-0.99769819475756549</v>
      </c>
      <c r="AK91" s="32">
        <v>44452</v>
      </c>
      <c r="AL91" s="47">
        <v>151.779999</v>
      </c>
      <c r="AM91" s="36">
        <f>IF(ISBLANK(AL92),"",Short2[[#This Row],[Adj Close]]/AL92-1)</f>
        <v>-1.3454708607551158E-2</v>
      </c>
      <c r="AN91" s="40">
        <v>44452</v>
      </c>
      <c r="AO91" s="42">
        <v>12.608511999999999</v>
      </c>
      <c r="AP91" s="39">
        <f>IF(ISBLANK(AO92),"",Short3[[#This Row],[Adj Close]]/AO92-1)</f>
        <v>-1.6666927931897058E-2</v>
      </c>
      <c r="AQ91" s="32">
        <v>44452</v>
      </c>
      <c r="AR91" s="47">
        <v>49.382057000000003</v>
      </c>
      <c r="AS91" s="36">
        <f>IF(ISBLANK(AR92),"",Short4[[#This Row],[Adj Close]]/AR92-1)</f>
        <v>-1.2358859999999972E-2</v>
      </c>
      <c r="AT91" s="40">
        <v>44452</v>
      </c>
      <c r="AU91" s="42">
        <v>32.898781</v>
      </c>
      <c r="AV91" s="39">
        <f>IF(ISBLANK(AU92),"",Short5[[#This Row],[Adj Close]]/AU92-1)</f>
        <v>5.758350509790211E-2</v>
      </c>
      <c r="AW91" s="32">
        <v>44452</v>
      </c>
      <c r="AX91" s="47">
        <v>175.397278</v>
      </c>
      <c r="AY91" s="36">
        <f>IF(ISBLANK(AX92),"",Short6[[#This Row],[Adj Close]]/AX92-1)</f>
        <v>-3.5347907819516244E-3</v>
      </c>
      <c r="AZ91" s="40">
        <v>44452</v>
      </c>
      <c r="BA91" s="42">
        <v>192.84072900000001</v>
      </c>
      <c r="BB91" s="39">
        <f>IF(ISBLANK(BA92),"",Short7[[#This Row],[Adj Close]]/BA92-1)</f>
        <v>-2.2667020121590165E-2</v>
      </c>
    </row>
    <row r="92" spans="1:54" x14ac:dyDescent="0.25">
      <c r="A92" s="40">
        <v>44445</v>
      </c>
      <c r="B92" s="42">
        <v>4458.580078</v>
      </c>
      <c r="C92" s="39">
        <f>IF(ISBLANK(B93), "", GSPC[[#This Row],[Adj Close]]/B93-1)</f>
        <v>-1.694439006175541E-2</v>
      </c>
      <c r="D92" s="40">
        <v>44445</v>
      </c>
      <c r="E92" s="38">
        <v>120.739998</v>
      </c>
      <c r="F92" s="39">
        <f>IF(ISBLANK(E93), "", Long0[[#This Row],[Adj Close]]/E93-1)</f>
        <v>-1.0003288045287717E-2</v>
      </c>
      <c r="G92" s="32">
        <v>44445</v>
      </c>
      <c r="H92">
        <v>174.46203600000001</v>
      </c>
      <c r="I92" s="36">
        <f>IF(ISBLANK(H93),"",Long1[[#This Row],[Adj Close]]/H93-1)</f>
        <v>-8.4347161457831721E-4</v>
      </c>
      <c r="J92" s="40">
        <v>44452</v>
      </c>
      <c r="K92" s="38">
        <v>20.9</v>
      </c>
      <c r="L92" s="39">
        <f>IF(ISBLANK(K93),"",Long2[[#This Row],[Adj Close]]/K93-1)</f>
        <v>-4.761904761904856E-3</v>
      </c>
      <c r="M92" s="32">
        <v>44445</v>
      </c>
      <c r="N92">
        <v>14</v>
      </c>
      <c r="O92" s="36">
        <f>IF(ISBLANK(N93),"",Long3[[#This Row],[Adj Close]]/N93-1)</f>
        <v>1.4492753623188248E-2</v>
      </c>
      <c r="P92" s="40">
        <v>44445</v>
      </c>
      <c r="Q92" s="38">
        <v>17.100532999999999</v>
      </c>
      <c r="R92" s="39">
        <f>IF(ISBLANK(Q93),"",Long4[[#This Row],[Adj Close]]/Q93-1)</f>
        <v>-1.3565304008255397E-2</v>
      </c>
      <c r="S92" s="32">
        <v>44445</v>
      </c>
      <c r="T92">
        <v>142.070007</v>
      </c>
      <c r="U92" s="36">
        <f>IF(ISBLANK(T93),"",Long5[[#This Row],[Adj Close]]/T93-1)</f>
        <v>-1.7224619773445249E-2</v>
      </c>
      <c r="V92" s="40">
        <v>44445</v>
      </c>
      <c r="W92" s="38">
        <v>56.220001000000003</v>
      </c>
      <c r="X92" s="39">
        <f>IF(ISBLANK(W93),"",Long6[[#This Row],[Adj Close]]/W93-1)</f>
        <v>1.2243427939441442E-2</v>
      </c>
      <c r="Y92" s="32">
        <v>44445</v>
      </c>
      <c r="Z92">
        <v>23.6</v>
      </c>
      <c r="AA92" s="36">
        <f>IF(ISBLANK(Z93),"",Long7[[#This Row],[Adj Close]]/Z93-1)</f>
        <v>-1.6666666666666607E-2</v>
      </c>
      <c r="AE92" s="32">
        <v>44445</v>
      </c>
      <c r="AF92" s="47">
        <v>96.968802999999994</v>
      </c>
      <c r="AG92" s="36">
        <f>IF(ISBLANK(AF93),"",Short0[[#This Row],[Adj Close]]/AF93-1)</f>
        <v>-5.5581888192001272E-2</v>
      </c>
      <c r="AH92" s="40">
        <v>44445</v>
      </c>
      <c r="AI92" s="42">
        <v>103.918266</v>
      </c>
      <c r="AJ92" s="39">
        <f>IF(ISBLANK(AH93),"",Short1[[#This Row],[Adj Close]]/AH93-1)</f>
        <v>-0.9976614999324902</v>
      </c>
      <c r="AK92" s="32">
        <v>44445</v>
      </c>
      <c r="AL92" s="47">
        <v>153.85000600000001</v>
      </c>
      <c r="AM92" s="36">
        <f>IF(ISBLANK(AL93),"",Short2[[#This Row],[Adj Close]]/AL93-1)</f>
        <v>-2.896993146970539E-2</v>
      </c>
      <c r="AN92" s="40">
        <v>44445</v>
      </c>
      <c r="AO92" s="42">
        <v>12.822219</v>
      </c>
      <c r="AP92" s="39">
        <f>IF(ISBLANK(AO93),"",Short3[[#This Row],[Adj Close]]/AO93-1)</f>
        <v>-7.3203460675209775E-2</v>
      </c>
      <c r="AQ92" s="32">
        <v>44445</v>
      </c>
      <c r="AR92" s="47">
        <v>50</v>
      </c>
      <c r="AS92" s="36">
        <f>IF(ISBLANK(AR93),"",Short4[[#This Row],[Adj Close]]/AR93-1)</f>
        <v>-5.0975521242204724E-2</v>
      </c>
      <c r="AT92" s="40">
        <v>44445</v>
      </c>
      <c r="AU92" s="42">
        <v>31.107502</v>
      </c>
      <c r="AV92" s="39">
        <f>IF(ISBLANK(AU93),"",Short5[[#This Row],[Adj Close]]/AU93-1)</f>
        <v>-9.1993560520835516E-3</v>
      </c>
      <c r="AW92" s="32">
        <v>44445</v>
      </c>
      <c r="AX92" s="47">
        <v>176.01947000000001</v>
      </c>
      <c r="AY92" s="36">
        <f>IF(ISBLANK(AX93),"",Short6[[#This Row],[Adj Close]]/AX93-1)</f>
        <v>4.5067132911375651E-2</v>
      </c>
      <c r="AZ92" s="40">
        <v>44445</v>
      </c>
      <c r="BA92" s="42">
        <v>197.313232</v>
      </c>
      <c r="BB92" s="39">
        <f>IF(ISBLANK(BA93),"",Short7[[#This Row],[Adj Close]]/BA93-1)</f>
        <v>-4.272808837162867E-2</v>
      </c>
    </row>
    <row r="93" spans="1:54" x14ac:dyDescent="0.25">
      <c r="A93" s="40">
        <v>44438</v>
      </c>
      <c r="B93" s="42">
        <v>4535.4301759999998</v>
      </c>
      <c r="C93" s="39">
        <f>IF(ISBLANK(B94), "", GSPC[[#This Row],[Adj Close]]/B94-1)</f>
        <v>5.7790907208425946E-3</v>
      </c>
      <c r="D93" s="40">
        <v>44438</v>
      </c>
      <c r="E93" s="38">
        <v>121.959999</v>
      </c>
      <c r="F93" s="39">
        <f>IF(ISBLANK(E94), "", Long0[[#This Row],[Adj Close]]/E94-1)</f>
        <v>-1.4942242386596249E-2</v>
      </c>
      <c r="G93" s="32">
        <v>44438</v>
      </c>
      <c r="H93">
        <v>174.60931400000001</v>
      </c>
      <c r="I93" s="36">
        <f>IF(ISBLANK(H94),"",Long1[[#This Row],[Adj Close]]/H94-1)</f>
        <v>-1.6044233541514075E-2</v>
      </c>
      <c r="J93" s="40">
        <v>44445</v>
      </c>
      <c r="K93" s="38">
        <v>21</v>
      </c>
      <c r="L93" s="39">
        <f>IF(ISBLANK(K94),"",Long2[[#This Row],[Adj Close]]/K94-1)</f>
        <v>-4.1095890410958846E-2</v>
      </c>
      <c r="M93" s="32">
        <v>44438</v>
      </c>
      <c r="N93">
        <v>13.8</v>
      </c>
      <c r="O93" s="36">
        <f>IF(ISBLANK(N94),"",Long3[[#This Row],[Adj Close]]/N94-1)</f>
        <v>9.8638643420109862E-2</v>
      </c>
      <c r="P93" s="40">
        <v>44438</v>
      </c>
      <c r="Q93" s="38">
        <v>17.335697</v>
      </c>
      <c r="R93" s="39">
        <f>IF(ISBLANK(Q94),"",Long4[[#This Row],[Adj Close]]/Q94-1)</f>
        <v>-2.5507571532654039E-2</v>
      </c>
      <c r="S93" s="32">
        <v>44438</v>
      </c>
      <c r="T93">
        <v>144.55999800000001</v>
      </c>
      <c r="U93" s="36">
        <f>IF(ISBLANK(T94),"",Long5[[#This Row],[Adj Close]]/T94-1)</f>
        <v>1.2112273162329101E-2</v>
      </c>
      <c r="V93" s="40">
        <v>44438</v>
      </c>
      <c r="W93" s="38">
        <v>55.540000999999997</v>
      </c>
      <c r="X93" s="39">
        <f>IF(ISBLANK(W94),"",Long6[[#This Row],[Adj Close]]/W94-1)</f>
        <v>3.3494583792535115E-2</v>
      </c>
      <c r="Y93" s="32">
        <v>44438</v>
      </c>
      <c r="Z93">
        <v>24</v>
      </c>
      <c r="AA93" s="36">
        <f>IF(ISBLANK(Z94),"",Long7[[#This Row],[Adj Close]]/Z94-1)</f>
        <v>3.0042962662788053E-2</v>
      </c>
      <c r="AE93" s="32">
        <v>44438</v>
      </c>
      <c r="AF93" s="47">
        <v>102.675713</v>
      </c>
      <c r="AG93" s="36">
        <f>IF(ISBLANK(AF94),"",Short0[[#This Row],[Adj Close]]/AF94-1)</f>
        <v>-2.1767310208622548E-2</v>
      </c>
      <c r="AH93" s="40">
        <v>44438</v>
      </c>
      <c r="AI93" s="42">
        <v>106.41005699999999</v>
      </c>
      <c r="AJ93" s="39">
        <f>IF(ISBLANK(AH94),"",Short1[[#This Row],[Adj Close]]/AH94-1)</f>
        <v>-0.99760504924489657</v>
      </c>
      <c r="AK93" s="32">
        <v>44438</v>
      </c>
      <c r="AL93" s="47">
        <v>158.44000199999999</v>
      </c>
      <c r="AM93" s="36">
        <f>IF(ISBLANK(AL94),"",Short2[[#This Row],[Adj Close]]/AL94-1)</f>
        <v>2.1732087753113971E-2</v>
      </c>
      <c r="AN93" s="40">
        <v>44438</v>
      </c>
      <c r="AO93" s="42">
        <v>13.834987999999999</v>
      </c>
      <c r="AP93" s="39">
        <f>IF(ISBLANK(AO94),"",Short3[[#This Row],[Adj Close]]/AO94-1)</f>
        <v>4.400419232000119E-2</v>
      </c>
      <c r="AQ93" s="32">
        <v>44438</v>
      </c>
      <c r="AR93" s="47">
        <v>52.685679999999998</v>
      </c>
      <c r="AS93" s="36">
        <f>IF(ISBLANK(AR94),"",Short4[[#This Row],[Adj Close]]/AR94-1)</f>
        <v>2.6006384629178037E-3</v>
      </c>
      <c r="AT93" s="40">
        <v>44438</v>
      </c>
      <c r="AU93" s="42">
        <v>31.396328</v>
      </c>
      <c r="AV93" s="39">
        <f>IF(ISBLANK(AU94),"",Short5[[#This Row],[Adj Close]]/AU94-1)</f>
        <v>-1.5313848652471873E-2</v>
      </c>
      <c r="AW93" s="32">
        <v>44438</v>
      </c>
      <c r="AX93" s="47">
        <v>168.428864</v>
      </c>
      <c r="AY93" s="36">
        <f>IF(ISBLANK(AX94),"",Short6[[#This Row],[Adj Close]]/AX94-1)</f>
        <v>2.3856796269627445E-2</v>
      </c>
      <c r="AZ93" s="40">
        <v>44438</v>
      </c>
      <c r="BA93" s="42">
        <v>206.120361</v>
      </c>
      <c r="BB93" s="39">
        <f>IF(ISBLANK(BA94),"",Short7[[#This Row],[Adj Close]]/BA94-1)</f>
        <v>-9.0728627316627453E-4</v>
      </c>
    </row>
    <row r="94" spans="1:54" x14ac:dyDescent="0.25">
      <c r="A94" s="40">
        <v>44431</v>
      </c>
      <c r="B94" s="42">
        <v>4509.3701170000004</v>
      </c>
      <c r="C94" s="39">
        <f>IF(ISBLANK(B95), "", GSPC[[#This Row],[Adj Close]]/B95-1)</f>
        <v>1.5242058997827712E-2</v>
      </c>
      <c r="D94" s="40">
        <v>44431</v>
      </c>
      <c r="E94" s="38">
        <v>123.80999799999999</v>
      </c>
      <c r="F94" s="39">
        <f>IF(ISBLANK(E95), "", Long0[[#This Row],[Adj Close]]/E95-1)</f>
        <v>5.6219049170627367E-2</v>
      </c>
      <c r="G94" s="32">
        <v>44431</v>
      </c>
      <c r="H94">
        <v>177.456467</v>
      </c>
      <c r="I94" s="36">
        <f>IF(ISBLANK(H95),"",Long1[[#This Row],[Adj Close]]/H95-1)</f>
        <v>1.3850888523214699E-3</v>
      </c>
      <c r="J94" s="40">
        <v>44438</v>
      </c>
      <c r="K94" s="38">
        <v>21.9</v>
      </c>
      <c r="L94" s="39">
        <f>IF(ISBLANK(K95),"",Long2[[#This Row],[Adj Close]]/K95-1)</f>
        <v>-9.0497737556561875E-3</v>
      </c>
      <c r="M94" s="32">
        <v>44431</v>
      </c>
      <c r="N94">
        <v>12.561</v>
      </c>
      <c r="O94" s="36">
        <f>IF(ISBLANK(N95),"",Long3[[#This Row],[Adj Close]]/N95-1)</f>
        <v>0.16251735307727899</v>
      </c>
      <c r="P94" s="40">
        <v>44431</v>
      </c>
      <c r="Q94" s="38">
        <v>17.789463000000001</v>
      </c>
      <c r="R94" s="39">
        <f>IF(ISBLANK(Q95),"",Long4[[#This Row],[Adj Close]]/Q95-1)</f>
        <v>9.7714198797167695E-2</v>
      </c>
      <c r="S94" s="32">
        <v>44431</v>
      </c>
      <c r="T94">
        <v>142.83000200000001</v>
      </c>
      <c r="U94" s="36">
        <f>IF(ISBLANK(T95),"",Long5[[#This Row],[Adj Close]]/T95-1)</f>
        <v>1.8904331090956905E-2</v>
      </c>
      <c r="V94" s="40">
        <v>44431</v>
      </c>
      <c r="W94" s="38">
        <v>53.740001999999997</v>
      </c>
      <c r="X94" s="39">
        <f>IF(ISBLANK(W95),"",Long6[[#This Row],[Adj Close]]/W95-1)</f>
        <v>4.2280856433652758E-2</v>
      </c>
      <c r="Y94" s="32">
        <v>44431</v>
      </c>
      <c r="Z94">
        <v>23.299999</v>
      </c>
      <c r="AA94" s="36">
        <f>IF(ISBLANK(Z95),"",Long7[[#This Row],[Adj Close]]/Z95-1)</f>
        <v>-8.5106808510638787E-3</v>
      </c>
      <c r="AE94" s="32">
        <v>44431</v>
      </c>
      <c r="AF94" s="47">
        <v>104.960419</v>
      </c>
      <c r="AG94" s="36">
        <f>IF(ISBLANK(AF95),"",Short0[[#This Row],[Adj Close]]/AF95-1)</f>
        <v>2.5066396613794062E-2</v>
      </c>
      <c r="AH94" s="40">
        <v>44431</v>
      </c>
      <c r="AI94" s="42">
        <v>109.657799</v>
      </c>
      <c r="AJ94" s="39">
        <f>IF(ISBLANK(AH95),"",Short1[[#This Row],[Adj Close]]/AH95-1)</f>
        <v>-0.99753156404195931</v>
      </c>
      <c r="AK94" s="32">
        <v>44431</v>
      </c>
      <c r="AL94" s="47">
        <v>155.070007</v>
      </c>
      <c r="AM94" s="36">
        <f>IF(ISBLANK(AL95),"",Short2[[#This Row],[Adj Close]]/AL95-1)</f>
        <v>7.441283760253814E-2</v>
      </c>
      <c r="AN94" s="40">
        <v>44431</v>
      </c>
      <c r="AO94" s="42">
        <v>13.251851</v>
      </c>
      <c r="AP94" s="39">
        <f>IF(ISBLANK(AO95),"",Short3[[#This Row],[Adj Close]]/AO95-1)</f>
        <v>-2.1783499475269363E-2</v>
      </c>
      <c r="AQ94" s="32">
        <v>44431</v>
      </c>
      <c r="AR94" s="47">
        <v>52.549019000000001</v>
      </c>
      <c r="AS94" s="36">
        <f>IF(ISBLANK(AR95),"",Short4[[#This Row],[Adj Close]]/AR95-1)</f>
        <v>4.3047544483285183E-2</v>
      </c>
      <c r="AT94" s="40">
        <v>44431</v>
      </c>
      <c r="AU94" s="42">
        <v>31.884604</v>
      </c>
      <c r="AV94" s="39">
        <f>IF(ISBLANK(AU95),"",Short5[[#This Row],[Adj Close]]/AU95-1)</f>
        <v>6.2825553743657503E-2</v>
      </c>
      <c r="AW94" s="32">
        <v>44431</v>
      </c>
      <c r="AX94" s="47">
        <v>164.50431800000001</v>
      </c>
      <c r="AY94" s="36">
        <f>IF(ISBLANK(AX95),"",Short6[[#This Row],[Adj Close]]/AX95-1)</f>
        <v>3.4179677898137362E-2</v>
      </c>
      <c r="AZ94" s="40">
        <v>44431</v>
      </c>
      <c r="BA94" s="42">
        <v>206.30754099999999</v>
      </c>
      <c r="BB94" s="39">
        <f>IF(ISBLANK(BA95),"",Short7[[#This Row],[Adj Close]]/BA95-1)</f>
        <v>2.9546274232677083E-2</v>
      </c>
    </row>
    <row r="95" spans="1:54" x14ac:dyDescent="0.25">
      <c r="A95" s="40">
        <v>44424</v>
      </c>
      <c r="B95" s="42">
        <v>4441.669922</v>
      </c>
      <c r="C95" s="39">
        <f>IF(ISBLANK(B96), "", GSPC[[#This Row],[Adj Close]]/B96-1)</f>
        <v>-5.8930344673231438E-3</v>
      </c>
      <c r="D95" s="40">
        <v>44424</v>
      </c>
      <c r="E95" s="38">
        <v>117.220001</v>
      </c>
      <c r="F95" s="39">
        <f>IF(ISBLANK(E96), "", Long0[[#This Row],[Adj Close]]/E96-1)</f>
        <v>-7.5260341191853319E-2</v>
      </c>
      <c r="G95" s="32">
        <v>44424</v>
      </c>
      <c r="H95">
        <v>177.21101400000001</v>
      </c>
      <c r="I95" s="36">
        <f>IF(ISBLANK(H96),"",Long1[[#This Row],[Adj Close]]/H96-1)</f>
        <v>1.6042852739595936E-2</v>
      </c>
      <c r="J95" s="40">
        <v>44431</v>
      </c>
      <c r="K95" s="38">
        <v>22.1</v>
      </c>
      <c r="L95" s="39">
        <f>IF(ISBLANK(K96),"",Long2[[#This Row],[Adj Close]]/K96-1)</f>
        <v>4.2452781016378394E-2</v>
      </c>
      <c r="M95" s="32">
        <v>44424</v>
      </c>
      <c r="N95">
        <v>10.805</v>
      </c>
      <c r="O95" s="36">
        <f>IF(ISBLANK(N96),"",Long3[[#This Row],[Adj Close]]/N96-1)</f>
        <v>-8.7155963302752992E-3</v>
      </c>
      <c r="P95" s="40">
        <v>44424</v>
      </c>
      <c r="Q95" s="38">
        <v>16.205915000000001</v>
      </c>
      <c r="R95" s="39">
        <f>IF(ISBLANK(Q96),"",Long4[[#This Row],[Adj Close]]/Q96-1)</f>
        <v>-8.8066580154646856E-2</v>
      </c>
      <c r="S95" s="32">
        <v>44424</v>
      </c>
      <c r="T95">
        <v>140.179993</v>
      </c>
      <c r="U95" s="36">
        <f>IF(ISBLANK(T96),"",Long5[[#This Row],[Adj Close]]/T96-1)</f>
        <v>-2.6527826388888953E-2</v>
      </c>
      <c r="V95" s="40">
        <v>44424</v>
      </c>
      <c r="W95" s="38">
        <v>51.560001</v>
      </c>
      <c r="X95" s="39">
        <f>IF(ISBLANK(W96),"",Long6[[#This Row],[Adj Close]]/W96-1)</f>
        <v>7.7641692546581709E-4</v>
      </c>
      <c r="Y95" s="32">
        <v>44424</v>
      </c>
      <c r="Z95">
        <v>23.5</v>
      </c>
      <c r="AA95" s="36">
        <f>IF(ISBLANK(Z96),"",Long7[[#This Row],[Adj Close]]/Z96-1)</f>
        <v>-1.0526315789473717E-2</v>
      </c>
      <c r="AE95" s="32">
        <v>44424</v>
      </c>
      <c r="AF95" s="47">
        <v>102.393776</v>
      </c>
      <c r="AG95" s="36">
        <f>IF(ISBLANK(AF96),"",Short0[[#This Row],[Adj Close]]/AF96-1)</f>
        <v>-2.6347321252580214E-2</v>
      </c>
      <c r="AH95" s="40">
        <v>44424</v>
      </c>
      <c r="AI95" s="42">
        <v>105.11283899999999</v>
      </c>
      <c r="AJ95" s="39">
        <f>IF(ISBLANK(AH96),"",Short1[[#This Row],[Adj Close]]/AH96-1)</f>
        <v>-0.99763349980863181</v>
      </c>
      <c r="AK95" s="32">
        <v>44424</v>
      </c>
      <c r="AL95" s="47">
        <v>144.33000200000001</v>
      </c>
      <c r="AM95" s="36">
        <f>IF(ISBLANK(AL96),"",Short2[[#This Row],[Adj Close]]/AL96-1)</f>
        <v>-2.1226128112146303E-2</v>
      </c>
      <c r="AN95" s="40">
        <v>44424</v>
      </c>
      <c r="AO95" s="42">
        <v>13.546951</v>
      </c>
      <c r="AP95" s="39">
        <f>IF(ISBLANK(AO96),"",Short3[[#This Row],[Adj Close]]/AO96-1)</f>
        <v>-1.7391301194192743E-2</v>
      </c>
      <c r="AQ95" s="32">
        <v>44424</v>
      </c>
      <c r="AR95" s="47">
        <v>50.380271999999998</v>
      </c>
      <c r="AS95" s="36">
        <f>IF(ISBLANK(AR96),"",Short4[[#This Row],[Adj Close]]/AR96-1)</f>
        <v>-5.6631113448652792E-2</v>
      </c>
      <c r="AT95" s="40">
        <v>44424</v>
      </c>
      <c r="AU95" s="42">
        <v>29.999846999999999</v>
      </c>
      <c r="AV95" s="39">
        <f>IF(ISBLANK(AU96),"",Short5[[#This Row],[Adj Close]]/AU96-1)</f>
        <v>-8.4624543110894845E-2</v>
      </c>
      <c r="AW95" s="32">
        <v>44424</v>
      </c>
      <c r="AX95" s="47">
        <v>159.06744399999999</v>
      </c>
      <c r="AY95" s="36">
        <f>IF(ISBLANK(AX96),"",Short6[[#This Row],[Adj Close]]/AX96-1)</f>
        <v>-2.1699216268047383E-2</v>
      </c>
      <c r="AZ95" s="40">
        <v>44424</v>
      </c>
      <c r="BA95" s="42">
        <v>200.38685599999999</v>
      </c>
      <c r="BB95" s="39">
        <f>IF(ISBLANK(BA96),"",Short7[[#This Row],[Adj Close]]/BA96-1)</f>
        <v>3.6748142669854378E-2</v>
      </c>
    </row>
    <row r="96" spans="1:54" x14ac:dyDescent="0.25">
      <c r="A96" s="40">
        <v>44417</v>
      </c>
      <c r="B96" s="42">
        <v>4468</v>
      </c>
      <c r="C96" s="39">
        <f>IF(ISBLANK(B97), "", GSPC[[#This Row],[Adj Close]]/B97-1)</f>
        <v>7.0956470066825261E-3</v>
      </c>
      <c r="D96" s="40">
        <v>44417</v>
      </c>
      <c r="E96" s="38">
        <v>126.760002</v>
      </c>
      <c r="F96" s="39">
        <f>IF(ISBLANK(E97), "", Long0[[#This Row],[Adj Close]]/E97-1)</f>
        <v>-7.2985246709622364E-2</v>
      </c>
      <c r="G96" s="32">
        <v>44417</v>
      </c>
      <c r="H96">
        <v>174.41293300000001</v>
      </c>
      <c r="I96" s="36">
        <f>IF(ISBLANK(H97),"",Long1[[#This Row],[Adj Close]]/H97-1)</f>
        <v>2.8359139872969452E-2</v>
      </c>
      <c r="J96" s="40">
        <v>44424</v>
      </c>
      <c r="K96" s="38">
        <v>21.200001</v>
      </c>
      <c r="L96" s="39">
        <f>IF(ISBLANK(K97),"",Long2[[#This Row],[Adj Close]]/K97-1)</f>
        <v>-4.5045043015989106E-2</v>
      </c>
      <c r="M96" s="32">
        <v>44417</v>
      </c>
      <c r="N96">
        <v>10.9</v>
      </c>
      <c r="O96" s="36">
        <f>IF(ISBLANK(N97),"",Long3[[#This Row],[Adj Close]]/N97-1)</f>
        <v>-2.7653880463871627E-2</v>
      </c>
      <c r="P96" s="40">
        <v>44417</v>
      </c>
      <c r="Q96" s="38">
        <v>17.770941000000001</v>
      </c>
      <c r="R96" s="39">
        <f>IF(ISBLANK(Q97),"",Long4[[#This Row],[Adj Close]]/Q97-1)</f>
        <v>-2.489855805661656E-2</v>
      </c>
      <c r="S96" s="32">
        <v>44417</v>
      </c>
      <c r="T96">
        <v>144</v>
      </c>
      <c r="U96" s="36">
        <f>IF(ISBLANK(T97),"",Long5[[#This Row],[Adj Close]]/T97-1)</f>
        <v>-3.5240487580078028E-2</v>
      </c>
      <c r="V96" s="40">
        <v>44417</v>
      </c>
      <c r="W96" s="38">
        <v>51.52</v>
      </c>
      <c r="X96" s="39">
        <f>IF(ISBLANK(W97),"",Long6[[#This Row],[Adj Close]]/W97-1)</f>
        <v>3.0399999999999983E-2</v>
      </c>
      <c r="Y96" s="32">
        <v>44417</v>
      </c>
      <c r="Z96">
        <v>23.75</v>
      </c>
      <c r="AA96" s="36">
        <f>IF(ISBLANK(Z97),"",Long7[[#This Row],[Adj Close]]/Z97-1)</f>
        <v>2.5917926565874883E-2</v>
      </c>
      <c r="AE96" s="32">
        <v>44417</v>
      </c>
      <c r="AF96" s="47">
        <v>105.164581</v>
      </c>
      <c r="AG96" s="36">
        <f>IF(ISBLANK(AF97),"",Short0[[#This Row],[Adj Close]]/AF97-1)</f>
        <v>3.9596368293296491E-2</v>
      </c>
      <c r="AH96" s="40">
        <v>44417</v>
      </c>
      <c r="AI96" s="42">
        <v>106.186081</v>
      </c>
      <c r="AJ96" s="39">
        <f>IF(ISBLANK(AH97),"",Short1[[#This Row],[Adj Close]]/AH97-1)</f>
        <v>-0.99760896012159428</v>
      </c>
      <c r="AK96" s="32">
        <v>44417</v>
      </c>
      <c r="AL96" s="47">
        <v>147.46000699999999</v>
      </c>
      <c r="AM96" s="36">
        <f>IF(ISBLANK(AL97),"",Short2[[#This Row],[Adj Close]]/AL97-1)</f>
        <v>1.9355750881909328E-2</v>
      </c>
      <c r="AN96" s="40">
        <v>44417</v>
      </c>
      <c r="AO96" s="42">
        <v>13.786720000000001</v>
      </c>
      <c r="AP96" s="39">
        <f>IF(ISBLANK(AO97),"",Short3[[#This Row],[Adj Close]]/AO97-1)</f>
        <v>4.912272397878148E-2</v>
      </c>
      <c r="AQ96" s="32">
        <v>44417</v>
      </c>
      <c r="AR96" s="47">
        <v>53.404636000000004</v>
      </c>
      <c r="AS96" s="36">
        <f>IF(ISBLANK(AR97),"",Short4[[#This Row],[Adj Close]]/AR97-1)</f>
        <v>5.061370186659353E-2</v>
      </c>
      <c r="AT96" s="40">
        <v>44417</v>
      </c>
      <c r="AU96" s="42">
        <v>32.773269999999997</v>
      </c>
      <c r="AV96" s="39">
        <f>IF(ISBLANK(AU97),"",Short5[[#This Row],[Adj Close]]/AU97-1)</f>
        <v>6.5735048541387675E-2</v>
      </c>
      <c r="AW96" s="32">
        <v>44417</v>
      </c>
      <c r="AX96" s="47">
        <v>162.595642</v>
      </c>
      <c r="AY96" s="36">
        <f>IF(ISBLANK(AX97),"",Short6[[#This Row],[Adj Close]]/AX97-1)</f>
        <v>-3.7636591349077486E-2</v>
      </c>
      <c r="AZ96" s="40">
        <v>44417</v>
      </c>
      <c r="BA96" s="42">
        <v>193.28402700000001</v>
      </c>
      <c r="BB96" s="39">
        <f>IF(ISBLANK(BA97),"",Short7[[#This Row],[Adj Close]]/BA97-1)</f>
        <v>-6.1917302948072517E-2</v>
      </c>
    </row>
    <row r="97" spans="1:54" x14ac:dyDescent="0.25">
      <c r="A97" s="40">
        <v>44410</v>
      </c>
      <c r="B97" s="42">
        <v>4436.5200199999999</v>
      </c>
      <c r="C97" s="39">
        <f>IF(ISBLANK(B98), "", GSPC[[#This Row],[Adj Close]]/B98-1)</f>
        <v>9.3874437909615693E-3</v>
      </c>
      <c r="D97" s="40">
        <v>44410</v>
      </c>
      <c r="E97" s="38">
        <v>136.740005</v>
      </c>
      <c r="F97" s="39">
        <f>IF(ISBLANK(E98), "", Long0[[#This Row],[Adj Close]]/E98-1)</f>
        <v>0.12989595430249423</v>
      </c>
      <c r="G97" s="32">
        <v>44410</v>
      </c>
      <c r="H97">
        <v>169.60313400000001</v>
      </c>
      <c r="I97" s="36">
        <f>IF(ISBLANK(H98),"",Long1[[#This Row],[Adj Close]]/H98-1)</f>
        <v>2.1182688693868856E-2</v>
      </c>
      <c r="J97" s="40">
        <v>44417</v>
      </c>
      <c r="K97" s="38">
        <v>22.200001</v>
      </c>
      <c r="L97" s="39">
        <f>IF(ISBLANK(K98),"",Long2[[#This Row],[Adj Close]]/K98-1)</f>
        <v>2.7777824074074031E-2</v>
      </c>
      <c r="M97" s="32">
        <v>44410</v>
      </c>
      <c r="N97">
        <v>11.21</v>
      </c>
      <c r="O97" s="36">
        <f>IF(ISBLANK(N98),"",Long3[[#This Row],[Adj Close]]/N98-1)</f>
        <v>-0.16592261904761896</v>
      </c>
      <c r="P97" s="40">
        <v>44410</v>
      </c>
      <c r="Q97" s="38">
        <v>18.224710000000002</v>
      </c>
      <c r="R97" s="39">
        <f>IF(ISBLANK(Q98),"",Long4[[#This Row],[Adj Close]]/Q98-1)</f>
        <v>2.5473083335589841E-3</v>
      </c>
      <c r="S97" s="32">
        <v>44410</v>
      </c>
      <c r="T97">
        <v>149.259995</v>
      </c>
      <c r="U97" s="36">
        <f>IF(ISBLANK(T98),"",Long5[[#This Row],[Adj Close]]/T98-1)</f>
        <v>5.4563692581282019E-3</v>
      </c>
      <c r="V97" s="40">
        <v>44410</v>
      </c>
      <c r="W97" s="38">
        <v>50</v>
      </c>
      <c r="X97" s="39">
        <f>IF(ISBLANK(W98),"",Long6[[#This Row],[Adj Close]]/W98-1)</f>
        <v>-6.6118807132633406E-2</v>
      </c>
      <c r="Y97" s="32">
        <v>44410</v>
      </c>
      <c r="Z97">
        <v>23.15</v>
      </c>
      <c r="AA97" s="36">
        <f>IF(ISBLANK(Z98),"",Long7[[#This Row],[Adj Close]]/Z98-1)</f>
        <v>1.9823743620099421E-2</v>
      </c>
      <c r="AE97" s="32">
        <v>44410</v>
      </c>
      <c r="AF97" s="47">
        <v>101.15904999999999</v>
      </c>
      <c r="AG97" s="36">
        <f>IF(ISBLANK(AF98),"",Short0[[#This Row],[Adj Close]]/AF98-1)</f>
        <v>-1.0461300647364613E-2</v>
      </c>
      <c r="AH97" s="40">
        <v>44410</v>
      </c>
      <c r="AI97" s="42">
        <v>107.17533899999999</v>
      </c>
      <c r="AJ97" s="39">
        <f>IF(ISBLANK(AH98),"",Short1[[#This Row],[Adj Close]]/AH98-1)</f>
        <v>-0.99758630410107429</v>
      </c>
      <c r="AK97" s="32">
        <v>44410</v>
      </c>
      <c r="AL97" s="47">
        <v>144.66000399999999</v>
      </c>
      <c r="AM97" s="36">
        <f>IF(ISBLANK(AL98),"",Short2[[#This Row],[Adj Close]]/AL98-1)</f>
        <v>1.8875954891560909E-2</v>
      </c>
      <c r="AN97" s="40">
        <v>44410</v>
      </c>
      <c r="AO97" s="42">
        <v>13.141189000000001</v>
      </c>
      <c r="AP97" s="39">
        <f>IF(ISBLANK(AO98),"",Short3[[#This Row],[Adj Close]]/AO98-1)</f>
        <v>1.2793101545440999E-2</v>
      </c>
      <c r="AQ97" s="32">
        <v>44410</v>
      </c>
      <c r="AR97" s="47">
        <v>50.831848000000001</v>
      </c>
      <c r="AS97" s="36">
        <f>IF(ISBLANK(AR98),"",Short4[[#This Row],[Adj Close]]/AR98-1)</f>
        <v>5.9736794550127925E-2</v>
      </c>
      <c r="AT97" s="40">
        <v>44410</v>
      </c>
      <c r="AU97" s="42">
        <v>30.751798999999998</v>
      </c>
      <c r="AV97" s="39">
        <f>IF(ISBLANK(AU98),"",Short5[[#This Row],[Adj Close]]/AU98-1)</f>
        <v>8.3253950797648191E-3</v>
      </c>
      <c r="AW97" s="32">
        <v>44410</v>
      </c>
      <c r="AX97" s="47">
        <v>168.95451399999999</v>
      </c>
      <c r="AY97" s="36">
        <f>IF(ISBLANK(AX98),"",Short6[[#This Row],[Adj Close]]/AX98-1)</f>
        <v>3.1405000592790167E-2</v>
      </c>
      <c r="AZ97" s="40">
        <v>44410</v>
      </c>
      <c r="BA97" s="42">
        <v>206.04156499999999</v>
      </c>
      <c r="BB97" s="39">
        <f>IF(ISBLANK(BA98),"",Short7[[#This Row],[Adj Close]]/BA98-1)</f>
        <v>-0.10806437873497921</v>
      </c>
    </row>
    <row r="98" spans="1:54" x14ac:dyDescent="0.25">
      <c r="A98" s="40">
        <v>44403</v>
      </c>
      <c r="B98" s="42">
        <v>4395.2597660000001</v>
      </c>
      <c r="C98" s="39">
        <f>IF(ISBLANK(B99), "", GSPC[[#This Row],[Adj Close]]/B99-1)</f>
        <v>-3.7468403649932869E-3</v>
      </c>
      <c r="D98" s="40">
        <v>44403</v>
      </c>
      <c r="E98" s="38">
        <v>121.019997</v>
      </c>
      <c r="F98" s="39">
        <f>IF(ISBLANK(E99), "", Long0[[#This Row],[Adj Close]]/E99-1)</f>
        <v>-1.0223276606443399E-2</v>
      </c>
      <c r="G98" s="32">
        <v>44403</v>
      </c>
      <c r="H98">
        <v>166.08500699999999</v>
      </c>
      <c r="I98" s="36">
        <f>IF(ISBLANK(H99),"",Long1[[#This Row],[Adj Close]]/H99-1)</f>
        <v>-2.3480815295879864E-3</v>
      </c>
      <c r="J98" s="40">
        <v>44410</v>
      </c>
      <c r="K98" s="38">
        <v>21.6</v>
      </c>
      <c r="L98" s="39">
        <f>IF(ISBLANK(K99),"",Long2[[#This Row],[Adj Close]]/K99-1)</f>
        <v>-2.7027070854636404E-2</v>
      </c>
      <c r="M98" s="32">
        <v>44403</v>
      </c>
      <c r="N98">
        <v>13.44</v>
      </c>
      <c r="O98" s="36">
        <f>IF(ISBLANK(N99),"",Long3[[#This Row],[Adj Close]]/N99-1)</f>
        <v>-3.0303030303030276E-2</v>
      </c>
      <c r="P98" s="40">
        <v>44403</v>
      </c>
      <c r="Q98" s="38">
        <v>18.178404</v>
      </c>
      <c r="R98" s="39">
        <f>IF(ISBLANK(Q99),"",Long4[[#This Row],[Adj Close]]/Q99-1)</f>
        <v>-5.6703578671264299E-2</v>
      </c>
      <c r="S98" s="32">
        <v>44403</v>
      </c>
      <c r="T98">
        <v>148.449997</v>
      </c>
      <c r="U98" s="36">
        <f>IF(ISBLANK(T99),"",Long5[[#This Row],[Adj Close]]/T99-1)</f>
        <v>-2.0713761348737147E-2</v>
      </c>
      <c r="V98" s="40">
        <v>44403</v>
      </c>
      <c r="W98" s="38">
        <v>53.540000999999997</v>
      </c>
      <c r="X98" s="39">
        <f>IF(ISBLANK(W99),"",Long6[[#This Row],[Adj Close]]/W99-1)</f>
        <v>-4.9360777698863711E-2</v>
      </c>
      <c r="Y98" s="32">
        <v>44403</v>
      </c>
      <c r="Z98">
        <v>22.700001</v>
      </c>
      <c r="AA98" s="36">
        <f>IF(ISBLANK(Z99),"",Long7[[#This Row],[Adj Close]]/Z99-1)</f>
        <v>5.0925972222222171E-2</v>
      </c>
      <c r="AE98" s="32">
        <v>44403</v>
      </c>
      <c r="AF98" s="47">
        <v>102.228493</v>
      </c>
      <c r="AG98" s="36">
        <f>IF(ISBLANK(AF99),"",Short0[[#This Row],[Adj Close]]/AF99-1)</f>
        <v>2.2263247796514118E-2</v>
      </c>
      <c r="AH98" s="40">
        <v>44403</v>
      </c>
      <c r="AI98" s="42">
        <v>104.851517</v>
      </c>
      <c r="AJ98" s="39">
        <f>IF(ISBLANK(AH99),"",Short1[[#This Row],[Adj Close]]/AH99-1)</f>
        <v>-0.99763826657807009</v>
      </c>
      <c r="AK98" s="32">
        <v>44403</v>
      </c>
      <c r="AL98" s="47">
        <v>141.979996</v>
      </c>
      <c r="AM98" s="36">
        <f>IF(ISBLANK(AL99),"",Short2[[#This Row],[Adj Close]]/AL99-1)</f>
        <v>1.6225467372132929E-3</v>
      </c>
      <c r="AN98" s="40">
        <v>44403</v>
      </c>
      <c r="AO98" s="42">
        <v>12.975196</v>
      </c>
      <c r="AP98" s="39">
        <f>IF(ISBLANK(AO99),"",Short3[[#This Row],[Adj Close]]/AO99-1)</f>
        <v>1.0775994701510472E-2</v>
      </c>
      <c r="AQ98" s="32">
        <v>44403</v>
      </c>
      <c r="AR98" s="47">
        <v>47.966484000000001</v>
      </c>
      <c r="AS98" s="36">
        <f>IF(ISBLANK(AR99),"",Short4[[#This Row],[Adj Close]]/AR99-1)</f>
        <v>-3.4326676745274454E-2</v>
      </c>
      <c r="AT98" s="40">
        <v>44403</v>
      </c>
      <c r="AU98" s="42">
        <v>30.497892</v>
      </c>
      <c r="AV98" s="39">
        <f>IF(ISBLANK(AU99),"",Short5[[#This Row],[Adj Close]]/AU99-1)</f>
        <v>4.6231105303955689E-2</v>
      </c>
      <c r="AW98" s="32">
        <v>44403</v>
      </c>
      <c r="AX98" s="47">
        <v>163.810059</v>
      </c>
      <c r="AY98" s="36">
        <f>IF(ISBLANK(AX99),"",Short6[[#This Row],[Adj Close]]/AX99-1)</f>
        <v>8.6552763679978995E-3</v>
      </c>
      <c r="AZ98" s="40">
        <v>44403</v>
      </c>
      <c r="BA98" s="42">
        <v>231.004974</v>
      </c>
      <c r="BB98" s="39">
        <f>IF(ISBLANK(BA99),"",Short7[[#This Row],[Adj Close]]/BA99-1)</f>
        <v>5.2232618041457179E-2</v>
      </c>
    </row>
    <row r="99" spans="1:54" x14ac:dyDescent="0.25">
      <c r="A99" s="40">
        <v>44396</v>
      </c>
      <c r="B99" s="42">
        <v>4411.7900390000004</v>
      </c>
      <c r="C99" s="39">
        <f>IF(ISBLANK(B100), "", GSPC[[#This Row],[Adj Close]]/B100-1)</f>
        <v>1.9557834688104458E-2</v>
      </c>
      <c r="D99" s="40">
        <v>44396</v>
      </c>
      <c r="E99" s="38">
        <v>122.269997</v>
      </c>
      <c r="F99" s="39">
        <f>IF(ISBLANK(E100), "", Long0[[#This Row],[Adj Close]]/E100-1)</f>
        <v>-3.1524776237623731E-2</v>
      </c>
      <c r="G99" s="32">
        <v>44396</v>
      </c>
      <c r="H99">
        <v>166.47590600000001</v>
      </c>
      <c r="I99" s="36">
        <f>IF(ISBLANK(H100),"",Long1[[#This Row],[Adj Close]]/H100-1)</f>
        <v>3.7770365605055645E-2</v>
      </c>
      <c r="J99" s="40">
        <v>44403</v>
      </c>
      <c r="K99" s="38">
        <v>22.200001</v>
      </c>
      <c r="L99" s="39">
        <f>IF(ISBLANK(K100),"",Long2[[#This Row],[Adj Close]]/K100-1)</f>
        <v>5.7142904761904756E-2</v>
      </c>
      <c r="M99" s="32">
        <v>44396</v>
      </c>
      <c r="N99">
        <v>13.86</v>
      </c>
      <c r="O99" s="36">
        <f>IF(ISBLANK(N100),"",Long3[[#This Row],[Adj Close]]/N100-1)</f>
        <v>-3.4146341463414664E-2</v>
      </c>
      <c r="P99" s="40">
        <v>44396</v>
      </c>
      <c r="Q99" s="38">
        <v>19.271146999999999</v>
      </c>
      <c r="R99" s="39">
        <f>IF(ISBLANK(Q100),"",Long4[[#This Row],[Adj Close]]/Q100-1)</f>
        <v>-8.1030123822244393E-3</v>
      </c>
      <c r="S99" s="32">
        <v>44396</v>
      </c>
      <c r="T99">
        <v>151.58999600000001</v>
      </c>
      <c r="U99" s="36">
        <f>IF(ISBLANK(T100),"",Long5[[#This Row],[Adj Close]]/T100-1)</f>
        <v>3.2770111955103598E-2</v>
      </c>
      <c r="V99" s="40">
        <v>44396</v>
      </c>
      <c r="W99" s="38">
        <v>56.32</v>
      </c>
      <c r="X99" s="39">
        <f>IF(ISBLANK(W100),"",Long6[[#This Row],[Adj Close]]/W100-1)</f>
        <v>-6.7019575537573539E-3</v>
      </c>
      <c r="Y99" s="32">
        <v>44396</v>
      </c>
      <c r="Z99">
        <v>21.6</v>
      </c>
      <c r="AA99" s="36">
        <f>IF(ISBLANK(Z100),"",Long7[[#This Row],[Adj Close]]/Z100-1)</f>
        <v>-2.3094688221707571E-3</v>
      </c>
      <c r="AE99" s="32">
        <v>44396</v>
      </c>
      <c r="AF99" s="47">
        <v>100.002121</v>
      </c>
      <c r="AG99" s="36">
        <f>IF(ISBLANK(AF100),"",Short0[[#This Row],[Adj Close]]/AF100-1)</f>
        <v>7.1905141065298439E-2</v>
      </c>
      <c r="AH99" s="40">
        <v>44396</v>
      </c>
      <c r="AI99" s="42">
        <v>105.719444</v>
      </c>
      <c r="AJ99" s="39">
        <f>IF(ISBLANK(AH100),"",Short1[[#This Row],[Adj Close]]/AH100-1)</f>
        <v>-0.99761834139088512</v>
      </c>
      <c r="AK99" s="32">
        <v>44396</v>
      </c>
      <c r="AL99" s="47">
        <v>141.75</v>
      </c>
      <c r="AM99" s="36">
        <f>IF(ISBLANK(AL100),"",Short2[[#This Row],[Adj Close]]/AL100-1)</f>
        <v>5.4765987460123622E-2</v>
      </c>
      <c r="AN99" s="40">
        <v>44396</v>
      </c>
      <c r="AO99" s="42">
        <v>12.836866000000001</v>
      </c>
      <c r="AP99" s="39">
        <f>IF(ISBLANK(AO100),"",Short3[[#This Row],[Adj Close]]/AO100-1)</f>
        <v>1.1627892315078325E-2</v>
      </c>
      <c r="AQ99" s="32">
        <v>44396</v>
      </c>
      <c r="AR99" s="47">
        <v>49.671543</v>
      </c>
      <c r="AS99" s="36">
        <f>IF(ISBLANK(AR100),"",Short4[[#This Row],[Adj Close]]/AR100-1)</f>
        <v>2.5857137215974157E-2</v>
      </c>
      <c r="AT99" s="40">
        <v>44396</v>
      </c>
      <c r="AU99" s="42">
        <v>29.150244000000001</v>
      </c>
      <c r="AV99" s="39">
        <f>IF(ISBLANK(AU100),"",Short5[[#This Row],[Adj Close]]/AU100-1)</f>
        <v>8.7867532284970906E-3</v>
      </c>
      <c r="AW99" s="32">
        <v>44396</v>
      </c>
      <c r="AX99" s="47">
        <v>162.404404</v>
      </c>
      <c r="AY99" s="36">
        <f>IF(ISBLANK(AX100),"",Short6[[#This Row],[Adj Close]]/AX100-1)</f>
        <v>9.6307865520884217E-2</v>
      </c>
      <c r="AZ99" s="40">
        <v>44396</v>
      </c>
      <c r="BA99" s="42">
        <v>219.53793300000001</v>
      </c>
      <c r="BB99" s="39">
        <f>IF(ISBLANK(BA100),"",Short7[[#This Row],[Adj Close]]/BA100-1)</f>
        <v>8.978425558265668E-2</v>
      </c>
    </row>
    <row r="100" spans="1:54" x14ac:dyDescent="0.25">
      <c r="A100" s="40">
        <v>44389</v>
      </c>
      <c r="B100" s="42">
        <v>4327.1601559999999</v>
      </c>
      <c r="C100" s="39">
        <f>IF(ISBLANK(B101), "", GSPC[[#This Row],[Adj Close]]/B101-1)</f>
        <v>-9.7011479195165951E-3</v>
      </c>
      <c r="D100" s="40">
        <v>44389</v>
      </c>
      <c r="E100" s="38">
        <v>126.25</v>
      </c>
      <c r="F100" s="39">
        <f>IF(ISBLANK(E101), "", Long0[[#This Row],[Adj Close]]/E101-1)</f>
        <v>-0.12526849407235519</v>
      </c>
      <c r="G100" s="32">
        <v>44389</v>
      </c>
      <c r="H100">
        <v>160.416901</v>
      </c>
      <c r="I100" s="36">
        <f>IF(ISBLANK(H101),"",Long1[[#This Row],[Adj Close]]/H101-1)</f>
        <v>3.7938719475790084E-2</v>
      </c>
      <c r="J100" s="40">
        <v>44396</v>
      </c>
      <c r="K100" s="38">
        <v>21</v>
      </c>
      <c r="L100" s="39">
        <f>IF(ISBLANK(K101),"",Long2[[#This Row],[Adj Close]]/K101-1)</f>
        <v>8.8082957931759465E-2</v>
      </c>
      <c r="M100" s="32">
        <v>44389</v>
      </c>
      <c r="N100">
        <v>14.35</v>
      </c>
      <c r="O100" s="36">
        <f>IF(ISBLANK(N101),"",Long3[[#This Row],[Adj Close]]/N101-1)</f>
        <v>2.4999999999999911E-2</v>
      </c>
      <c r="P100" s="40">
        <v>44389</v>
      </c>
      <c r="Q100" s="38">
        <v>19.428577000000001</v>
      </c>
      <c r="R100" s="39">
        <f>IF(ISBLANK(Q101),"",Long4[[#This Row],[Adj Close]]/Q101-1)</f>
        <v>-9.8410022665302521E-2</v>
      </c>
      <c r="S100" s="32">
        <v>44389</v>
      </c>
      <c r="T100">
        <v>146.779999</v>
      </c>
      <c r="U100" s="36">
        <f>IF(ISBLANK(T101),"",Long5[[#This Row],[Adj Close]]/T101-1)</f>
        <v>-7.4527153548783587E-2</v>
      </c>
      <c r="V100" s="40">
        <v>44389</v>
      </c>
      <c r="W100" s="38">
        <v>56.700001</v>
      </c>
      <c r="X100" s="39">
        <f>IF(ISBLANK(W101),"",Long6[[#This Row],[Adj Close]]/W101-1)</f>
        <v>-5.1522215649418057E-2</v>
      </c>
      <c r="Y100" s="32">
        <v>44389</v>
      </c>
      <c r="Z100">
        <v>21.65</v>
      </c>
      <c r="AA100" s="36">
        <f>IF(ISBLANK(Z101),"",Long7[[#This Row],[Adj Close]]/Z101-1)</f>
        <v>-4.5977011494253706E-3</v>
      </c>
      <c r="AE100" s="32">
        <v>44389</v>
      </c>
      <c r="AF100" s="47">
        <v>93.293816000000007</v>
      </c>
      <c r="AG100" s="36">
        <f>IF(ISBLANK(AF101),"",Short0[[#This Row],[Adj Close]]/AF101-1)</f>
        <v>-3.0021393032968802E-2</v>
      </c>
      <c r="AH100" s="40">
        <v>44389</v>
      </c>
      <c r="AI100" s="42">
        <v>103.208977</v>
      </c>
      <c r="AJ100" s="39">
        <f>IF(ISBLANK(AH101),"",Short1[[#This Row],[Adj Close]]/AH101-1)</f>
        <v>-0.99767453073318013</v>
      </c>
      <c r="AK100" s="32">
        <v>44389</v>
      </c>
      <c r="AL100" s="47">
        <v>134.38999899999999</v>
      </c>
      <c r="AM100" s="36">
        <f>IF(ISBLANK(AL101),"",Short2[[#This Row],[Adj Close]]/AL101-1)</f>
        <v>-2.8763432419000923E-2</v>
      </c>
      <c r="AN100" s="40">
        <v>44389</v>
      </c>
      <c r="AO100" s="42">
        <v>12.689316</v>
      </c>
      <c r="AP100" s="39">
        <f>IF(ISBLANK(AO101),"",Short3[[#This Row],[Adj Close]]/AO101-1)</f>
        <v>-3.8434678233352448E-2</v>
      </c>
      <c r="AQ100" s="32">
        <v>44389</v>
      </c>
      <c r="AR100" s="47">
        <v>48.419552000000003</v>
      </c>
      <c r="AS100" s="36">
        <f>IF(ISBLANK(AR101),"",Short4[[#This Row],[Adj Close]]/AR101-1)</f>
        <v>-7.7959029173610972E-3</v>
      </c>
      <c r="AT100" s="40">
        <v>44389</v>
      </c>
      <c r="AU100" s="42">
        <v>28.896339000000001</v>
      </c>
      <c r="AV100" s="39">
        <f>IF(ISBLANK(AU101),"",Short5[[#This Row],[Adj Close]]/AU101-1)</f>
        <v>-6.9204191482577393E-2</v>
      </c>
      <c r="AW100" s="32">
        <v>44389</v>
      </c>
      <c r="AX100" s="47">
        <v>148.13758899999999</v>
      </c>
      <c r="AY100" s="36">
        <f>IF(ISBLANK(AX101),"",Short6[[#This Row],[Adj Close]]/AX101-1)</f>
        <v>-1.9990054066878926E-2</v>
      </c>
      <c r="AZ100" s="40">
        <v>44389</v>
      </c>
      <c r="BA100" s="42">
        <v>201.45082099999999</v>
      </c>
      <c r="BB100" s="39">
        <f>IF(ISBLANK(BA101),"",Short7[[#This Row],[Adj Close]]/BA101-1)</f>
        <v>-6.0420867237566567E-2</v>
      </c>
    </row>
    <row r="101" spans="1:54" x14ac:dyDescent="0.25">
      <c r="A101" s="40">
        <v>44382</v>
      </c>
      <c r="B101" s="42">
        <v>4369.5498049999997</v>
      </c>
      <c r="C101" s="39">
        <f>IF(ISBLANK(B102), "", GSPC[[#This Row],[Adj Close]]/B102-1)</f>
        <v>3.9541859360372467E-3</v>
      </c>
      <c r="D101" s="40">
        <v>44382</v>
      </c>
      <c r="E101" s="38">
        <v>144.33000200000001</v>
      </c>
      <c r="F101" s="39">
        <f>IF(ISBLANK(E102), "", Long0[[#This Row],[Adj Close]]/E102-1)</f>
        <v>-7.4095474913540071E-2</v>
      </c>
      <c r="G101" s="32">
        <v>44382</v>
      </c>
      <c r="H101">
        <v>154.55334500000001</v>
      </c>
      <c r="I101" s="36">
        <f>IF(ISBLANK(H102),"",Long1[[#This Row],[Adj Close]]/H102-1)</f>
        <v>9.492848075851601E-4</v>
      </c>
      <c r="J101" s="40">
        <v>44389</v>
      </c>
      <c r="K101" s="38">
        <v>19.299999</v>
      </c>
      <c r="L101" s="39">
        <f>IF(ISBLANK(K102),"",Long2[[#This Row],[Adj Close]]/K102-1)</f>
        <v>-8.5308104265402918E-2</v>
      </c>
      <c r="M101" s="32">
        <v>44382</v>
      </c>
      <c r="N101">
        <v>14</v>
      </c>
      <c r="O101" s="36">
        <f>IF(ISBLANK(N102),"",Long3[[#This Row],[Adj Close]]/N102-1)</f>
        <v>-1.7543859649122862E-2</v>
      </c>
      <c r="P101" s="40">
        <v>44382</v>
      </c>
      <c r="Q101" s="38">
        <v>21.549237999999999</v>
      </c>
      <c r="R101" s="39">
        <f>IF(ISBLANK(Q102),"",Long4[[#This Row],[Adj Close]]/Q102-1)</f>
        <v>-2.758037512898559E-2</v>
      </c>
      <c r="S101" s="32">
        <v>44382</v>
      </c>
      <c r="T101">
        <v>158.60000600000001</v>
      </c>
      <c r="U101" s="36">
        <f>IF(ISBLANK(T102),"",Long5[[#This Row],[Adj Close]]/T102-1)</f>
        <v>-3.4457501353266196E-2</v>
      </c>
      <c r="V101" s="40">
        <v>44382</v>
      </c>
      <c r="W101" s="38">
        <v>59.779998999999997</v>
      </c>
      <c r="X101" s="39">
        <f>IF(ISBLANK(W102),"",Long6[[#This Row],[Adj Close]]/W102-1)</f>
        <v>-1.7745678315056246E-2</v>
      </c>
      <c r="Y101" s="32">
        <v>44382</v>
      </c>
      <c r="Z101">
        <v>21.75</v>
      </c>
      <c r="AA101" s="36">
        <f>IF(ISBLANK(Z102),"",Long7[[#This Row],[Adj Close]]/Z102-1)</f>
        <v>2.3041012763087565E-3</v>
      </c>
      <c r="AE101" s="32">
        <v>44382</v>
      </c>
      <c r="AF101" s="47">
        <v>96.181313000000003</v>
      </c>
      <c r="AG101" s="36">
        <f>IF(ISBLANK(AF102),"",Short0[[#This Row],[Adj Close]]/AF102-1)</f>
        <v>-2.1801268469872404E-2</v>
      </c>
      <c r="AH101" s="40">
        <v>44382</v>
      </c>
      <c r="AI101" s="42">
        <v>103.46096799999999</v>
      </c>
      <c r="AJ101" s="39">
        <f>IF(ISBLANK(AH102),"",Short1[[#This Row],[Adj Close]]/AH102-1)</f>
        <v>-0.99766848522816898</v>
      </c>
      <c r="AK101" s="32">
        <v>44382</v>
      </c>
      <c r="AL101" s="47">
        <v>138.36999499999999</v>
      </c>
      <c r="AM101" s="36">
        <f>IF(ISBLANK(AL102),"",Short2[[#This Row],[Adj Close]]/AL102-1)</f>
        <v>-2.7549358302379146E-2</v>
      </c>
      <c r="AN101" s="40">
        <v>44382</v>
      </c>
      <c r="AO101" s="42">
        <v>13.19652</v>
      </c>
      <c r="AP101" s="39">
        <f>IF(ISBLANK(AO102),"",Short3[[#This Row],[Adj Close]]/AO102-1)</f>
        <v>-2.7192424017699168E-2</v>
      </c>
      <c r="AQ101" s="32">
        <v>44382</v>
      </c>
      <c r="AR101" s="47">
        <v>48.799992000000003</v>
      </c>
      <c r="AS101" s="36">
        <f>IF(ISBLANK(AR102),"",Short4[[#This Row],[Adj Close]]/AR102-1)</f>
        <v>-1.9526041623657897E-2</v>
      </c>
      <c r="AT101" s="40">
        <v>44382</v>
      </c>
      <c r="AU101" s="42">
        <v>31.044767</v>
      </c>
      <c r="AV101" s="39">
        <f>IF(ISBLANK(AU102),"",Short5[[#This Row],[Adj Close]]/AU102-1)</f>
        <v>1.1132342860239675E-2</v>
      </c>
      <c r="AW101" s="32">
        <v>44382</v>
      </c>
      <c r="AX101" s="47">
        <v>151.15927099999999</v>
      </c>
      <c r="AY101" s="36">
        <f>IF(ISBLANK(AX102),"",Short6[[#This Row],[Adj Close]]/AX102-1)</f>
        <v>7.6492385148780873E-3</v>
      </c>
      <c r="AZ101" s="40">
        <v>44382</v>
      </c>
      <c r="BA101" s="42">
        <v>214.40538000000001</v>
      </c>
      <c r="BB101" s="39">
        <f>IF(ISBLANK(BA102),"",Short7[[#This Row],[Adj Close]]/BA102-1)</f>
        <v>-1.0187317534411156E-2</v>
      </c>
    </row>
    <row r="102" spans="1:54" x14ac:dyDescent="0.25">
      <c r="A102" s="40">
        <v>44375</v>
      </c>
      <c r="B102" s="42">
        <v>4352.3398440000001</v>
      </c>
      <c r="C102" s="39">
        <f>IF(ISBLANK(B103), "", GSPC[[#This Row],[Adj Close]]/B103-1)</f>
        <v>1.6735497871043892E-2</v>
      </c>
      <c r="D102" s="40">
        <v>44375</v>
      </c>
      <c r="E102" s="38">
        <v>155.88000500000001</v>
      </c>
      <c r="F102" s="39">
        <f>IF(ISBLANK(E103), "", Long0[[#This Row],[Adj Close]]/E103-1)</f>
        <v>9.374123368674625E-2</v>
      </c>
      <c r="G102" s="32">
        <v>44375</v>
      </c>
      <c r="H102">
        <v>154.406769</v>
      </c>
      <c r="I102" s="36">
        <f>IF(ISBLANK(H103),"",Long1[[#This Row],[Adj Close]]/H103-1)</f>
        <v>2.5379525140407644E-3</v>
      </c>
      <c r="J102" s="40">
        <v>44382</v>
      </c>
      <c r="K102" s="38">
        <v>21.1</v>
      </c>
      <c r="L102" s="39">
        <f>IF(ISBLANK(K103),"",Long2[[#This Row],[Adj Close]]/K103-1)</f>
        <v>-2.314814814814814E-2</v>
      </c>
      <c r="M102" s="32">
        <v>44375</v>
      </c>
      <c r="N102">
        <v>14.25</v>
      </c>
      <c r="O102" s="36">
        <f>IF(ISBLANK(N103),"",Long3[[#This Row],[Adj Close]]/N103-1)</f>
        <v>4.014598540145986E-2</v>
      </c>
      <c r="P102" s="40">
        <v>44375</v>
      </c>
      <c r="Q102" s="38">
        <v>22.160430999999999</v>
      </c>
      <c r="R102" s="39">
        <f>IF(ISBLANK(Q103),"",Long4[[#This Row],[Adj Close]]/Q103-1)</f>
        <v>-2.8815015209530448E-2</v>
      </c>
      <c r="S102" s="32">
        <v>44375</v>
      </c>
      <c r="T102">
        <v>164.259995</v>
      </c>
      <c r="U102" s="36">
        <f>IF(ISBLANK(T103),"",Long5[[#This Row],[Adj Close]]/T103-1)</f>
        <v>-5.087892001651384E-3</v>
      </c>
      <c r="V102" s="40">
        <v>44375</v>
      </c>
      <c r="W102" s="38">
        <v>60.860000999999997</v>
      </c>
      <c r="X102" s="39">
        <f>IF(ISBLANK(W103),"",Long6[[#This Row],[Adj Close]]/W103-1)</f>
        <v>5.1849290496901235E-2</v>
      </c>
      <c r="Y102" s="32">
        <v>44375</v>
      </c>
      <c r="Z102">
        <v>21.700001</v>
      </c>
      <c r="AA102" s="36">
        <f>IF(ISBLANK(Z103),"",Long7[[#This Row],[Adj Close]]/Z103-1)</f>
        <v>-2.298804597701154E-3</v>
      </c>
      <c r="AE102" s="32">
        <v>44375</v>
      </c>
      <c r="AF102" s="47">
        <v>98.324921000000003</v>
      </c>
      <c r="AG102" s="36">
        <f>IF(ISBLANK(AF103),"",Short0[[#This Row],[Adj Close]]/AF103-1)</f>
        <v>4.4288943007745774E-2</v>
      </c>
      <c r="AH102" s="40">
        <v>44375</v>
      </c>
      <c r="AI102" s="42">
        <v>107.931282</v>
      </c>
      <c r="AJ102" s="39">
        <f>IF(ISBLANK(AH103),"",Short1[[#This Row],[Adj Close]]/AH103-1)</f>
        <v>-0.99756736201767038</v>
      </c>
      <c r="AK102" s="32">
        <v>44375</v>
      </c>
      <c r="AL102" s="47">
        <v>142.28999300000001</v>
      </c>
      <c r="AM102" s="36">
        <f>IF(ISBLANK(AL103),"",Short2[[#This Row],[Adj Close]]/AL103-1)</f>
        <v>7.4340694054777501E-3</v>
      </c>
      <c r="AN102" s="40">
        <v>44375</v>
      </c>
      <c r="AO102" s="42">
        <v>13.565396</v>
      </c>
      <c r="AP102" s="39">
        <f>IF(ISBLANK(AO103),"",Short3[[#This Row],[Adj Close]]/AO103-1)</f>
        <v>9.6087536068363288E-3</v>
      </c>
      <c r="AQ102" s="32">
        <v>44375</v>
      </c>
      <c r="AR102" s="47">
        <v>49.771839</v>
      </c>
      <c r="AS102" s="36">
        <f>IF(ISBLANK(AR103),"",Short4[[#This Row],[Adj Close]]/AR103-1)</f>
        <v>-4.1366945203770267E-2</v>
      </c>
      <c r="AT102" s="40">
        <v>44375</v>
      </c>
      <c r="AU102" s="42">
        <v>30.702971000000002</v>
      </c>
      <c r="AV102" s="39">
        <f>IF(ISBLANK(AU103),"",Short5[[#This Row],[Adj Close]]/AU103-1)</f>
        <v>7.6923134990429798E-3</v>
      </c>
      <c r="AW102" s="32">
        <v>44375</v>
      </c>
      <c r="AX102" s="47">
        <v>150.01179500000001</v>
      </c>
      <c r="AY102" s="36">
        <f>IF(ISBLANK(AX103),"",Short6[[#This Row],[Adj Close]]/AX103-1)</f>
        <v>1.915846420915468E-3</v>
      </c>
      <c r="AZ102" s="40">
        <v>44375</v>
      </c>
      <c r="BA102" s="42">
        <v>216.612076</v>
      </c>
      <c r="BB102" s="39">
        <f>IF(ISBLANK(BA103),"",Short7[[#This Row],[Adj Close]]/BA103-1)</f>
        <v>-1.1357965350133892E-3</v>
      </c>
    </row>
    <row r="103" spans="1:54" x14ac:dyDescent="0.25">
      <c r="A103" s="40">
        <v>44368</v>
      </c>
      <c r="B103" s="42">
        <v>4280.7001950000003</v>
      </c>
      <c r="C103" s="39">
        <f>IF(ISBLANK(B104), "", GSPC[[#This Row],[Adj Close]]/B104-1)</f>
        <v>2.7421424630758029E-2</v>
      </c>
      <c r="D103" s="40">
        <v>44368</v>
      </c>
      <c r="E103" s="38">
        <v>142.520004</v>
      </c>
      <c r="F103" s="39">
        <f>IF(ISBLANK(E104), "", Long0[[#This Row],[Adj Close]]/E104-1)</f>
        <v>0.11491826464964006</v>
      </c>
      <c r="G103" s="32">
        <v>44368</v>
      </c>
      <c r="H103">
        <v>154.015884</v>
      </c>
      <c r="I103" s="36">
        <f>IF(ISBLANK(H104),"",Long1[[#This Row],[Adj Close]]/H104-1)</f>
        <v>3.4120829579100898E-2</v>
      </c>
      <c r="J103" s="40">
        <v>44375</v>
      </c>
      <c r="K103" s="38">
        <v>21.6</v>
      </c>
      <c r="L103" s="39">
        <f>IF(ISBLANK(K104),"",Long2[[#This Row],[Adj Close]]/K104-1)</f>
        <v>0</v>
      </c>
      <c r="M103" s="32">
        <v>44368</v>
      </c>
      <c r="N103">
        <v>13.7</v>
      </c>
      <c r="O103" s="36">
        <f>IF(ISBLANK(N104),"",Long3[[#This Row],[Adj Close]]/N104-1)</f>
        <v>-5.7123193392979998E-2</v>
      </c>
      <c r="P103" s="40">
        <v>44368</v>
      </c>
      <c r="Q103" s="38">
        <v>22.81793</v>
      </c>
      <c r="R103" s="39">
        <f>IF(ISBLANK(Q104),"",Long4[[#This Row],[Adj Close]]/Q104-1)</f>
        <v>5.344176611637419E-2</v>
      </c>
      <c r="S103" s="32">
        <v>44368</v>
      </c>
      <c r="T103">
        <v>165.10000600000001</v>
      </c>
      <c r="U103" s="36">
        <f>IF(ISBLANK(T104),"",Long5[[#This Row],[Adj Close]]/T104-1)</f>
        <v>5.62344578879721E-2</v>
      </c>
      <c r="V103" s="40">
        <v>44368</v>
      </c>
      <c r="W103" s="38">
        <v>57.860000999999997</v>
      </c>
      <c r="X103" s="39">
        <f>IF(ISBLANK(W104),"",Long6[[#This Row],[Adj Close]]/W104-1)</f>
        <v>-2.0981337427456448E-2</v>
      </c>
      <c r="Y103" s="32">
        <v>44368</v>
      </c>
      <c r="Z103">
        <v>21.75</v>
      </c>
      <c r="AA103" s="36">
        <f>IF(ISBLANK(Z104),"",Long7[[#This Row],[Adj Close]]/Z104-1)</f>
        <v>-3.7610619469026663E-2</v>
      </c>
      <c r="AE103" s="32">
        <v>44368</v>
      </c>
      <c r="AF103" s="47">
        <v>94.154899999999998</v>
      </c>
      <c r="AG103" s="36">
        <f>IF(ISBLANK(AF104),"",Short0[[#This Row],[Adj Close]]/AF104-1)</f>
        <v>-1.1001367562144315E-2</v>
      </c>
      <c r="AH103" s="40">
        <v>44368</v>
      </c>
      <c r="AI103" s="42">
        <v>105.504822</v>
      </c>
      <c r="AJ103" s="39">
        <f>IF(ISBLANK(AH104),"",Short1[[#This Row],[Adj Close]]/AH104-1)</f>
        <v>-0.99762167620206943</v>
      </c>
      <c r="AK103" s="32">
        <v>44368</v>
      </c>
      <c r="AL103" s="47">
        <v>141.240005</v>
      </c>
      <c r="AM103" s="36">
        <f>IF(ISBLANK(AL104),"",Short2[[#This Row],[Adj Close]]/AL104-1)</f>
        <v>9.4120453764674261E-2</v>
      </c>
      <c r="AN103" s="40">
        <v>44368</v>
      </c>
      <c r="AO103" s="42">
        <v>13.43629</v>
      </c>
      <c r="AP103" s="39">
        <f>IF(ISBLANK(AO104),"",Short3[[#This Row],[Adj Close]]/AO104-1)</f>
        <v>2.1739246152781444E-2</v>
      </c>
      <c r="AQ103" s="32">
        <v>44368</v>
      </c>
      <c r="AR103" s="47">
        <v>51.919593999999996</v>
      </c>
      <c r="AS103" s="36">
        <f>IF(ISBLANK(AR104),"",Short4[[#This Row],[Adj Close]]/AR104-1)</f>
        <v>7.6206147987627926E-2</v>
      </c>
      <c r="AT103" s="40">
        <v>44368</v>
      </c>
      <c r="AU103" s="42">
        <v>30.468596999999999</v>
      </c>
      <c r="AV103" s="39">
        <f>IF(ISBLANK(AU104),"",Short5[[#This Row],[Adj Close]]/AU104-1)</f>
        <v>4.278082992406107E-2</v>
      </c>
      <c r="AW103" s="32">
        <v>44368</v>
      </c>
      <c r="AX103" s="47">
        <v>149.72494499999999</v>
      </c>
      <c r="AY103" s="36">
        <f>IF(ISBLANK(AX104),"",Short6[[#This Row],[Adj Close]]/AX104-1)</f>
        <v>8.2025834081790316E-2</v>
      </c>
      <c r="AZ103" s="40">
        <v>44368</v>
      </c>
      <c r="BA103" s="42">
        <v>216.858383</v>
      </c>
      <c r="BB103" s="39">
        <f>IF(ISBLANK(BA104),"",Short7[[#This Row],[Adj Close]]/BA104-1)</f>
        <v>5.4557577896891862E-2</v>
      </c>
    </row>
    <row r="104" spans="1:54" x14ac:dyDescent="0.25">
      <c r="A104" s="40">
        <v>44361</v>
      </c>
      <c r="B104" s="42">
        <v>4166.4501950000003</v>
      </c>
      <c r="C104" s="39">
        <f>IF(ISBLANK(B105), "", GSPC[[#This Row],[Adj Close]]/B105-1)</f>
        <v>-1.9067896691890907E-2</v>
      </c>
      <c r="D104" s="40">
        <v>44361</v>
      </c>
      <c r="E104" s="38">
        <v>127.83000199999999</v>
      </c>
      <c r="F104" s="39">
        <f>IF(ISBLANK(E105), "", Long0[[#This Row],[Adj Close]]/E105-1)</f>
        <v>6.5354488188975601E-3</v>
      </c>
      <c r="G104" s="32">
        <v>44361</v>
      </c>
      <c r="H104">
        <v>148.93412799999999</v>
      </c>
      <c r="I104" s="36">
        <f>IF(ISBLANK(H105),"",Long1[[#This Row],[Adj Close]]/H105-1)</f>
        <v>4.6143796812041504E-3</v>
      </c>
      <c r="J104" s="40">
        <v>44368</v>
      </c>
      <c r="K104" s="38">
        <v>21.6</v>
      </c>
      <c r="L104" s="39">
        <f>IF(ISBLANK(K105),"",Long2[[#This Row],[Adj Close]]/K105-1)</f>
        <v>-2.2624434389140302E-2</v>
      </c>
      <c r="M104" s="32">
        <v>44361</v>
      </c>
      <c r="N104">
        <v>14.53</v>
      </c>
      <c r="O104" s="36">
        <f>IF(ISBLANK(N105),"",Long3[[#This Row],[Adj Close]]/N105-1)</f>
        <v>-7.2750478621569914E-2</v>
      </c>
      <c r="P104" s="40">
        <v>44361</v>
      </c>
      <c r="Q104" s="38">
        <v>21.660361999999999</v>
      </c>
      <c r="R104" s="39">
        <f>IF(ISBLANK(Q105),"",Long4[[#This Row],[Adj Close]]/Q105-1)</f>
        <v>-6.365095842757551E-2</v>
      </c>
      <c r="S104" s="32">
        <v>44361</v>
      </c>
      <c r="T104">
        <v>156.30999800000001</v>
      </c>
      <c r="U104" s="36">
        <f>IF(ISBLANK(T105),"",Long5[[#This Row],[Adj Close]]/T105-1)</f>
        <v>9.6240210091194101E-3</v>
      </c>
      <c r="V104" s="40">
        <v>44361</v>
      </c>
      <c r="W104" s="38">
        <v>59.099997999999999</v>
      </c>
      <c r="X104" s="39">
        <f>IF(ISBLANK(W105),"",Long6[[#This Row],[Adj Close]]/W105-1)</f>
        <v>-5.7200707557212294E-3</v>
      </c>
      <c r="Y104" s="32">
        <v>44361</v>
      </c>
      <c r="Z104">
        <v>22.6</v>
      </c>
      <c r="AA104" s="36">
        <f>IF(ISBLANK(Z105),"",Long7[[#This Row],[Adj Close]]/Z105-1)</f>
        <v>5.1162790697674376E-2</v>
      </c>
      <c r="AE104" s="32">
        <v>44361</v>
      </c>
      <c r="AF104" s="47">
        <v>95.202254999999994</v>
      </c>
      <c r="AG104" s="36">
        <f>IF(ISBLANK(AF105),"",Short0[[#This Row],[Adj Close]]/AF105-1)</f>
        <v>5.8550770022405496E-2</v>
      </c>
      <c r="AH104" s="40">
        <v>44361</v>
      </c>
      <c r="AI104" s="42">
        <v>99.825751999999994</v>
      </c>
      <c r="AJ104" s="39">
        <f>IF(ISBLANK(AH105),"",Short1[[#This Row],[Adj Close]]/AH105-1)</f>
        <v>-0.99774934048789288</v>
      </c>
      <c r="AK104" s="32">
        <v>44361</v>
      </c>
      <c r="AL104" s="47">
        <v>129.08999600000001</v>
      </c>
      <c r="AM104" s="36">
        <f>IF(ISBLANK(AL105),"",Short2[[#This Row],[Adj Close]]/AL105-1)</f>
        <v>6.7388737102881846E-2</v>
      </c>
      <c r="AN104" s="40">
        <v>44361</v>
      </c>
      <c r="AO104" s="42">
        <v>13.150410000000001</v>
      </c>
      <c r="AP104" s="39">
        <f>IF(ISBLANK(AO105),"",Short3[[#This Row],[Adj Close]]/AO105-1)</f>
        <v>-9.3452046280346313E-2</v>
      </c>
      <c r="AQ104" s="32">
        <v>44361</v>
      </c>
      <c r="AR104" s="47">
        <v>48.243167999999997</v>
      </c>
      <c r="AS104" s="36">
        <f>IF(ISBLANK(AR105),"",Short4[[#This Row],[Adj Close]]/AR105-1)</f>
        <v>-6.739316041210941E-2</v>
      </c>
      <c r="AT104" s="40">
        <v>44361</v>
      </c>
      <c r="AU104" s="42">
        <v>29.218601</v>
      </c>
      <c r="AV104" s="39">
        <f>IF(ISBLANK(AU105),"",Short5[[#This Row],[Adj Close]]/AU105-1)</f>
        <v>-0.13501012829669212</v>
      </c>
      <c r="AW104" s="32">
        <v>44361</v>
      </c>
      <c r="AX104" s="47">
        <v>138.37464900000001</v>
      </c>
      <c r="AY104" s="36">
        <f>IF(ISBLANK(AX105),"",Short6[[#This Row],[Adj Close]]/AX105-1)</f>
        <v>-3.2169237411212359E-2</v>
      </c>
      <c r="AZ104" s="40">
        <v>44361</v>
      </c>
      <c r="BA104" s="42">
        <v>205.639206</v>
      </c>
      <c r="BB104" s="39">
        <f>IF(ISBLANK(BA105),"",Short7[[#This Row],[Adj Close]]/BA105-1)</f>
        <v>-5.7812904067251925E-2</v>
      </c>
    </row>
    <row r="105" spans="1:54" x14ac:dyDescent="0.25">
      <c r="A105" s="40">
        <v>44354</v>
      </c>
      <c r="B105" s="42">
        <v>4247.4399409999996</v>
      </c>
      <c r="C105" s="39">
        <f>IF(ISBLANK(B106), "", GSPC[[#This Row],[Adj Close]]/B106-1)</f>
        <v>4.1489975936930268E-3</v>
      </c>
      <c r="D105" s="40">
        <v>44354</v>
      </c>
      <c r="E105" s="38">
        <v>127</v>
      </c>
      <c r="F105" s="39">
        <f>IF(ISBLANK(E106), "", Long0[[#This Row],[Adj Close]]/E106-1)</f>
        <v>0.12101684949230429</v>
      </c>
      <c r="G105" s="32">
        <v>44354</v>
      </c>
      <c r="H105">
        <v>148.250046</v>
      </c>
      <c r="I105" s="36">
        <f>IF(ISBLANK(H106),"",Long1[[#This Row],[Adj Close]]/H106-1)</f>
        <v>-4.9196221641041316E-3</v>
      </c>
      <c r="J105" s="40">
        <v>44361</v>
      </c>
      <c r="K105" s="38">
        <v>22.1</v>
      </c>
      <c r="L105" s="39">
        <f>IF(ISBLANK(K106),"",Long2[[#This Row],[Adj Close]]/K106-1)</f>
        <v>-3.9130434782608581E-2</v>
      </c>
      <c r="M105" s="32">
        <v>44354</v>
      </c>
      <c r="N105">
        <v>15.67</v>
      </c>
      <c r="O105" s="36">
        <f>IF(ISBLANK(N106),"",Long3[[#This Row],[Adj Close]]/N106-1)</f>
        <v>0.13963636363636356</v>
      </c>
      <c r="P105" s="40">
        <v>44354</v>
      </c>
      <c r="Q105" s="38">
        <v>23.132785999999999</v>
      </c>
      <c r="R105" s="39">
        <f>IF(ISBLANK(Q106),"",Long4[[#This Row],[Adj Close]]/Q106-1)</f>
        <v>-1.3130018517901521E-2</v>
      </c>
      <c r="S105" s="32">
        <v>44354</v>
      </c>
      <c r="T105">
        <v>154.820007</v>
      </c>
      <c r="U105" s="36">
        <f>IF(ISBLANK(T106),"",Long5[[#This Row],[Adj Close]]/T106-1)</f>
        <v>5.6287095626597061E-2</v>
      </c>
      <c r="V105" s="40">
        <v>44354</v>
      </c>
      <c r="W105" s="38">
        <v>59.439999</v>
      </c>
      <c r="X105" s="39">
        <f>IF(ISBLANK(W106),"",Long6[[#This Row],[Adj Close]]/W106-1)</f>
        <v>2.908589089632585E-2</v>
      </c>
      <c r="Y105" s="32">
        <v>44354</v>
      </c>
      <c r="Z105">
        <v>21.5</v>
      </c>
      <c r="AA105" s="36">
        <f>IF(ISBLANK(Z106),"",Long7[[#This Row],[Adj Close]]/Z106-1)</f>
        <v>-2.934537246049651E-2</v>
      </c>
      <c r="AE105" s="32">
        <v>44354</v>
      </c>
      <c r="AF105" s="47">
        <v>89.936408999999998</v>
      </c>
      <c r="AG105" s="36">
        <f>IF(ISBLANK(AF106),"",Short0[[#This Row],[Adj Close]]/AF106-1)</f>
        <v>-3.9958667257417146E-2</v>
      </c>
      <c r="AH105" s="40">
        <v>44354</v>
      </c>
      <c r="AI105" s="42">
        <v>106.151222</v>
      </c>
      <c r="AJ105" s="39">
        <f>IF(ISBLANK(AH106),"",Short1[[#This Row],[Adj Close]]/AH106-1)</f>
        <v>-0.99760634942611681</v>
      </c>
      <c r="AK105" s="32">
        <v>44354</v>
      </c>
      <c r="AL105" s="47">
        <v>120.94000200000001</v>
      </c>
      <c r="AM105" s="36">
        <f>IF(ISBLANK(AL106),"",Short2[[#This Row],[Adj Close]]/AL106-1)</f>
        <v>7.5882908072843813E-2</v>
      </c>
      <c r="AN105" s="40">
        <v>44354</v>
      </c>
      <c r="AO105" s="42">
        <v>14.506028000000001</v>
      </c>
      <c r="AP105" s="39">
        <f>IF(ISBLANK(AO106),"",Short3[[#This Row],[Adj Close]]/AO106-1)</f>
        <v>2.2092256718415193E-2</v>
      </c>
      <c r="AQ105" s="32">
        <v>44354</v>
      </c>
      <c r="AR105" s="47">
        <v>51.729374</v>
      </c>
      <c r="AS105" s="36">
        <f>IF(ISBLANK(AR106),"",Short4[[#This Row],[Adj Close]]/AR106-1)</f>
        <v>5.4275033052727295E-2</v>
      </c>
      <c r="AT105" s="40">
        <v>44354</v>
      </c>
      <c r="AU105" s="42">
        <v>33.779125000000001</v>
      </c>
      <c r="AV105" s="39">
        <f>IF(ISBLANK(AU106),"",Short5[[#This Row],[Adj Close]]/AU106-1)</f>
        <v>-3.8312454853892119E-2</v>
      </c>
      <c r="AW105" s="32">
        <v>44354</v>
      </c>
      <c r="AX105" s="47">
        <v>142.97401400000001</v>
      </c>
      <c r="AY105" s="36">
        <f>IF(ISBLANK(AX106),"",Short6[[#This Row],[Adj Close]]/AX106-1)</f>
        <v>8.5050762284248238E-2</v>
      </c>
      <c r="AZ105" s="40">
        <v>44354</v>
      </c>
      <c r="BA105" s="42">
        <v>218.257294</v>
      </c>
      <c r="BB105" s="39">
        <f>IF(ISBLANK(BA106),"",Short7[[#This Row],[Adj Close]]/BA106-1)</f>
        <v>3.0820084313778029E-2</v>
      </c>
    </row>
    <row r="106" spans="1:54" x14ac:dyDescent="0.25">
      <c r="A106" s="40">
        <v>44347</v>
      </c>
      <c r="B106" s="42">
        <v>4229.8901370000003</v>
      </c>
      <c r="C106" s="39">
        <f>IF(ISBLANK(B107), "", GSPC[[#This Row],[Adj Close]]/B107-1)</f>
        <v>6.1321599197230459E-3</v>
      </c>
      <c r="D106" s="40">
        <v>44347</v>
      </c>
      <c r="E106" s="38">
        <v>113.290001</v>
      </c>
      <c r="F106" s="39">
        <f>IF(ISBLANK(E107), "", Long0[[#This Row],[Adj Close]]/E107-1)</f>
        <v>-4.1377551193095274E-2</v>
      </c>
      <c r="G106" s="32">
        <v>44347</v>
      </c>
      <c r="H106">
        <v>148.98298600000001</v>
      </c>
      <c r="I106" s="36">
        <f>IF(ISBLANK(H107),"",Long1[[#This Row],[Adj Close]]/H107-1)</f>
        <v>9.6026343852571028E-3</v>
      </c>
      <c r="J106" s="40">
        <v>44354</v>
      </c>
      <c r="K106" s="38">
        <v>23</v>
      </c>
      <c r="L106" s="39">
        <f>IF(ISBLANK(K107),"",Long2[[#This Row],[Adj Close]]/K107-1)</f>
        <v>-1.2875494114828023E-2</v>
      </c>
      <c r="M106" s="32">
        <v>44347</v>
      </c>
      <c r="N106">
        <v>13.75</v>
      </c>
      <c r="O106" s="36">
        <f>IF(ISBLANK(N107),"",Long3[[#This Row],[Adj Close]]/N107-1)</f>
        <v>6.5885797950220315E-3</v>
      </c>
      <c r="P106" s="40">
        <v>44347</v>
      </c>
      <c r="Q106" s="38">
        <v>23.440560999999999</v>
      </c>
      <c r="R106" s="39">
        <f>IF(ISBLANK(Q107),"",Long4[[#This Row],[Adj Close]]/Q107-1)</f>
        <v>0.10346315316841204</v>
      </c>
      <c r="S106" s="32">
        <v>44347</v>
      </c>
      <c r="T106">
        <v>146.570007</v>
      </c>
      <c r="U106" s="36">
        <f>IF(ISBLANK(T107),"",Long5[[#This Row],[Adj Close]]/T107-1)</f>
        <v>-2.6630329039310285E-2</v>
      </c>
      <c r="V106" s="40">
        <v>44347</v>
      </c>
      <c r="W106" s="38">
        <v>57.759998000000003</v>
      </c>
      <c r="X106" s="39">
        <f>IF(ISBLANK(W107),"",Long6[[#This Row],[Adj Close]]/W107-1)</f>
        <v>-3.572627593568356E-2</v>
      </c>
      <c r="Y106" s="32">
        <v>44347</v>
      </c>
      <c r="Z106">
        <v>22.15</v>
      </c>
      <c r="AA106" s="36">
        <f>IF(ISBLANK(Z107),"",Long7[[#This Row],[Adj Close]]/Z107-1)</f>
        <v>-1.7738315642497393E-2</v>
      </c>
      <c r="AE106" s="32">
        <v>44347</v>
      </c>
      <c r="AF106" s="47">
        <v>93.679726000000002</v>
      </c>
      <c r="AG106" s="36">
        <f>IF(ISBLANK(AF107),"",Short0[[#This Row],[Adj Close]]/AF107-1)</f>
        <v>-2.4340962419843071E-2</v>
      </c>
      <c r="AH106" s="40">
        <v>44347</v>
      </c>
      <c r="AI106" s="42">
        <v>107.57955200000001</v>
      </c>
      <c r="AJ106" s="39">
        <f>IF(ISBLANK(AH107),"",Short1[[#This Row],[Adj Close]]/AH107-1)</f>
        <v>-0.99757375841226881</v>
      </c>
      <c r="AK106" s="32">
        <v>44347</v>
      </c>
      <c r="AL106" s="47">
        <v>112.410004</v>
      </c>
      <c r="AM106" s="36">
        <f>IF(ISBLANK(AL107),"",Short2[[#This Row],[Adj Close]]/AL107-1)</f>
        <v>-7.2524696514637665E-2</v>
      </c>
      <c r="AN106" s="40">
        <v>44347</v>
      </c>
      <c r="AO106" s="42">
        <v>14.192484</v>
      </c>
      <c r="AP106" s="39">
        <f>IF(ISBLANK(AO107),"",Short3[[#This Row],[Adj Close]]/AO107-1)</f>
        <v>9.8426415421375424E-3</v>
      </c>
      <c r="AQ106" s="32">
        <v>44347</v>
      </c>
      <c r="AR106" s="47">
        <v>49.066299000000001</v>
      </c>
      <c r="AS106" s="36">
        <f>IF(ISBLANK(AR107),"",Short4[[#This Row],[Adj Close]]/AR107-1)</f>
        <v>-3.4438149681798036E-2</v>
      </c>
      <c r="AT106" s="40">
        <v>44347</v>
      </c>
      <c r="AU106" s="42">
        <v>35.124844000000003</v>
      </c>
      <c r="AV106" s="39">
        <f>IF(ISBLANK(AU107),"",Short5[[#This Row],[Adj Close]]/AU107-1)</f>
        <v>-2.7668268549655428E-3</v>
      </c>
      <c r="AW106" s="32">
        <v>44347</v>
      </c>
      <c r="AX106" s="47">
        <v>131.76712000000001</v>
      </c>
      <c r="AY106" s="36">
        <f>IF(ISBLANK(AX107),"",Short6[[#This Row],[Adj Close]]/AX107-1)</f>
        <v>-3.4202285398384991E-2</v>
      </c>
      <c r="AZ106" s="40">
        <v>44347</v>
      </c>
      <c r="BA106" s="42">
        <v>211.73170500000001</v>
      </c>
      <c r="BB106" s="39">
        <f>IF(ISBLANK(BA107),"",Short7[[#This Row],[Adj Close]]/BA107-1)</f>
        <v>-3.4281597558866173E-3</v>
      </c>
    </row>
    <row r="107" spans="1:54" x14ac:dyDescent="0.25">
      <c r="A107" s="40">
        <v>44340</v>
      </c>
      <c r="B107" s="42">
        <v>4204.1098629999997</v>
      </c>
      <c r="C107" s="39">
        <f>IF(ISBLANK(B108), "", GSPC[[#This Row],[Adj Close]]/B108-1)</f>
        <v>1.1610112369181191E-2</v>
      </c>
      <c r="D107" s="40">
        <v>44340</v>
      </c>
      <c r="E107" s="38">
        <v>118.18</v>
      </c>
      <c r="F107" s="39">
        <f>IF(ISBLANK(E108), "", Long0[[#This Row],[Adj Close]]/E108-1)</f>
        <v>2.2583715497101364E-2</v>
      </c>
      <c r="G107" s="32">
        <v>44340</v>
      </c>
      <c r="H107">
        <v>147.56596400000001</v>
      </c>
      <c r="I107" s="36">
        <f>IF(ISBLANK(H108),"",Long1[[#This Row],[Adj Close]]/H108-1)</f>
        <v>1.3082766450526417E-2</v>
      </c>
      <c r="J107" s="40">
        <v>44347</v>
      </c>
      <c r="K107" s="38">
        <v>23.299999</v>
      </c>
      <c r="L107" s="39">
        <f>IF(ISBLANK(K108),"",Long2[[#This Row],[Adj Close]]/K108-1)</f>
        <v>8.6579653679652591E-3</v>
      </c>
      <c r="M107" s="32">
        <v>44340</v>
      </c>
      <c r="N107">
        <v>13.66</v>
      </c>
      <c r="O107" s="36">
        <f>IF(ISBLANK(N108),"",Long3[[#This Row],[Adj Close]]/N108-1)</f>
        <v>-8.0134680134680059E-2</v>
      </c>
      <c r="P107" s="40">
        <v>44340</v>
      </c>
      <c r="Q107" s="38">
        <v>21.242722000000001</v>
      </c>
      <c r="R107" s="39">
        <f>IF(ISBLANK(Q108),"",Long4[[#This Row],[Adj Close]]/Q108-1)</f>
        <v>-2.1598310690806866E-3</v>
      </c>
      <c r="S107" s="32">
        <v>44340</v>
      </c>
      <c r="T107">
        <v>150.58000200000001</v>
      </c>
      <c r="U107" s="36">
        <f>IF(ISBLANK(T108),"",Long5[[#This Row],[Adj Close]]/T108-1)</f>
        <v>7.1591216294015991E-2</v>
      </c>
      <c r="V107" s="40">
        <v>44340</v>
      </c>
      <c r="W107" s="38">
        <v>59.900002000000001</v>
      </c>
      <c r="X107" s="39">
        <f>IF(ISBLANK(W108),"",Long6[[#This Row],[Adj Close]]/W108-1)</f>
        <v>2.1487091089479771E-2</v>
      </c>
      <c r="Y107" s="32">
        <v>44340</v>
      </c>
      <c r="Z107">
        <v>22.549999</v>
      </c>
      <c r="AA107" s="36">
        <f>IF(ISBLANK(Z108),"",Long7[[#This Row],[Adj Close]]/Z108-1)</f>
        <v>2.2221777777777785E-3</v>
      </c>
      <c r="AE107" s="32">
        <v>44340</v>
      </c>
      <c r="AF107" s="47">
        <v>96.016869</v>
      </c>
      <c r="AG107" s="36">
        <f>IF(ISBLANK(AF108),"",Short0[[#This Row],[Adj Close]]/AF108-1)</f>
        <v>4.6728032090182836E-2</v>
      </c>
      <c r="AH107" s="40">
        <v>44340</v>
      </c>
      <c r="AI107" s="42">
        <v>107.811424</v>
      </c>
      <c r="AJ107" s="39">
        <f>IF(ISBLANK(AH108),"",Short1[[#This Row],[Adj Close]]/AH108-1)</f>
        <v>-0.99756814508379765</v>
      </c>
      <c r="AK107" s="32">
        <v>44340</v>
      </c>
      <c r="AL107" s="47">
        <v>121.199997</v>
      </c>
      <c r="AM107" s="36">
        <f>IF(ISBLANK(AL108),"",Short2[[#This Row],[Adj Close]]/AL108-1)</f>
        <v>2.6683557136377045E-2</v>
      </c>
      <c r="AN107" s="40">
        <v>44340</v>
      </c>
      <c r="AO107" s="42">
        <v>14.054154</v>
      </c>
      <c r="AP107" s="39">
        <f>IF(ISBLANK(AO108),"",Short3[[#This Row],[Adj Close]]/AO108-1)</f>
        <v>2.5010894072947654E-3</v>
      </c>
      <c r="AQ107" s="32">
        <v>44340</v>
      </c>
      <c r="AR107" s="47">
        <v>50.816319</v>
      </c>
      <c r="AS107" s="36">
        <f>IF(ISBLANK(AR108),"",Short4[[#This Row],[Adj Close]]/AR108-1)</f>
        <v>3.1377247545892217E-2</v>
      </c>
      <c r="AT107" s="40">
        <v>44340</v>
      </c>
      <c r="AU107" s="42">
        <v>35.222298000000002</v>
      </c>
      <c r="AV107" s="39">
        <f>IF(ISBLANK(AU108),"",Short5[[#This Row],[Adj Close]]/AU108-1)</f>
        <v>1.9176513964324737E-2</v>
      </c>
      <c r="AW107" s="32">
        <v>44340</v>
      </c>
      <c r="AX107" s="47">
        <v>136.43345600000001</v>
      </c>
      <c r="AY107" s="36">
        <f>IF(ISBLANK(AX108),"",Short6[[#This Row],[Adj Close]]/AX108-1)</f>
        <v>3.5488690352347474E-2</v>
      </c>
      <c r="AZ107" s="40">
        <v>44340</v>
      </c>
      <c r="BA107" s="42">
        <v>212.46005199999999</v>
      </c>
      <c r="BB107" s="39">
        <f>IF(ISBLANK(BA108),"",Short7[[#This Row],[Adj Close]]/BA108-1)</f>
        <v>2.7660163537423843E-2</v>
      </c>
    </row>
    <row r="108" spans="1:54" x14ac:dyDescent="0.25">
      <c r="A108" s="40">
        <v>44333</v>
      </c>
      <c r="B108" s="42">
        <v>4155.8598629999997</v>
      </c>
      <c r="C108" s="39">
        <f>IF(ISBLANK(B109), "", GSPC[[#This Row],[Adj Close]]/B109-1)</f>
        <v>-4.3102254699134424E-3</v>
      </c>
      <c r="D108" s="40">
        <v>44333</v>
      </c>
      <c r="E108" s="38">
        <v>115.57</v>
      </c>
      <c r="F108" s="39">
        <f>IF(ISBLANK(E109), "", Long0[[#This Row],[Adj Close]]/E109-1)</f>
        <v>8.3739695083830501E-2</v>
      </c>
      <c r="G108" s="32">
        <v>44333</v>
      </c>
      <c r="H108">
        <v>145.660324</v>
      </c>
      <c r="I108" s="36">
        <f>IF(ISBLANK(H109),"",Long1[[#This Row],[Adj Close]]/H109-1)</f>
        <v>1.8134560616815731E-2</v>
      </c>
      <c r="J108" s="40">
        <v>44340</v>
      </c>
      <c r="K108" s="38">
        <v>23.1</v>
      </c>
      <c r="L108" s="39">
        <f>IF(ISBLANK(K109),"",Long2[[#This Row],[Adj Close]]/K109-1)</f>
        <v>8.733624454148492E-3</v>
      </c>
      <c r="M108" s="32">
        <v>44333</v>
      </c>
      <c r="N108">
        <v>14.85</v>
      </c>
      <c r="O108" s="36">
        <f>IF(ISBLANK(N109),"",Long3[[#This Row],[Adj Close]]/N109-1)</f>
        <v>4.5774647887323994E-2</v>
      </c>
      <c r="P108" s="40">
        <v>44333</v>
      </c>
      <c r="Q108" s="38">
        <v>21.288702000000001</v>
      </c>
      <c r="R108" s="39">
        <f>IF(ISBLANK(Q109),"",Long4[[#This Row],[Adj Close]]/Q109-1)</f>
        <v>-3.4437354685372679E-3</v>
      </c>
      <c r="S108" s="32">
        <v>44333</v>
      </c>
      <c r="T108">
        <v>140.520004</v>
      </c>
      <c r="U108" s="36">
        <f>IF(ISBLANK(T109),"",Long5[[#This Row],[Adj Close]]/T109-1)</f>
        <v>6.0138247572794068E-3</v>
      </c>
      <c r="V108" s="40">
        <v>44333</v>
      </c>
      <c r="W108" s="38">
        <v>58.639999000000003</v>
      </c>
      <c r="X108" s="39">
        <f>IF(ISBLANK(W109),"",Long6[[#This Row],[Adj Close]]/W109-1)</f>
        <v>7.7941118458047187E-2</v>
      </c>
      <c r="Y108" s="32">
        <v>44333</v>
      </c>
      <c r="Z108">
        <v>22.5</v>
      </c>
      <c r="AA108" s="36">
        <f>IF(ISBLANK(Z109),"",Long7[[#This Row],[Adj Close]]/Z109-1)</f>
        <v>3.6866311665146867E-2</v>
      </c>
      <c r="AE108" s="32">
        <v>44333</v>
      </c>
      <c r="AF108" s="47">
        <v>91.730484000000004</v>
      </c>
      <c r="AG108" s="36">
        <f>IF(ISBLANK(AF109),"",Short0[[#This Row],[Adj Close]]/AF109-1)</f>
        <v>-5.1348900698812816E-2</v>
      </c>
      <c r="AH108" s="40">
        <v>44333</v>
      </c>
      <c r="AI108" s="42">
        <v>106.59641999999999</v>
      </c>
      <c r="AJ108" s="39">
        <f>IF(ISBLANK(AH109),"",Short1[[#This Row],[Adj Close]]/AH109-1)</f>
        <v>-0.99759517168253398</v>
      </c>
      <c r="AK108" s="32">
        <v>44333</v>
      </c>
      <c r="AL108" s="47">
        <v>118.050003</v>
      </c>
      <c r="AM108" s="36">
        <f>IF(ISBLANK(AL109),"",Short2[[#This Row],[Adj Close]]/AL109-1)</f>
        <v>1.5746016040733002E-2</v>
      </c>
      <c r="AN108" s="40">
        <v>44333</v>
      </c>
      <c r="AO108" s="42">
        <v>14.019091</v>
      </c>
      <c r="AP108" s="39">
        <f>IF(ISBLANK(AO109),"",Short3[[#This Row],[Adj Close]]/AO109-1)</f>
        <v>-4.3124832732221674E-2</v>
      </c>
      <c r="AQ108" s="32">
        <v>44333</v>
      </c>
      <c r="AR108" s="47">
        <v>49.270350999999998</v>
      </c>
      <c r="AS108" s="36">
        <f>IF(ISBLANK(AR109),"",Short4[[#This Row],[Adj Close]]/AR109-1)</f>
        <v>-2.4580630566218065E-2</v>
      </c>
      <c r="AT108" s="40">
        <v>44333</v>
      </c>
      <c r="AU108" s="42">
        <v>34.559565999999997</v>
      </c>
      <c r="AV108" s="39">
        <f>IF(ISBLANK(AU109),"",Short5[[#This Row],[Adj Close]]/AU109-1)</f>
        <v>-2.8227040956920413E-2</v>
      </c>
      <c r="AW108" s="32">
        <v>44333</v>
      </c>
      <c r="AX108" s="47">
        <v>131.757553</v>
      </c>
      <c r="AY108" s="36">
        <f>IF(ISBLANK(AX109),"",Short6[[#This Row],[Adj Close]]/AX109-1)</f>
        <v>1.2520389877386906E-2</v>
      </c>
      <c r="AZ108" s="40">
        <v>44333</v>
      </c>
      <c r="BA108" s="42">
        <v>206.741547</v>
      </c>
      <c r="BB108" s="39">
        <f>IF(ISBLANK(BA109),"",Short7[[#This Row],[Adj Close]]/BA109-1)</f>
        <v>8.9809929588072768E-2</v>
      </c>
    </row>
    <row r="109" spans="1:54" x14ac:dyDescent="0.25">
      <c r="A109" s="40">
        <v>44326</v>
      </c>
      <c r="B109" s="42">
        <v>4173.8500979999999</v>
      </c>
      <c r="C109" s="39">
        <f>IF(ISBLANK(B110), "", GSPC[[#This Row],[Adj Close]]/B110-1)</f>
        <v>-1.3880356905855762E-2</v>
      </c>
      <c r="D109" s="40">
        <v>44326</v>
      </c>
      <c r="E109" s="38">
        <v>106.639999</v>
      </c>
      <c r="F109" s="39">
        <f>IF(ISBLANK(E110), "", Long0[[#This Row],[Adj Close]]/E110-1)</f>
        <v>-9.8421358358997679E-3</v>
      </c>
      <c r="G109" s="32">
        <v>44326</v>
      </c>
      <c r="H109">
        <v>143.065887</v>
      </c>
      <c r="I109" s="36">
        <f>IF(ISBLANK(H110),"",Long1[[#This Row],[Adj Close]]/H110-1)</f>
        <v>-2.8242937121027656E-2</v>
      </c>
      <c r="J109" s="40">
        <v>44333</v>
      </c>
      <c r="K109" s="38">
        <v>22.9</v>
      </c>
      <c r="L109" s="39">
        <f>IF(ISBLANK(K110),"",Long2[[#This Row],[Adj Close]]/K110-1)</f>
        <v>4.3860089642986377E-3</v>
      </c>
      <c r="M109" s="32">
        <v>44326</v>
      </c>
      <c r="N109">
        <v>14.2</v>
      </c>
      <c r="O109" s="36">
        <f>IF(ISBLANK(N110),"",Long3[[#This Row],[Adj Close]]/N110-1)</f>
        <v>-1.3888888888888951E-2</v>
      </c>
      <c r="P109" s="40">
        <v>44326</v>
      </c>
      <c r="Q109" s="38">
        <v>21.362268</v>
      </c>
      <c r="R109" s="39">
        <f>IF(ISBLANK(Q110),"",Long4[[#This Row],[Adj Close]]/Q110-1)</f>
        <v>-1.6927575042661958E-2</v>
      </c>
      <c r="S109" s="32">
        <v>44326</v>
      </c>
      <c r="T109">
        <v>139.679993</v>
      </c>
      <c r="U109" s="36">
        <f>IF(ISBLANK(T110),"",Long5[[#This Row],[Adj Close]]/T110-1)</f>
        <v>-7.5211867892499229E-2</v>
      </c>
      <c r="V109" s="40">
        <v>44326</v>
      </c>
      <c r="W109" s="38">
        <v>54.400002000000001</v>
      </c>
      <c r="X109" s="39">
        <f>IF(ISBLANK(W110),"",Long6[[#This Row],[Adj Close]]/W110-1)</f>
        <v>-0.13403371537726838</v>
      </c>
      <c r="Y109" s="32">
        <v>44326</v>
      </c>
      <c r="Z109">
        <v>21.700001</v>
      </c>
      <c r="AA109" s="36">
        <f>IF(ISBLANK(Z110),"",Long7[[#This Row],[Adj Close]]/Z110-1)</f>
        <v>-2.4719056179775212E-2</v>
      </c>
      <c r="AE109" s="32">
        <v>44326</v>
      </c>
      <c r="AF109" s="47">
        <v>96.695701999999997</v>
      </c>
      <c r="AG109" s="36">
        <f>IF(ISBLANK(AF110),"",Short0[[#This Row],[Adj Close]]/AF110-1)</f>
        <v>-7.7186607613146219E-2</v>
      </c>
      <c r="AH109" s="40">
        <v>44326</v>
      </c>
      <c r="AI109" s="42">
        <v>111.660515</v>
      </c>
      <c r="AJ109" s="39">
        <f>IF(ISBLANK(AH110),"",Short1[[#This Row],[Adj Close]]/AH110-1)</f>
        <v>-0.99748052720052349</v>
      </c>
      <c r="AK109" s="32">
        <v>44326</v>
      </c>
      <c r="AL109" s="47">
        <v>116.220001</v>
      </c>
      <c r="AM109" s="36">
        <f>IF(ISBLANK(AL110),"",Short2[[#This Row],[Adj Close]]/AL110-1)</f>
        <v>-1.3580028857579363E-2</v>
      </c>
      <c r="AN109" s="40">
        <v>44326</v>
      </c>
      <c r="AO109" s="42">
        <v>14.650909</v>
      </c>
      <c r="AP109" s="39">
        <f>IF(ISBLANK(AO110),"",Short3[[#This Row],[Adj Close]]/AO110-1)</f>
        <v>0.13636354117309346</v>
      </c>
      <c r="AQ109" s="32">
        <v>44326</v>
      </c>
      <c r="AR109" s="47">
        <v>50.511966999999999</v>
      </c>
      <c r="AS109" s="36">
        <f>IF(ISBLANK(AR110),"",Short4[[#This Row],[Adj Close]]/AR110-1)</f>
        <v>-6.4626194888213195E-3</v>
      </c>
      <c r="AT109" s="40">
        <v>44326</v>
      </c>
      <c r="AU109" s="42">
        <v>35.563415999999997</v>
      </c>
      <c r="AV109" s="39">
        <f>IF(ISBLANK(AU110),"",Short5[[#This Row],[Adj Close]]/AU110-1)</f>
        <v>-1.3783820381472189E-2</v>
      </c>
      <c r="AW109" s="32">
        <v>44326</v>
      </c>
      <c r="AX109" s="47">
        <v>130.12829600000001</v>
      </c>
      <c r="AY109" s="36">
        <f>IF(ISBLANK(AX110),"",Short6[[#This Row],[Adj Close]]/AX110-1)</f>
        <v>-6.8130559418225212E-2</v>
      </c>
      <c r="AZ109" s="40">
        <v>44326</v>
      </c>
      <c r="BA109" s="42">
        <v>189.70422400000001</v>
      </c>
      <c r="BB109" s="39">
        <f>IF(ISBLANK(BA110),"",Short7[[#This Row],[Adj Close]]/BA110-1)</f>
        <v>-0.12901612877455426</v>
      </c>
    </row>
    <row r="110" spans="1:54" x14ac:dyDescent="0.25">
      <c r="A110" s="40">
        <v>44319</v>
      </c>
      <c r="B110" s="42">
        <v>4232.6000979999999</v>
      </c>
      <c r="C110" s="39">
        <f>IF(ISBLANK(B111), "", GSPC[[#This Row],[Adj Close]]/B111-1)</f>
        <v>1.2300427143463022E-2</v>
      </c>
      <c r="D110" s="40">
        <v>44319</v>
      </c>
      <c r="E110" s="38">
        <v>107.699997</v>
      </c>
      <c r="F110" s="39">
        <f>IF(ISBLANK(E111), "", Long0[[#This Row],[Adj Close]]/E111-1)</f>
        <v>-0.17955363968755578</v>
      </c>
      <c r="G110" s="32">
        <v>44319</v>
      </c>
      <c r="H110">
        <v>147.22392300000001</v>
      </c>
      <c r="I110" s="36">
        <f>IF(ISBLANK(H111),"",Long1[[#This Row],[Adj Close]]/H111-1)</f>
        <v>2.0442342274329173E-2</v>
      </c>
      <c r="J110" s="40">
        <v>44326</v>
      </c>
      <c r="K110" s="38">
        <v>22.799999</v>
      </c>
      <c r="L110" s="39">
        <f>IF(ISBLANK(K111),"",Long2[[#This Row],[Adj Close]]/K111-1)</f>
        <v>-1.2987056277056319E-2</v>
      </c>
      <c r="M110" s="32">
        <v>44319</v>
      </c>
      <c r="N110">
        <v>14.4</v>
      </c>
      <c r="O110" s="36">
        <f>IF(ISBLANK(N111),"",Long3[[#This Row],[Adj Close]]/N111-1)</f>
        <v>7.2625698324022325E-2</v>
      </c>
      <c r="P110" s="40">
        <v>44319</v>
      </c>
      <c r="Q110" s="38">
        <v>21.730105999999999</v>
      </c>
      <c r="R110" s="39">
        <f>IF(ISBLANK(Q111),"",Long4[[#This Row],[Adj Close]]/Q111-1)</f>
        <v>0.10317448713551491</v>
      </c>
      <c r="S110" s="32">
        <v>44319</v>
      </c>
      <c r="T110">
        <v>151.03999300000001</v>
      </c>
      <c r="U110" s="36">
        <f>IF(ISBLANK(T111),"",Long5[[#This Row],[Adj Close]]/T111-1)</f>
        <v>-0.12364381931033985</v>
      </c>
      <c r="V110" s="40">
        <v>44319</v>
      </c>
      <c r="W110" s="38">
        <v>62.82</v>
      </c>
      <c r="X110" s="39">
        <f>IF(ISBLANK(W111),"",Long6[[#This Row],[Adj Close]]/W111-1)</f>
        <v>5.7637048633316645E-3</v>
      </c>
      <c r="Y110" s="32">
        <v>44319</v>
      </c>
      <c r="Z110">
        <v>22.25</v>
      </c>
      <c r="AA110" s="36">
        <f>IF(ISBLANK(Z111),"",Long7[[#This Row],[Adj Close]]/Z111-1)</f>
        <v>-5.7203389830508544E-2</v>
      </c>
      <c r="AE110" s="32">
        <v>44319</v>
      </c>
      <c r="AF110" s="47">
        <v>104.783592</v>
      </c>
      <c r="AG110" s="36">
        <f>IF(ISBLANK(AF111),"",Short0[[#This Row],[Adj Close]]/AF111-1)</f>
        <v>4.2953832252150992E-2</v>
      </c>
      <c r="AH110" s="40">
        <v>44319</v>
      </c>
      <c r="AI110" s="42">
        <v>113.469116</v>
      </c>
      <c r="AJ110" s="39">
        <f>IF(ISBLANK(AH111),"",Short1[[#This Row],[Adj Close]]/AH111-1)</f>
        <v>-0.99743931404585662</v>
      </c>
      <c r="AK110" s="32">
        <v>44319</v>
      </c>
      <c r="AL110" s="47">
        <v>117.82</v>
      </c>
      <c r="AM110" s="36">
        <f>IF(ISBLANK(AL111),"",Short2[[#This Row],[Adj Close]]/AL111-1)</f>
        <v>-6.8027196140281632E-2</v>
      </c>
      <c r="AN110" s="40">
        <v>44319</v>
      </c>
      <c r="AO110" s="42">
        <v>12.892801</v>
      </c>
      <c r="AP110" s="39">
        <f>IF(ISBLANK(AO111),"",Short3[[#This Row],[Adj Close]]/AO111-1)</f>
        <v>5.8646714457726068E-2</v>
      </c>
      <c r="AQ110" s="32">
        <v>44319</v>
      </c>
      <c r="AR110" s="47">
        <v>50.840530000000001</v>
      </c>
      <c r="AS110" s="36">
        <f>IF(ISBLANK(AR111),"",Short4[[#This Row],[Adj Close]]/AR111-1)</f>
        <v>5.664176808991761E-2</v>
      </c>
      <c r="AT110" s="40">
        <v>44319</v>
      </c>
      <c r="AU110" s="42">
        <v>36.060467000000003</v>
      </c>
      <c r="AV110" s="39">
        <f>IF(ISBLANK(AU111),"",Short5[[#This Row],[Adj Close]]/AU111-1)</f>
        <v>5.1734058341843525E-2</v>
      </c>
      <c r="AW110" s="32">
        <v>44319</v>
      </c>
      <c r="AX110" s="47">
        <v>139.64219700000001</v>
      </c>
      <c r="AY110" s="36">
        <f>IF(ISBLANK(AX111),"",Short6[[#This Row],[Adj Close]]/AX111-1)</f>
        <v>-7.7141490078468822E-2</v>
      </c>
      <c r="AZ110" s="40">
        <v>44319</v>
      </c>
      <c r="BA110" s="42">
        <v>217.80452</v>
      </c>
      <c r="BB110" s="39">
        <f>IF(ISBLANK(BA111),"",Short7[[#This Row],[Adj Close]]/BA111-1)</f>
        <v>-1.0729061109340687E-2</v>
      </c>
    </row>
    <row r="111" spans="1:54" x14ac:dyDescent="0.25">
      <c r="A111" s="40">
        <v>44312</v>
      </c>
      <c r="B111" s="42">
        <v>4181.169922</v>
      </c>
      <c r="C111" s="39">
        <f>IF(ISBLANK(B112), "", GSPC[[#This Row],[Adj Close]]/B112-1)</f>
        <v>2.3922472498960623E-4</v>
      </c>
      <c r="D111" s="40">
        <v>44312</v>
      </c>
      <c r="E111" s="38">
        <v>131.270004</v>
      </c>
      <c r="F111" s="39">
        <f>IF(ISBLANK(E112), "", Long0[[#This Row],[Adj Close]]/E112-1)</f>
        <v>3.7297517883108977E-2</v>
      </c>
      <c r="G111" s="32">
        <v>44312</v>
      </c>
      <c r="H111">
        <v>144.27461199999999</v>
      </c>
      <c r="I111" s="36">
        <f>IF(ISBLANK(H112),"",Long1[[#This Row],[Adj Close]]/H112-1)</f>
        <v>-1.6479968010273072E-2</v>
      </c>
      <c r="J111" s="40">
        <v>44319</v>
      </c>
      <c r="K111" s="38">
        <v>23.1</v>
      </c>
      <c r="L111" s="39">
        <f>IF(ISBLANK(K112),"",Long2[[#This Row],[Adj Close]]/K112-1)</f>
        <v>-4.1493775933609922E-2</v>
      </c>
      <c r="M111" s="32">
        <v>44312</v>
      </c>
      <c r="N111">
        <v>13.425000000000001</v>
      </c>
      <c r="O111" s="36">
        <f>IF(ISBLANK(N112),"",Long3[[#This Row],[Adj Close]]/N112-1)</f>
        <v>3.2692307692307798E-2</v>
      </c>
      <c r="P111" s="40">
        <v>44312</v>
      </c>
      <c r="Q111" s="38">
        <v>19.697796</v>
      </c>
      <c r="R111" s="39">
        <f>IF(ISBLANK(Q112),"",Long4[[#This Row],[Adj Close]]/Q112-1)</f>
        <v>5.1546154001377964E-2</v>
      </c>
      <c r="S111" s="32">
        <v>44312</v>
      </c>
      <c r="T111">
        <v>172.35000600000001</v>
      </c>
      <c r="U111" s="36">
        <f>IF(ISBLANK(T112),"",Long5[[#This Row],[Adj Close]]/T112-1)</f>
        <v>-5.5357583809661493E-2</v>
      </c>
      <c r="V111" s="40">
        <v>44312</v>
      </c>
      <c r="W111" s="38">
        <v>62.459999000000003</v>
      </c>
      <c r="X111" s="39">
        <f>IF(ISBLANK(W112),"",Long6[[#This Row],[Adj Close]]/W112-1)</f>
        <v>-3.1327604001507137E-2</v>
      </c>
      <c r="Y111" s="32">
        <v>44312</v>
      </c>
      <c r="Z111">
        <v>23.6</v>
      </c>
      <c r="AA111" s="36">
        <f>IF(ISBLANK(Z112),"",Long7[[#This Row],[Adj Close]]/Z112-1)</f>
        <v>-4.2194512987573374E-3</v>
      </c>
      <c r="AE111" s="32">
        <v>44312</v>
      </c>
      <c r="AF111" s="47">
        <v>100.468102</v>
      </c>
      <c r="AG111" s="36">
        <f>IF(ISBLANK(AF112),"",Short0[[#This Row],[Adj Close]]/AF112-1)</f>
        <v>1.9533140389950354E-2</v>
      </c>
      <c r="AH111" s="40">
        <v>44312</v>
      </c>
      <c r="AI111" s="42">
        <v>107.839241</v>
      </c>
      <c r="AJ111" s="39">
        <f>IF(ISBLANK(AH112),"",Short1[[#This Row],[Adj Close]]/AH112-1)</f>
        <v>-0.99756598034081934</v>
      </c>
      <c r="AK111" s="32">
        <v>44312</v>
      </c>
      <c r="AL111" s="47">
        <v>126.41999800000001</v>
      </c>
      <c r="AM111" s="36">
        <f>IF(ISBLANK(AL112),"",Short2[[#This Row],[Adj Close]]/AL112-1)</f>
        <v>-5.0900894539809838E-2</v>
      </c>
      <c r="AN111" s="40">
        <v>44312</v>
      </c>
      <c r="AO111" s="42">
        <v>12.178568</v>
      </c>
      <c r="AP111" s="39">
        <f>IF(ISBLANK(AO112),"",Short3[[#This Row],[Adj Close]]/AO112-1)</f>
        <v>-4.49102542859936E-3</v>
      </c>
      <c r="AQ111" s="32">
        <v>44312</v>
      </c>
      <c r="AR111" s="47">
        <v>48.115200000000002</v>
      </c>
      <c r="AS111" s="36">
        <f>IF(ISBLANK(AR112),"",Short4[[#This Row],[Adj Close]]/AR112-1)</f>
        <v>1.6438948882913529E-2</v>
      </c>
      <c r="AT111" s="40">
        <v>44312</v>
      </c>
      <c r="AU111" s="42">
        <v>34.286678000000002</v>
      </c>
      <c r="AV111" s="39">
        <f>IF(ISBLANK(AU112),"",Short5[[#This Row],[Adj Close]]/AU112-1)</f>
        <v>3.6229663798086564E-2</v>
      </c>
      <c r="AW111" s="32">
        <v>44312</v>
      </c>
      <c r="AX111" s="47">
        <v>151.31485000000001</v>
      </c>
      <c r="AY111" s="36">
        <f>IF(ISBLANK(AX112),"",Short6[[#This Row],[Adj Close]]/AX112-1)</f>
        <v>0.11266412078608057</v>
      </c>
      <c r="AZ111" s="40">
        <v>44312</v>
      </c>
      <c r="BA111" s="42">
        <v>220.16670199999999</v>
      </c>
      <c r="BB111" s="39">
        <f>IF(ISBLANK(BA112),"",Short7[[#This Row],[Adj Close]]/BA112-1)</f>
        <v>5.3664050555357612E-4</v>
      </c>
    </row>
    <row r="112" spans="1:54" x14ac:dyDescent="0.25">
      <c r="A112" s="40">
        <v>44305</v>
      </c>
      <c r="B112" s="42">
        <v>4180.169922</v>
      </c>
      <c r="C112" s="39">
        <f>IF(ISBLANK(B113), "", GSPC[[#This Row],[Adj Close]]/B113-1)</f>
        <v>-1.2663554458003379E-3</v>
      </c>
      <c r="D112" s="40">
        <v>44305</v>
      </c>
      <c r="E112" s="38">
        <v>126.550003</v>
      </c>
      <c r="F112" s="39">
        <f>IF(ISBLANK(E113), "", Long0[[#This Row],[Adj Close]]/E113-1)</f>
        <v>6.7392081096357748E-2</v>
      </c>
      <c r="G112" s="32">
        <v>44305</v>
      </c>
      <c r="H112">
        <v>146.692093</v>
      </c>
      <c r="I112" s="36">
        <f>IF(ISBLANK(H113),"",Long1[[#This Row],[Adj Close]]/H113-1)</f>
        <v>1.3360262214573204E-2</v>
      </c>
      <c r="J112" s="40">
        <v>44312</v>
      </c>
      <c r="K112" s="38">
        <v>24.1</v>
      </c>
      <c r="L112" s="39">
        <f>IF(ISBLANK(K113),"",Long2[[#This Row],[Adj Close]]/K113-1)</f>
        <v>6.6371681415929196E-2</v>
      </c>
      <c r="M112" s="32">
        <v>44305</v>
      </c>
      <c r="N112">
        <v>13</v>
      </c>
      <c r="O112" s="36">
        <f>IF(ISBLANK(N113),"",Long3[[#This Row],[Adj Close]]/N113-1)</f>
        <v>-2.5487256371814038E-2</v>
      </c>
      <c r="P112" s="40">
        <v>44305</v>
      </c>
      <c r="Q112" s="38">
        <v>18.732222</v>
      </c>
      <c r="R112" s="39">
        <f>IF(ISBLANK(Q113),"",Long4[[#This Row],[Adj Close]]/Q113-1)</f>
        <v>-2.48919765208514E-2</v>
      </c>
      <c r="S112" s="32">
        <v>44305</v>
      </c>
      <c r="T112">
        <v>182.449997</v>
      </c>
      <c r="U112" s="36">
        <f>IF(ISBLANK(T113),"",Long5[[#This Row],[Adj Close]]/T113-1)</f>
        <v>-4.0242023979736308E-2</v>
      </c>
      <c r="V112" s="40">
        <v>44305</v>
      </c>
      <c r="W112" s="38">
        <v>64.480002999999996</v>
      </c>
      <c r="X112" s="39">
        <f>IF(ISBLANK(W113),"",Long6[[#This Row],[Adj Close]]/W113-1)</f>
        <v>-7.3891010989701744E-3</v>
      </c>
      <c r="Y112" s="32">
        <v>44305</v>
      </c>
      <c r="Z112">
        <v>23.700001</v>
      </c>
      <c r="AA112" s="36">
        <f>IF(ISBLANK(Z113),"",Long7[[#This Row],[Adj Close]]/Z113-1)</f>
        <v>-1.0438412925327212E-2</v>
      </c>
      <c r="AE112" s="32">
        <v>44305</v>
      </c>
      <c r="AF112" s="47">
        <v>98.543243000000004</v>
      </c>
      <c r="AG112" s="36">
        <f>IF(ISBLANK(AF113),"",Short0[[#This Row],[Adj Close]]/AF113-1)</f>
        <v>-3.7967641045615563E-2</v>
      </c>
      <c r="AH112" s="40">
        <v>44305</v>
      </c>
      <c r="AI112" s="42">
        <v>109.20265999999999</v>
      </c>
      <c r="AJ112" s="39">
        <f>IF(ISBLANK(AH113),"",Short1[[#This Row],[Adj Close]]/AH113-1)</f>
        <v>-0.99753481737324479</v>
      </c>
      <c r="AK112" s="32">
        <v>44305</v>
      </c>
      <c r="AL112" s="47">
        <v>133.199997</v>
      </c>
      <c r="AM112" s="36">
        <f>IF(ISBLANK(AL113),"",Short2[[#This Row],[Adj Close]]/AL113-1)</f>
        <v>-7.8212513966480213E-3</v>
      </c>
      <c r="AN112" s="40">
        <v>44305</v>
      </c>
      <c r="AO112" s="42">
        <v>12.233509</v>
      </c>
      <c r="AP112" s="39">
        <f>IF(ISBLANK(AO113),"",Short3[[#This Row],[Adj Close]]/AO113-1)</f>
        <v>-2.9850524884158514E-3</v>
      </c>
      <c r="AQ112" s="32">
        <v>44305</v>
      </c>
      <c r="AR112" s="47">
        <v>47.337029000000001</v>
      </c>
      <c r="AS112" s="36">
        <f>IF(ISBLANK(AR113),"",Short4[[#This Row],[Adj Close]]/AR113-1)</f>
        <v>-1.8232103194762983E-3</v>
      </c>
      <c r="AT112" s="40">
        <v>44305</v>
      </c>
      <c r="AU112" s="42">
        <v>33.087913999999998</v>
      </c>
      <c r="AV112" s="39">
        <f>IF(ISBLANK(AU113),"",Short5[[#This Row],[Adj Close]]/AU113-1)</f>
        <v>1.4644397462094449E-2</v>
      </c>
      <c r="AW112" s="32">
        <v>44305</v>
      </c>
      <c r="AX112" s="47">
        <v>135.99328600000001</v>
      </c>
      <c r="AY112" s="36">
        <f>IF(ISBLANK(AX113),"",Short6[[#This Row],[Adj Close]]/AX113-1)</f>
        <v>3.730401871187472E-2</v>
      </c>
      <c r="AZ112" s="40">
        <v>44305</v>
      </c>
      <c r="BA112" s="42">
        <v>220.04861500000001</v>
      </c>
      <c r="BB112" s="39">
        <f>IF(ISBLANK(BA113),"",Short7[[#This Row],[Adj Close]]/BA113-1)</f>
        <v>-2.4776354172257209E-2</v>
      </c>
    </row>
    <row r="113" spans="1:54" x14ac:dyDescent="0.25">
      <c r="A113" s="40">
        <v>44298</v>
      </c>
      <c r="B113" s="42">
        <v>4185.4702150000003</v>
      </c>
      <c r="C113" s="39">
        <f>IF(ISBLANK(B114), "", GSPC[[#This Row],[Adj Close]]/B114-1)</f>
        <v>1.3725637637207022E-2</v>
      </c>
      <c r="D113" s="40">
        <v>44298</v>
      </c>
      <c r="E113" s="38">
        <v>118.55999799999999</v>
      </c>
      <c r="F113" s="39">
        <f>IF(ISBLANK(E114), "", Long0[[#This Row],[Adj Close]]/E114-1)</f>
        <v>2.4364956356747181E-2</v>
      </c>
      <c r="G113" s="32">
        <v>44298</v>
      </c>
      <c r="H113">
        <v>144.75808699999999</v>
      </c>
      <c r="I113" s="36">
        <f>IF(ISBLANK(H114),"",Long1[[#This Row],[Adj Close]]/H114-1)</f>
        <v>1.3376293286728735E-3</v>
      </c>
      <c r="J113" s="40">
        <v>44305</v>
      </c>
      <c r="K113" s="38">
        <v>22.6</v>
      </c>
      <c r="L113" s="39">
        <f>IF(ISBLANK(K114),"",Long2[[#This Row],[Adj Close]]/K114-1)</f>
        <v>-4.4053302024082974E-3</v>
      </c>
      <c r="M113" s="32">
        <v>44298</v>
      </c>
      <c r="N113">
        <v>13.34</v>
      </c>
      <c r="O113" s="36">
        <f>IF(ISBLANK(N114),"",Long3[[#This Row],[Adj Close]]/N114-1)</f>
        <v>-7.6049314309461158E-2</v>
      </c>
      <c r="P113" s="40">
        <v>44298</v>
      </c>
      <c r="Q113" s="38">
        <v>19.210407</v>
      </c>
      <c r="R113" s="39">
        <f>IF(ISBLANK(Q114),"",Long4[[#This Row],[Adj Close]]/Q114-1)</f>
        <v>9.5810659628892125E-4</v>
      </c>
      <c r="S113" s="32">
        <v>44298</v>
      </c>
      <c r="T113">
        <v>190.10000600000001</v>
      </c>
      <c r="U113" s="36">
        <f>IF(ISBLANK(T114),"",Long5[[#This Row],[Adj Close]]/T114-1)</f>
        <v>4.8769785081368866E-2</v>
      </c>
      <c r="V113" s="40">
        <v>44298</v>
      </c>
      <c r="W113" s="38">
        <v>64.959998999999996</v>
      </c>
      <c r="X113" s="39">
        <f>IF(ISBLANK(W114),"",Long6[[#This Row],[Adj Close]]/W114-1)</f>
        <v>-4.2452788470093705E-2</v>
      </c>
      <c r="Y113" s="32">
        <v>44298</v>
      </c>
      <c r="Z113">
        <v>23.950001</v>
      </c>
      <c r="AA113" s="36">
        <f>IF(ISBLANK(Z114),"",Long7[[#This Row],[Adj Close]]/Z114-1)</f>
        <v>-1.8442581967213045E-2</v>
      </c>
      <c r="AE113" s="32">
        <v>44298</v>
      </c>
      <c r="AF113" s="47">
        <v>102.43235799999999</v>
      </c>
      <c r="AG113" s="36">
        <f>IF(ISBLANK(AF114),"",Short0[[#This Row],[Adj Close]]/AF114-1)</f>
        <v>3.4117172202254853E-3</v>
      </c>
      <c r="AH113" s="40">
        <v>44298</v>
      </c>
      <c r="AI113" s="42">
        <v>111.17821499999999</v>
      </c>
      <c r="AJ113" s="39">
        <f>IF(ISBLANK(AH114),"",Short1[[#This Row],[Adj Close]]/AH114-1)</f>
        <v>-0.99748982377909734</v>
      </c>
      <c r="AK113" s="32">
        <v>44298</v>
      </c>
      <c r="AL113" s="47">
        <v>134.25</v>
      </c>
      <c r="AM113" s="36">
        <f>IF(ISBLANK(AL114),"",Short2[[#This Row],[Adj Close]]/AL114-1)</f>
        <v>-5.6371714166817632E-2</v>
      </c>
      <c r="AN113" s="40">
        <v>44298</v>
      </c>
      <c r="AO113" s="42">
        <v>12.270136000000001</v>
      </c>
      <c r="AP113" s="39">
        <f>IF(ISBLANK(AO114),"",Short3[[#This Row],[Adj Close]]/AO114-1)</f>
        <v>0</v>
      </c>
      <c r="AQ113" s="32">
        <v>44298</v>
      </c>
      <c r="AR113" s="47">
        <v>47.423492000000003</v>
      </c>
      <c r="AS113" s="36">
        <f>IF(ISBLANK(AR114),"",Short4[[#This Row],[Adj Close]]/AR114-1)</f>
        <v>4.4087406445803001E-2</v>
      </c>
      <c r="AT113" s="40">
        <v>44298</v>
      </c>
      <c r="AU113" s="42">
        <v>32.610354999999998</v>
      </c>
      <c r="AV113" s="39">
        <f>IF(ISBLANK(AU114),"",Short5[[#This Row],[Adj Close]]/AU114-1)</f>
        <v>6.3234888722643712E-2</v>
      </c>
      <c r="AW113" s="32">
        <v>44298</v>
      </c>
      <c r="AX113" s="47">
        <v>131.102631</v>
      </c>
      <c r="AY113" s="36">
        <f>IF(ISBLANK(AX114),"",Short6[[#This Row],[Adj Close]]/AX114-1)</f>
        <v>-2.9781987344282834E-3</v>
      </c>
      <c r="AZ113" s="40">
        <v>44298</v>
      </c>
      <c r="BA113" s="42">
        <v>225.63912999999999</v>
      </c>
      <c r="BB113" s="39">
        <f>IF(ISBLANK(BA114),"",Short7[[#This Row],[Adj Close]]/BA114-1)</f>
        <v>-4.8083679251596845E-2</v>
      </c>
    </row>
    <row r="114" spans="1:54" x14ac:dyDescent="0.25">
      <c r="A114" s="40">
        <v>44291</v>
      </c>
      <c r="B114" s="42">
        <v>4128.7998049999997</v>
      </c>
      <c r="C114" s="39">
        <f>IF(ISBLANK(B115), "", GSPC[[#This Row],[Adj Close]]/B115-1)</f>
        <v>2.7097812822194589E-2</v>
      </c>
      <c r="D114" s="40">
        <v>44291</v>
      </c>
      <c r="E114" s="38">
        <v>115.739998</v>
      </c>
      <c r="F114" s="39">
        <f>IF(ISBLANK(E115), "", Long0[[#This Row],[Adj Close]]/E115-1)</f>
        <v>-3.0734493568897348E-2</v>
      </c>
      <c r="G114" s="32">
        <v>44291</v>
      </c>
      <c r="H114">
        <v>144.56471300000001</v>
      </c>
      <c r="I114" s="36">
        <f>IF(ISBLANK(H115),"",Long1[[#This Row],[Adj Close]]/H115-1)</f>
        <v>3.4244207401785021E-2</v>
      </c>
      <c r="J114" s="40">
        <v>44298</v>
      </c>
      <c r="K114" s="38">
        <v>22.700001</v>
      </c>
      <c r="L114" s="39">
        <f>IF(ISBLANK(K115),"",Long2[[#This Row],[Adj Close]]/K115-1)</f>
        <v>8.8889333333332932E-3</v>
      </c>
      <c r="M114" s="32">
        <v>44291</v>
      </c>
      <c r="N114">
        <v>14.438000000000001</v>
      </c>
      <c r="O114" s="36">
        <f>IF(ISBLANK(N115),"",Long3[[#This Row],[Adj Close]]/N115-1)</f>
        <v>-8.3044982698954328E-4</v>
      </c>
      <c r="P114" s="40">
        <v>44291</v>
      </c>
      <c r="Q114" s="38">
        <v>19.192018999999998</v>
      </c>
      <c r="R114" s="39">
        <f>IF(ISBLANK(Q115),"",Long4[[#This Row],[Adj Close]]/Q115-1)</f>
        <v>-3.0654902274130258E-2</v>
      </c>
      <c r="S114" s="32">
        <v>44291</v>
      </c>
      <c r="T114">
        <v>181.259995</v>
      </c>
      <c r="U114" s="36">
        <f>IF(ISBLANK(T115),"",Long5[[#This Row],[Adj Close]]/T115-1)</f>
        <v>-8.3702503342182322E-3</v>
      </c>
      <c r="V114" s="40">
        <v>44291</v>
      </c>
      <c r="W114" s="38">
        <v>67.839995999999999</v>
      </c>
      <c r="X114" s="39">
        <f>IF(ISBLANK(W115),"",Long6[[#This Row],[Adj Close]]/W115-1)</f>
        <v>3.7943619370507609E-2</v>
      </c>
      <c r="Y114" s="32">
        <v>44291</v>
      </c>
      <c r="Z114">
        <v>24.4</v>
      </c>
      <c r="AA114" s="36">
        <f>IF(ISBLANK(Z115),"",Long7[[#This Row],[Adj Close]]/Z115-1)</f>
        <v>1.6666666666666607E-2</v>
      </c>
      <c r="AE114" s="32">
        <v>44291</v>
      </c>
      <c r="AF114" s="47">
        <v>102.084076</v>
      </c>
      <c r="AG114" s="36">
        <f>IF(ISBLANK(AF115),"",Short0[[#This Row],[Adj Close]]/AF115-1)</f>
        <v>2.0206946232583345E-2</v>
      </c>
      <c r="AH114" s="40">
        <v>44291</v>
      </c>
      <c r="AI114" s="42">
        <v>113.598969</v>
      </c>
      <c r="AJ114" s="39">
        <f>IF(ISBLANK(AH115),"",Short1[[#This Row],[Adj Close]]/AH115-1)</f>
        <v>-0.99743476269081388</v>
      </c>
      <c r="AK114" s="32">
        <v>44291</v>
      </c>
      <c r="AL114" s="47">
        <v>142.270004</v>
      </c>
      <c r="AM114" s="36">
        <f>IF(ISBLANK(AL115),"",Short2[[#This Row],[Adj Close]]/AL115-1)</f>
        <v>2.8928906373648422E-2</v>
      </c>
      <c r="AN114" s="40">
        <v>44291</v>
      </c>
      <c r="AO114" s="42">
        <v>12.270136000000001</v>
      </c>
      <c r="AP114" s="39">
        <f>IF(ISBLANK(AO115),"",Short3[[#This Row],[Adj Close]]/AO115-1)</f>
        <v>-3.5971230934813803E-2</v>
      </c>
      <c r="AQ114" s="32">
        <v>44291</v>
      </c>
      <c r="AR114" s="47">
        <v>45.420997999999997</v>
      </c>
      <c r="AS114" s="36">
        <f>IF(ISBLANK(AR115),"",Short4[[#This Row],[Adj Close]]/AR115-1)</f>
        <v>3.0200870239774691E-2</v>
      </c>
      <c r="AT114" s="40">
        <v>44291</v>
      </c>
      <c r="AU114" s="42">
        <v>30.670884999999998</v>
      </c>
      <c r="AV114" s="39">
        <f>IF(ISBLANK(AU115),"",Short5[[#This Row],[Adj Close]]/AU115-1)</f>
        <v>6.7178672035324016E-3</v>
      </c>
      <c r="AW114" s="32">
        <v>44291</v>
      </c>
      <c r="AX114" s="47">
        <v>131.494247</v>
      </c>
      <c r="AY114" s="36">
        <f>IF(ISBLANK(AX115),"",Short6[[#This Row],[Adj Close]]/AX115-1)</f>
        <v>1.347269349265634E-2</v>
      </c>
      <c r="AZ114" s="40">
        <v>44291</v>
      </c>
      <c r="BA114" s="42">
        <v>237.03672800000001</v>
      </c>
      <c r="BB114" s="39">
        <f>IF(ISBLANK(BA115),"",Short7[[#This Row],[Adj Close]]/BA115-1)</f>
        <v>1.1295870888603066E-2</v>
      </c>
    </row>
    <row r="115" spans="1:54" x14ac:dyDescent="0.25">
      <c r="A115" s="40">
        <v>44284</v>
      </c>
      <c r="B115" s="42">
        <v>4019.8701169999999</v>
      </c>
      <c r="C115" s="39">
        <f>IF(ISBLANK(B116), "", GSPC[[#This Row],[Adj Close]]/B116-1)</f>
        <v>1.1405112932616257E-2</v>
      </c>
      <c r="D115" s="40">
        <v>44284</v>
      </c>
      <c r="E115" s="38">
        <v>119.410004</v>
      </c>
      <c r="F115" s="39">
        <f>IF(ISBLANK(E116), "", Long0[[#This Row],[Adj Close]]/E116-1)</f>
        <v>7.3444859285236586E-2</v>
      </c>
      <c r="G115" s="32">
        <v>44284</v>
      </c>
      <c r="H115">
        <v>139.778122</v>
      </c>
      <c r="I115" s="36">
        <f>IF(ISBLANK(H116),"",Long1[[#This Row],[Adj Close]]/H116-1)</f>
        <v>-1.2299223342171595E-2</v>
      </c>
      <c r="J115" s="40">
        <v>44291</v>
      </c>
      <c r="K115" s="38">
        <v>22.5</v>
      </c>
      <c r="L115" s="39">
        <f>IF(ISBLANK(K116),"",Long2[[#This Row],[Adj Close]]/K116-1)</f>
        <v>1.3513467859753714E-2</v>
      </c>
      <c r="M115" s="32">
        <v>44284</v>
      </c>
      <c r="N115">
        <v>14.45</v>
      </c>
      <c r="O115" s="36">
        <f>IF(ISBLANK(N116),"",Long3[[#This Row],[Adj Close]]/N116-1)</f>
        <v>1.5460295151089154E-2</v>
      </c>
      <c r="P115" s="40">
        <v>44284</v>
      </c>
      <c r="Q115" s="38">
        <v>19.798953999999998</v>
      </c>
      <c r="R115" s="39">
        <f>IF(ISBLANK(Q116),"",Long4[[#This Row],[Adj Close]]/Q116-1)</f>
        <v>1.1272865998091186E-2</v>
      </c>
      <c r="S115" s="32">
        <v>44284</v>
      </c>
      <c r="T115">
        <v>182.78999300000001</v>
      </c>
      <c r="U115" s="36">
        <f>IF(ISBLANK(T116),"",Long5[[#This Row],[Adj Close]]/T116-1)</f>
        <v>3.3354028115518464E-2</v>
      </c>
      <c r="V115" s="40">
        <v>44284</v>
      </c>
      <c r="W115" s="38">
        <v>65.360000999999997</v>
      </c>
      <c r="X115" s="39">
        <f>IF(ISBLANK(W116),"",Long6[[#This Row],[Adj Close]]/W116-1)</f>
        <v>2.6059654221983308E-2</v>
      </c>
      <c r="Y115" s="32">
        <v>44284</v>
      </c>
      <c r="Z115">
        <v>24</v>
      </c>
      <c r="AA115" s="36">
        <f>IF(ISBLANK(Z116),"",Long7[[#This Row],[Adj Close]]/Z116-1)</f>
        <v>9.3394027635807397E-2</v>
      </c>
      <c r="AE115" s="32">
        <v>44284</v>
      </c>
      <c r="AF115" s="47">
        <v>100.06212600000001</v>
      </c>
      <c r="AG115" s="36">
        <f>IF(ISBLANK(AF116),"",Short0[[#This Row],[Adj Close]]/AF116-1)</f>
        <v>5.6392490066559109E-3</v>
      </c>
      <c r="AH115" s="40">
        <v>44284</v>
      </c>
      <c r="AI115" s="42">
        <v>107.36623400000001</v>
      </c>
      <c r="AJ115" s="39">
        <f>IF(ISBLANK(AH116),"",Short1[[#This Row],[Adj Close]]/AH116-1)</f>
        <v>-0.99757512401472548</v>
      </c>
      <c r="AK115" s="32">
        <v>44284</v>
      </c>
      <c r="AL115" s="47">
        <v>138.270004</v>
      </c>
      <c r="AM115" s="36">
        <f>IF(ISBLANK(AL116),"",Short2[[#This Row],[Adj Close]]/AL116-1)</f>
        <v>2.2782764660363108E-2</v>
      </c>
      <c r="AN115" s="40">
        <v>44284</v>
      </c>
      <c r="AO115" s="42">
        <v>12.727976999999999</v>
      </c>
      <c r="AP115" s="39">
        <f>IF(ISBLANK(AO116),"",Short3[[#This Row],[Adj Close]]/AO116-1)</f>
        <v>-3.203345361703247E-2</v>
      </c>
      <c r="AQ115" s="32">
        <v>44284</v>
      </c>
      <c r="AR115" s="47">
        <v>44.089458</v>
      </c>
      <c r="AS115" s="36">
        <f>IF(ISBLANK(AR116),"",Short4[[#This Row],[Adj Close]]/AR116-1)</f>
        <v>3.4656247604145429E-2</v>
      </c>
      <c r="AT115" s="40">
        <v>44284</v>
      </c>
      <c r="AU115" s="42">
        <v>30.466217</v>
      </c>
      <c r="AV115" s="39">
        <f>IF(ISBLANK(AU116),"",Short5[[#This Row],[Adj Close]]/AU116-1)</f>
        <v>3.5312744542304042E-3</v>
      </c>
      <c r="AW115" s="32">
        <v>44284</v>
      </c>
      <c r="AX115" s="47">
        <v>129.746216</v>
      </c>
      <c r="AY115" s="36">
        <f>IF(ISBLANK(AX116),"",Short6[[#This Row],[Adj Close]]/AX116-1)</f>
        <v>8.5511129474098224E-2</v>
      </c>
      <c r="AZ115" s="40">
        <v>44284</v>
      </c>
      <c r="BA115" s="42">
        <v>234.38909899999999</v>
      </c>
      <c r="BB115" s="39">
        <f>IF(ISBLANK(BA116),"",Short7[[#This Row],[Adj Close]]/BA116-1)</f>
        <v>-8.2459132743238905E-3</v>
      </c>
    </row>
    <row r="116" spans="1:54" x14ac:dyDescent="0.25">
      <c r="A116" s="40">
        <v>44277</v>
      </c>
      <c r="B116" s="42">
        <v>3974.540039</v>
      </c>
      <c r="C116" s="39">
        <f>IF(ISBLANK(B117), "", GSPC[[#This Row],[Adj Close]]/B117-1)</f>
        <v>1.5701091068792916E-2</v>
      </c>
      <c r="D116" s="40">
        <v>44277</v>
      </c>
      <c r="E116" s="38">
        <v>111.239998</v>
      </c>
      <c r="F116" s="39">
        <f>IF(ISBLANK(E117), "", Long0[[#This Row],[Adj Close]]/E117-1)</f>
        <v>-0.14173291303346269</v>
      </c>
      <c r="G116" s="32">
        <v>44277</v>
      </c>
      <c r="H116">
        <v>141.51869199999999</v>
      </c>
      <c r="I116" s="36">
        <f>IF(ISBLANK(H117),"",Long1[[#This Row],[Adj Close]]/H117-1)</f>
        <v>2.5578053041355187E-2</v>
      </c>
      <c r="J116" s="40">
        <v>44284</v>
      </c>
      <c r="K116" s="38">
        <v>22.200001</v>
      </c>
      <c r="L116" s="39">
        <f>IF(ISBLANK(K117),"",Long2[[#This Row],[Adj Close]]/K117-1)</f>
        <v>2.7777824074074031E-2</v>
      </c>
      <c r="M116" s="32">
        <v>44277</v>
      </c>
      <c r="N116">
        <v>14.23</v>
      </c>
      <c r="O116" s="36">
        <f>IF(ISBLANK(N117),"",Long3[[#This Row],[Adj Close]]/N117-1)</f>
        <v>0.13386454183266938</v>
      </c>
      <c r="P116" s="40">
        <v>44277</v>
      </c>
      <c r="Q116" s="38">
        <v>19.578251000000002</v>
      </c>
      <c r="R116" s="39">
        <f>IF(ISBLANK(Q117),"",Long4[[#This Row],[Adj Close]]/Q117-1)</f>
        <v>-3.3151591076860942E-2</v>
      </c>
      <c r="S116" s="32">
        <v>44277</v>
      </c>
      <c r="T116">
        <v>176.88999899999999</v>
      </c>
      <c r="U116" s="36">
        <f>IF(ISBLANK(T117),"",Long5[[#This Row],[Adj Close]]/T117-1)</f>
        <v>-7.3777344722533167E-2</v>
      </c>
      <c r="V116" s="40">
        <v>44277</v>
      </c>
      <c r="W116" s="38">
        <v>63.700001</v>
      </c>
      <c r="X116" s="39">
        <f>IF(ISBLANK(W117),"",Long6[[#This Row],[Adj Close]]/W117-1)</f>
        <v>-6.2756508856076643E-4</v>
      </c>
      <c r="Y116" s="32">
        <v>44277</v>
      </c>
      <c r="Z116">
        <v>21.950001</v>
      </c>
      <c r="AA116" s="36">
        <f>IF(ISBLANK(Z117),"",Long7[[#This Row],[Adj Close]]/Z117-1)</f>
        <v>4.0284407582938275E-2</v>
      </c>
      <c r="AE116" s="32">
        <v>44277</v>
      </c>
      <c r="AF116" s="47">
        <v>99.501014999999995</v>
      </c>
      <c r="AG116" s="36">
        <f>IF(ISBLANK(AF117),"",Short0[[#This Row],[Adj Close]]/AF117-1)</f>
        <v>8.1265558111638825E-2</v>
      </c>
      <c r="AH116" s="40">
        <v>44277</v>
      </c>
      <c r="AI116" s="42">
        <v>110.61245</v>
      </c>
      <c r="AJ116" s="39">
        <f>IF(ISBLANK(AH117),"",Short1[[#This Row],[Adj Close]]/AH117-1)</f>
        <v>-0.99750141292071381</v>
      </c>
      <c r="AK116" s="32">
        <v>44277</v>
      </c>
      <c r="AL116" s="47">
        <v>135.19000199999999</v>
      </c>
      <c r="AM116" s="36">
        <f>IF(ISBLANK(AL117),"",Short2[[#This Row],[Adj Close]]/AL117-1)</f>
        <v>1.1108486950230922E-3</v>
      </c>
      <c r="AN116" s="40">
        <v>44277</v>
      </c>
      <c r="AO116" s="42">
        <v>13.149191</v>
      </c>
      <c r="AP116" s="39">
        <f>IF(ISBLANK(AO117),"",Short3[[#This Row],[Adj Close]]/AO117-1)</f>
        <v>-2.8416824925013517E-2</v>
      </c>
      <c r="AQ116" s="32">
        <v>44277</v>
      </c>
      <c r="AR116" s="47">
        <v>42.612662999999998</v>
      </c>
      <c r="AS116" s="36">
        <f>IF(ISBLANK(AR117),"",Short4[[#This Row],[Adj Close]]/AR117-1)</f>
        <v>-1.234471099375678E-2</v>
      </c>
      <c r="AT116" s="40">
        <v>44277</v>
      </c>
      <c r="AU116" s="42">
        <v>30.359010999999999</v>
      </c>
      <c r="AV116" s="39">
        <f>IF(ISBLANK(AU117),"",Short5[[#This Row],[Adj Close]]/AU117-1)</f>
        <v>-6.484535361933419E-2</v>
      </c>
      <c r="AW116" s="32">
        <v>44277</v>
      </c>
      <c r="AX116" s="47">
        <v>119.525459</v>
      </c>
      <c r="AY116" s="36">
        <f>IF(ISBLANK(AX117),"",Short6[[#This Row],[Adj Close]]/AX117-1)</f>
        <v>-4.7861858840384963E-2</v>
      </c>
      <c r="AZ116" s="40">
        <v>44277</v>
      </c>
      <c r="BA116" s="42">
        <v>236.33792099999999</v>
      </c>
      <c r="BB116" s="39">
        <f>IF(ISBLANK(BA117),"",Short7[[#This Row],[Adj Close]]/BA117-1)</f>
        <v>4.6534179221781269E-2</v>
      </c>
    </row>
    <row r="117" spans="1:54" x14ac:dyDescent="0.25">
      <c r="A117" s="40">
        <v>44270</v>
      </c>
      <c r="B117" s="42">
        <v>3913.1000979999999</v>
      </c>
      <c r="C117" s="39">
        <f>IF(ISBLANK(B118), "", GSPC[[#This Row],[Adj Close]]/B118-1)</f>
        <v>-7.6686233814891036E-3</v>
      </c>
      <c r="D117" s="40">
        <v>44270</v>
      </c>
      <c r="E117" s="38">
        <v>129.61000100000001</v>
      </c>
      <c r="F117" s="39">
        <f>IF(ISBLANK(E118), "", Long0[[#This Row],[Adj Close]]/E118-1)</f>
        <v>-7.6563815354384612E-3</v>
      </c>
      <c r="G117" s="32">
        <v>44270</v>
      </c>
      <c r="H117">
        <v>137.98919699999999</v>
      </c>
      <c r="I117" s="36">
        <f>IF(ISBLANK(H118),"",Long1[[#This Row],[Adj Close]]/H118-1)</f>
        <v>8.8371991723581456E-3</v>
      </c>
      <c r="J117" s="40">
        <v>44277</v>
      </c>
      <c r="K117" s="38">
        <v>21.6</v>
      </c>
      <c r="L117" s="39">
        <f>IF(ISBLANK(K118),"",Long2[[#This Row],[Adj Close]]/K118-1)</f>
        <v>-3.5714285714285587E-2</v>
      </c>
      <c r="M117" s="32">
        <v>44270</v>
      </c>
      <c r="N117">
        <v>12.55</v>
      </c>
      <c r="O117" s="36">
        <f>IF(ISBLANK(N118),"",Long3[[#This Row],[Adj Close]]/N118-1)</f>
        <v>-5.7453999248967214E-2</v>
      </c>
      <c r="P117" s="40">
        <v>44270</v>
      </c>
      <c r="Q117" s="38">
        <v>20.249555999999998</v>
      </c>
      <c r="R117" s="39">
        <f>IF(ISBLANK(Q118),"",Long4[[#This Row],[Adj Close]]/Q118-1)</f>
        <v>-6.4173372685436325E-2</v>
      </c>
      <c r="S117" s="32">
        <v>44270</v>
      </c>
      <c r="T117">
        <v>190.979996</v>
      </c>
      <c r="U117" s="36">
        <f>IF(ISBLANK(T118),"",Long5[[#This Row],[Adj Close]]/T118-1)</f>
        <v>-3.5210917431840127E-2</v>
      </c>
      <c r="V117" s="40">
        <v>44270</v>
      </c>
      <c r="W117" s="38">
        <v>63.740001999999997</v>
      </c>
      <c r="X117" s="39">
        <f>IF(ISBLANK(W118),"",Long6[[#This Row],[Adj Close]]/W118-1)</f>
        <v>-2.3889753879490772E-2</v>
      </c>
      <c r="Y117" s="32">
        <v>44270</v>
      </c>
      <c r="Z117">
        <v>21.1</v>
      </c>
      <c r="AA117" s="36">
        <f>IF(ISBLANK(Z118),"",Long7[[#This Row],[Adj Close]]/Z118-1)</f>
        <v>-4.7170280793854547E-3</v>
      </c>
      <c r="AE117" s="32">
        <v>44270</v>
      </c>
      <c r="AF117" s="47">
        <v>92.022735999999995</v>
      </c>
      <c r="AG117" s="36">
        <f>IF(ISBLANK(AF118),"",Short0[[#This Row],[Adj Close]]/AF118-1)</f>
        <v>8.2015856716669999E-2</v>
      </c>
      <c r="AH117" s="40">
        <v>44270</v>
      </c>
      <c r="AI117" s="42">
        <v>108.943665</v>
      </c>
      <c r="AJ117" s="39">
        <f>IF(ISBLANK(AH118),"",Short1[[#This Row],[Adj Close]]/AH118-1)</f>
        <v>-0.99753871935928429</v>
      </c>
      <c r="AK117" s="32">
        <v>44270</v>
      </c>
      <c r="AL117" s="47">
        <v>135.03999300000001</v>
      </c>
      <c r="AM117" s="36">
        <f>IF(ISBLANK(AL118),"",Short2[[#This Row],[Adj Close]]/AL118-1)</f>
        <v>-6.4744335855565494E-3</v>
      </c>
      <c r="AN117" s="40">
        <v>44270</v>
      </c>
      <c r="AO117" s="42">
        <v>13.533778</v>
      </c>
      <c r="AP117" s="39">
        <f>IF(ISBLANK(AO118),"",Short3[[#This Row],[Adj Close]]/AO118-1)</f>
        <v>2.9247959056948769E-2</v>
      </c>
      <c r="AQ117" s="32">
        <v>44270</v>
      </c>
      <c r="AR117" s="47">
        <v>43.145279000000002</v>
      </c>
      <c r="AS117" s="36">
        <f>IF(ISBLANK(AR118),"",Short4[[#This Row],[Adj Close]]/AR118-1)</f>
        <v>-1.760425578395064E-3</v>
      </c>
      <c r="AT117" s="40">
        <v>44270</v>
      </c>
      <c r="AU117" s="42">
        <v>32.464160999999997</v>
      </c>
      <c r="AV117" s="39">
        <f>IF(ISBLANK(AU118),"",Short5[[#This Row],[Adj Close]]/AU118-1)</f>
        <v>3.313197941116508E-3</v>
      </c>
      <c r="AW117" s="32">
        <v>44270</v>
      </c>
      <c r="AX117" s="47">
        <v>125.533737</v>
      </c>
      <c r="AY117" s="36">
        <f>IF(ISBLANK(AX118),"",Short6[[#This Row],[Adj Close]]/AX118-1)</f>
        <v>2.3520248456648796E-2</v>
      </c>
      <c r="AZ117" s="40">
        <v>44270</v>
      </c>
      <c r="BA117" s="42">
        <v>225.82914700000001</v>
      </c>
      <c r="BB117" s="39">
        <f>IF(ISBLANK(BA118),"",Short7[[#This Row],[Adj Close]]/BA118-1)</f>
        <v>3.4739203269155805E-2</v>
      </c>
    </row>
    <row r="118" spans="1:54" x14ac:dyDescent="0.25">
      <c r="A118" s="40">
        <v>44263</v>
      </c>
      <c r="B118" s="42">
        <v>3943.3400879999999</v>
      </c>
      <c r="C118" s="39">
        <f>IF(ISBLANK(B119), "", GSPC[[#This Row],[Adj Close]]/B119-1)</f>
        <v>2.6392954746087716E-2</v>
      </c>
      <c r="D118" s="40">
        <v>44263</v>
      </c>
      <c r="E118" s="38">
        <v>130.61000100000001</v>
      </c>
      <c r="F118" s="39">
        <f>IF(ISBLANK(E119), "", Long0[[#This Row],[Adj Close]]/E119-1)</f>
        <v>0.13920626883198839</v>
      </c>
      <c r="G118" s="32">
        <v>44263</v>
      </c>
      <c r="H118">
        <v>136.780441</v>
      </c>
      <c r="I118" s="36">
        <f>IF(ISBLANK(H119),"",Long1[[#This Row],[Adj Close]]/H119-1)</f>
        <v>1.8358537452151324E-2</v>
      </c>
      <c r="J118" s="40">
        <v>44270</v>
      </c>
      <c r="K118" s="38">
        <v>22.4</v>
      </c>
      <c r="L118" s="39">
        <f>IF(ISBLANK(K119),"",Long2[[#This Row],[Adj Close]]/K119-1)</f>
        <v>-4.2735042735042694E-2</v>
      </c>
      <c r="M118" s="32">
        <v>44263</v>
      </c>
      <c r="N118">
        <v>13.315</v>
      </c>
      <c r="O118" s="36">
        <f>IF(ISBLANK(N119),"",Long3[[#This Row],[Adj Close]]/N119-1)</f>
        <v>-6.2323943661971803E-2</v>
      </c>
      <c r="P118" s="40">
        <v>44263</v>
      </c>
      <c r="Q118" s="38">
        <v>21.638148999999999</v>
      </c>
      <c r="R118" s="39">
        <f>IF(ISBLANK(Q119),"",Long4[[#This Row],[Adj Close]]/Q119-1)</f>
        <v>7.8694773356512204E-2</v>
      </c>
      <c r="S118" s="32">
        <v>44263</v>
      </c>
      <c r="T118">
        <v>197.949997</v>
      </c>
      <c r="U118" s="36">
        <f>IF(ISBLANK(T119),"",Long5[[#This Row],[Adj Close]]/T119-1)</f>
        <v>4.3544704058783301E-2</v>
      </c>
      <c r="V118" s="40">
        <v>44263</v>
      </c>
      <c r="W118" s="38">
        <v>65.300003000000004</v>
      </c>
      <c r="X118" s="39">
        <f>IF(ISBLANK(W119),"",Long6[[#This Row],[Adj Close]]/W119-1)</f>
        <v>-4.8765618008276279E-3</v>
      </c>
      <c r="Y118" s="32">
        <v>44263</v>
      </c>
      <c r="Z118">
        <v>21.200001</v>
      </c>
      <c r="AA118" s="36">
        <f>IF(ISBLANK(Z119),"",Long7[[#This Row],[Adj Close]]/Z119-1)</f>
        <v>2.9126262135922287E-2</v>
      </c>
      <c r="AE118" s="32">
        <v>44263</v>
      </c>
      <c r="AF118" s="47">
        <v>85.047493000000003</v>
      </c>
      <c r="AG118" s="36">
        <f>IF(ISBLANK(AF119),"",Short0[[#This Row],[Adj Close]]/AF119-1)</f>
        <v>2.2447096150224777E-2</v>
      </c>
      <c r="AH118" s="40">
        <v>44263</v>
      </c>
      <c r="AI118" s="42">
        <v>102.306946</v>
      </c>
      <c r="AJ118" s="39">
        <f>IF(ISBLANK(AH119),"",Short1[[#This Row],[Adj Close]]/AH119-1)</f>
        <v>-0.99768829207339116</v>
      </c>
      <c r="AK118" s="32">
        <v>44263</v>
      </c>
      <c r="AL118" s="47">
        <v>135.91999799999999</v>
      </c>
      <c r="AM118" s="36">
        <f>IF(ISBLANK(AL119),"",Short2[[#This Row],[Adj Close]]/AL119-1)</f>
        <v>-6.2148568775358681E-3</v>
      </c>
      <c r="AN118" s="40">
        <v>44263</v>
      </c>
      <c r="AO118" s="42">
        <v>13.149191</v>
      </c>
      <c r="AP118" s="39">
        <f>IF(ISBLANK(AO119),"",Short3[[#This Row],[Adj Close]]/AO119-1)</f>
        <v>3.2350760198427642E-2</v>
      </c>
      <c r="AQ118" s="32">
        <v>44263</v>
      </c>
      <c r="AR118" s="47">
        <v>43.221367000000001</v>
      </c>
      <c r="AS118" s="36">
        <f>IF(ISBLANK(AR119),"",Short4[[#This Row],[Adj Close]]/AR119-1)</f>
        <v>6.8850542993276864E-2</v>
      </c>
      <c r="AT118" s="40">
        <v>44263</v>
      </c>
      <c r="AU118" s="42">
        <v>32.356955999999997</v>
      </c>
      <c r="AV118" s="39">
        <f>IF(ISBLANK(AU119),"",Short5[[#This Row],[Adj Close]]/AU119-1)</f>
        <v>0.10586102011127041</v>
      </c>
      <c r="AW118" s="32">
        <v>44263</v>
      </c>
      <c r="AX118" s="47">
        <v>122.649002</v>
      </c>
      <c r="AY118" s="36">
        <f>IF(ISBLANK(AX119),"",Short6[[#This Row],[Adj Close]]/AX119-1)</f>
        <v>6.6451225245478751E-2</v>
      </c>
      <c r="AZ118" s="40">
        <v>44263</v>
      </c>
      <c r="BA118" s="42">
        <v>218.24740600000001</v>
      </c>
      <c r="BB118" s="39">
        <f>IF(ISBLANK(BA119),"",Short7[[#This Row],[Adj Close]]/BA119-1)</f>
        <v>0.17378894318333082</v>
      </c>
    </row>
    <row r="119" spans="1:54" x14ac:dyDescent="0.25">
      <c r="A119" s="40">
        <v>44256</v>
      </c>
      <c r="B119" s="42">
        <v>3841.9399410000001</v>
      </c>
      <c r="C119" s="39">
        <f>IF(ISBLANK(B120), "", GSPC[[#This Row],[Adj Close]]/B120-1)</f>
        <v>8.0789367492057895E-3</v>
      </c>
      <c r="D119" s="40">
        <v>44256</v>
      </c>
      <c r="E119" s="38">
        <v>114.650002</v>
      </c>
      <c r="F119" s="39">
        <f>IF(ISBLANK(E120), "", Long0[[#This Row],[Adj Close]]/E120-1)</f>
        <v>-8.7835148574506361E-2</v>
      </c>
      <c r="G119" s="32">
        <v>44256</v>
      </c>
      <c r="H119">
        <v>134.31462099999999</v>
      </c>
      <c r="I119" s="36">
        <f>IF(ISBLANK(H120),"",Long1[[#This Row],[Adj Close]]/H120-1)</f>
        <v>1.7209646905287812E-2</v>
      </c>
      <c r="J119" s="40">
        <v>44263</v>
      </c>
      <c r="K119" s="38">
        <v>23.4</v>
      </c>
      <c r="L119" s="39">
        <f>IF(ISBLANK(K120),"",Long2[[#This Row],[Adj Close]]/K120-1)</f>
        <v>4.9327401315130137E-2</v>
      </c>
      <c r="M119" s="32">
        <v>44256</v>
      </c>
      <c r="N119">
        <v>14.2</v>
      </c>
      <c r="O119" s="36">
        <f>IF(ISBLANK(N120),"",Long3[[#This Row],[Adj Close]]/N120-1)</f>
        <v>-5.3333333333333344E-2</v>
      </c>
      <c r="P119" s="40">
        <v>44256</v>
      </c>
      <c r="Q119" s="38">
        <v>20.059566</v>
      </c>
      <c r="R119" s="39">
        <f>IF(ISBLANK(Q120),"",Long4[[#This Row],[Adj Close]]/Q120-1)</f>
        <v>0.10725076162395597</v>
      </c>
      <c r="S119" s="32">
        <v>44256</v>
      </c>
      <c r="T119">
        <v>189.69000199999999</v>
      </c>
      <c r="U119" s="36">
        <f>IF(ISBLANK(T120),"",Long5[[#This Row],[Adj Close]]/T120-1)</f>
        <v>-0.14202358572569707</v>
      </c>
      <c r="V119" s="40">
        <v>44256</v>
      </c>
      <c r="W119" s="38">
        <v>65.620002999999997</v>
      </c>
      <c r="X119" s="39">
        <f>IF(ISBLANK(W120),"",Long6[[#This Row],[Adj Close]]/W120-1)</f>
        <v>-2.9002647854316388E-2</v>
      </c>
      <c r="Y119" s="32">
        <v>44256</v>
      </c>
      <c r="Z119">
        <v>20.6</v>
      </c>
      <c r="AA119" s="36">
        <f>IF(ISBLANK(Z120),"",Long7[[#This Row],[Adj Close]]/Z120-1)</f>
        <v>-9.2511053193345627E-2</v>
      </c>
      <c r="AE119" s="32">
        <v>44256</v>
      </c>
      <c r="AF119" s="47">
        <v>83.180335999999997</v>
      </c>
      <c r="AG119" s="36">
        <f>IF(ISBLANK(AF120),"",Short0[[#This Row],[Adj Close]]/AF120-1)</f>
        <v>3.6278250724030681E-2</v>
      </c>
      <c r="AH119" s="40">
        <v>44256</v>
      </c>
      <c r="AI119" s="42">
        <v>94.803764000000001</v>
      </c>
      <c r="AJ119" s="39">
        <f>IF(ISBLANK(AH120),"",Short1[[#This Row],[Adj Close]]/AH120-1)</f>
        <v>-0.99785749363827436</v>
      </c>
      <c r="AK119" s="32">
        <v>44256</v>
      </c>
      <c r="AL119" s="47">
        <v>136.770004</v>
      </c>
      <c r="AM119" s="36">
        <f>IF(ISBLANK(AL120),"",Short2[[#This Row],[Adj Close]]/AL120-1)</f>
        <v>-4.3633250948648783E-2</v>
      </c>
      <c r="AN119" s="40">
        <v>44256</v>
      </c>
      <c r="AO119" s="42">
        <v>12.737135</v>
      </c>
      <c r="AP119" s="39">
        <f>IF(ISBLANK(AO120),"",Short3[[#This Row],[Adj Close]]/AO120-1)</f>
        <v>-6.3299734215863213E-2</v>
      </c>
      <c r="AQ119" s="32">
        <v>44256</v>
      </c>
      <c r="AR119" s="47">
        <v>40.437241</v>
      </c>
      <c r="AS119" s="36">
        <f>IF(ISBLANK(AR120),"",Short4[[#This Row],[Adj Close]]/AR120-1)</f>
        <v>2.7443941486815504E-3</v>
      </c>
      <c r="AT119" s="40">
        <v>44256</v>
      </c>
      <c r="AU119" s="42">
        <v>29.259513999999999</v>
      </c>
      <c r="AV119" s="39">
        <f>IF(ISBLANK(AU120),"",Short5[[#This Row],[Adj Close]]/AU120-1)</f>
        <v>2.2789069775717374E-2</v>
      </c>
      <c r="AW119" s="32">
        <v>44256</v>
      </c>
      <c r="AX119" s="47">
        <v>115.006668</v>
      </c>
      <c r="AY119" s="36">
        <f>IF(ISBLANK(AX120),"",Short6[[#This Row],[Adj Close]]/AX120-1)</f>
        <v>-0.11472628408011887</v>
      </c>
      <c r="AZ119" s="40">
        <v>44256</v>
      </c>
      <c r="BA119" s="42">
        <v>185.934113</v>
      </c>
      <c r="BB119" s="39">
        <f>IF(ISBLANK(BA120),"",Short7[[#This Row],[Adj Close]]/BA120-1)</f>
        <v>-0.10680721830415474</v>
      </c>
    </row>
    <row r="120" spans="1:54" x14ac:dyDescent="0.25">
      <c r="A120" s="40">
        <v>44249</v>
      </c>
      <c r="B120" s="42">
        <v>3811.1499020000001</v>
      </c>
      <c r="C120" s="39">
        <f>IF(ISBLANK(B121), "", GSPC[[#This Row],[Adj Close]]/B121-1)</f>
        <v>-2.4460494880336414E-2</v>
      </c>
      <c r="D120" s="40">
        <v>44249</v>
      </c>
      <c r="E120" s="38">
        <v>125.69000200000001</v>
      </c>
      <c r="F120" s="39">
        <f>IF(ISBLANK(E121), "", Long0[[#This Row],[Adj Close]]/E121-1)</f>
        <v>-0.1563296726092005</v>
      </c>
      <c r="G120" s="32">
        <v>44249</v>
      </c>
      <c r="H120">
        <v>132.04222100000001</v>
      </c>
      <c r="I120" s="36">
        <f>IF(ISBLANK(H121),"",Long1[[#This Row],[Adj Close]]/H121-1)</f>
        <v>-4.1081431347367414E-2</v>
      </c>
      <c r="J120" s="40">
        <v>44256</v>
      </c>
      <c r="K120" s="38">
        <v>22.299999</v>
      </c>
      <c r="L120" s="39">
        <f>IF(ISBLANK(K121),"",Long2[[#This Row],[Adj Close]]/K121-1)</f>
        <v>-1.7621232703910472E-2</v>
      </c>
      <c r="M120" s="32">
        <v>44249</v>
      </c>
      <c r="N120">
        <v>15</v>
      </c>
      <c r="O120" s="36">
        <f>IF(ISBLANK(N121),"",Long3[[#This Row],[Adj Close]]/N121-1)</f>
        <v>-8.5923217550274211E-2</v>
      </c>
      <c r="P120" s="40">
        <v>44249</v>
      </c>
      <c r="Q120" s="38">
        <v>18.116551999999999</v>
      </c>
      <c r="R120" s="39">
        <f>IF(ISBLANK(Q121),"",Long4[[#This Row],[Adj Close]]/Q121-1)</f>
        <v>4.6364804585659503E-2</v>
      </c>
      <c r="S120" s="32">
        <v>44249</v>
      </c>
      <c r="T120">
        <v>221.08999600000001</v>
      </c>
      <c r="U120" s="36">
        <f>IF(ISBLANK(T121),"",Long5[[#This Row],[Adj Close]]/T121-1)</f>
        <v>-0.24416263224632895</v>
      </c>
      <c r="V120" s="40">
        <v>44249</v>
      </c>
      <c r="W120" s="38">
        <v>67.580001999999993</v>
      </c>
      <c r="X120" s="39">
        <f>IF(ISBLANK(W121),"",Long6[[#This Row],[Adj Close]]/W121-1)</f>
        <v>-7.8286933987997798E-2</v>
      </c>
      <c r="Y120" s="32">
        <v>44249</v>
      </c>
      <c r="Z120">
        <v>22.700001</v>
      </c>
      <c r="AA120" s="36">
        <f>IF(ISBLANK(Z121),"",Long7[[#This Row],[Adj Close]]/Z121-1)</f>
        <v>-1.9438401727861709E-2</v>
      </c>
      <c r="AE120" s="32">
        <v>44249</v>
      </c>
      <c r="AF120" s="47">
        <v>80.268341000000007</v>
      </c>
      <c r="AG120" s="36">
        <f>IF(ISBLANK(AF121),"",Short0[[#This Row],[Adj Close]]/AF121-1)</f>
        <v>-5.1337819781519745E-2</v>
      </c>
      <c r="AH120" s="40">
        <v>44249</v>
      </c>
      <c r="AI120" s="42">
        <v>92.499352000000002</v>
      </c>
      <c r="AJ120" s="39">
        <f>IF(ISBLANK(AH121),"",Short1[[#This Row],[Adj Close]]/AH121-1)</f>
        <v>-0.99790924117354551</v>
      </c>
      <c r="AK120" s="32">
        <v>44249</v>
      </c>
      <c r="AL120" s="47">
        <v>143.009995</v>
      </c>
      <c r="AM120" s="36">
        <f>IF(ISBLANK(AL121),"",Short2[[#This Row],[Adj Close]]/AL121-1)</f>
        <v>-0.15707891295346188</v>
      </c>
      <c r="AN120" s="40">
        <v>44249</v>
      </c>
      <c r="AO120" s="42">
        <v>13.597877</v>
      </c>
      <c r="AP120" s="39">
        <f>IF(ISBLANK(AO121),"",Short3[[#This Row],[Adj Close]]/AO121-1)</f>
        <v>-0.18451398560970211</v>
      </c>
      <c r="AQ120" s="32">
        <v>44249</v>
      </c>
      <c r="AR120" s="47">
        <v>40.326568999999999</v>
      </c>
      <c r="AS120" s="36">
        <f>IF(ISBLANK(AR121),"",Short4[[#This Row],[Adj Close]]/AR121-1)</f>
        <v>-2.4186150888513835E-2</v>
      </c>
      <c r="AT120" s="40">
        <v>44249</v>
      </c>
      <c r="AU120" s="42">
        <v>28.607574</v>
      </c>
      <c r="AV120" s="39">
        <f>IF(ISBLANK(AU121),"",Short5[[#This Row],[Adj Close]]/AU121-1)</f>
        <v>1.1004163880956597E-2</v>
      </c>
      <c r="AW120" s="32">
        <v>44249</v>
      </c>
      <c r="AX120" s="47">
        <v>129.91085799999999</v>
      </c>
      <c r="AY120" s="36">
        <f>IF(ISBLANK(AX121),"",Short6[[#This Row],[Adj Close]]/AX121-1)</f>
        <v>-3.0684862919330591E-2</v>
      </c>
      <c r="AZ120" s="40">
        <v>44249</v>
      </c>
      <c r="BA120" s="42">
        <v>208.16795300000001</v>
      </c>
      <c r="BB120" s="39">
        <f>IF(ISBLANK(BA121),"",Short7[[#This Row],[Adj Close]]/BA121-1)</f>
        <v>-5.8318624647640593E-2</v>
      </c>
    </row>
    <row r="121" spans="1:54" x14ac:dyDescent="0.25">
      <c r="A121" s="40">
        <v>44242</v>
      </c>
      <c r="B121" s="42">
        <v>3906.709961</v>
      </c>
      <c r="C121" s="39">
        <f>IF(ISBLANK(B122), "", GSPC[[#This Row],[Adj Close]]/B122-1)</f>
        <v>-7.1464628567373678E-3</v>
      </c>
      <c r="D121" s="40">
        <v>44242</v>
      </c>
      <c r="E121" s="38">
        <v>148.979996</v>
      </c>
      <c r="F121" s="39">
        <f>IF(ISBLANK(E122), "", Long0[[#This Row],[Adj Close]]/E122-1)</f>
        <v>-7.4945711115572022E-2</v>
      </c>
      <c r="G121" s="32">
        <v>44242</v>
      </c>
      <c r="H121">
        <v>137.69909699999999</v>
      </c>
      <c r="I121" s="36">
        <f>IF(ISBLANK(H122),"",Long1[[#This Row],[Adj Close]]/H122-1)</f>
        <v>-2.0295839583939101E-2</v>
      </c>
      <c r="J121" s="40">
        <v>44249</v>
      </c>
      <c r="K121" s="38">
        <v>22.700001</v>
      </c>
      <c r="L121" s="39">
        <f>IF(ISBLANK(K122),"",Long2[[#This Row],[Adj Close]]/K122-1)</f>
        <v>-5.0209163179916194E-2</v>
      </c>
      <c r="M121" s="32">
        <v>44242</v>
      </c>
      <c r="N121">
        <v>16.41</v>
      </c>
      <c r="O121" s="36">
        <f>IF(ISBLANK(N122),"",Long3[[#This Row],[Adj Close]]/N122-1)</f>
        <v>-2.6112759643917016E-2</v>
      </c>
      <c r="P121" s="40">
        <v>44242</v>
      </c>
      <c r="Q121" s="38">
        <v>17.313801000000002</v>
      </c>
      <c r="R121" s="39">
        <f>IF(ISBLANK(Q122),"",Long4[[#This Row],[Adj Close]]/Q122-1)</f>
        <v>5.2689688331809537E-2</v>
      </c>
      <c r="S121" s="32">
        <v>44242</v>
      </c>
      <c r="T121">
        <v>292.51001000000002</v>
      </c>
      <c r="U121" s="36">
        <f>IF(ISBLANK(T122),"",Long5[[#This Row],[Adj Close]]/T122-1)</f>
        <v>-3.916072956261285E-3</v>
      </c>
      <c r="V121" s="40">
        <v>44242</v>
      </c>
      <c r="W121" s="38">
        <v>73.319999999999993</v>
      </c>
      <c r="X121" s="39">
        <f>IF(ISBLANK(W122),"",Long6[[#This Row],[Adj Close]]/W122-1)</f>
        <v>-2.8616890754495694E-2</v>
      </c>
      <c r="Y121" s="32">
        <v>44242</v>
      </c>
      <c r="Z121">
        <v>23.15</v>
      </c>
      <c r="AA121" s="36">
        <f>IF(ISBLANK(Z122),"",Long7[[#This Row],[Adj Close]]/Z122-1)</f>
        <v>8.7145529971872637E-3</v>
      </c>
      <c r="AE121" s="32">
        <v>44242</v>
      </c>
      <c r="AF121" s="47">
        <v>84.612144000000001</v>
      </c>
      <c r="AG121" s="36">
        <f>IF(ISBLANK(AF122),"",Short0[[#This Row],[Adj Close]]/AF122-1)</f>
        <v>-5.5303547361967742E-2</v>
      </c>
      <c r="AH121" s="40">
        <v>44242</v>
      </c>
      <c r="AI121" s="42">
        <v>108.768524</v>
      </c>
      <c r="AJ121" s="39">
        <f>IF(ISBLANK(AH122),"",Short1[[#This Row],[Adj Close]]/AH122-1)</f>
        <v>-0.99754112074149426</v>
      </c>
      <c r="AK121" s="32">
        <v>44242</v>
      </c>
      <c r="AL121" s="47">
        <v>169.66000399999999</v>
      </c>
      <c r="AM121" s="36">
        <f>IF(ISBLANK(AL122),"",Short2[[#This Row],[Adj Close]]/AL122-1)</f>
        <v>-2.1173472322466247E-2</v>
      </c>
      <c r="AN121" s="40">
        <v>44242</v>
      </c>
      <c r="AO121" s="42">
        <v>16.674568000000001</v>
      </c>
      <c r="AP121" s="39">
        <f>IF(ISBLANK(AO122),"",Short3[[#This Row],[Adj Close]]/AO122-1)</f>
        <v>-1.6447094659945982E-3</v>
      </c>
      <c r="AQ121" s="32">
        <v>44242</v>
      </c>
      <c r="AR121" s="47">
        <v>41.326087999999999</v>
      </c>
      <c r="AS121" s="36">
        <f>IF(ISBLANK(AR122),"",Short4[[#This Row],[Adj Close]]/AR122-1)</f>
        <v>-1.5002833952321937E-2</v>
      </c>
      <c r="AT121" s="40">
        <v>44242</v>
      </c>
      <c r="AU121" s="42">
        <v>28.296198</v>
      </c>
      <c r="AV121" s="39">
        <f>IF(ISBLANK(AU122),"",Short5[[#This Row],[Adj Close]]/AU122-1)</f>
        <v>-6.4912924465602151E-3</v>
      </c>
      <c r="AW121" s="32">
        <v>44242</v>
      </c>
      <c r="AX121" s="47">
        <v>134.023346</v>
      </c>
      <c r="AY121" s="36">
        <f>IF(ISBLANK(AX122),"",Short6[[#This Row],[Adj Close]]/AX122-1)</f>
        <v>-0.17768281982394374</v>
      </c>
      <c r="AZ121" s="40">
        <v>44242</v>
      </c>
      <c r="BA121" s="42">
        <v>221.05985999999999</v>
      </c>
      <c r="BB121" s="39">
        <f>IF(ISBLANK(BA122),"",Short7[[#This Row],[Adj Close]]/BA122-1)</f>
        <v>-5.6096700507624053E-2</v>
      </c>
    </row>
    <row r="122" spans="1:54" x14ac:dyDescent="0.25">
      <c r="A122" s="40">
        <v>44235</v>
      </c>
      <c r="B122" s="42">
        <v>3934.830078</v>
      </c>
      <c r="C122" s="39">
        <f>IF(ISBLANK(B123), "", GSPC[[#This Row],[Adj Close]]/B123-1)</f>
        <v>1.2349395017725806E-2</v>
      </c>
      <c r="D122" s="40">
        <v>44235</v>
      </c>
      <c r="E122" s="38">
        <v>161.050003</v>
      </c>
      <c r="F122" s="39">
        <f>IF(ISBLANK(E123), "", Long0[[#This Row],[Adj Close]]/E123-1)</f>
        <v>-4.5968811634012341E-2</v>
      </c>
      <c r="G122" s="32">
        <v>44235</v>
      </c>
      <c r="H122">
        <v>140.55171200000001</v>
      </c>
      <c r="I122" s="36">
        <f>IF(ISBLANK(H123),"",Long1[[#This Row],[Adj Close]]/H123-1)</f>
        <v>-1.4576172446213786E-2</v>
      </c>
      <c r="J122" s="40">
        <v>44242</v>
      </c>
      <c r="K122" s="38">
        <v>23.9</v>
      </c>
      <c r="L122" s="39">
        <f>IF(ISBLANK(K123),"",Long2[[#This Row],[Adj Close]]/K123-1)</f>
        <v>4.8245660010774571E-2</v>
      </c>
      <c r="M122" s="32">
        <v>44235</v>
      </c>
      <c r="N122">
        <v>16.850000000000001</v>
      </c>
      <c r="O122" s="36">
        <f>IF(ISBLANK(N123),"",Long3[[#This Row],[Adj Close]]/N123-1)</f>
        <v>-4.3700394795664121E-2</v>
      </c>
      <c r="P122" s="40">
        <v>44235</v>
      </c>
      <c r="Q122" s="38">
        <v>16.447202999999998</v>
      </c>
      <c r="R122" s="39">
        <f>IF(ISBLANK(Q123),"",Long4[[#This Row],[Adj Close]]/Q123-1)</f>
        <v>4.4611943869457216E-2</v>
      </c>
      <c r="S122" s="32">
        <v>44235</v>
      </c>
      <c r="T122">
        <v>293.66000400000001</v>
      </c>
      <c r="U122" s="36">
        <f>IF(ISBLANK(T123),"",Long5[[#This Row],[Adj Close]]/T123-1)</f>
        <v>3.0277532295819976E-2</v>
      </c>
      <c r="V122" s="40">
        <v>44235</v>
      </c>
      <c r="W122" s="38">
        <v>75.480002999999996</v>
      </c>
      <c r="X122" s="39">
        <f>IF(ISBLANK(W123),"",Long6[[#This Row],[Adj Close]]/W123-1)</f>
        <v>-0.10780136188655709</v>
      </c>
      <c r="Y122" s="32">
        <v>44235</v>
      </c>
      <c r="Z122">
        <v>22.950001</v>
      </c>
      <c r="AA122" s="36">
        <f>IF(ISBLANK(Z123),"",Long7[[#This Row],[Adj Close]]/Z123-1)</f>
        <v>-0.11218564796905228</v>
      </c>
      <c r="AE122" s="32">
        <v>44235</v>
      </c>
      <c r="AF122" s="47">
        <v>89.565430000000006</v>
      </c>
      <c r="AG122" s="36">
        <f>IF(ISBLANK(AF123),"",Short0[[#This Row],[Adj Close]]/AF123-1)</f>
        <v>1.7809981169611522E-2</v>
      </c>
      <c r="AH122" s="40">
        <v>44235</v>
      </c>
      <c r="AI122" s="42">
        <v>111.082176</v>
      </c>
      <c r="AJ122" s="39">
        <f>IF(ISBLANK(AH123),"",Short1[[#This Row],[Adj Close]]/AH123-1)</f>
        <v>-0.99748841964366464</v>
      </c>
      <c r="AK122" s="32">
        <v>44235</v>
      </c>
      <c r="AL122" s="47">
        <v>173.33000200000001</v>
      </c>
      <c r="AM122" s="36">
        <f>IF(ISBLANK(AL123),"",Short2[[#This Row],[Adj Close]]/AL123-1)</f>
        <v>1.815082770938603E-2</v>
      </c>
      <c r="AN122" s="40">
        <v>44235</v>
      </c>
      <c r="AO122" s="42">
        <v>16.702038000000002</v>
      </c>
      <c r="AP122" s="39">
        <f>IF(ISBLANK(AO123),"",Short3[[#This Row],[Adj Close]]/AO123-1)</f>
        <v>1.899448498402001E-2</v>
      </c>
      <c r="AQ122" s="32">
        <v>44235</v>
      </c>
      <c r="AR122" s="47">
        <v>41.955539999999999</v>
      </c>
      <c r="AS122" s="36">
        <f>IF(ISBLANK(AR123),"",Short4[[#This Row],[Adj Close]]/AR123-1)</f>
        <v>2.857385773752652E-2</v>
      </c>
      <c r="AT122" s="40">
        <v>44235</v>
      </c>
      <c r="AU122" s="42">
        <v>28.481076999999999</v>
      </c>
      <c r="AV122" s="39">
        <f>IF(ISBLANK(AU123),"",Short5[[#This Row],[Adj Close]]/AU123-1)</f>
        <v>5.8589603861237904E-2</v>
      </c>
      <c r="AW122" s="32">
        <v>44235</v>
      </c>
      <c r="AX122" s="47">
        <v>162.98254399999999</v>
      </c>
      <c r="AY122" s="36">
        <f>IF(ISBLANK(AX123),"",Short6[[#This Row],[Adj Close]]/AX123-1)</f>
        <v>0.10128926607108379</v>
      </c>
      <c r="AZ122" s="40">
        <v>44235</v>
      </c>
      <c r="BA122" s="42">
        <v>234.19757100000001</v>
      </c>
      <c r="BB122" s="39">
        <f>IF(ISBLANK(BA123),"",Short7[[#This Row],[Adj Close]]/BA123-1)</f>
        <v>3.0995760692519747E-2</v>
      </c>
    </row>
    <row r="123" spans="1:54" x14ac:dyDescent="0.25">
      <c r="A123" s="40">
        <v>44228</v>
      </c>
      <c r="B123" s="42">
        <v>3886.830078</v>
      </c>
      <c r="C123" s="39">
        <f>IF(ISBLANK(B124), "", GSPC[[#This Row],[Adj Close]]/B124-1)</f>
        <v>4.646713418213988E-2</v>
      </c>
      <c r="D123" s="40">
        <v>44228</v>
      </c>
      <c r="E123" s="38">
        <v>168.80999800000001</v>
      </c>
      <c r="F123" s="39">
        <f>IF(ISBLANK(E124), "", Long0[[#This Row],[Adj Close]]/E124-1)</f>
        <v>1.8768865759243303E-2</v>
      </c>
      <c r="G123" s="32">
        <v>44228</v>
      </c>
      <c r="H123">
        <v>142.63072199999999</v>
      </c>
      <c r="I123" s="36">
        <f>IF(ISBLANK(H124),"",Long1[[#This Row],[Adj Close]]/H124-1)</f>
        <v>2.430557166410674E-2</v>
      </c>
      <c r="J123" s="40">
        <v>44235</v>
      </c>
      <c r="K123" s="38">
        <v>22.799999</v>
      </c>
      <c r="L123" s="39">
        <f>IF(ISBLANK(K124),"",Long2[[#This Row],[Adj Close]]/K124-1)</f>
        <v>-2.1459228388808094E-2</v>
      </c>
      <c r="M123" s="32">
        <v>44228</v>
      </c>
      <c r="N123">
        <v>17.620000999999998</v>
      </c>
      <c r="O123" s="36">
        <f>IF(ISBLANK(N124),"",Long3[[#This Row],[Adj Close]]/N124-1)</f>
        <v>0.1978246770904144</v>
      </c>
      <c r="P123" s="40">
        <v>44228</v>
      </c>
      <c r="Q123" s="38">
        <v>15.744797</v>
      </c>
      <c r="R123" s="39">
        <f>IF(ISBLANK(Q124),"",Long4[[#This Row],[Adj Close]]/Q124-1)</f>
        <v>3.1679623602775209E-2</v>
      </c>
      <c r="S123" s="32">
        <v>44228</v>
      </c>
      <c r="T123">
        <v>285.02999899999998</v>
      </c>
      <c r="U123" s="36">
        <f>IF(ISBLANK(T124),"",Long5[[#This Row],[Adj Close]]/T124-1)</f>
        <v>8.0354823350690552E-2</v>
      </c>
      <c r="V123" s="40">
        <v>44228</v>
      </c>
      <c r="W123" s="38">
        <v>84.599997999999999</v>
      </c>
      <c r="X123" s="39">
        <f>IF(ISBLANK(W124),"",Long6[[#This Row],[Adj Close]]/W124-1)</f>
        <v>2.6698979934490774E-2</v>
      </c>
      <c r="Y123" s="32">
        <v>44228</v>
      </c>
      <c r="Z123">
        <v>25.85</v>
      </c>
      <c r="AA123" s="36">
        <f>IF(ISBLANK(Z124),"",Long7[[#This Row],[Adj Close]]/Z124-1)</f>
        <v>5.5102040816326525E-2</v>
      </c>
      <c r="AE123" s="32">
        <v>44228</v>
      </c>
      <c r="AF123" s="47">
        <v>87.998183999999995</v>
      </c>
      <c r="AG123" s="36">
        <f>IF(ISBLANK(AF124),"",Short0[[#This Row],[Adj Close]]/AF124-1)</f>
        <v>9.7152010144277323E-2</v>
      </c>
      <c r="AH123" s="40">
        <v>44228</v>
      </c>
      <c r="AI123" s="42">
        <v>105.57</v>
      </c>
      <c r="AJ123" s="39">
        <f>IF(ISBLANK(AH124),"",Short1[[#This Row],[Adj Close]]/AH124-1)</f>
        <v>-0.99761267271205989</v>
      </c>
      <c r="AK123" s="32">
        <v>44228</v>
      </c>
      <c r="AL123" s="47">
        <v>170.240005</v>
      </c>
      <c r="AM123" s="36">
        <f>IF(ISBLANK(AL124),"",Short2[[#This Row],[Adj Close]]/AL124-1)</f>
        <v>3.1570054120887425E-2</v>
      </c>
      <c r="AN123" s="40">
        <v>44228</v>
      </c>
      <c r="AO123" s="42">
        <v>16.390705000000001</v>
      </c>
      <c r="AP123" s="39">
        <f>IF(ISBLANK(AO124),"",Short3[[#This Row],[Adj Close]]/AO124-1)</f>
        <v>5.3560818119386955E-2</v>
      </c>
      <c r="AQ123" s="32">
        <v>44228</v>
      </c>
      <c r="AR123" s="47">
        <v>40.790011999999997</v>
      </c>
      <c r="AS123" s="36">
        <f>IF(ISBLANK(AR124),"",Short4[[#This Row],[Adj Close]]/AR124-1)</f>
        <v>6.820028652585286E-2</v>
      </c>
      <c r="AT123" s="40">
        <v>44228</v>
      </c>
      <c r="AU123" s="42">
        <v>26.904738999999999</v>
      </c>
      <c r="AV123" s="39">
        <f>IF(ISBLANK(AU124),"",Short5[[#This Row],[Adj Close]]/AU124-1)</f>
        <v>6.5099994481457868E-2</v>
      </c>
      <c r="AW123" s="32">
        <v>44228</v>
      </c>
      <c r="AX123" s="47">
        <v>147.992493</v>
      </c>
      <c r="AY123" s="36">
        <f>IF(ISBLANK(AX124),"",Short6[[#This Row],[Adj Close]]/AX124-1)</f>
        <v>3.365560601626183E-2</v>
      </c>
      <c r="AZ123" s="40">
        <v>44228</v>
      </c>
      <c r="BA123" s="42">
        <v>227.156677</v>
      </c>
      <c r="BB123" s="39">
        <f>IF(ISBLANK(BA124),"",Short7[[#This Row],[Adj Close]]/BA124-1)</f>
        <v>7.7967763338282481E-4</v>
      </c>
    </row>
    <row r="124" spans="1:54" x14ac:dyDescent="0.25">
      <c r="A124" s="40">
        <v>44221</v>
      </c>
      <c r="B124" s="42">
        <v>3714.23999</v>
      </c>
      <c r="C124" s="39">
        <f>IF(ISBLANK(B125), "", GSPC[[#This Row],[Adj Close]]/B125-1)</f>
        <v>-3.3120129002825349E-2</v>
      </c>
      <c r="D124" s="40">
        <v>44221</v>
      </c>
      <c r="E124" s="38">
        <v>165.699997</v>
      </c>
      <c r="F124" s="39">
        <f>IF(ISBLANK(E125), "", Long0[[#This Row],[Adj Close]]/E125-1)</f>
        <v>-0.12090831023109161</v>
      </c>
      <c r="G124" s="32">
        <v>44221</v>
      </c>
      <c r="H124">
        <v>139.246262</v>
      </c>
      <c r="I124" s="36">
        <f>IF(ISBLANK(H125),"",Long1[[#This Row],[Adj Close]]/H125-1)</f>
        <v>-2.0408206049344679E-2</v>
      </c>
      <c r="J124" s="40">
        <v>44228</v>
      </c>
      <c r="K124" s="38">
        <v>23.299999</v>
      </c>
      <c r="L124" s="39">
        <f>IF(ISBLANK(K125),"",Long2[[#This Row],[Adj Close]]/K125-1)</f>
        <v>0</v>
      </c>
      <c r="M124" s="32">
        <v>44221</v>
      </c>
      <c r="N124">
        <v>14.71</v>
      </c>
      <c r="O124" s="36">
        <f>IF(ISBLANK(N125),"",Long3[[#This Row],[Adj Close]]/N125-1)</f>
        <v>-0.18277777777777771</v>
      </c>
      <c r="P124" s="40">
        <v>44221</v>
      </c>
      <c r="Q124" s="38">
        <v>15.261324</v>
      </c>
      <c r="R124" s="39">
        <f>IF(ISBLANK(Q125),"",Long4[[#This Row],[Adj Close]]/Q125-1)</f>
        <v>-5.4802222446561744E-2</v>
      </c>
      <c r="S124" s="32">
        <v>44221</v>
      </c>
      <c r="T124">
        <v>263.82998700000002</v>
      </c>
      <c r="U124" s="36">
        <f>IF(ISBLANK(T125),"",Long5[[#This Row],[Adj Close]]/T125-1)</f>
        <v>3.1558441064638565E-3</v>
      </c>
      <c r="V124" s="40">
        <v>44221</v>
      </c>
      <c r="W124" s="38">
        <v>82.400002000000001</v>
      </c>
      <c r="X124" s="39">
        <f>IF(ISBLANK(W125),"",Long6[[#This Row],[Adj Close]]/W125-1)</f>
        <v>-3.2636745714956672E-2</v>
      </c>
      <c r="Y124" s="32">
        <v>44221</v>
      </c>
      <c r="Z124">
        <v>24.5</v>
      </c>
      <c r="AA124" s="36">
        <f>IF(ISBLANK(Z125),"",Long7[[#This Row],[Adj Close]]/Z125-1)</f>
        <v>6.1601642710471527E-3</v>
      </c>
      <c r="AE124" s="32">
        <v>44221</v>
      </c>
      <c r="AF124" s="47">
        <v>80.206008999999995</v>
      </c>
      <c r="AG124" s="36">
        <f>IF(ISBLANK(AF125),"",Short0[[#This Row],[Adj Close]]/AF125-1)</f>
        <v>-1.7371870052387828E-2</v>
      </c>
      <c r="AH124" s="40">
        <v>44221</v>
      </c>
      <c r="AI124" s="42">
        <v>100.30671700000001</v>
      </c>
      <c r="AJ124" s="39">
        <f>IF(ISBLANK(AH125),"",Short1[[#This Row],[Adj Close]]/AH125-1)</f>
        <v>-0.99773133584385032</v>
      </c>
      <c r="AK124" s="32">
        <v>44221</v>
      </c>
      <c r="AL124" s="47">
        <v>165.029999</v>
      </c>
      <c r="AM124" s="36">
        <f>IF(ISBLANK(AL125),"",Short2[[#This Row],[Adj Close]]/AL125-1)</f>
        <v>-3.4347543628351351E-2</v>
      </c>
      <c r="AN124" s="40">
        <v>44221</v>
      </c>
      <c r="AO124" s="42">
        <v>15.557435999999999</v>
      </c>
      <c r="AP124" s="39">
        <f>IF(ISBLANK(AO125),"",Short3[[#This Row],[Adj Close]]/AO125-1)</f>
        <v>-2.5243768379548559E-2</v>
      </c>
      <c r="AQ124" s="32">
        <v>44221</v>
      </c>
      <c r="AR124" s="47">
        <v>38.185733999999997</v>
      </c>
      <c r="AS124" s="36">
        <f>IF(ISBLANK(AR125),"",Short4[[#This Row],[Adj Close]]/AR125-1)</f>
        <v>-5.7372138820878105E-2</v>
      </c>
      <c r="AT124" s="40">
        <v>44221</v>
      </c>
      <c r="AU124" s="42">
        <v>25.260293999999998</v>
      </c>
      <c r="AV124" s="39">
        <f>IF(ISBLANK(AU125),"",Short5[[#This Row],[Adj Close]]/AU125-1)</f>
        <v>-8.3656806696497221E-2</v>
      </c>
      <c r="AW124" s="32">
        <v>44221</v>
      </c>
      <c r="AX124" s="47">
        <v>143.173889</v>
      </c>
      <c r="AY124" s="36">
        <f>IF(ISBLANK(AX125),"",Short6[[#This Row],[Adj Close]]/AX125-1)</f>
        <v>-3.4675689204598181E-2</v>
      </c>
      <c r="AZ124" s="40">
        <v>44221</v>
      </c>
      <c r="BA124" s="42">
        <v>226.97970599999999</v>
      </c>
      <c r="BB124" s="39">
        <f>IF(ISBLANK(BA125),"",Short7[[#This Row],[Adj Close]]/BA125-1)</f>
        <v>-6.8748391293379507E-2</v>
      </c>
    </row>
    <row r="125" spans="1:54" x14ac:dyDescent="0.25">
      <c r="A125" s="40">
        <v>44214</v>
      </c>
      <c r="B125" s="42">
        <v>3841.469971</v>
      </c>
      <c r="C125" s="39">
        <f>IF(ISBLANK(B126), "", GSPC[[#This Row],[Adj Close]]/B126-1)</f>
        <v>1.9430762555562975E-2</v>
      </c>
      <c r="D125" s="40">
        <v>44214</v>
      </c>
      <c r="E125" s="38">
        <v>188.490005</v>
      </c>
      <c r="F125" s="39">
        <f>IF(ISBLANK(E126), "", Long0[[#This Row],[Adj Close]]/E126-1)</f>
        <v>-5.6984189088848614E-2</v>
      </c>
      <c r="G125" s="32">
        <v>44214</v>
      </c>
      <c r="H125">
        <v>142.147232</v>
      </c>
      <c r="I125" s="36">
        <f>IF(ISBLANK(H126),"",Long1[[#This Row],[Adj Close]]/H126-1)</f>
        <v>3.7769151929923916E-2</v>
      </c>
      <c r="J125" s="40">
        <v>44221</v>
      </c>
      <c r="K125" s="38">
        <v>23.299999</v>
      </c>
      <c r="L125" s="39">
        <f>IF(ISBLANK(K126),"",Long2[[#This Row],[Adj Close]]/K126-1)</f>
        <v>3.5555511111110993E-2</v>
      </c>
      <c r="M125" s="32">
        <v>44214</v>
      </c>
      <c r="N125">
        <v>18</v>
      </c>
      <c r="O125" s="36">
        <f>IF(ISBLANK(N126),"",Long3[[#This Row],[Adj Close]]/N126-1)</f>
        <v>0.13421550094517953</v>
      </c>
      <c r="P125" s="40">
        <v>44214</v>
      </c>
      <c r="Q125" s="38">
        <v>16.146170000000001</v>
      </c>
      <c r="R125" s="39">
        <f>IF(ISBLANK(Q126),"",Long4[[#This Row],[Adj Close]]/Q126-1)</f>
        <v>-3.4369816916746454E-2</v>
      </c>
      <c r="S125" s="32">
        <v>44214</v>
      </c>
      <c r="T125">
        <v>263</v>
      </c>
      <c r="U125" s="36">
        <f>IF(ISBLANK(T126),"",Long5[[#This Row],[Adj Close]]/T126-1)</f>
        <v>0.16759156492785787</v>
      </c>
      <c r="V125" s="40">
        <v>44214</v>
      </c>
      <c r="W125" s="38">
        <v>85.18</v>
      </c>
      <c r="X125" s="39">
        <f>IF(ISBLANK(W126),"",Long6[[#This Row],[Adj Close]]/W126-1)</f>
        <v>1.9631302135129314E-2</v>
      </c>
      <c r="Y125" s="32">
        <v>44214</v>
      </c>
      <c r="Z125">
        <v>24.35</v>
      </c>
      <c r="AA125" s="36">
        <f>IF(ISBLANK(Z126),"",Long7[[#This Row],[Adj Close]]/Z126-1)</f>
        <v>2.0576544056649659E-3</v>
      </c>
      <c r="AE125" s="32">
        <v>44214</v>
      </c>
      <c r="AF125" s="47">
        <v>81.62397</v>
      </c>
      <c r="AG125" s="36">
        <f>IF(ISBLANK(AF126),"",Short0[[#This Row],[Adj Close]]/AF126-1)</f>
        <v>0.10484416492455528</v>
      </c>
      <c r="AH125" s="40">
        <v>44214</v>
      </c>
      <c r="AI125" s="42">
        <v>105.93871300000001</v>
      </c>
      <c r="AJ125" s="39">
        <f>IF(ISBLANK(AH126),"",Short1[[#This Row],[Adj Close]]/AH126-1)</f>
        <v>-0.99760357606261452</v>
      </c>
      <c r="AK125" s="32">
        <v>44214</v>
      </c>
      <c r="AL125" s="47">
        <v>170.89999399999999</v>
      </c>
      <c r="AM125" s="36">
        <f>IF(ISBLANK(AL126),"",Short2[[#This Row],[Adj Close]]/AL126-1)</f>
        <v>5.4715125876829696E-3</v>
      </c>
      <c r="AN125" s="40">
        <v>44214</v>
      </c>
      <c r="AO125" s="42">
        <v>15.960335000000001</v>
      </c>
      <c r="AP125" s="39">
        <f>IF(ISBLANK(AO126),"",Short3[[#This Row],[Adj Close]]/AO126-1)</f>
        <v>2.2287382778892972E-2</v>
      </c>
      <c r="AQ125" s="32">
        <v>44214</v>
      </c>
      <c r="AR125" s="47">
        <v>40.509872000000001</v>
      </c>
      <c r="AS125" s="36">
        <f>IF(ISBLANK(AR126),"",Short4[[#This Row],[Adj Close]]/AR126-1)</f>
        <v>-1.4554954972487155E-2</v>
      </c>
      <c r="AT125" s="40">
        <v>44214</v>
      </c>
      <c r="AU125" s="42">
        <v>27.566412</v>
      </c>
      <c r="AV125" s="39">
        <f>IF(ISBLANK(AU126),"",Short5[[#This Row],[Adj Close]]/AU126-1)</f>
        <v>-1.0823970312962228E-2</v>
      </c>
      <c r="AW125" s="32">
        <v>44214</v>
      </c>
      <c r="AX125" s="47">
        <v>148.316879</v>
      </c>
      <c r="AY125" s="36">
        <f>IF(ISBLANK(AX126),"",Short6[[#This Row],[Adj Close]]/AX126-1)</f>
        <v>7.2369680735264286E-2</v>
      </c>
      <c r="AZ125" s="40">
        <v>44214</v>
      </c>
      <c r="BA125" s="42">
        <v>243.736176</v>
      </c>
      <c r="BB125" s="39">
        <f>IF(ISBLANK(BA126),"",Short7[[#This Row],[Adj Close]]/BA126-1)</f>
        <v>-1.0933816527649354E-2</v>
      </c>
    </row>
    <row r="126" spans="1:54" x14ac:dyDescent="0.25">
      <c r="A126" s="40">
        <v>44207</v>
      </c>
      <c r="B126" s="42">
        <v>3768.25</v>
      </c>
      <c r="C126" s="39">
        <f>IF(ISBLANK(B127), "", GSPC[[#This Row],[Adj Close]]/B127-1)</f>
        <v>-1.4754157995775508E-2</v>
      </c>
      <c r="D126" s="40">
        <v>44207</v>
      </c>
      <c r="E126" s="38">
        <v>199.88000500000001</v>
      </c>
      <c r="F126" s="39">
        <f>IF(ISBLANK(E127), "", Long0[[#This Row],[Adj Close]]/E127-1)</f>
        <v>3.1266111759040482E-2</v>
      </c>
      <c r="G126" s="32">
        <v>44207</v>
      </c>
      <c r="H126">
        <v>136.97384600000001</v>
      </c>
      <c r="I126" s="36">
        <f>IF(ISBLANK(H127),"",Long1[[#This Row],[Adj Close]]/H127-1)</f>
        <v>-9.0941722729487307E-3</v>
      </c>
      <c r="J126" s="40">
        <v>44214</v>
      </c>
      <c r="K126" s="38">
        <v>22.5</v>
      </c>
      <c r="L126" s="39">
        <f>IF(ISBLANK(K127),"",Long2[[#This Row],[Adj Close]]/K127-1)</f>
        <v>-1.3157851454291714E-2</v>
      </c>
      <c r="M126" s="32">
        <v>44207</v>
      </c>
      <c r="N126">
        <v>15.87</v>
      </c>
      <c r="O126" s="36">
        <f>IF(ISBLANK(N127),"",Long3[[#This Row],[Adj Close]]/N127-1)</f>
        <v>6.5100671140939426E-2</v>
      </c>
      <c r="P126" s="40">
        <v>44207</v>
      </c>
      <c r="Q126" s="38">
        <v>16.720863000000001</v>
      </c>
      <c r="R126" s="39">
        <f>IF(ISBLANK(Q127),"",Long4[[#This Row],[Adj Close]]/Q127-1)</f>
        <v>-8.1168866799403716E-3</v>
      </c>
      <c r="S126" s="32">
        <v>44207</v>
      </c>
      <c r="T126">
        <v>225.25</v>
      </c>
      <c r="U126" s="36">
        <f>IF(ISBLANK(T127),"",Long5[[#This Row],[Adj Close]]/T127-1)</f>
        <v>-1.1107204368720702E-2</v>
      </c>
      <c r="V126" s="40">
        <v>44207</v>
      </c>
      <c r="W126" s="38">
        <v>83.540001000000004</v>
      </c>
      <c r="X126" s="39">
        <f>IF(ISBLANK(W127),"",Long6[[#This Row],[Adj Close]]/W127-1)</f>
        <v>4.608064054494565E-2</v>
      </c>
      <c r="Y126" s="32">
        <v>44207</v>
      </c>
      <c r="Z126">
        <v>24.299999</v>
      </c>
      <c r="AA126" s="36">
        <f>IF(ISBLANK(Z127),"",Long7[[#This Row],[Adj Close]]/Z127-1)</f>
        <v>-5.2631617933723174E-2</v>
      </c>
      <c r="AE126" s="32">
        <v>44207</v>
      </c>
      <c r="AF126" s="47">
        <v>73.878264999999999</v>
      </c>
      <c r="AG126" s="36">
        <f>IF(ISBLANK(AF127),"",Short0[[#This Row],[Adj Close]]/AF127-1)</f>
        <v>4.3602873506795703E-2</v>
      </c>
      <c r="AH126" s="40">
        <v>44207</v>
      </c>
      <c r="AI126" s="42">
        <v>105.081459</v>
      </c>
      <c r="AJ126" s="39">
        <f>IF(ISBLANK(AH127),"",Short1[[#This Row],[Adj Close]]/AH127-1)</f>
        <v>-0.99762259142533938</v>
      </c>
      <c r="AK126" s="32">
        <v>44207</v>
      </c>
      <c r="AL126" s="47">
        <v>169.970001</v>
      </c>
      <c r="AM126" s="36">
        <f>IF(ISBLANK(AL127),"",Short2[[#This Row],[Adj Close]]/AL127-1)</f>
        <v>2.7630031232044772E-2</v>
      </c>
      <c r="AN126" s="40">
        <v>44207</v>
      </c>
      <c r="AO126" s="42">
        <v>15.612375999999999</v>
      </c>
      <c r="AP126" s="39">
        <f>IF(ISBLANK(AO127),"",Short3[[#This Row],[Adj Close]]/AO127-1)</f>
        <v>-6.830593608859159E-2</v>
      </c>
      <c r="AQ126" s="32">
        <v>44207</v>
      </c>
      <c r="AR126" s="47">
        <v>41.108199999999997</v>
      </c>
      <c r="AS126" s="36">
        <f>IF(ISBLANK(AR127),"",Short4[[#This Row],[Adj Close]]/AR127-1)</f>
        <v>-5.5917377877244268E-2</v>
      </c>
      <c r="AT126" s="40">
        <v>44207</v>
      </c>
      <c r="AU126" s="42">
        <v>27.868054999999998</v>
      </c>
      <c r="AV126" s="39">
        <f>IF(ISBLANK(AU127),"",Short5[[#This Row],[Adj Close]]/AU127-1)</f>
        <v>6.8258141226069435E-2</v>
      </c>
      <c r="AW126" s="32">
        <v>44207</v>
      </c>
      <c r="AX126" s="47">
        <v>138.307602</v>
      </c>
      <c r="AY126" s="36">
        <f>IF(ISBLANK(AX127),"",Short6[[#This Row],[Adj Close]]/AX127-1)</f>
        <v>-1.2602215575997167E-2</v>
      </c>
      <c r="AZ126" s="40">
        <v>44207</v>
      </c>
      <c r="BA126" s="42">
        <v>246.43060299999999</v>
      </c>
      <c r="BB126" s="39">
        <f>IF(ISBLANK(BA127),"",Short7[[#This Row],[Adj Close]]/BA127-1)</f>
        <v>1.3877181103965963E-2</v>
      </c>
    </row>
    <row r="127" spans="1:54" x14ac:dyDescent="0.25">
      <c r="A127" s="40">
        <v>44200</v>
      </c>
      <c r="B127" s="42">
        <v>3824.679932</v>
      </c>
      <c r="C127" s="39">
        <f>IF(ISBLANK(B128), "", GSPC[[#This Row],[Adj Close]]/B128-1)</f>
        <v>1.8266396195460999E-2</v>
      </c>
      <c r="D127" s="40">
        <v>44200</v>
      </c>
      <c r="E127" s="38">
        <v>193.820007</v>
      </c>
      <c r="F127" s="39">
        <f>IF(ISBLANK(E128), "", Long0[[#This Row],[Adj Close]]/E128-1)</f>
        <v>0.26588730804070715</v>
      </c>
      <c r="G127" s="32">
        <v>44200</v>
      </c>
      <c r="H127">
        <v>138.230942</v>
      </c>
      <c r="I127" s="36">
        <f>IF(ISBLANK(H128),"",Long1[[#This Row],[Adj Close]]/H128-1)</f>
        <v>1.5269891499213983E-2</v>
      </c>
      <c r="J127" s="40">
        <v>44207</v>
      </c>
      <c r="K127" s="38">
        <v>22.799999</v>
      </c>
      <c r="L127" s="39">
        <f>IF(ISBLANK(K128),"",Long2[[#This Row],[Adj Close]]/K128-1)</f>
        <v>9.6153850776627525E-2</v>
      </c>
      <c r="M127" s="32">
        <v>44200</v>
      </c>
      <c r="N127">
        <v>14.9</v>
      </c>
      <c r="O127" s="36">
        <f>IF(ISBLANK(N128),"",Long3[[#This Row],[Adj Close]]/N128-1)</f>
        <v>2.7586206896551779E-2</v>
      </c>
      <c r="P127" s="40">
        <v>44200</v>
      </c>
      <c r="Q127" s="38">
        <v>16.857695</v>
      </c>
      <c r="R127" s="39">
        <f>IF(ISBLANK(Q128),"",Long4[[#This Row],[Adj Close]]/Q128-1)</f>
        <v>0.10131079784283425</v>
      </c>
      <c r="S127" s="32">
        <v>44200</v>
      </c>
      <c r="T127">
        <v>227.779999</v>
      </c>
      <c r="U127" s="36">
        <f>IF(ISBLANK(T128),"",Long5[[#This Row],[Adj Close]]/T128-1)</f>
        <v>0.13912778068666509</v>
      </c>
      <c r="V127" s="40">
        <v>44200</v>
      </c>
      <c r="W127" s="38">
        <v>79.860000999999997</v>
      </c>
      <c r="X127" s="39">
        <f>IF(ISBLANK(W128),"",Long6[[#This Row],[Adj Close]]/W128-1)</f>
        <v>1.2937659205360719E-2</v>
      </c>
      <c r="Y127" s="32">
        <v>44200</v>
      </c>
      <c r="Z127">
        <v>25.65</v>
      </c>
      <c r="AA127" s="36">
        <f>IF(ISBLANK(Z128),"",Long7[[#This Row],[Adj Close]]/Z128-1)</f>
        <v>-7.7369439071567347E-3</v>
      </c>
      <c r="AE127" s="32">
        <v>44200</v>
      </c>
      <c r="AF127" s="47">
        <v>70.791550000000001</v>
      </c>
      <c r="AG127" s="36">
        <f>IF(ISBLANK(AF128),"",Short0[[#This Row],[Adj Close]]/AF128-1)</f>
        <v>-3.7255597439180388E-2</v>
      </c>
      <c r="AH127" s="40">
        <v>44200</v>
      </c>
      <c r="AI127" s="42">
        <v>99.154494999999997</v>
      </c>
      <c r="AJ127" s="39">
        <f>IF(ISBLANK(AH128),"",Short1[[#This Row],[Adj Close]]/AH128-1)</f>
        <v>-0.99775633030117894</v>
      </c>
      <c r="AK127" s="32">
        <v>44200</v>
      </c>
      <c r="AL127" s="47">
        <v>165.39999399999999</v>
      </c>
      <c r="AM127" s="36">
        <f>IF(ISBLANK(AL128),"",Short2[[#This Row],[Adj Close]]/AL128-1)</f>
        <v>-2.6428895323026058E-2</v>
      </c>
      <c r="AN127" s="40">
        <v>44200</v>
      </c>
      <c r="AO127" s="42">
        <v>16.756976999999999</v>
      </c>
      <c r="AP127" s="39">
        <f>IF(ISBLANK(AO128),"",Short3[[#This Row],[Adj Close]]/AO128-1)</f>
        <v>-2.3479359995524529E-2</v>
      </c>
      <c r="AQ127" s="32">
        <v>44200</v>
      </c>
      <c r="AR127" s="47">
        <v>43.543011</v>
      </c>
      <c r="AS127" s="36">
        <f>IF(ISBLANK(AR128),"",Short4[[#This Row],[Adj Close]]/AR128-1)</f>
        <v>5.6208094797363106E-2</v>
      </c>
      <c r="AT127" s="40">
        <v>44200</v>
      </c>
      <c r="AU127" s="42">
        <v>26.087378999999999</v>
      </c>
      <c r="AV127" s="39">
        <f>IF(ISBLANK(AU128),"",Short5[[#This Row],[Adj Close]]/AU128-1)</f>
        <v>0.16514543114600588</v>
      </c>
      <c r="AW127" s="32">
        <v>44200</v>
      </c>
      <c r="AX127" s="47">
        <v>140.07283000000001</v>
      </c>
      <c r="AY127" s="36">
        <f>IF(ISBLANK(AX128),"",Short6[[#This Row],[Adj Close]]/AX128-1)</f>
        <v>0.10750670701271536</v>
      </c>
      <c r="AZ127" s="40">
        <v>44200</v>
      </c>
      <c r="BA127" s="42">
        <v>243.057648</v>
      </c>
      <c r="BB127" s="39">
        <f>IF(ISBLANK(BA128),"",Short7[[#This Row],[Adj Close]]/BA128-1)</f>
        <v>7.5587427717201283E-2</v>
      </c>
    </row>
    <row r="128" spans="1:54" x14ac:dyDescent="0.25">
      <c r="A128" s="40">
        <v>44193</v>
      </c>
      <c r="B128" s="42">
        <v>3756.070068</v>
      </c>
      <c r="C128" s="39">
        <f>IF(ISBLANK(B129), "", GSPC[[#This Row],[Adj Close]]/B129-1)</f>
        <v>1.431519018201266E-2</v>
      </c>
      <c r="D128" s="40">
        <v>44193</v>
      </c>
      <c r="E128" s="38">
        <v>153.11000100000001</v>
      </c>
      <c r="F128" s="39">
        <f>IF(ISBLANK(E129), "", Long0[[#This Row],[Adj Close]]/E129-1)</f>
        <v>-9.1335305637982089E-2</v>
      </c>
      <c r="G128" s="32">
        <v>44193</v>
      </c>
      <c r="H128">
        <v>136.151917</v>
      </c>
      <c r="I128" s="36">
        <f>IF(ISBLANK(H129),"",Long1[[#This Row],[Adj Close]]/H129-1)</f>
        <v>-1.4183766619731975E-3</v>
      </c>
      <c r="J128" s="40">
        <v>44200</v>
      </c>
      <c r="K128" s="38">
        <v>20.799999</v>
      </c>
      <c r="L128" s="39">
        <f>IF(ISBLANK(K129),"",Long2[[#This Row],[Adj Close]]/K129-1)</f>
        <v>0.10638298438207361</v>
      </c>
      <c r="M128" s="32">
        <v>44193</v>
      </c>
      <c r="N128">
        <v>14.5</v>
      </c>
      <c r="O128" s="36">
        <f>IF(ISBLANK(N129),"",Long3[[#This Row],[Adj Close]]/N129-1)</f>
        <v>0.1328125</v>
      </c>
      <c r="P128" s="40">
        <v>44193</v>
      </c>
      <c r="Q128" s="38">
        <v>15.306937</v>
      </c>
      <c r="R128" s="39">
        <f>IF(ISBLANK(Q129),"",Long4[[#This Row],[Adj Close]]/Q129-1)</f>
        <v>-1.8713436796121807E-2</v>
      </c>
      <c r="S128" s="32">
        <v>44193</v>
      </c>
      <c r="T128">
        <v>199.96000699999999</v>
      </c>
      <c r="U128" s="36">
        <f>IF(ISBLANK(T129),"",Long5[[#This Row],[Adj Close]]/T129-1)</f>
        <v>-3.842265022970881E-2</v>
      </c>
      <c r="V128" s="40">
        <v>44193</v>
      </c>
      <c r="W128" s="38">
        <v>78.839995999999999</v>
      </c>
      <c r="X128" s="39">
        <f>IF(ISBLANK(W129),"",Long6[[#This Row],[Adj Close]]/W129-1)</f>
        <v>-1.8181904675644955E-2</v>
      </c>
      <c r="Y128" s="32">
        <v>44193</v>
      </c>
      <c r="Z128">
        <v>25.85</v>
      </c>
      <c r="AA128" s="36">
        <f>IF(ISBLANK(Z129),"",Long7[[#This Row],[Adj Close]]/Z129-1)</f>
        <v>1.9380233309311823E-3</v>
      </c>
      <c r="AE128" s="32">
        <v>44193</v>
      </c>
      <c r="AF128" s="47">
        <v>73.530991</v>
      </c>
      <c r="AG128" s="36">
        <f>IF(ISBLANK(AF129),"",Short0[[#This Row],[Adj Close]]/AF129-1)</f>
        <v>-5.2219672127851169E-2</v>
      </c>
      <c r="AH128" s="40">
        <v>44193</v>
      </c>
      <c r="AI128" s="42">
        <v>91.983153999999999</v>
      </c>
      <c r="AJ128" s="39">
        <f>IF(ISBLANK(AH129),"",Short1[[#This Row],[Adj Close]]/AH129-1)</f>
        <v>-0.99791827379713027</v>
      </c>
      <c r="AK128" s="32">
        <v>44193</v>
      </c>
      <c r="AL128" s="47">
        <v>169.88999899999999</v>
      </c>
      <c r="AM128" s="36">
        <f>IF(ISBLANK(AL129),"",Short2[[#This Row],[Adj Close]]/AL129-1)</f>
        <v>-5.7214196291024422E-2</v>
      </c>
      <c r="AN128" s="40">
        <v>44193</v>
      </c>
      <c r="AO128" s="42">
        <v>17.159880000000001</v>
      </c>
      <c r="AP128" s="39">
        <f>IF(ISBLANK(AO129),"",Short3[[#This Row],[Adj Close]]/AO129-1)</f>
        <v>5.4586543258692943E-2</v>
      </c>
      <c r="AQ128" s="32">
        <v>44193</v>
      </c>
      <c r="AR128" s="47">
        <v>41.225788000000001</v>
      </c>
      <c r="AS128" s="36">
        <f>IF(ISBLANK(AR129),"",Short4[[#This Row],[Adj Close]]/AR129-1)</f>
        <v>5.0362776045154156E-4</v>
      </c>
      <c r="AT128" s="40">
        <v>44193</v>
      </c>
      <c r="AU128" s="42">
        <v>22.389804999999999</v>
      </c>
      <c r="AV128" s="39">
        <f>IF(ISBLANK(AU129),"",Short5[[#This Row],[Adj Close]]/AU129-1)</f>
        <v>4.7814352074210698E-2</v>
      </c>
      <c r="AW128" s="32">
        <v>44193</v>
      </c>
      <c r="AX128" s="47">
        <v>126.47583</v>
      </c>
      <c r="AY128" s="36">
        <f>IF(ISBLANK(AX129),"",Short6[[#This Row],[Adj Close]]/AX129-1)</f>
        <v>-5.8326322666278796E-2</v>
      </c>
      <c r="AZ128" s="40">
        <v>44193</v>
      </c>
      <c r="BA128" s="42">
        <v>225.976654</v>
      </c>
      <c r="BB128" s="39">
        <f>IF(ISBLANK(BA129),"",Short7[[#This Row],[Adj Close]]/BA129-1)</f>
        <v>-1.4368442365041312E-2</v>
      </c>
    </row>
    <row r="129" spans="1:54" x14ac:dyDescent="0.25">
      <c r="A129" s="40">
        <v>44186</v>
      </c>
      <c r="B129" s="42">
        <v>3703.0600589999999</v>
      </c>
      <c r="C129" s="39">
        <f>IF(ISBLANK(B130), "", GSPC[[#This Row],[Adj Close]]/B130-1)</f>
        <v>-1.7118229450614475E-3</v>
      </c>
      <c r="D129" s="40">
        <v>44186</v>
      </c>
      <c r="E129" s="38">
        <v>168.5</v>
      </c>
      <c r="F129" s="39">
        <f>IF(ISBLANK(E130), "", Long0[[#This Row],[Adj Close]]/E130-1)</f>
        <v>0.13384024538160122</v>
      </c>
      <c r="G129" s="32">
        <v>44186</v>
      </c>
      <c r="H129">
        <v>136.34530599999999</v>
      </c>
      <c r="I129" s="36">
        <f>IF(ISBLANK(H130),"",Long1[[#This Row],[Adj Close]]/H130-1)</f>
        <v>1.0390521711153511E-2</v>
      </c>
      <c r="J129" s="40">
        <v>44193</v>
      </c>
      <c r="K129" s="38">
        <v>18.799999</v>
      </c>
      <c r="L129" s="39">
        <f>IF(ISBLANK(K130),"",Long2[[#This Row],[Adj Close]]/K130-1)</f>
        <v>7.4285657142857175E-2</v>
      </c>
      <c r="M129" s="32">
        <v>44186</v>
      </c>
      <c r="N129">
        <v>12.8</v>
      </c>
      <c r="O129" s="36">
        <f>IF(ISBLANK(N130),"",Long3[[#This Row],[Adj Close]]/N130-1)</f>
        <v>4.5751633986928164E-2</v>
      </c>
      <c r="P129" s="40">
        <v>44186</v>
      </c>
      <c r="Q129" s="38">
        <v>15.598845000000001</v>
      </c>
      <c r="R129" s="39">
        <f>IF(ISBLANK(Q130),"",Long4[[#This Row],[Adj Close]]/Q130-1)</f>
        <v>-1.3840945295856333E-2</v>
      </c>
      <c r="S129" s="32">
        <v>44186</v>
      </c>
      <c r="T129">
        <v>207.949997</v>
      </c>
      <c r="U129" s="36">
        <f>IF(ISBLANK(T130),"",Long5[[#This Row],[Adj Close]]/T130-1)</f>
        <v>5.9132124052808877E-2</v>
      </c>
      <c r="V129" s="40">
        <v>44186</v>
      </c>
      <c r="W129" s="38">
        <v>80.300003000000004</v>
      </c>
      <c r="X129" s="39">
        <f>IF(ISBLANK(W130),"",Long6[[#This Row],[Adj Close]]/W130-1)</f>
        <v>1.7486125633201288E-2</v>
      </c>
      <c r="Y129" s="32">
        <v>44186</v>
      </c>
      <c r="Z129">
        <v>25.799999</v>
      </c>
      <c r="AA129" s="36">
        <f>IF(ISBLANK(Z130),"",Long7[[#This Row],[Adj Close]]/Z130-1)</f>
        <v>0.13656378253022972</v>
      </c>
      <c r="AE129" s="32">
        <v>44186</v>
      </c>
      <c r="AF129" s="47">
        <v>77.582313999999997</v>
      </c>
      <c r="AG129" s="36">
        <f>IF(ISBLANK(AF130),"",Short0[[#This Row],[Adj Close]]/AF130-1)</f>
        <v>-5.0716620069424234E-3</v>
      </c>
      <c r="AH129" s="40">
        <v>44186</v>
      </c>
      <c r="AI129" s="42">
        <v>94.527229000000005</v>
      </c>
      <c r="AJ129" s="39">
        <f>IF(ISBLANK(AH130),"",Short1[[#This Row],[Adj Close]]/AH130-1)</f>
        <v>-0.99786035833767173</v>
      </c>
      <c r="AK129" s="32">
        <v>44186</v>
      </c>
      <c r="AL129" s="47">
        <v>180.199997</v>
      </c>
      <c r="AM129" s="36">
        <f>IF(ISBLANK(AL130),"",Short2[[#This Row],[Adj Close]]/AL130-1)</f>
        <v>8.6261969294484153E-2</v>
      </c>
      <c r="AN129" s="40">
        <v>44186</v>
      </c>
      <c r="AO129" s="42">
        <v>16.271666</v>
      </c>
      <c r="AP129" s="39">
        <f>IF(ISBLANK(AO130),"",Short3[[#This Row],[Adj Close]]/AO130-1)</f>
        <v>1.1269677406176015E-3</v>
      </c>
      <c r="AQ129" s="32">
        <v>44186</v>
      </c>
      <c r="AR129" s="47">
        <v>41.205036</v>
      </c>
      <c r="AS129" s="36">
        <f>IF(ISBLANK(AR130),"",Short4[[#This Row],[Adj Close]]/AR130-1)</f>
        <v>2.5178018201565955E-4</v>
      </c>
      <c r="AT129" s="40">
        <v>44186</v>
      </c>
      <c r="AU129" s="42">
        <v>21.368103000000001</v>
      </c>
      <c r="AV129" s="39">
        <f>IF(ISBLANK(AU130),"",Short5[[#This Row],[Adj Close]]/AU130-1)</f>
        <v>-6.1137377725574038E-2</v>
      </c>
      <c r="AW129" s="32">
        <v>44186</v>
      </c>
      <c r="AX129" s="47">
        <v>134.30961600000001</v>
      </c>
      <c r="AY129" s="36">
        <f>IF(ISBLANK(AX130),"",Short6[[#This Row],[Adj Close]]/AX130-1)</f>
        <v>-2.4532216976466237E-2</v>
      </c>
      <c r="AZ129" s="40">
        <v>44186</v>
      </c>
      <c r="BA129" s="42">
        <v>229.27091999999999</v>
      </c>
      <c r="BB129" s="39">
        <f>IF(ISBLANK(BA130),"",Short7[[#This Row],[Adj Close]]/BA130-1)</f>
        <v>-2.8398591261162065E-2</v>
      </c>
    </row>
    <row r="130" spans="1:54" x14ac:dyDescent="0.25">
      <c r="A130" s="40">
        <v>44179</v>
      </c>
      <c r="B130" s="42">
        <v>3709.4099120000001</v>
      </c>
      <c r="C130" s="39">
        <f>IF(ISBLANK(B131), "", GSPC[[#This Row],[Adj Close]]/B131-1)</f>
        <v>1.2542774177735971E-2</v>
      </c>
      <c r="D130" s="40">
        <v>44179</v>
      </c>
      <c r="E130" s="38">
        <v>148.61000100000001</v>
      </c>
      <c r="F130" s="39">
        <f>IF(ISBLANK(E131), "", Long0[[#This Row],[Adj Close]]/E131-1)</f>
        <v>1.3475978344426043E-3</v>
      </c>
      <c r="G130" s="32">
        <v>44179</v>
      </c>
      <c r="H130">
        <v>134.94317599999999</v>
      </c>
      <c r="I130" s="36">
        <f>IF(ISBLANK(H131),"",Long1[[#This Row],[Adj Close]]/H131-1)</f>
        <v>3.1030585481701234E-2</v>
      </c>
      <c r="J130" s="40">
        <v>44186</v>
      </c>
      <c r="K130" s="38">
        <v>17.5</v>
      </c>
      <c r="L130" s="39">
        <f>IF(ISBLANK(K131),"",Long2[[#This Row],[Adj Close]]/K131-1)</f>
        <v>2.9411764705882248E-2</v>
      </c>
      <c r="M130" s="32">
        <v>44179</v>
      </c>
      <c r="N130">
        <v>12.24</v>
      </c>
      <c r="O130" s="36">
        <f>IF(ISBLANK(N131),"",Long3[[#This Row],[Adj Close]]/N131-1)</f>
        <v>2.0000000000000018E-2</v>
      </c>
      <c r="P130" s="40">
        <v>44179</v>
      </c>
      <c r="Q130" s="38">
        <v>15.817778000000001</v>
      </c>
      <c r="R130" s="39">
        <f>IF(ISBLANK(Q131),"",Long4[[#This Row],[Adj Close]]/Q131-1)</f>
        <v>-6.7240199928765398E-2</v>
      </c>
      <c r="S130" s="32">
        <v>44179</v>
      </c>
      <c r="T130">
        <v>196.33999600000001</v>
      </c>
      <c r="U130" s="36">
        <f>IF(ISBLANK(T131),"",Long5[[#This Row],[Adj Close]]/T131-1)</f>
        <v>-1.6234121492793574E-2</v>
      </c>
      <c r="V130" s="40">
        <v>44179</v>
      </c>
      <c r="W130" s="38">
        <v>78.919998000000007</v>
      </c>
      <c r="X130" s="39">
        <f>IF(ISBLANK(W131),"",Long6[[#This Row],[Adj Close]]/W131-1)</f>
        <v>1.9901797101387952E-2</v>
      </c>
      <c r="Y130" s="32">
        <v>44179</v>
      </c>
      <c r="Z130">
        <v>22.700001</v>
      </c>
      <c r="AA130" s="36">
        <f>IF(ISBLANK(Z131),"",Long7[[#This Row],[Adj Close]]/Z131-1)</f>
        <v>0.15934632277834537</v>
      </c>
      <c r="AE130" s="32">
        <v>44179</v>
      </c>
      <c r="AF130" s="47">
        <v>77.977790999999996</v>
      </c>
      <c r="AG130" s="36">
        <f>IF(ISBLANK(AF131),"",Short0[[#This Row],[Adj Close]]/AF131-1)</f>
        <v>0.11104993688293874</v>
      </c>
      <c r="AH130" s="40">
        <v>44179</v>
      </c>
      <c r="AI130" s="42">
        <v>93.460402999999999</v>
      </c>
      <c r="AJ130" s="39">
        <f>IF(ISBLANK(AH131),"",Short1[[#This Row],[Adj Close]]/AH131-1)</f>
        <v>-0.99788417090011772</v>
      </c>
      <c r="AK130" s="32">
        <v>44179</v>
      </c>
      <c r="AL130" s="47">
        <v>165.88999899999999</v>
      </c>
      <c r="AM130" s="36">
        <f>IF(ISBLANK(AL131),"",Short2[[#This Row],[Adj Close]]/AL131-1)</f>
        <v>6.8534615136875976E-2</v>
      </c>
      <c r="AN130" s="40">
        <v>44179</v>
      </c>
      <c r="AO130" s="42">
        <v>16.253349</v>
      </c>
      <c r="AP130" s="39">
        <f>IF(ISBLANK(AO131),"",Short3[[#This Row],[Adj Close]]/AO131-1)</f>
        <v>2.364452831771513E-2</v>
      </c>
      <c r="AQ130" s="32">
        <v>44179</v>
      </c>
      <c r="AR130" s="47">
        <v>41.194664000000003</v>
      </c>
      <c r="AS130" s="36">
        <f>IF(ISBLANK(AR131),"",Short4[[#This Row],[Adj Close]]/AR131-1)</f>
        <v>-1.4561029107609591E-2</v>
      </c>
      <c r="AT130" s="40">
        <v>44179</v>
      </c>
      <c r="AU130" s="42">
        <v>22.759563</v>
      </c>
      <c r="AV130" s="39">
        <f>IF(ISBLANK(AU131),"",Short5[[#This Row],[Adj Close]]/AU131-1)</f>
        <v>5.2181726368416115E-2</v>
      </c>
      <c r="AW130" s="32">
        <v>44179</v>
      </c>
      <c r="AX130" s="47">
        <v>137.68739299999999</v>
      </c>
      <c r="AY130" s="36">
        <f>IF(ISBLANK(AX131),"",Short6[[#This Row],[Adj Close]]/AX131-1)</f>
        <v>0.10001522346354741</v>
      </c>
      <c r="AZ130" s="40">
        <v>44179</v>
      </c>
      <c r="BA130" s="42">
        <v>235.97219799999999</v>
      </c>
      <c r="BB130" s="39">
        <f>IF(ISBLANK(BA131),"",Short7[[#This Row],[Adj Close]]/BA131-1)</f>
        <v>3.54015712323692E-2</v>
      </c>
    </row>
    <row r="131" spans="1:54" x14ac:dyDescent="0.25">
      <c r="A131" s="40">
        <v>44172</v>
      </c>
      <c r="B131" s="42">
        <v>3663.459961</v>
      </c>
      <c r="C131" s="39">
        <f>IF(ISBLANK(B132), "", GSPC[[#This Row],[Adj Close]]/B132-1)</f>
        <v>-9.6401724929442434E-3</v>
      </c>
      <c r="D131" s="40">
        <v>44172</v>
      </c>
      <c r="E131" s="38">
        <v>148.41000399999999</v>
      </c>
      <c r="F131" s="39">
        <f>IF(ISBLANK(E132), "", Long0[[#This Row],[Adj Close]]/E132-1)</f>
        <v>5.896780813863689E-3</v>
      </c>
      <c r="G131" s="32">
        <v>44172</v>
      </c>
      <c r="H131">
        <v>130.88183599999999</v>
      </c>
      <c r="I131" s="36">
        <f>IF(ISBLANK(H132),"",Long1[[#This Row],[Adj Close]]/H132-1)</f>
        <v>1.3478148821711278E-2</v>
      </c>
      <c r="J131" s="40">
        <v>44179</v>
      </c>
      <c r="K131" s="38">
        <v>17</v>
      </c>
      <c r="L131" s="39">
        <f>IF(ISBLANK(K132),"",Long2[[#This Row],[Adj Close]]/K132-1)</f>
        <v>-1.7340983661328524E-2</v>
      </c>
      <c r="M131" s="32">
        <v>44172</v>
      </c>
      <c r="N131">
        <v>12</v>
      </c>
      <c r="O131" s="36">
        <f>IF(ISBLANK(N132),"",Long3[[#This Row],[Adj Close]]/N132-1)</f>
        <v>-3.0694668820678617E-2</v>
      </c>
      <c r="P131" s="40">
        <v>44172</v>
      </c>
      <c r="Q131" s="38">
        <v>16.95804</v>
      </c>
      <c r="R131" s="39">
        <f>IF(ISBLANK(Q132),"",Long4[[#This Row],[Adj Close]]/Q132-1)</f>
        <v>4.4535493242195523E-2</v>
      </c>
      <c r="S131" s="32">
        <v>44172</v>
      </c>
      <c r="T131">
        <v>199.58000200000001</v>
      </c>
      <c r="U131" s="36">
        <f>IF(ISBLANK(T132),"",Long5[[#This Row],[Adj Close]]/T132-1)</f>
        <v>-2.0033398408457193E-2</v>
      </c>
      <c r="V131" s="40">
        <v>44172</v>
      </c>
      <c r="W131" s="38">
        <v>77.379997000000003</v>
      </c>
      <c r="X131" s="39">
        <f>IF(ISBLANK(W132),"",Long6[[#This Row],[Adj Close]]/W132-1)</f>
        <v>-9.2189631041987852E-3</v>
      </c>
      <c r="Y131" s="32">
        <v>44172</v>
      </c>
      <c r="Z131">
        <v>19.579999999999998</v>
      </c>
      <c r="AA131" s="36">
        <f>IF(ISBLANK(Z132),"",Long7[[#This Row],[Adj Close]]/Z132-1)</f>
        <v>2.298855919480447E-2</v>
      </c>
      <c r="AE131" s="32">
        <v>44172</v>
      </c>
      <c r="AF131" s="47">
        <v>70.183875999999998</v>
      </c>
      <c r="AG131" s="36">
        <f>IF(ISBLANK(AF132),"",Short0[[#This Row],[Adj Close]]/AF132-1)</f>
        <v>-1.5159503776692618E-2</v>
      </c>
      <c r="AH131" s="40">
        <v>44172</v>
      </c>
      <c r="AI131" s="42">
        <v>92.222824000000003</v>
      </c>
      <c r="AJ131" s="39">
        <f>IF(ISBLANK(AH132),"",Short1[[#This Row],[Adj Close]]/AH132-1)</f>
        <v>-0.99791185726253817</v>
      </c>
      <c r="AK131" s="32">
        <v>44172</v>
      </c>
      <c r="AL131" s="47">
        <v>155.25</v>
      </c>
      <c r="AM131" s="36">
        <f>IF(ISBLANK(AL132),"",Short2[[#This Row],[Adj Close]]/AL132-1)</f>
        <v>-3.6133400056287401E-2</v>
      </c>
      <c r="AN131" s="40">
        <v>44172</v>
      </c>
      <c r="AO131" s="42">
        <v>15.877922999999999</v>
      </c>
      <c r="AP131" s="39">
        <f>IF(ISBLANK(AO132),"",Short3[[#This Row],[Adj Close]]/AO132-1)</f>
        <v>-1.4772771483446911E-2</v>
      </c>
      <c r="AQ131" s="32">
        <v>44172</v>
      </c>
      <c r="AR131" s="47">
        <v>41.803364000000002</v>
      </c>
      <c r="AS131" s="36">
        <f>IF(ISBLANK(AR132),"",Short4[[#This Row],[Adj Close]]/AR132-1)</f>
        <v>8.0059129016014641E-3</v>
      </c>
      <c r="AT131" s="40">
        <v>44172</v>
      </c>
      <c r="AU131" s="42">
        <v>21.630828999999999</v>
      </c>
      <c r="AV131" s="39">
        <f>IF(ISBLANK(AU132),"",Short5[[#This Row],[Adj Close]]/AU132-1)</f>
        <v>-2.1896426283073089E-2</v>
      </c>
      <c r="AW131" s="32">
        <v>44172</v>
      </c>
      <c r="AX131" s="47">
        <v>125.16862500000001</v>
      </c>
      <c r="AY131" s="36">
        <f>IF(ISBLANK(AX132),"",Short6[[#This Row],[Adj Close]]/AX132-1)</f>
        <v>5.3316244463307294E-2</v>
      </c>
      <c r="AZ131" s="40">
        <v>44172</v>
      </c>
      <c r="BA131" s="42">
        <v>227.90403699999999</v>
      </c>
      <c r="BB131" s="39">
        <f>IF(ISBLANK(BA132),"",Short7[[#This Row],[Adj Close]]/BA132-1)</f>
        <v>-1.7954579113948821E-2</v>
      </c>
    </row>
    <row r="132" spans="1:54" x14ac:dyDescent="0.25">
      <c r="A132" s="40">
        <v>44165</v>
      </c>
      <c r="B132" s="42">
        <v>3699.1201169999999</v>
      </c>
      <c r="C132" s="39">
        <f>IF(ISBLANK(B133), "", GSPC[[#This Row],[Adj Close]]/B133-1)</f>
        <v>1.6702630962700749E-2</v>
      </c>
      <c r="D132" s="40">
        <v>44165</v>
      </c>
      <c r="E132" s="38">
        <v>147.53999300000001</v>
      </c>
      <c r="F132" s="39">
        <f>IF(ISBLANK(E133), "", Long0[[#This Row],[Adj Close]]/E133-1)</f>
        <v>0.21382138509696302</v>
      </c>
      <c r="G132" s="32">
        <v>44165</v>
      </c>
      <c r="H132">
        <v>129.14125100000001</v>
      </c>
      <c r="I132" s="36">
        <f>IF(ISBLANK(H133),"",Long1[[#This Row],[Adj Close]]/H133-1)</f>
        <v>-2.5182344201790552E-2</v>
      </c>
      <c r="J132" s="40">
        <v>44172</v>
      </c>
      <c r="K132" s="38">
        <v>17.299999</v>
      </c>
      <c r="L132" s="39">
        <f>IF(ISBLANK(K133),"",Long2[[#This Row],[Adj Close]]/K133-1)</f>
        <v>-2.8819020172912158E-3</v>
      </c>
      <c r="M132" s="32">
        <v>44165</v>
      </c>
      <c r="N132">
        <v>12.38</v>
      </c>
      <c r="O132" s="36">
        <f>IF(ISBLANK(N133),"",Long3[[#This Row],[Adj Close]]/N133-1)</f>
        <v>-4.4015444015443883E-2</v>
      </c>
      <c r="P132" s="40">
        <v>44165</v>
      </c>
      <c r="Q132" s="38">
        <v>16.235005999999998</v>
      </c>
      <c r="R132" s="39">
        <f>IF(ISBLANK(Q133),"",Long4[[#This Row],[Adj Close]]/Q133-1)</f>
        <v>4.2318835294681056E-2</v>
      </c>
      <c r="S132" s="32">
        <v>44165</v>
      </c>
      <c r="T132">
        <v>203.66000399999999</v>
      </c>
      <c r="U132" s="36">
        <f>IF(ISBLANK(T133),"",Long5[[#This Row],[Adj Close]]/T133-1)</f>
        <v>3.6701486943774286E-2</v>
      </c>
      <c r="V132" s="40">
        <v>44165</v>
      </c>
      <c r="W132" s="38">
        <v>78.099997999999999</v>
      </c>
      <c r="X132" s="39">
        <f>IF(ISBLANK(W133),"",Long6[[#This Row],[Adj Close]]/W133-1)</f>
        <v>-1.0139467423587623E-2</v>
      </c>
      <c r="Y132" s="32">
        <v>44165</v>
      </c>
      <c r="Z132">
        <v>19.139999</v>
      </c>
      <c r="AA132" s="36">
        <f>IF(ISBLANK(Z133),"",Long7[[#This Row],[Adj Close]]/Z133-1)</f>
        <v>-2.6449694811800595E-2</v>
      </c>
      <c r="AE132" s="32">
        <v>44165</v>
      </c>
      <c r="AF132" s="47">
        <v>71.264206000000001</v>
      </c>
      <c r="AG132" s="36">
        <f>IF(ISBLANK(AF133),"",Short0[[#This Row],[Adj Close]]/AF133-1)</f>
        <v>-4.9285931939160421E-2</v>
      </c>
      <c r="AH132" s="40">
        <v>44165</v>
      </c>
      <c r="AI132" s="42">
        <v>96.778953999999999</v>
      </c>
      <c r="AJ132" s="39">
        <f>IF(ISBLANK(AH133),"",Short1[[#This Row],[Adj Close]]/AH133-1)</f>
        <v>-0.99780834834005161</v>
      </c>
      <c r="AK132" s="32">
        <v>44165</v>
      </c>
      <c r="AL132" s="47">
        <v>161.070007</v>
      </c>
      <c r="AM132" s="36">
        <f>IF(ISBLANK(AL133),"",Short2[[#This Row],[Adj Close]]/AL133-1)</f>
        <v>-0.21055723281163174</v>
      </c>
      <c r="AN132" s="40">
        <v>44165</v>
      </c>
      <c r="AO132" s="42">
        <v>16.116001000000001</v>
      </c>
      <c r="AP132" s="39">
        <f>IF(ISBLANK(AO133),"",Short3[[#This Row],[Adj Close]]/AO133-1)</f>
        <v>3.2258062449943559E-2</v>
      </c>
      <c r="AQ132" s="32">
        <v>44165</v>
      </c>
      <c r="AR132" s="47">
        <v>41.471347999999999</v>
      </c>
      <c r="AS132" s="36">
        <f>IF(ISBLANK(AR133),"",Short4[[#This Row],[Adj Close]]/AR133-1)</f>
        <v>0.1331507181092173</v>
      </c>
      <c r="AT132" s="40">
        <v>44165</v>
      </c>
      <c r="AU132" s="42">
        <v>22.115069999999999</v>
      </c>
      <c r="AV132" s="39">
        <f>IF(ISBLANK(AU133),"",Short5[[#This Row],[Adj Close]]/AU133-1)</f>
        <v>4.4092130488944115E-3</v>
      </c>
      <c r="AW132" s="32">
        <v>44165</v>
      </c>
      <c r="AX132" s="47">
        <v>118.83290100000001</v>
      </c>
      <c r="AY132" s="36">
        <f>IF(ISBLANK(AX133),"",Short6[[#This Row],[Adj Close]]/AX133-1)</f>
        <v>-1.1665719290058441E-2</v>
      </c>
      <c r="AZ132" s="40">
        <v>44165</v>
      </c>
      <c r="BA132" s="42">
        <v>232.07077000000001</v>
      </c>
      <c r="BB132" s="39">
        <f>IF(ISBLANK(BA133),"",Short7[[#This Row],[Adj Close]]/BA133-1)</f>
        <v>5.2784045212576514E-2</v>
      </c>
    </row>
    <row r="133" spans="1:54" x14ac:dyDescent="0.25">
      <c r="A133" s="40">
        <v>44158</v>
      </c>
      <c r="B133" s="42">
        <v>3638.3500979999999</v>
      </c>
      <c r="C133" s="39">
        <f>IF(ISBLANK(B134), "", GSPC[[#This Row],[Adj Close]]/B134-1)</f>
        <v>2.2715150950968654E-2</v>
      </c>
      <c r="D133" s="40">
        <v>44158</v>
      </c>
      <c r="E133" s="38">
        <v>121.550003</v>
      </c>
      <c r="F133" s="39">
        <f>IF(ISBLANK(E134), "", Long0[[#This Row],[Adj Close]]/E134-1)</f>
        <v>0.10802193549740946</v>
      </c>
      <c r="G133" s="32">
        <v>44158</v>
      </c>
      <c r="H133">
        <v>132.477341</v>
      </c>
      <c r="I133" s="36">
        <f>IF(ISBLANK(H134),"",Long1[[#This Row],[Adj Close]]/H134-1)</f>
        <v>-4.5296337266561348E-2</v>
      </c>
      <c r="J133" s="40">
        <v>44165</v>
      </c>
      <c r="K133" s="38">
        <v>17.350000000000001</v>
      </c>
      <c r="L133" s="39">
        <f>IF(ISBLANK(K134),"",Long2[[#This Row],[Adj Close]]/K134-1)</f>
        <v>-2.2535211267605604E-2</v>
      </c>
      <c r="M133" s="32">
        <v>44158</v>
      </c>
      <c r="N133">
        <v>12.95</v>
      </c>
      <c r="O133" s="36">
        <f>IF(ISBLANK(N134),"",Long3[[#This Row],[Adj Close]]/N134-1)</f>
        <v>-3.5022354694485891E-2</v>
      </c>
      <c r="P133" s="40">
        <v>44158</v>
      </c>
      <c r="Q133" s="38">
        <v>15.575854</v>
      </c>
      <c r="R133" s="39">
        <f>IF(ISBLANK(Q134),"",Long4[[#This Row],[Adj Close]]/Q134-1)</f>
        <v>0.11940303119876483</v>
      </c>
      <c r="S133" s="32">
        <v>44158</v>
      </c>
      <c r="T133">
        <v>196.449997</v>
      </c>
      <c r="U133" s="36">
        <f>IF(ISBLANK(T134),"",Long5[[#This Row],[Adj Close]]/T134-1)</f>
        <v>-1.7750015000000063E-2</v>
      </c>
      <c r="V133" s="40">
        <v>44158</v>
      </c>
      <c r="W133" s="38">
        <v>78.900002000000001</v>
      </c>
      <c r="X133" s="39">
        <f>IF(ISBLANK(W134),"",Long6[[#This Row],[Adj Close]]/W134-1)</f>
        <v>6.3775508577155193E-3</v>
      </c>
      <c r="Y133" s="32">
        <v>44158</v>
      </c>
      <c r="Z133">
        <v>19.66</v>
      </c>
      <c r="AA133" s="36">
        <f>IF(ISBLANK(Z134),"",Long7[[#This Row],[Adj Close]]/Z134-1)</f>
        <v>7.3144104803493537E-2</v>
      </c>
      <c r="AE133" s="32">
        <v>44158</v>
      </c>
      <c r="AF133" s="47">
        <v>74.958611000000005</v>
      </c>
      <c r="AG133" s="36">
        <f>IF(ISBLANK(AF134),"",Short0[[#This Row],[Adj Close]]/AF134-1)</f>
        <v>2.5739069915484469E-2</v>
      </c>
      <c r="AH133" s="40">
        <v>44158</v>
      </c>
      <c r="AI133" s="42">
        <v>103.251045</v>
      </c>
      <c r="AJ133" s="39">
        <f>IF(ISBLANK(AH134),"",Short1[[#This Row],[Adj Close]]/AH134-1)</f>
        <v>-0.99766141095331928</v>
      </c>
      <c r="AK133" s="32">
        <v>44158</v>
      </c>
      <c r="AL133" s="47">
        <v>204.029999</v>
      </c>
      <c r="AM133" s="36">
        <f>IF(ISBLANK(AL134),"",Short2[[#This Row],[Adj Close]]/AL134-1)</f>
        <v>2.5585588362465161E-2</v>
      </c>
      <c r="AN133" s="40">
        <v>44158</v>
      </c>
      <c r="AO133" s="42">
        <v>15.612375999999999</v>
      </c>
      <c r="AP133" s="39">
        <f>IF(ISBLANK(AO134),"",Short3[[#This Row],[Adj Close]]/AO134-1)</f>
        <v>-4.6700709292564202E-3</v>
      </c>
      <c r="AQ133" s="32">
        <v>44158</v>
      </c>
      <c r="AR133" s="47">
        <v>36.598263000000003</v>
      </c>
      <c r="AS133" s="36">
        <f>IF(ISBLANK(AR134),"",Short4[[#This Row],[Adj Close]]/AR134-1)</f>
        <v>1.9558739107023326E-2</v>
      </c>
      <c r="AT133" s="40">
        <v>44158</v>
      </c>
      <c r="AU133" s="42">
        <v>22.017987999999999</v>
      </c>
      <c r="AV133" s="39">
        <f>IF(ISBLANK(AU134),"",Short5[[#This Row],[Adj Close]]/AU134-1)</f>
        <v>0.15655283823095756</v>
      </c>
      <c r="AW133" s="32">
        <v>44158</v>
      </c>
      <c r="AX133" s="47">
        <v>120.235535</v>
      </c>
      <c r="AY133" s="36">
        <f>IF(ISBLANK(AX134),"",Short6[[#This Row],[Adj Close]]/AX134-1)</f>
        <v>1.6167105724797182E-2</v>
      </c>
      <c r="AZ133" s="40">
        <v>44158</v>
      </c>
      <c r="BA133" s="42">
        <v>220.435303</v>
      </c>
      <c r="BB133" s="39">
        <f>IF(ISBLANK(BA134),"",Short7[[#This Row],[Adj Close]]/BA134-1)</f>
        <v>1.539092565997624E-2</v>
      </c>
    </row>
    <row r="134" spans="1:54" x14ac:dyDescent="0.25">
      <c r="A134" s="40">
        <v>44151</v>
      </c>
      <c r="B134" s="42">
        <v>3557.540039</v>
      </c>
      <c r="C134" s="39">
        <f>IF(ISBLANK(B135), "", GSPC[[#This Row],[Adj Close]]/B135-1)</f>
        <v>-7.7011739410387525E-3</v>
      </c>
      <c r="D134" s="40">
        <v>44151</v>
      </c>
      <c r="E134" s="38">
        <v>109.699997</v>
      </c>
      <c r="F134" s="39">
        <f>IF(ISBLANK(E135), "", Long0[[#This Row],[Adj Close]]/E135-1)</f>
        <v>5.5213524963577676E-2</v>
      </c>
      <c r="G134" s="32">
        <v>44151</v>
      </c>
      <c r="H134">
        <v>138.762787</v>
      </c>
      <c r="I134" s="36">
        <f>IF(ISBLANK(H135),"",Long1[[#This Row],[Adj Close]]/H135-1)</f>
        <v>2.4449456135053893E-3</v>
      </c>
      <c r="J134" s="40">
        <v>44158</v>
      </c>
      <c r="K134" s="38">
        <v>17.75</v>
      </c>
      <c r="L134" s="39">
        <f>IF(ISBLANK(K135),"",Long2[[#This Row],[Adj Close]]/K135-1)</f>
        <v>4.1055779534063364E-2</v>
      </c>
      <c r="M134" s="32">
        <v>44151</v>
      </c>
      <c r="N134">
        <v>13.42</v>
      </c>
      <c r="O134" s="36">
        <f>IF(ISBLANK(N135),"",Long3[[#This Row],[Adj Close]]/N135-1)</f>
        <v>-3.3837293016558689E-2</v>
      </c>
      <c r="P134" s="40">
        <v>44151</v>
      </c>
      <c r="Q134" s="38">
        <v>13.914429</v>
      </c>
      <c r="R134" s="39">
        <f>IF(ISBLANK(Q135),"",Long4[[#This Row],[Adj Close]]/Q135-1)</f>
        <v>0.10783626280403547</v>
      </c>
      <c r="S134" s="32">
        <v>44151</v>
      </c>
      <c r="T134">
        <v>200</v>
      </c>
      <c r="U134" s="36">
        <f>IF(ISBLANK(T135),"",Long5[[#This Row],[Adj Close]]/T135-1)</f>
        <v>9.2478245221239375E-2</v>
      </c>
      <c r="V134" s="40">
        <v>44151</v>
      </c>
      <c r="W134" s="38">
        <v>78.400002000000001</v>
      </c>
      <c r="X134" s="39">
        <f>IF(ISBLANK(W135),"",Long6[[#This Row],[Adj Close]]/W135-1)</f>
        <v>-1.6557940083317346E-2</v>
      </c>
      <c r="Y134" s="32">
        <v>44151</v>
      </c>
      <c r="Z134">
        <v>18.32</v>
      </c>
      <c r="AA134" s="36">
        <f>IF(ISBLANK(Z135),"",Long7[[#This Row],[Adj Close]]/Z135-1)</f>
        <v>-3.4773445732349861E-2</v>
      </c>
      <c r="AE134" s="32">
        <v>44151</v>
      </c>
      <c r="AF134" s="47">
        <v>73.077659999999995</v>
      </c>
      <c r="AG134" s="36">
        <f>IF(ISBLANK(AF135),"",Short0[[#This Row],[Adj Close]]/AF135-1)</f>
        <v>2.1166209010070602E-3</v>
      </c>
      <c r="AH134" s="40">
        <v>44151</v>
      </c>
      <c r="AI134" s="42">
        <v>109.21895600000001</v>
      </c>
      <c r="AJ134" s="39">
        <f>IF(ISBLANK(AH135),"",Short1[[#This Row],[Adj Close]]/AH135-1)</f>
        <v>-0.99752584822399415</v>
      </c>
      <c r="AK134" s="32">
        <v>44151</v>
      </c>
      <c r="AL134" s="47">
        <v>198.94000199999999</v>
      </c>
      <c r="AM134" s="36">
        <f>IF(ISBLANK(AL135),"",Short2[[#This Row],[Adj Close]]/AL135-1)</f>
        <v>2.9443736093143658E-2</v>
      </c>
      <c r="AN134" s="40">
        <v>44151</v>
      </c>
      <c r="AO134" s="42">
        <v>15.685629</v>
      </c>
      <c r="AP134" s="39">
        <f>IF(ISBLANK(AO135),"",Short3[[#This Row],[Adj Close]]/AO135-1)</f>
        <v>0.10160762246790522</v>
      </c>
      <c r="AQ134" s="32">
        <v>44151</v>
      </c>
      <c r="AR134" s="47">
        <v>35.896178999999997</v>
      </c>
      <c r="AS134" s="36">
        <f>IF(ISBLANK(AR135),"",Short4[[#This Row],[Adj Close]]/AR135-1)</f>
        <v>-8.0282545836254382E-3</v>
      </c>
      <c r="AT134" s="40">
        <v>44151</v>
      </c>
      <c r="AU134" s="42">
        <v>19.037597999999999</v>
      </c>
      <c r="AV134" s="39">
        <f>IF(ISBLANK(AU135),"",Short5[[#This Row],[Adj Close]]/AU135-1)</f>
        <v>8.8235043611777364E-2</v>
      </c>
      <c r="AW134" s="32">
        <v>44151</v>
      </c>
      <c r="AX134" s="47">
        <v>118.32260100000001</v>
      </c>
      <c r="AY134" s="36">
        <f>IF(ISBLANK(AX135),"",Short6[[#This Row],[Adj Close]]/AX135-1)</f>
        <v>-7.5395808914670015E-3</v>
      </c>
      <c r="AZ134" s="40">
        <v>44151</v>
      </c>
      <c r="BA134" s="42">
        <v>217.09402499999999</v>
      </c>
      <c r="BB134" s="39">
        <f>IF(ISBLANK(BA135),"",Short7[[#This Row],[Adj Close]]/BA135-1)</f>
        <v>5.6379000211310704E-2</v>
      </c>
    </row>
    <row r="135" spans="1:54" x14ac:dyDescent="0.25">
      <c r="A135" s="40">
        <v>44144</v>
      </c>
      <c r="B135" s="42">
        <v>3585.1499020000001</v>
      </c>
      <c r="C135" s="39">
        <f>IF(ISBLANK(B136), "", GSPC[[#This Row],[Adj Close]]/B136-1)</f>
        <v>2.1573231704437479E-2</v>
      </c>
      <c r="D135" s="40">
        <v>44144</v>
      </c>
      <c r="E135" s="38">
        <v>103.959999</v>
      </c>
      <c r="F135" s="39">
        <f>IF(ISBLANK(E136), "", Long0[[#This Row],[Adj Close]]/E136-1)</f>
        <v>1.2663110747589634E-2</v>
      </c>
      <c r="G135" s="32">
        <v>44144</v>
      </c>
      <c r="H135">
        <v>138.42434700000001</v>
      </c>
      <c r="I135" s="36">
        <f>IF(ISBLANK(H136),"",Long1[[#This Row],[Adj Close]]/H136-1)</f>
        <v>-3.635132466413693E-2</v>
      </c>
      <c r="J135" s="40">
        <v>44151</v>
      </c>
      <c r="K135" s="38">
        <v>17.049999</v>
      </c>
      <c r="L135" s="39">
        <f>IF(ISBLANK(K136),"",Long2[[#This Row],[Adj Close]]/K136-1)</f>
        <v>5.9006149068322911E-2</v>
      </c>
      <c r="M135" s="32">
        <v>44144</v>
      </c>
      <c r="N135">
        <v>13.89</v>
      </c>
      <c r="O135" s="36">
        <f>IF(ISBLANK(N136),"",Long3[[#This Row],[Adj Close]]/N136-1)</f>
        <v>4.5933734939759052E-2</v>
      </c>
      <c r="P135" s="40">
        <v>44144</v>
      </c>
      <c r="Q135" s="38">
        <v>12.560005</v>
      </c>
      <c r="R135" s="39">
        <f>IF(ISBLANK(Q136),"",Long4[[#This Row],[Adj Close]]/Q136-1)</f>
        <v>0.18787357474142952</v>
      </c>
      <c r="S135" s="32">
        <v>44144</v>
      </c>
      <c r="T135">
        <v>183.070007</v>
      </c>
      <c r="U135" s="36">
        <f>IF(ISBLANK(T136),"",Long5[[#This Row],[Adj Close]]/T136-1)</f>
        <v>-0.11191419477983011</v>
      </c>
      <c r="V135" s="40">
        <v>44144</v>
      </c>
      <c r="W135" s="38">
        <v>79.720000999999996</v>
      </c>
      <c r="X135" s="39">
        <f>IF(ISBLANK(W136),"",Long6[[#This Row],[Adj Close]]/W136-1)</f>
        <v>-5.9849877550494091E-3</v>
      </c>
      <c r="Y135" s="32">
        <v>44144</v>
      </c>
      <c r="Z135">
        <v>18.98</v>
      </c>
      <c r="AA135" s="36">
        <f>IF(ISBLANK(Z136),"",Long7[[#This Row],[Adj Close]]/Z136-1)</f>
        <v>-6.9607843137254766E-2</v>
      </c>
      <c r="AE135" s="32">
        <v>44144</v>
      </c>
      <c r="AF135" s="47">
        <v>72.923309000000003</v>
      </c>
      <c r="AG135" s="36">
        <f>IF(ISBLANK(AF136),"",Short0[[#This Row],[Adj Close]]/AF136-1)</f>
        <v>1.3225229958946372E-4</v>
      </c>
      <c r="AH135" s="40">
        <v>44144</v>
      </c>
      <c r="AI135" s="42">
        <v>104.781998</v>
      </c>
      <c r="AJ135" s="39">
        <f>IF(ISBLANK(AH136),"",Short1[[#This Row],[Adj Close]]/AH136-1)</f>
        <v>-0.99762598278088677</v>
      </c>
      <c r="AK135" s="32">
        <v>44144</v>
      </c>
      <c r="AL135" s="47">
        <v>193.25</v>
      </c>
      <c r="AM135" s="36">
        <f>IF(ISBLANK(AL136),"",Short2[[#This Row],[Adj Close]]/AL136-1)</f>
        <v>-3.8557213930348277E-2</v>
      </c>
      <c r="AN135" s="40">
        <v>44144</v>
      </c>
      <c r="AO135" s="42">
        <v>14.238853000000001</v>
      </c>
      <c r="AP135" s="39">
        <f>IF(ISBLANK(AO136),"",Short3[[#This Row],[Adj Close]]/AO136-1)</f>
        <v>6.143331429209109E-2</v>
      </c>
      <c r="AQ135" s="32">
        <v>44144</v>
      </c>
      <c r="AR135" s="47">
        <v>36.186695</v>
      </c>
      <c r="AS135" s="36">
        <f>IF(ISBLANK(AR136),"",Short4[[#This Row],[Adj Close]]/AR136-1)</f>
        <v>8.5373323190259587E-2</v>
      </c>
      <c r="AT135" s="40">
        <v>44144</v>
      </c>
      <c r="AU135" s="42">
        <v>17.494012999999999</v>
      </c>
      <c r="AV135" s="39">
        <f>IF(ISBLANK(AU136),"",Short5[[#This Row],[Adj Close]]/AU136-1)</f>
        <v>6.6903535257311519E-2</v>
      </c>
      <c r="AW135" s="32">
        <v>44144</v>
      </c>
      <c r="AX135" s="47">
        <v>119.221481</v>
      </c>
      <c r="AY135" s="36">
        <f>IF(ISBLANK(AX136),"",Short6[[#This Row],[Adj Close]]/AX136-1)</f>
        <v>-1.7387354609833428E-2</v>
      </c>
      <c r="AZ135" s="40">
        <v>44144</v>
      </c>
      <c r="BA135" s="42">
        <v>205.50770600000001</v>
      </c>
      <c r="BB135" s="39">
        <f>IF(ISBLANK(BA136),"",Short7[[#This Row],[Adj Close]]/BA136-1)</f>
        <v>-1.5442636750991667E-2</v>
      </c>
    </row>
    <row r="136" spans="1:54" x14ac:dyDescent="0.25">
      <c r="A136" s="40">
        <v>44137</v>
      </c>
      <c r="B136" s="42">
        <v>3509.4399410000001</v>
      </c>
      <c r="C136" s="39">
        <f>IF(ISBLANK(B137), "", GSPC[[#This Row],[Adj Close]]/B137-1)</f>
        <v>7.3236364621040773E-2</v>
      </c>
      <c r="D136" s="40">
        <v>44137</v>
      </c>
      <c r="E136" s="38">
        <v>102.660004</v>
      </c>
      <c r="F136" s="39">
        <f>IF(ISBLANK(E137), "", Long0[[#This Row],[Adj Close]]/E137-1)</f>
        <v>0.11805711174036171</v>
      </c>
      <c r="G136" s="32">
        <v>44137</v>
      </c>
      <c r="H136">
        <v>143.646072</v>
      </c>
      <c r="I136" s="36">
        <f>IF(ISBLANK(H137),"",Long1[[#This Row],[Adj Close]]/H137-1)</f>
        <v>8.0756751447838004E-2</v>
      </c>
      <c r="J136" s="40">
        <v>44144</v>
      </c>
      <c r="K136" s="38">
        <v>16.100000000000001</v>
      </c>
      <c r="L136" s="39">
        <f>IF(ISBLANK(K137),"",Long2[[#This Row],[Adj Close]]/K137-1)</f>
        <v>6.2706270627062688E-2</v>
      </c>
      <c r="M136" s="32">
        <v>44137</v>
      </c>
      <c r="N136">
        <v>13.28</v>
      </c>
      <c r="O136" s="36">
        <f>IF(ISBLANK(N137),"",Long3[[#This Row],[Adj Close]]/N137-1)</f>
        <v>2.9457364341085146E-2</v>
      </c>
      <c r="P136" s="40">
        <v>44137</v>
      </c>
      <c r="Q136" s="38">
        <v>10.57352</v>
      </c>
      <c r="R136" s="39">
        <f>IF(ISBLANK(Q137),"",Long4[[#This Row],[Adj Close]]/Q137-1)</f>
        <v>3.7201050549710235E-2</v>
      </c>
      <c r="S136" s="32">
        <v>44137</v>
      </c>
      <c r="T136">
        <v>206.13999899999999</v>
      </c>
      <c r="U136" s="36">
        <f>IF(ISBLANK(T137),"",Long5[[#This Row],[Adj Close]]/T137-1)</f>
        <v>4.9272073985012099E-2</v>
      </c>
      <c r="V136" s="40">
        <v>44137</v>
      </c>
      <c r="W136" s="38">
        <v>80.199996999999996</v>
      </c>
      <c r="X136" s="39">
        <f>IF(ISBLANK(W137),"",Long6[[#This Row],[Adj Close]]/W137-1)</f>
        <v>5.8885649825340503E-2</v>
      </c>
      <c r="Y136" s="32">
        <v>44137</v>
      </c>
      <c r="Z136">
        <v>20.399999999999999</v>
      </c>
      <c r="AA136" s="36">
        <f>IF(ISBLANK(Z137),"",Long7[[#This Row],[Adj Close]]/Z137-1)</f>
        <v>7.3684210526315796E-2</v>
      </c>
      <c r="AE136" s="32">
        <v>44137</v>
      </c>
      <c r="AF136" s="47">
        <v>72.913666000000006</v>
      </c>
      <c r="AG136" s="36">
        <f>IF(ISBLANK(AF137),"",Short0[[#This Row],[Adj Close]]/AF137-1)</f>
        <v>7.6320593434234141E-2</v>
      </c>
      <c r="AH136" s="40">
        <v>44137</v>
      </c>
      <c r="AI136" s="42">
        <v>112.81250799999999</v>
      </c>
      <c r="AJ136" s="39">
        <f>IF(ISBLANK(AH137),"",Short1[[#This Row],[Adj Close]]/AH137-1)</f>
        <v>-0.99744363226829824</v>
      </c>
      <c r="AK136" s="32">
        <v>44137</v>
      </c>
      <c r="AL136" s="47">
        <v>201</v>
      </c>
      <c r="AM136" s="36">
        <f>IF(ISBLANK(AL137),"",Short2[[#This Row],[Adj Close]]/AL137-1)</f>
        <v>1.4946511334203105E-2</v>
      </c>
      <c r="AN136" s="40">
        <v>44137</v>
      </c>
      <c r="AO136" s="42">
        <v>13.414740999999999</v>
      </c>
      <c r="AP136" s="39">
        <f>IF(ISBLANK(AO137),"",Short3[[#This Row],[Adj Close]]/AO137-1)</f>
        <v>7.5654870124066687E-3</v>
      </c>
      <c r="AQ136" s="32">
        <v>44137</v>
      </c>
      <c r="AR136" s="47">
        <v>33.340321000000003</v>
      </c>
      <c r="AS136" s="36">
        <f>IF(ISBLANK(AR137),"",Short4[[#This Row],[Adj Close]]/AR137-1)</f>
        <v>7.1111169795701201E-2</v>
      </c>
      <c r="AT136" s="40">
        <v>44137</v>
      </c>
      <c r="AU136" s="42">
        <v>16.396996000000001</v>
      </c>
      <c r="AV136" s="39">
        <f>IF(ISBLANK(AU137),"",Short5[[#This Row],[Adj Close]]/AU137-1)</f>
        <v>-8.7026897941363979E-2</v>
      </c>
      <c r="AW136" s="32">
        <v>44137</v>
      </c>
      <c r="AX136" s="47">
        <v>121.331108</v>
      </c>
      <c r="AY136" s="36">
        <f>IF(ISBLANK(AX137),"",Short6[[#This Row],[Adj Close]]/AX137-1)</f>
        <v>0.13710983620641426</v>
      </c>
      <c r="AZ136" s="40">
        <v>44137</v>
      </c>
      <c r="BA136" s="42">
        <v>208.731064</v>
      </c>
      <c r="BB136" s="39">
        <f>IF(ISBLANK(BA137),"",Short7[[#This Row],[Adj Close]]/BA137-1)</f>
        <v>7.1050406306157443E-2</v>
      </c>
    </row>
    <row r="137" spans="1:54" x14ac:dyDescent="0.25">
      <c r="A137" s="40">
        <v>44130</v>
      </c>
      <c r="B137" s="42">
        <v>3269.959961</v>
      </c>
      <c r="C137" s="39">
        <f>IF(ISBLANK(B138), "", GSPC[[#This Row],[Adj Close]]/B138-1)</f>
        <v>-5.6394789052384375E-2</v>
      </c>
      <c r="D137" s="40">
        <v>44130</v>
      </c>
      <c r="E137" s="38">
        <v>91.82</v>
      </c>
      <c r="F137" s="39">
        <f>IF(ISBLANK(E138), "", Long0[[#This Row],[Adj Close]]/E138-1)</f>
        <v>-8.9584671568598839E-3</v>
      </c>
      <c r="G137" s="32">
        <v>44130</v>
      </c>
      <c r="H137">
        <v>132.91249099999999</v>
      </c>
      <c r="I137" s="36">
        <f>IF(ISBLANK(H138),"",Long1[[#This Row],[Adj Close]]/H138-1)</f>
        <v>-2.7247073866051963E-2</v>
      </c>
      <c r="J137" s="40">
        <v>44137</v>
      </c>
      <c r="K137" s="38">
        <v>15.15</v>
      </c>
      <c r="L137" s="39">
        <f>IF(ISBLANK(K138),"",Long2[[#This Row],[Adj Close]]/K138-1)</f>
        <v>4.1237113402061931E-2</v>
      </c>
      <c r="M137" s="32">
        <v>44130</v>
      </c>
      <c r="N137">
        <v>12.9</v>
      </c>
      <c r="O137" s="36">
        <f>IF(ISBLANK(N138),"",Long3[[#This Row],[Adj Close]]/N138-1)</f>
        <v>-7.5268817204301008E-2</v>
      </c>
      <c r="P137" s="40">
        <v>44130</v>
      </c>
      <c r="Q137" s="38">
        <v>10.194281999999999</v>
      </c>
      <c r="R137" s="39">
        <f>IF(ISBLANK(Q138),"",Long4[[#This Row],[Adj Close]]/Q138-1)</f>
        <v>-9.8962456658544196E-2</v>
      </c>
      <c r="S137" s="32">
        <v>44130</v>
      </c>
      <c r="T137">
        <v>196.46000699999999</v>
      </c>
      <c r="U137" s="36">
        <f>IF(ISBLANK(T138),"",Long5[[#This Row],[Adj Close]]/T138-1)</f>
        <v>-9.1808428981790868E-2</v>
      </c>
      <c r="V137" s="40">
        <v>44130</v>
      </c>
      <c r="W137" s="38">
        <v>75.739998</v>
      </c>
      <c r="X137" s="39">
        <f>IF(ISBLANK(W138),"",Long6[[#This Row],[Adj Close]]/W138-1)</f>
        <v>-6.3782495332942002E-2</v>
      </c>
      <c r="Y137" s="32">
        <v>44130</v>
      </c>
      <c r="Z137">
        <v>19</v>
      </c>
      <c r="AA137" s="36">
        <f>IF(ISBLANK(Z138),"",Long7[[#This Row],[Adj Close]]/Z138-1)</f>
        <v>1.3874066168623411E-2</v>
      </c>
      <c r="AE137" s="32">
        <v>44130</v>
      </c>
      <c r="AF137" s="47">
        <v>67.743446000000006</v>
      </c>
      <c r="AG137" s="36">
        <f>IF(ISBLANK(AF138),"",Short0[[#This Row],[Adj Close]]/AF138-1)</f>
        <v>-0.10272122041932019</v>
      </c>
      <c r="AH137" s="40">
        <v>44130</v>
      </c>
      <c r="AI137" s="42">
        <v>102.260986</v>
      </c>
      <c r="AJ137" s="39">
        <f>IF(ISBLANK(AH138),"",Short1[[#This Row],[Adj Close]]/AH138-1)</f>
        <v>-0.99768236552364975</v>
      </c>
      <c r="AK137" s="32">
        <v>44130</v>
      </c>
      <c r="AL137" s="47">
        <v>198.03999300000001</v>
      </c>
      <c r="AM137" s="36">
        <f>IF(ISBLANK(AL138),"",Short2[[#This Row],[Adj Close]]/AL138-1)</f>
        <v>-8.5307849182666984E-2</v>
      </c>
      <c r="AN137" s="40">
        <v>44130</v>
      </c>
      <c r="AO137" s="42">
        <v>13.314014</v>
      </c>
      <c r="AP137" s="39">
        <f>IF(ISBLANK(AO138),"",Short3[[#This Row],[Adj Close]]/AO138-1)</f>
        <v>-7.329508469659185E-2</v>
      </c>
      <c r="AQ137" s="32">
        <v>44130</v>
      </c>
      <c r="AR137" s="47">
        <v>31.126854000000002</v>
      </c>
      <c r="AS137" s="36">
        <f>IF(ISBLANK(AR138),"",Short4[[#This Row],[Adj Close]]/AR138-1)</f>
        <v>-5.6109084911553753E-2</v>
      </c>
      <c r="AT137" s="40">
        <v>44130</v>
      </c>
      <c r="AU137" s="42">
        <v>17.959999</v>
      </c>
      <c r="AV137" s="39">
        <f>IF(ISBLANK(AU138),"",Short5[[#This Row],[Adj Close]]/AU138-1)</f>
        <v>-1.0695396896524767E-2</v>
      </c>
      <c r="AW137" s="32">
        <v>44130</v>
      </c>
      <c r="AX137" s="47">
        <v>106.70130899999999</v>
      </c>
      <c r="AY137" s="36">
        <f>IF(ISBLANK(AX138),"",Short6[[#This Row],[Adj Close]]/AX138-1)</f>
        <v>-8.0467999334566942E-2</v>
      </c>
      <c r="AZ137" s="40">
        <v>44130</v>
      </c>
      <c r="BA137" s="42">
        <v>194.884445</v>
      </c>
      <c r="BB137" s="39">
        <f>IF(ISBLANK(BA138),"",Short7[[#This Row],[Adj Close]]/BA138-1)</f>
        <v>2.4963896854147238E-2</v>
      </c>
    </row>
    <row r="138" spans="1:54" x14ac:dyDescent="0.25">
      <c r="A138" s="40">
        <v>44123</v>
      </c>
      <c r="B138" s="42">
        <v>3465.389893</v>
      </c>
      <c r="C138" s="39">
        <f>IF(ISBLANK(B139), "", GSPC[[#This Row],[Adj Close]]/B139-1)</f>
        <v>-5.2873623096683087E-3</v>
      </c>
      <c r="D138" s="40">
        <v>44123</v>
      </c>
      <c r="E138" s="38">
        <v>92.650002000000001</v>
      </c>
      <c r="F138" s="39">
        <f>IF(ISBLANK(E139), "", Long0[[#This Row],[Adj Close]]/E139-1)</f>
        <v>-0.15642356084087106</v>
      </c>
      <c r="G138" s="32">
        <v>44123</v>
      </c>
      <c r="H138">
        <v>136.63540599999999</v>
      </c>
      <c r="I138" s="36">
        <f>IF(ISBLANK(H139),"",Long1[[#This Row],[Adj Close]]/H139-1)</f>
        <v>-3.5823977680606967E-2</v>
      </c>
      <c r="J138" s="40">
        <v>44130</v>
      </c>
      <c r="K138" s="38">
        <v>14.55</v>
      </c>
      <c r="L138" s="39">
        <f>IF(ISBLANK(K139),"",Long2[[#This Row],[Adj Close]]/K139-1)</f>
        <v>-2.020202020202011E-2</v>
      </c>
      <c r="M138" s="32">
        <v>44123</v>
      </c>
      <c r="N138">
        <v>13.95</v>
      </c>
      <c r="O138" s="36">
        <f>IF(ISBLANK(N139),"",Long3[[#This Row],[Adj Close]]/N139-1)</f>
        <v>-2.9227557411273475E-2</v>
      </c>
      <c r="P138" s="40">
        <v>44123</v>
      </c>
      <c r="Q138" s="38">
        <v>11.313936999999999</v>
      </c>
      <c r="R138" s="39">
        <f>IF(ISBLANK(Q139),"",Long4[[#This Row],[Adj Close]]/Q139-1)</f>
        <v>5.4713792393992655E-2</v>
      </c>
      <c r="S138" s="32">
        <v>44123</v>
      </c>
      <c r="T138">
        <v>216.320007</v>
      </c>
      <c r="U138" s="36">
        <f>IF(ISBLANK(T139),"",Long5[[#This Row],[Adj Close]]/T139-1)</f>
        <v>-2.2459153857897207E-2</v>
      </c>
      <c r="V138" s="40">
        <v>44123</v>
      </c>
      <c r="W138" s="38">
        <v>80.900002000000001</v>
      </c>
      <c r="X138" s="39">
        <f>IF(ISBLANK(W139),"",Long6[[#This Row],[Adj Close]]/W139-1)</f>
        <v>-2.4831208110308589E-2</v>
      </c>
      <c r="Y138" s="32">
        <v>44123</v>
      </c>
      <c r="Z138">
        <v>18.739999999999998</v>
      </c>
      <c r="AA138" s="36">
        <f>IF(ISBLANK(Z139),"",Long7[[#This Row],[Adj Close]]/Z139-1)</f>
        <v>-5.3535305734106364E-2</v>
      </c>
      <c r="AE138" s="32">
        <v>44123</v>
      </c>
      <c r="AF138" s="47">
        <v>75.498772000000002</v>
      </c>
      <c r="AG138" s="36">
        <f>IF(ISBLANK(AF139),"",Short0[[#This Row],[Adj Close]]/AF139-1)</f>
        <v>-7.2915065346982111E-2</v>
      </c>
      <c r="AH138" s="40">
        <v>44123</v>
      </c>
      <c r="AI138" s="42">
        <v>108.36637899999999</v>
      </c>
      <c r="AJ138" s="39">
        <f>IF(ISBLANK(AH139),"",Short1[[#This Row],[Adj Close]]/AH139-1)</f>
        <v>-0.99754360370387163</v>
      </c>
      <c r="AK138" s="32">
        <v>44123</v>
      </c>
      <c r="AL138" s="47">
        <v>216.509995</v>
      </c>
      <c r="AM138" s="36">
        <f>IF(ISBLANK(AL139),"",Short2[[#This Row],[Adj Close]]/AL139-1)</f>
        <v>4.4932423430488866E-2</v>
      </c>
      <c r="AN138" s="40">
        <v>44123</v>
      </c>
      <c r="AO138" s="42">
        <v>14.367048</v>
      </c>
      <c r="AP138" s="39">
        <f>IF(ISBLANK(AO139),"",Short3[[#This Row],[Adj Close]]/AO139-1)</f>
        <v>-1.2730302701474683E-3</v>
      </c>
      <c r="AQ138" s="32">
        <v>44123</v>
      </c>
      <c r="AR138" s="47">
        <v>32.977173000000001</v>
      </c>
      <c r="AS138" s="36">
        <f>IF(ISBLANK(AR139),"",Short4[[#This Row],[Adj Close]]/AR139-1)</f>
        <v>-6.8742959172620743E-3</v>
      </c>
      <c r="AT138" s="40">
        <v>44123</v>
      </c>
      <c r="AU138" s="42">
        <v>18.154164999999999</v>
      </c>
      <c r="AV138" s="39">
        <f>IF(ISBLANK(AU139),"",Short5[[#This Row],[Adj Close]]/AU139-1)</f>
        <v>-2.2988409865391857E-2</v>
      </c>
      <c r="AW138" s="32">
        <v>44123</v>
      </c>
      <c r="AX138" s="47">
        <v>116.038712</v>
      </c>
      <c r="AY138" s="36">
        <f>IF(ISBLANK(AX139),"",Short6[[#This Row],[Adj Close]]/AX139-1)</f>
        <v>-2.6171928317133109E-2</v>
      </c>
      <c r="AZ138" s="40">
        <v>44123</v>
      </c>
      <c r="BA138" s="42">
        <v>190.13786300000001</v>
      </c>
      <c r="BB138" s="39">
        <f>IF(ISBLANK(BA139),"",Short7[[#This Row],[Adj Close]]/BA139-1)</f>
        <v>1.3567921736111321E-2</v>
      </c>
    </row>
    <row r="139" spans="1:54" x14ac:dyDescent="0.25">
      <c r="A139" s="40">
        <v>44116</v>
      </c>
      <c r="B139" s="42">
        <v>3483.8100589999999</v>
      </c>
      <c r="C139" s="39">
        <f>IF(ISBLANK(B140), "", GSPC[[#This Row],[Adj Close]]/B140-1)</f>
        <v>1.9182909532711179E-3</v>
      </c>
      <c r="D139" s="40">
        <v>44116</v>
      </c>
      <c r="E139" s="38">
        <v>109.83000199999999</v>
      </c>
      <c r="F139" s="39">
        <f>IF(ISBLANK(E140), "", Long0[[#This Row],[Adj Close]]/E140-1)</f>
        <v>0.11774882723898172</v>
      </c>
      <c r="G139" s="32">
        <v>44116</v>
      </c>
      <c r="H139">
        <v>141.712097</v>
      </c>
      <c r="I139" s="36">
        <f>IF(ISBLANK(H140),"",Long1[[#This Row],[Adj Close]]/H140-1)</f>
        <v>1.0689608612799661E-2</v>
      </c>
      <c r="J139" s="40">
        <v>44123</v>
      </c>
      <c r="K139" s="38">
        <v>14.85</v>
      </c>
      <c r="L139" s="39">
        <f>IF(ISBLANK(K140),"",Long2[[#This Row],[Adj Close]]/K140-1)</f>
        <v>-3.3557046979866278E-3</v>
      </c>
      <c r="M139" s="32">
        <v>44116</v>
      </c>
      <c r="N139">
        <v>14.37</v>
      </c>
      <c r="O139" s="36">
        <f>IF(ISBLANK(N140),"",Long3[[#This Row],[Adj Close]]/N140-1)</f>
        <v>8.5347432024169168E-2</v>
      </c>
      <c r="P139" s="40">
        <v>44116</v>
      </c>
      <c r="Q139" s="38">
        <v>10.727021000000001</v>
      </c>
      <c r="R139" s="39">
        <f>IF(ISBLANK(Q140),"",Long4[[#This Row],[Adj Close]]/Q140-1)</f>
        <v>-7.6205292669336844E-2</v>
      </c>
      <c r="S139" s="32">
        <v>44116</v>
      </c>
      <c r="T139">
        <v>221.28999300000001</v>
      </c>
      <c r="U139" s="36">
        <f>IF(ISBLANK(T140),"",Long5[[#This Row],[Adj Close]]/T140-1)</f>
        <v>1.4579762438311938E-2</v>
      </c>
      <c r="V139" s="40">
        <v>44116</v>
      </c>
      <c r="W139" s="38">
        <v>82.959998999999996</v>
      </c>
      <c r="X139" s="39">
        <f>IF(ISBLANK(W140),"",Long6[[#This Row],[Adj Close]]/W140-1)</f>
        <v>1.3190059105644414E-2</v>
      </c>
      <c r="Y139" s="32">
        <v>44116</v>
      </c>
      <c r="Z139">
        <v>19.799999</v>
      </c>
      <c r="AA139" s="36">
        <f>IF(ISBLANK(Z140),"",Long7[[#This Row],[Adj Close]]/Z140-1)</f>
        <v>-1.7369776674937887E-2</v>
      </c>
      <c r="AE139" s="32">
        <v>44116</v>
      </c>
      <c r="AF139" s="47">
        <v>81.436736999999994</v>
      </c>
      <c r="AG139" s="36">
        <f>IF(ISBLANK(AF140),"",Short0[[#This Row],[Adj Close]]/AF140-1)</f>
        <v>7.2558848351673699E-3</v>
      </c>
      <c r="AH139" s="40">
        <v>44116</v>
      </c>
      <c r="AI139" s="42">
        <v>109.41145299999999</v>
      </c>
      <c r="AJ139" s="39">
        <f>IF(ISBLANK(AH140),"",Short1[[#This Row],[Adj Close]]/AH140-1)</f>
        <v>-0.99751952089142804</v>
      </c>
      <c r="AK139" s="32">
        <v>44116</v>
      </c>
      <c r="AL139" s="47">
        <v>207.199997</v>
      </c>
      <c r="AM139" s="36">
        <f>IF(ISBLANK(AL140),"",Short2[[#This Row],[Adj Close]]/AL140-1)</f>
        <v>-2.4619856763823389E-2</v>
      </c>
      <c r="AN139" s="40">
        <v>44116</v>
      </c>
      <c r="AO139" s="42">
        <v>14.385361</v>
      </c>
      <c r="AP139" s="39">
        <f>IF(ISBLANK(AO140),"",Short3[[#This Row],[Adj Close]]/AO140-1)</f>
        <v>4.4755822896929143E-3</v>
      </c>
      <c r="AQ139" s="32">
        <v>44116</v>
      </c>
      <c r="AR139" s="47">
        <v>33.205437000000003</v>
      </c>
      <c r="AS139" s="36">
        <f>IF(ISBLANK(AR140),"",Short4[[#This Row],[Adj Close]]/AR140-1)</f>
        <v>7.7674004510841499E-3</v>
      </c>
      <c r="AT139" s="40">
        <v>44116</v>
      </c>
      <c r="AU139" s="42">
        <v>18.581320000000002</v>
      </c>
      <c r="AV139" s="39">
        <f>IF(ISBLANK(AU140),"",Short5[[#This Row],[Adj Close]]/AU140-1)</f>
        <v>-2.8919218926054535E-2</v>
      </c>
      <c r="AW139" s="32">
        <v>44116</v>
      </c>
      <c r="AX139" s="47">
        <v>119.15728799999999</v>
      </c>
      <c r="AY139" s="36">
        <f>IF(ISBLANK(AX140),"",Short6[[#This Row],[Adj Close]]/AX140-1)</f>
        <v>-1.0284792049299663E-2</v>
      </c>
      <c r="AZ139" s="40">
        <v>44116</v>
      </c>
      <c r="BA139" s="42">
        <v>187.59262100000001</v>
      </c>
      <c r="BB139" s="39">
        <f>IF(ISBLANK(BA140),"",Short7[[#This Row],[Adj Close]]/BA140-1)</f>
        <v>-5.5934669115864311E-2</v>
      </c>
    </row>
    <row r="140" spans="1:54" x14ac:dyDescent="0.25">
      <c r="A140" s="40">
        <v>44109</v>
      </c>
      <c r="B140" s="42">
        <v>3477.139893</v>
      </c>
      <c r="C140" s="39">
        <f>IF(ISBLANK(B141), "", GSPC[[#This Row],[Adj Close]]/B141-1)</f>
        <v>3.8442003690838167E-2</v>
      </c>
      <c r="D140" s="40">
        <v>44109</v>
      </c>
      <c r="E140" s="38">
        <v>98.260002</v>
      </c>
      <c r="F140" s="39">
        <f>IF(ISBLANK(E141), "", Long0[[#This Row],[Adj Close]]/E141-1)</f>
        <v>0.23333757332339822</v>
      </c>
      <c r="G140" s="32">
        <v>44109</v>
      </c>
      <c r="H140">
        <v>140.21327199999999</v>
      </c>
      <c r="I140" s="36">
        <f>IF(ISBLANK(H141),"",Long1[[#This Row],[Adj Close]]/H141-1)</f>
        <v>-1.0576549438824578E-2</v>
      </c>
      <c r="J140" s="40">
        <v>44116</v>
      </c>
      <c r="K140" s="38">
        <v>14.9</v>
      </c>
      <c r="L140" s="39">
        <f>IF(ISBLANK(K141),"",Long2[[#This Row],[Adj Close]]/K141-1)</f>
        <v>-1.9736842105263053E-2</v>
      </c>
      <c r="M140" s="32">
        <v>44109</v>
      </c>
      <c r="N140">
        <v>13.24</v>
      </c>
      <c r="O140" s="36">
        <f>IF(ISBLANK(N141),"",Long3[[#This Row],[Adj Close]]/N141-1)</f>
        <v>0.10333333333333328</v>
      </c>
      <c r="P140" s="40">
        <v>44109</v>
      </c>
      <c r="Q140" s="38">
        <v>11.61191</v>
      </c>
      <c r="R140" s="39">
        <f>IF(ISBLANK(Q141),"",Long4[[#This Row],[Adj Close]]/Q141-1)</f>
        <v>7.0774284066299709E-2</v>
      </c>
      <c r="S140" s="32">
        <v>44109</v>
      </c>
      <c r="T140">
        <v>218.11000100000001</v>
      </c>
      <c r="U140" s="36">
        <f>IF(ISBLANK(T141),"",Long5[[#This Row],[Adj Close]]/T141-1)</f>
        <v>-1.5749119609680839E-2</v>
      </c>
      <c r="V140" s="40">
        <v>44109</v>
      </c>
      <c r="W140" s="38">
        <v>81.879997000000003</v>
      </c>
      <c r="X140" s="39">
        <f>IF(ISBLANK(W141),"",Long6[[#This Row],[Adj Close]]/W141-1)</f>
        <v>3.3316495035752069E-2</v>
      </c>
      <c r="Y140" s="32">
        <v>44109</v>
      </c>
      <c r="Z140">
        <v>20.149999999999999</v>
      </c>
      <c r="AA140" s="36">
        <f>IF(ISBLANK(Z141),"",Long7[[#This Row],[Adj Close]]/Z141-1)</f>
        <v>0.11080491239277346</v>
      </c>
      <c r="AE140" s="32">
        <v>44109</v>
      </c>
      <c r="AF140" s="47">
        <v>80.850098000000003</v>
      </c>
      <c r="AG140" s="36">
        <f>IF(ISBLANK(AF141),"",Short0[[#This Row],[Adj Close]]/AF141-1)</f>
        <v>2.5040872606274522E-3</v>
      </c>
      <c r="AH140" s="40">
        <v>44109</v>
      </c>
      <c r="AI140" s="42">
        <v>106.881287</v>
      </c>
      <c r="AJ140" s="39">
        <f>IF(ISBLANK(AH141),"",Short1[[#This Row],[Adj Close]]/AH141-1)</f>
        <v>-0.99757649795927628</v>
      </c>
      <c r="AK140" s="32">
        <v>44109</v>
      </c>
      <c r="AL140" s="47">
        <v>212.429993</v>
      </c>
      <c r="AM140" s="36">
        <f>IF(ISBLANK(AL141),"",Short2[[#This Row],[Adj Close]]/AL141-1)</f>
        <v>9.0503027353649346E-2</v>
      </c>
      <c r="AN140" s="40">
        <v>44109</v>
      </c>
      <c r="AO140" s="42">
        <v>14.321265</v>
      </c>
      <c r="AP140" s="39">
        <f>IF(ISBLANK(AO141),"",Short3[[#This Row],[Adj Close]]/AO141-1)</f>
        <v>5.0369419406046445E-2</v>
      </c>
      <c r="AQ140" s="32">
        <v>44109</v>
      </c>
      <c r="AR140" s="47">
        <v>32.949505000000002</v>
      </c>
      <c r="AS140" s="36">
        <f>IF(ISBLANK(AR141),"",Short4[[#This Row],[Adj Close]]/AR141-1)</f>
        <v>0.1044516573241614</v>
      </c>
      <c r="AT140" s="40">
        <v>44109</v>
      </c>
      <c r="AU140" s="42">
        <v>19.134679999999999</v>
      </c>
      <c r="AV140" s="39">
        <f>IF(ISBLANK(AU141),"",Short5[[#This Row],[Adj Close]]/AU141-1)</f>
        <v>7.6460946767032967E-2</v>
      </c>
      <c r="AW140" s="32">
        <v>44109</v>
      </c>
      <c r="AX140" s="47">
        <v>120.39553100000001</v>
      </c>
      <c r="AY140" s="36">
        <f>IF(ISBLANK(AX141),"",Short6[[#This Row],[Adj Close]]/AX141-1)</f>
        <v>-8.094115088973608E-2</v>
      </c>
      <c r="AZ140" s="40">
        <v>44109</v>
      </c>
      <c r="BA140" s="42">
        <v>198.707245</v>
      </c>
      <c r="BB140" s="39">
        <f>IF(ISBLANK(BA141),"",Short7[[#This Row],[Adj Close]]/BA141-1)</f>
        <v>0.12690187247513274</v>
      </c>
    </row>
    <row r="141" spans="1:54" x14ac:dyDescent="0.25">
      <c r="A141" s="40">
        <v>44102</v>
      </c>
      <c r="B141" s="42">
        <v>3348.419922</v>
      </c>
      <c r="C141" s="39">
        <f>IF(ISBLANK(B142), "", GSPC[[#This Row],[Adj Close]]/B142-1)</f>
        <v>1.5146450643849452E-2</v>
      </c>
      <c r="D141" s="40">
        <v>44102</v>
      </c>
      <c r="E141" s="38">
        <v>79.669998000000007</v>
      </c>
      <c r="F141" s="39">
        <f>IF(ISBLANK(E142), "", Long0[[#This Row],[Adj Close]]/E142-1)</f>
        <v>-5.2562709124162499E-2</v>
      </c>
      <c r="G141" s="32">
        <v>44102</v>
      </c>
      <c r="H141">
        <v>141.712097</v>
      </c>
      <c r="I141" s="36">
        <f>IF(ISBLANK(H142),"",Long1[[#This Row],[Adj Close]]/H142-1)</f>
        <v>9.0807608347071023E-2</v>
      </c>
      <c r="J141" s="40">
        <v>44109</v>
      </c>
      <c r="K141" s="38">
        <v>15.2</v>
      </c>
      <c r="L141" s="39">
        <f>IF(ISBLANK(K142),"",Long2[[#This Row],[Adj Close]]/K142-1)</f>
        <v>2.0134228187919323E-2</v>
      </c>
      <c r="M141" s="32">
        <v>44102</v>
      </c>
      <c r="N141">
        <v>12</v>
      </c>
      <c r="O141" s="36">
        <f>IF(ISBLANK(N142),"",Long3[[#This Row],[Adj Close]]/N142-1)</f>
        <v>6.3829787234042534E-2</v>
      </c>
      <c r="P141" s="40">
        <v>44102</v>
      </c>
      <c r="Q141" s="38">
        <v>10.844405</v>
      </c>
      <c r="R141" s="39">
        <f>IF(ISBLANK(Q142),"",Long4[[#This Row],[Adj Close]]/Q142-1)</f>
        <v>-3.3789207301051838E-2</v>
      </c>
      <c r="S141" s="32">
        <v>44102</v>
      </c>
      <c r="T141">
        <v>221.60000600000001</v>
      </c>
      <c r="U141" s="36">
        <f>IF(ISBLANK(T142),"",Long5[[#This Row],[Adj Close]]/T142-1)</f>
        <v>1.1872173515981688E-2</v>
      </c>
      <c r="V141" s="40">
        <v>44102</v>
      </c>
      <c r="W141" s="38">
        <v>79.239998</v>
      </c>
      <c r="X141" s="39">
        <f>IF(ISBLANK(W142),"",Long6[[#This Row],[Adj Close]]/W142-1)</f>
        <v>3.8532043045922171E-2</v>
      </c>
      <c r="Y141" s="32">
        <v>44102</v>
      </c>
      <c r="Z141">
        <v>18.139999</v>
      </c>
      <c r="AA141" s="36">
        <f>IF(ISBLANK(Z142),"",Long7[[#This Row],[Adj Close]]/Z142-1)</f>
        <v>4.8554916101440249E-2</v>
      </c>
      <c r="AE141" s="32">
        <v>44102</v>
      </c>
      <c r="AF141" s="47">
        <v>80.648148000000006</v>
      </c>
      <c r="AG141" s="36">
        <f>IF(ISBLANK(AF142),"",Short0[[#This Row],[Adj Close]]/AF142-1)</f>
        <v>9.3350631039130105E-2</v>
      </c>
      <c r="AH141" s="40">
        <v>44102</v>
      </c>
      <c r="AI141" s="42">
        <v>103.058533</v>
      </c>
      <c r="AJ141" s="39">
        <f>IF(ISBLANK(AH142),"",Short1[[#This Row],[Adj Close]]/AH142-1)</f>
        <v>-0.99766280682617081</v>
      </c>
      <c r="AK141" s="32">
        <v>44102</v>
      </c>
      <c r="AL141" s="47">
        <v>194.800003</v>
      </c>
      <c r="AM141" s="36">
        <f>IF(ISBLANK(AL142),"",Short2[[#This Row],[Adj Close]]/AL142-1)</f>
        <v>5.3599459427765117E-2</v>
      </c>
      <c r="AN141" s="40">
        <v>44102</v>
      </c>
      <c r="AO141" s="42">
        <v>13.634503</v>
      </c>
      <c r="AP141" s="39">
        <f>IF(ISBLANK(AO142),"",Short3[[#This Row],[Adj Close]]/AO142-1)</f>
        <v>3.2593660832836324E-2</v>
      </c>
      <c r="AQ141" s="32">
        <v>44102</v>
      </c>
      <c r="AR141" s="47">
        <v>29.833361</v>
      </c>
      <c r="AS141" s="36">
        <f>IF(ISBLANK(AR142),"",Short4[[#This Row],[Adj Close]]/AR142-1)</f>
        <v>2.4587255137753727E-2</v>
      </c>
      <c r="AT141" s="40">
        <v>44102</v>
      </c>
      <c r="AU141" s="42">
        <v>17.775545000000001</v>
      </c>
      <c r="AV141" s="39">
        <f>IF(ISBLANK(AU142),"",Short5[[#This Row],[Adj Close]]/AU142-1)</f>
        <v>-1.5061805955005725E-2</v>
      </c>
      <c r="AW141" s="32">
        <v>44102</v>
      </c>
      <c r="AX141" s="47">
        <v>130.998718</v>
      </c>
      <c r="AY141" s="36">
        <f>IF(ISBLANK(AX142),"",Short6[[#This Row],[Adj Close]]/AX142-1)</f>
        <v>5.2624009622781021E-2</v>
      </c>
      <c r="AZ141" s="40">
        <v>44102</v>
      </c>
      <c r="BA141" s="42">
        <v>176.330566</v>
      </c>
      <c r="BB141" s="39">
        <f>IF(ISBLANK(BA142),"",Short7[[#This Row],[Adj Close]]/BA142-1)</f>
        <v>4.2470476240700217E-2</v>
      </c>
    </row>
    <row r="142" spans="1:54" x14ac:dyDescent="0.25">
      <c r="A142" s="40">
        <v>44095</v>
      </c>
      <c r="B142" s="42">
        <v>3298.459961</v>
      </c>
      <c r="C142" s="39">
        <f>IF(ISBLANK(B143), "", GSPC[[#This Row],[Adj Close]]/B143-1)</f>
        <v>-6.3293267249140417E-3</v>
      </c>
      <c r="D142" s="40">
        <v>44095</v>
      </c>
      <c r="E142" s="38">
        <v>84.089995999999999</v>
      </c>
      <c r="F142" s="39">
        <f>IF(ISBLANK(E143), "", Long0[[#This Row],[Adj Close]]/E143-1)</f>
        <v>-2.1071082163653498E-2</v>
      </c>
      <c r="G142" s="32">
        <v>44095</v>
      </c>
      <c r="H142">
        <v>129.914841</v>
      </c>
      <c r="I142" s="36">
        <f>IF(ISBLANK(H143),"",Long1[[#This Row],[Adj Close]]/H143-1)</f>
        <v>-2.7858039128860868E-2</v>
      </c>
      <c r="J142" s="40">
        <v>44102</v>
      </c>
      <c r="K142" s="38">
        <v>14.9</v>
      </c>
      <c r="L142" s="39">
        <f>IF(ISBLANK(K143),"",Long2[[#This Row],[Adj Close]]/K143-1)</f>
        <v>0.11610486891385774</v>
      </c>
      <c r="M142" s="32">
        <v>44095</v>
      </c>
      <c r="N142">
        <v>11.28</v>
      </c>
      <c r="O142" s="36">
        <f>IF(ISBLANK(N143),"",Long3[[#This Row],[Adj Close]]/N143-1)</f>
        <v>-1.3986013986013957E-2</v>
      </c>
      <c r="P142" s="40">
        <v>44095</v>
      </c>
      <c r="Q142" s="38">
        <v>11.223642999999999</v>
      </c>
      <c r="R142" s="39">
        <f>IF(ISBLANK(Q143),"",Long4[[#This Row],[Adj Close]]/Q143-1)</f>
        <v>-6.8215843076048222E-2</v>
      </c>
      <c r="S142" s="32">
        <v>44095</v>
      </c>
      <c r="T142">
        <v>219</v>
      </c>
      <c r="U142" s="36">
        <f>IF(ISBLANK(T143),"",Long5[[#This Row],[Adj Close]]/T143-1)</f>
        <v>6.6056600605540527E-2</v>
      </c>
      <c r="V142" s="40">
        <v>44095</v>
      </c>
      <c r="W142" s="38">
        <v>76.300003000000004</v>
      </c>
      <c r="X142" s="39">
        <f>IF(ISBLANK(W143),"",Long6[[#This Row],[Adj Close]]/W143-1)</f>
        <v>5.0096322593100817E-2</v>
      </c>
      <c r="Y142" s="32">
        <v>44095</v>
      </c>
      <c r="Z142">
        <v>17.299999</v>
      </c>
      <c r="AA142" s="36">
        <f>IF(ISBLANK(Z143),"",Long7[[#This Row],[Adj Close]]/Z143-1)</f>
        <v>-0.1800948341232228</v>
      </c>
      <c r="AE142" s="32">
        <v>44095</v>
      </c>
      <c r="AF142" s="47">
        <v>73.762383</v>
      </c>
      <c r="AG142" s="36">
        <f>IF(ISBLANK(AF143),"",Short0[[#This Row],[Adj Close]]/AF143-1)</f>
        <v>-3.1321056267187175E-2</v>
      </c>
      <c r="AH142" s="40">
        <v>44095</v>
      </c>
      <c r="AI142" s="42">
        <v>97.145638000000005</v>
      </c>
      <c r="AJ142" s="39">
        <f>IF(ISBLANK(AH143),"",Short1[[#This Row],[Adj Close]]/AH143-1)</f>
        <v>-0.99779655148793323</v>
      </c>
      <c r="AK142" s="32">
        <v>44095</v>
      </c>
      <c r="AL142" s="47">
        <v>184.88999899999999</v>
      </c>
      <c r="AM142" s="36">
        <f>IF(ISBLANK(AL143),"",Short2[[#This Row],[Adj Close]]/AL143-1)</f>
        <v>5.7178798428605404E-2</v>
      </c>
      <c r="AN142" s="40">
        <v>44095</v>
      </c>
      <c r="AO142" s="42">
        <v>13.204132</v>
      </c>
      <c r="AP142" s="39">
        <f>IF(ISBLANK(AO143),"",Short3[[#This Row],[Adj Close]]/AO143-1)</f>
        <v>-8.328040702942785E-2</v>
      </c>
      <c r="AQ142" s="32">
        <v>44095</v>
      </c>
      <c r="AR142" s="47">
        <v>29.117443000000002</v>
      </c>
      <c r="AS142" s="36">
        <f>IF(ISBLANK(AR143),"",Short4[[#This Row],[Adj Close]]/AR143-1)</f>
        <v>-2.8838427115077558E-2</v>
      </c>
      <c r="AT142" s="40">
        <v>44095</v>
      </c>
      <c r="AU142" s="42">
        <v>18.047370999999998</v>
      </c>
      <c r="AV142" s="39">
        <f>IF(ISBLANK(AU143),"",Short5[[#This Row],[Adj Close]]/AU143-1)</f>
        <v>-3.4787269551306621E-2</v>
      </c>
      <c r="AW142" s="32">
        <v>44095</v>
      </c>
      <c r="AX142" s="47">
        <v>124.44967699999999</v>
      </c>
      <c r="AY142" s="36">
        <f>IF(ISBLANK(AX143),"",Short6[[#This Row],[Adj Close]]/AX143-1)</f>
        <v>2.2225372916915731E-2</v>
      </c>
      <c r="AZ142" s="40">
        <v>44095</v>
      </c>
      <c r="BA142" s="42">
        <v>169.14681999999999</v>
      </c>
      <c r="BB142" s="39">
        <f>IF(ISBLANK(BA143),"",Short7[[#This Row],[Adj Close]]/BA143-1)</f>
        <v>4.92965173600175E-2</v>
      </c>
    </row>
    <row r="143" spans="1:54" x14ac:dyDescent="0.25">
      <c r="A143" s="40">
        <v>44088</v>
      </c>
      <c r="B143" s="42">
        <v>3319.469971</v>
      </c>
      <c r="C143" s="39">
        <f>IF(ISBLANK(B144), "", GSPC[[#This Row],[Adj Close]]/B144-1)</f>
        <v>-6.4352568824690426E-3</v>
      </c>
      <c r="D143" s="40">
        <v>44088</v>
      </c>
      <c r="E143" s="38">
        <v>85.900002000000001</v>
      </c>
      <c r="F143" s="39">
        <f>IF(ISBLANK(E144), "", Long0[[#This Row],[Adj Close]]/E144-1)</f>
        <v>7.4018489346643346E-2</v>
      </c>
      <c r="G143" s="32">
        <v>44088</v>
      </c>
      <c r="H143">
        <v>133.63772599999999</v>
      </c>
      <c r="I143" s="36">
        <f>IF(ISBLANK(H144),"",Long1[[#This Row],[Adj Close]]/H144-1)</f>
        <v>8.0232518503939865E-3</v>
      </c>
      <c r="J143" s="40">
        <v>44095</v>
      </c>
      <c r="K143" s="38">
        <v>13.35</v>
      </c>
      <c r="L143" s="39">
        <f>IF(ISBLANK(K144),"",Long2[[#This Row],[Adj Close]]/K144-1)</f>
        <v>-3.6101083032490933E-2</v>
      </c>
      <c r="M143" s="32">
        <v>44088</v>
      </c>
      <c r="N143">
        <v>11.44</v>
      </c>
      <c r="O143" s="36">
        <f>IF(ISBLANK(N144),"",Long3[[#This Row],[Adj Close]]/N144-1)</f>
        <v>-3.0508474576271261E-2</v>
      </c>
      <c r="P143" s="40">
        <v>44088</v>
      </c>
      <c r="Q143" s="38">
        <v>12.045325</v>
      </c>
      <c r="R143" s="39">
        <f>IF(ISBLANK(Q144),"",Long4[[#This Row],[Adj Close]]/Q144-1)</f>
        <v>-3.193032786819372E-2</v>
      </c>
      <c r="S143" s="32">
        <v>44088</v>
      </c>
      <c r="T143">
        <v>205.429993</v>
      </c>
      <c r="U143" s="36">
        <f>IF(ISBLANK(T144),"",Long5[[#This Row],[Adj Close]]/T144-1)</f>
        <v>8.1722861740343156E-2</v>
      </c>
      <c r="V143" s="40">
        <v>44088</v>
      </c>
      <c r="W143" s="38">
        <v>72.660004000000001</v>
      </c>
      <c r="X143" s="39">
        <f>IF(ISBLANK(W144),"",Long6[[#This Row],[Adj Close]]/W144-1)</f>
        <v>-1.916843900733145E-2</v>
      </c>
      <c r="Y143" s="32">
        <v>44088</v>
      </c>
      <c r="Z143">
        <v>21.1</v>
      </c>
      <c r="AA143" s="36">
        <f>IF(ISBLANK(Z144),"",Long7[[#This Row],[Adj Close]]/Z144-1)</f>
        <v>-2.9885057471264354E-2</v>
      </c>
      <c r="AE143" s="32">
        <v>44088</v>
      </c>
      <c r="AF143" s="47">
        <v>76.147400000000005</v>
      </c>
      <c r="AG143" s="36">
        <f>IF(ISBLANK(AF144),"",Short0[[#This Row],[Adj Close]]/AF144-1)</f>
        <v>2.1941120438940587E-2</v>
      </c>
      <c r="AH143" s="40">
        <v>44088</v>
      </c>
      <c r="AI143" s="42">
        <v>96.291115000000005</v>
      </c>
      <c r="AJ143" s="39">
        <f>IF(ISBLANK(AH144),"",Short1[[#This Row],[Adj Close]]/AH144-1)</f>
        <v>-0.9978155868741635</v>
      </c>
      <c r="AK143" s="32">
        <v>44088</v>
      </c>
      <c r="AL143" s="47">
        <v>174.88999899999999</v>
      </c>
      <c r="AM143" s="36">
        <f>IF(ISBLANK(AL144),"",Short2[[#This Row],[Adj Close]]/AL144-1)</f>
        <v>-6.4409107424510559E-2</v>
      </c>
      <c r="AN143" s="40">
        <v>44088</v>
      </c>
      <c r="AO143" s="42">
        <v>14.403676000000001</v>
      </c>
      <c r="AP143" s="39">
        <f>IF(ISBLANK(AO144),"",Short3[[#This Row],[Adj Close]]/AO144-1)</f>
        <v>2.6092573812080966E-2</v>
      </c>
      <c r="AQ143" s="32">
        <v>44088</v>
      </c>
      <c r="AR143" s="47">
        <v>29.982078999999999</v>
      </c>
      <c r="AS143" s="36">
        <f>IF(ISBLANK(AR144),"",Short4[[#This Row],[Adj Close]]/AR144-1)</f>
        <v>-1.0726864063235197E-2</v>
      </c>
      <c r="AT143" s="40">
        <v>44088</v>
      </c>
      <c r="AU143" s="42">
        <v>18.697817000000001</v>
      </c>
      <c r="AV143" s="39">
        <f>IF(ISBLANK(AU144),"",Short5[[#This Row],[Adj Close]]/AU144-1)</f>
        <v>5.1884316345855996E-2</v>
      </c>
      <c r="AW143" s="32">
        <v>44088</v>
      </c>
      <c r="AX143" s="47">
        <v>121.74387400000001</v>
      </c>
      <c r="AY143" s="36">
        <f>IF(ISBLANK(AX144),"",Short6[[#This Row],[Adj Close]]/AX144-1)</f>
        <v>-1.3599681140484265E-2</v>
      </c>
      <c r="AZ143" s="40">
        <v>44088</v>
      </c>
      <c r="BA143" s="42">
        <v>161.200211</v>
      </c>
      <c r="BB143" s="39">
        <f>IF(ISBLANK(BA144),"",Short7[[#This Row],[Adj Close]]/BA144-1)</f>
        <v>-6.1743801880851379E-3</v>
      </c>
    </row>
    <row r="144" spans="1:54" x14ac:dyDescent="0.25">
      <c r="A144" s="40">
        <v>44081</v>
      </c>
      <c r="B144" s="42">
        <v>3340.969971</v>
      </c>
      <c r="C144" s="39">
        <f>IF(ISBLANK(B145), "", GSPC[[#This Row],[Adj Close]]/B145-1)</f>
        <v>-2.5092207372889086E-2</v>
      </c>
      <c r="D144" s="40">
        <v>44081</v>
      </c>
      <c r="E144" s="38">
        <v>79.980002999999996</v>
      </c>
      <c r="F144" s="39">
        <f>IF(ISBLANK(E145), "", Long0[[#This Row],[Adj Close]]/E145-1)</f>
        <v>-2.4871910200143121E-2</v>
      </c>
      <c r="G144" s="32">
        <v>44081</v>
      </c>
      <c r="H144">
        <v>132.574051</v>
      </c>
      <c r="I144" s="36">
        <f>IF(ISBLANK(H145),"",Long1[[#This Row],[Adj Close]]/H145-1)</f>
        <v>3.27682997978751E-2</v>
      </c>
      <c r="J144" s="40">
        <v>44088</v>
      </c>
      <c r="K144" s="38">
        <v>13.85</v>
      </c>
      <c r="L144" s="39">
        <f>IF(ISBLANK(K145),"",Long2[[#This Row],[Adj Close]]/K145-1)</f>
        <v>-8.5808580858085848E-2</v>
      </c>
      <c r="M144" s="32">
        <v>44081</v>
      </c>
      <c r="N144">
        <v>11.8</v>
      </c>
      <c r="O144" s="36">
        <f>IF(ISBLANK(N145),"",Long3[[#This Row],[Adj Close]]/N145-1)</f>
        <v>1.0273972602739878E-2</v>
      </c>
      <c r="P144" s="40">
        <v>44081</v>
      </c>
      <c r="Q144" s="38">
        <v>12.442622</v>
      </c>
      <c r="R144" s="39">
        <f>IF(ISBLANK(Q145),"",Long4[[#This Row],[Adj Close]]/Q145-1)</f>
        <v>-0.10304245305121174</v>
      </c>
      <c r="S144" s="32">
        <v>44081</v>
      </c>
      <c r="T144">
        <v>189.91000399999999</v>
      </c>
      <c r="U144" s="36">
        <f>IF(ISBLANK(T145),"",Long5[[#This Row],[Adj Close]]/T145-1)</f>
        <v>-4.2261280426794001E-2</v>
      </c>
      <c r="V144" s="40">
        <v>44081</v>
      </c>
      <c r="W144" s="38">
        <v>74.080001999999993</v>
      </c>
      <c r="X144" s="39">
        <f>IF(ISBLANK(W145),"",Long6[[#This Row],[Adj Close]]/W145-1)</f>
        <v>0.12823633090244702</v>
      </c>
      <c r="Y144" s="32">
        <v>44081</v>
      </c>
      <c r="Z144">
        <v>21.75</v>
      </c>
      <c r="AA144" s="36">
        <f>IF(ISBLANK(Z145),"",Long7[[#This Row],[Adj Close]]/Z145-1)</f>
        <v>5.07245869215176E-2</v>
      </c>
      <c r="AE144" s="32">
        <v>44081</v>
      </c>
      <c r="AF144" s="47">
        <v>74.512512000000001</v>
      </c>
      <c r="AG144" s="36">
        <f>IF(ISBLANK(AF145),"",Short0[[#This Row],[Adj Close]]/AF145-1)</f>
        <v>5.2431570984427189E-2</v>
      </c>
      <c r="AH144" s="40">
        <v>44081</v>
      </c>
      <c r="AI144" s="42">
        <v>97.686508000000003</v>
      </c>
      <c r="AJ144" s="39">
        <f>IF(ISBLANK(AH145),"",Short1[[#This Row],[Adj Close]]/AH145-1)</f>
        <v>-0.9977835797068566</v>
      </c>
      <c r="AK144" s="32">
        <v>44081</v>
      </c>
      <c r="AL144" s="47">
        <v>186.929993</v>
      </c>
      <c r="AM144" s="36">
        <f>IF(ISBLANK(AL145),"",Short2[[#This Row],[Adj Close]]/AL145-1)</f>
        <v>-6.6003827650663593E-2</v>
      </c>
      <c r="AN144" s="40">
        <v>44081</v>
      </c>
      <c r="AO144" s="42">
        <v>14.037404</v>
      </c>
      <c r="AP144" s="39">
        <f>IF(ISBLANK(AO145),"",Short3[[#This Row],[Adj Close]]/AO145-1)</f>
        <v>-3.0360375463608369E-2</v>
      </c>
      <c r="AQ144" s="32">
        <v>44081</v>
      </c>
      <c r="AR144" s="47">
        <v>30.307179999999999</v>
      </c>
      <c r="AS144" s="36">
        <f>IF(ISBLANK(AR145),"",Short4[[#This Row],[Adj Close]]/AR145-1)</f>
        <v>1.8291777519412467E-3</v>
      </c>
      <c r="AT144" s="40">
        <v>44081</v>
      </c>
      <c r="AU144" s="42">
        <v>17.775545000000001</v>
      </c>
      <c r="AV144" s="39">
        <f>IF(ISBLANK(AU145),"",Short5[[#This Row],[Adj Close]]/AU145-1)</f>
        <v>-9.2236637289491163E-3</v>
      </c>
      <c r="AW144" s="32">
        <v>44081</v>
      </c>
      <c r="AX144" s="47">
        <v>123.42237900000001</v>
      </c>
      <c r="AY144" s="36">
        <f>IF(ISBLANK(AX145),"",Short6[[#This Row],[Adj Close]]/AX145-1)</f>
        <v>-5.8164989738683337E-2</v>
      </c>
      <c r="AZ144" s="40">
        <v>44081</v>
      </c>
      <c r="BA144" s="42">
        <v>162.201706</v>
      </c>
      <c r="BB144" s="39">
        <f>IF(ISBLANK(BA145),"",Short7[[#This Row],[Adj Close]]/BA145-1)</f>
        <v>-3.858467638638241E-2</v>
      </c>
    </row>
    <row r="145" spans="1:54" x14ac:dyDescent="0.25">
      <c r="A145" s="40">
        <v>44074</v>
      </c>
      <c r="B145" s="42">
        <v>3426.959961</v>
      </c>
      <c r="C145" s="39">
        <f>IF(ISBLANK(B146), "", GSPC[[#This Row],[Adj Close]]/B146-1)</f>
        <v>-2.3104280993770598E-2</v>
      </c>
      <c r="D145" s="40">
        <v>44074</v>
      </c>
      <c r="E145" s="38">
        <v>82.019997000000004</v>
      </c>
      <c r="F145" s="39">
        <f>IF(ISBLANK(E146), "", Long0[[#This Row],[Adj Close]]/E146-1)</f>
        <v>-9.5799824669824951E-2</v>
      </c>
      <c r="G145" s="32">
        <v>44074</v>
      </c>
      <c r="H145">
        <v>128.367661</v>
      </c>
      <c r="I145" s="36">
        <f>IF(ISBLANK(H146),"",Long1[[#This Row],[Adj Close]]/H146-1)</f>
        <v>-8.9585617619831748E-3</v>
      </c>
      <c r="J145" s="40">
        <v>44081</v>
      </c>
      <c r="K145" s="38">
        <v>15.15</v>
      </c>
      <c r="L145" s="39">
        <f>IF(ISBLANK(K146),"",Long2[[#This Row],[Adj Close]]/K146-1)</f>
        <v>-1.941747572815522E-2</v>
      </c>
      <c r="M145" s="32">
        <v>44074</v>
      </c>
      <c r="N145">
        <v>11.68</v>
      </c>
      <c r="O145" s="36">
        <f>IF(ISBLANK(N146),"",Long3[[#This Row],[Adj Close]]/N146-1)</f>
        <v>-2.6666666666666727E-2</v>
      </c>
      <c r="P145" s="40">
        <v>44074</v>
      </c>
      <c r="Q145" s="38">
        <v>13.872030000000001</v>
      </c>
      <c r="R145" s="39">
        <f>IF(ISBLANK(Q146),"",Long4[[#This Row],[Adj Close]]/Q146-1)</f>
        <v>-6.5060387451832624E-2</v>
      </c>
      <c r="S145" s="32">
        <v>44074</v>
      </c>
      <c r="T145">
        <v>198.28999300000001</v>
      </c>
      <c r="U145" s="36">
        <f>IF(ISBLANK(T146),"",Long5[[#This Row],[Adj Close]]/T146-1)</f>
        <v>-4.9288074291525485E-2</v>
      </c>
      <c r="V145" s="40">
        <v>44074</v>
      </c>
      <c r="W145" s="38">
        <v>65.660004000000001</v>
      </c>
      <c r="X145" s="39">
        <f>IF(ISBLANK(W146),"",Long6[[#This Row],[Adj Close]]/W146-1)</f>
        <v>-4.0619490338413611E-2</v>
      </c>
      <c r="Y145" s="32">
        <v>44074</v>
      </c>
      <c r="Z145">
        <v>20.700001</v>
      </c>
      <c r="AA145" s="36">
        <f>IF(ISBLANK(Z146),"",Long7[[#This Row],[Adj Close]]/Z146-1)</f>
        <v>1.7199066339066205E-2</v>
      </c>
      <c r="AE145" s="32">
        <v>44074</v>
      </c>
      <c r="AF145" s="47">
        <v>70.800338999999994</v>
      </c>
      <c r="AG145" s="36">
        <f>IF(ISBLANK(AF146),"",Short0[[#This Row],[Adj Close]]/AF146-1)</f>
        <v>-3.0422856997930015E-2</v>
      </c>
      <c r="AH145" s="40">
        <v>44074</v>
      </c>
      <c r="AI145" s="42">
        <v>96.956894000000005</v>
      </c>
      <c r="AJ145" s="39">
        <f>IF(ISBLANK(AH146),"",Short1[[#This Row],[Adj Close]]/AH146-1)</f>
        <v>-0.99779978455533624</v>
      </c>
      <c r="AK145" s="32">
        <v>44074</v>
      </c>
      <c r="AL145" s="47">
        <v>200.13999899999999</v>
      </c>
      <c r="AM145" s="36">
        <f>IF(ISBLANK(AL146),"",Short2[[#This Row],[Adj Close]]/AL146-1)</f>
        <v>-9.2006166337048945E-2</v>
      </c>
      <c r="AN145" s="40">
        <v>44074</v>
      </c>
      <c r="AO145" s="42">
        <v>14.476929</v>
      </c>
      <c r="AP145" s="39">
        <f>IF(ISBLANK(AO146),"",Short3[[#This Row],[Adj Close]]/AO146-1)</f>
        <v>-2.5878111904726775E-2</v>
      </c>
      <c r="AQ145" s="32">
        <v>44074</v>
      </c>
      <c r="AR145" s="47">
        <v>30.251843999999998</v>
      </c>
      <c r="AS145" s="36">
        <f>IF(ISBLANK(AR146),"",Short4[[#This Row],[Adj Close]]/AR146-1)</f>
        <v>-3.123269134501927E-2</v>
      </c>
      <c r="AT145" s="40">
        <v>44074</v>
      </c>
      <c r="AU145" s="42">
        <v>17.941026999999998</v>
      </c>
      <c r="AV145" s="39">
        <f>IF(ISBLANK(AU146),"",Short5[[#This Row],[Adj Close]]/AU146-1)</f>
        <v>-2.0095093398872277E-2</v>
      </c>
      <c r="AW145" s="32">
        <v>44074</v>
      </c>
      <c r="AX145" s="47">
        <v>131.04458600000001</v>
      </c>
      <c r="AY145" s="36">
        <f>IF(ISBLANK(AX146),"",Short6[[#This Row],[Adj Close]]/AX146-1)</f>
        <v>-0.13234260575954038</v>
      </c>
      <c r="AZ145" s="40">
        <v>44074</v>
      </c>
      <c r="BA145" s="42">
        <v>168.71137999999999</v>
      </c>
      <c r="BB145" s="39">
        <f>IF(ISBLANK(BA146),"",Short7[[#This Row],[Adj Close]]/BA146-1)</f>
        <v>-5.2704031724582046E-2</v>
      </c>
    </row>
    <row r="146" spans="1:54" x14ac:dyDescent="0.25">
      <c r="A146" s="40">
        <v>44067</v>
      </c>
      <c r="B146" s="42">
        <v>3508.01001</v>
      </c>
      <c r="C146" s="39">
        <f>IF(ISBLANK(B147), "", GSPC[[#This Row],[Adj Close]]/B147-1)</f>
        <v>3.2630226680951058E-2</v>
      </c>
      <c r="D146" s="40">
        <v>44067</v>
      </c>
      <c r="E146" s="38">
        <v>90.709998999999996</v>
      </c>
      <c r="F146" s="39">
        <f>IF(ISBLANK(E147), "", Long0[[#This Row],[Adj Close]]/E147-1)</f>
        <v>2.7636524736198709E-3</v>
      </c>
      <c r="G146" s="32">
        <v>44067</v>
      </c>
      <c r="H146">
        <v>129.52804599999999</v>
      </c>
      <c r="I146" s="36">
        <f>IF(ISBLANK(H147),"",Long1[[#This Row],[Adj Close]]/H147-1)</f>
        <v>1.4004463847600457E-2</v>
      </c>
      <c r="J146" s="40">
        <v>44074</v>
      </c>
      <c r="K146" s="38">
        <v>15.45</v>
      </c>
      <c r="L146" s="39">
        <f>IF(ISBLANK(K147),"",Long2[[#This Row],[Adj Close]]/K147-1)</f>
        <v>-1.5923566878980888E-2</v>
      </c>
      <c r="M146" s="32">
        <v>44067</v>
      </c>
      <c r="N146">
        <v>12</v>
      </c>
      <c r="O146" s="36">
        <f>IF(ISBLANK(N147),"",Long3[[#This Row],[Adj Close]]/N147-1)</f>
        <v>9.25147182506314E-3</v>
      </c>
      <c r="P146" s="40">
        <v>44067</v>
      </c>
      <c r="Q146" s="38">
        <v>14.837353999999999</v>
      </c>
      <c r="R146" s="39">
        <f>IF(ISBLANK(Q147),"",Long4[[#This Row],[Adj Close]]/Q147-1)</f>
        <v>4.8641989077336412E-2</v>
      </c>
      <c r="S146" s="32">
        <v>44067</v>
      </c>
      <c r="T146">
        <v>208.570007</v>
      </c>
      <c r="U146" s="36">
        <f>IF(ISBLANK(T147),"",Long5[[#This Row],[Adj Close]]/T147-1)</f>
        <v>-6.642494397878429E-2</v>
      </c>
      <c r="V146" s="40">
        <v>44067</v>
      </c>
      <c r="W146" s="38">
        <v>68.440002000000007</v>
      </c>
      <c r="X146" s="39">
        <f>IF(ISBLANK(W147),"",Long6[[#This Row],[Adj Close]]/W147-1)</f>
        <v>-2.1446953919160627E-2</v>
      </c>
      <c r="Y146" s="32">
        <v>44067</v>
      </c>
      <c r="Z146">
        <v>20.350000000000001</v>
      </c>
      <c r="AA146" s="36">
        <f>IF(ISBLANK(Z147),"",Long7[[#This Row],[Adj Close]]/Z147-1)</f>
        <v>5.4404199710062162E-2</v>
      </c>
      <c r="AE146" s="32">
        <v>44067</v>
      </c>
      <c r="AF146" s="47">
        <v>73.021872999999999</v>
      </c>
      <c r="AG146" s="36">
        <f>IF(ISBLANK(AF147),"",Short0[[#This Row],[Adj Close]]/AF147-1)</f>
        <v>-4.3220670368809055E-2</v>
      </c>
      <c r="AH146" s="40">
        <v>44067</v>
      </c>
      <c r="AI146" s="42">
        <v>101.44403800000001</v>
      </c>
      <c r="AJ146" s="39">
        <f>IF(ISBLANK(AH147),"",Short1[[#This Row],[Adj Close]]/AH147-1)</f>
        <v>-0.99769759332728103</v>
      </c>
      <c r="AK146" s="32">
        <v>44067</v>
      </c>
      <c r="AL146" s="47">
        <v>220.41999799999999</v>
      </c>
      <c r="AM146" s="36">
        <f>IF(ISBLANK(AL147),"",Short2[[#This Row],[Adj Close]]/AL147-1)</f>
        <v>8.9300674396816992E-2</v>
      </c>
      <c r="AN146" s="40">
        <v>44067</v>
      </c>
      <c r="AO146" s="42">
        <v>14.861516999999999</v>
      </c>
      <c r="AP146" s="39">
        <f>IF(ISBLANK(AO147),"",Short3[[#This Row],[Adj Close]]/AO147-1)</f>
        <v>1.5009404953081784E-2</v>
      </c>
      <c r="AQ146" s="32">
        <v>44067</v>
      </c>
      <c r="AR146" s="47">
        <v>31.227152</v>
      </c>
      <c r="AS146" s="36">
        <f>IF(ISBLANK(AR147),"",Short4[[#This Row],[Adj Close]]/AR147-1)</f>
        <v>6.8015172192025908E-2</v>
      </c>
      <c r="AT146" s="40">
        <v>44067</v>
      </c>
      <c r="AU146" s="42">
        <v>18.308947</v>
      </c>
      <c r="AV146" s="39">
        <f>IF(ISBLANK(AU147),"",Short5[[#This Row],[Adj Close]]/AU147-1)</f>
        <v>8.118909768015814E-2</v>
      </c>
      <c r="AW146" s="32">
        <v>44067</v>
      </c>
      <c r="AX146" s="47">
        <v>151.03263899999999</v>
      </c>
      <c r="AY146" s="36">
        <f>IF(ISBLANK(AX147),"",Short6[[#This Row],[Adj Close]]/AX147-1)</f>
        <v>-2.073806855056104E-2</v>
      </c>
      <c r="AZ146" s="40">
        <v>44067</v>
      </c>
      <c r="BA146" s="42">
        <v>178.09785500000001</v>
      </c>
      <c r="BB146" s="39">
        <f>IF(ISBLANK(BA147),"",Short7[[#This Row],[Adj Close]]/BA147-1)</f>
        <v>8.3381853233766012E-3</v>
      </c>
    </row>
    <row r="147" spans="1:54" x14ac:dyDescent="0.25">
      <c r="A147" s="40">
        <v>44060</v>
      </c>
      <c r="B147" s="42">
        <v>3397.1599120000001</v>
      </c>
      <c r="C147" s="39">
        <f>IF(ISBLANK(B148), "", GSPC[[#This Row],[Adj Close]]/B148-1)</f>
        <v>7.2074990864299249E-3</v>
      </c>
      <c r="D147" s="40">
        <v>44060</v>
      </c>
      <c r="E147" s="38">
        <v>90.459998999999996</v>
      </c>
      <c r="F147" s="39">
        <f>IF(ISBLANK(E148), "", Long0[[#This Row],[Adj Close]]/E148-1)</f>
        <v>1.0726245810055879E-2</v>
      </c>
      <c r="G147" s="32">
        <v>44060</v>
      </c>
      <c r="H147">
        <v>127.73912799999999</v>
      </c>
      <c r="I147" s="36">
        <f>IF(ISBLANK(H148),"",Long1[[#This Row],[Adj Close]]/H148-1)</f>
        <v>1.1872977468047496E-2</v>
      </c>
      <c r="J147" s="40">
        <v>44067</v>
      </c>
      <c r="K147" s="38">
        <v>15.7</v>
      </c>
      <c r="L147" s="39">
        <f>IF(ISBLANK(K148),"",Long2[[#This Row],[Adj Close]]/K148-1)</f>
        <v>9.6463022508037621E-3</v>
      </c>
      <c r="M147" s="32">
        <v>44060</v>
      </c>
      <c r="N147">
        <v>11.89</v>
      </c>
      <c r="O147" s="36">
        <f>IF(ISBLANK(N148),"",Long3[[#This Row],[Adj Close]]/N148-1)</f>
        <v>-8.4033613445377853E-4</v>
      </c>
      <c r="P147" s="40">
        <v>44060</v>
      </c>
      <c r="Q147" s="38">
        <v>14.149113</v>
      </c>
      <c r="R147" s="39">
        <f>IF(ISBLANK(Q148),"",Long4[[#This Row],[Adj Close]]/Q148-1)</f>
        <v>-6.8823520662686377E-2</v>
      </c>
      <c r="S147" s="32">
        <v>44060</v>
      </c>
      <c r="T147">
        <v>223.41000399999999</v>
      </c>
      <c r="U147" s="36">
        <f>IF(ISBLANK(T148),"",Long5[[#This Row],[Adj Close]]/T148-1)</f>
        <v>0.19152002133333323</v>
      </c>
      <c r="V147" s="40">
        <v>44060</v>
      </c>
      <c r="W147" s="38">
        <v>69.940002000000007</v>
      </c>
      <c r="X147" s="39">
        <f>IF(ISBLANK(W148),"",Long6[[#This Row],[Adj Close]]/W148-1)</f>
        <v>1.244933374495294E-2</v>
      </c>
      <c r="Y147" s="32">
        <v>44060</v>
      </c>
      <c r="Z147">
        <v>19.299999</v>
      </c>
      <c r="AA147" s="36">
        <f>IF(ISBLANK(Z148),"",Long7[[#This Row],[Adj Close]]/Z148-1)</f>
        <v>1.0372406101015752E-3</v>
      </c>
      <c r="AE147" s="32">
        <v>44060</v>
      </c>
      <c r="AF147" s="47">
        <v>76.320496000000006</v>
      </c>
      <c r="AG147" s="36">
        <f>IF(ISBLANK(AF148),"",Short0[[#This Row],[Adj Close]]/AF148-1)</f>
        <v>6.8821519337841419E-2</v>
      </c>
      <c r="AH147" s="40">
        <v>44060</v>
      </c>
      <c r="AI147" s="42">
        <v>103.97035200000001</v>
      </c>
      <c r="AJ147" s="39">
        <f>IF(ISBLANK(AH148),"",Short1[[#This Row],[Adj Close]]/AH148-1)</f>
        <v>-0.99763988032597095</v>
      </c>
      <c r="AK147" s="32">
        <v>44060</v>
      </c>
      <c r="AL147" s="47">
        <v>202.35000600000001</v>
      </c>
      <c r="AM147" s="36">
        <f>IF(ISBLANK(AL148),"",Short2[[#This Row],[Adj Close]]/AL148-1)</f>
        <v>5.204330980645322E-2</v>
      </c>
      <c r="AN147" s="40">
        <v>44060</v>
      </c>
      <c r="AO147" s="42">
        <v>14.641753</v>
      </c>
      <c r="AP147" s="39">
        <f>IF(ISBLANK(AO148),"",Short3[[#This Row],[Adj Close]]/AO148-1)</f>
        <v>-1.2353412918853834E-2</v>
      </c>
      <c r="AQ147" s="32">
        <v>44060</v>
      </c>
      <c r="AR147" s="47">
        <v>29.238491</v>
      </c>
      <c r="AS147" s="36">
        <f>IF(ISBLANK(AR148),"",Short4[[#This Row],[Adj Close]]/AR148-1)</f>
        <v>1.9045280254180508E-2</v>
      </c>
      <c r="AT147" s="40">
        <v>44060</v>
      </c>
      <c r="AU147" s="42">
        <v>16.934083999999999</v>
      </c>
      <c r="AV147" s="39">
        <f>IF(ISBLANK(AU148),"",Short5[[#This Row],[Adj Close]]/AU148-1)</f>
        <v>-1.9068747855635615E-2</v>
      </c>
      <c r="AW147" s="32">
        <v>44060</v>
      </c>
      <c r="AX147" s="47">
        <v>154.23109400000001</v>
      </c>
      <c r="AY147" s="36">
        <f>IF(ISBLANK(AX148),"",Short6[[#This Row],[Adj Close]]/AX148-1)</f>
        <v>6.6206067253642198E-2</v>
      </c>
      <c r="AZ147" s="40">
        <v>44060</v>
      </c>
      <c r="BA147" s="42">
        <v>176.625122</v>
      </c>
      <c r="BB147" s="39">
        <f>IF(ISBLANK(BA148),"",Short7[[#This Row],[Adj Close]]/BA148-1)</f>
        <v>-4.0740089215862252E-2</v>
      </c>
    </row>
    <row r="148" spans="1:54" x14ac:dyDescent="0.25">
      <c r="A148" s="40">
        <v>44053</v>
      </c>
      <c r="B148" s="42">
        <v>3372.8500979999999</v>
      </c>
      <c r="C148" s="39">
        <f>IF(ISBLANK(B149), "", GSPC[[#This Row],[Adj Close]]/B149-1)</f>
        <v>6.4363672427685259E-3</v>
      </c>
      <c r="D148" s="40">
        <v>44053</v>
      </c>
      <c r="E148" s="38">
        <v>89.5</v>
      </c>
      <c r="F148" s="39">
        <f>IF(ISBLANK(E149), "", Long0[[#This Row],[Adj Close]]/E149-1)</f>
        <v>-3.4517092406570749E-3</v>
      </c>
      <c r="G148" s="32">
        <v>44053</v>
      </c>
      <c r="H148">
        <v>126.24028</v>
      </c>
      <c r="I148" s="36">
        <f>IF(ISBLANK(H149),"",Long1[[#This Row],[Adj Close]]/H149-1)</f>
        <v>2.230546701416114E-2</v>
      </c>
      <c r="J148" s="40">
        <v>44060</v>
      </c>
      <c r="K148" s="38">
        <v>15.55</v>
      </c>
      <c r="L148" s="39">
        <f>IF(ISBLANK(K149),"",Long2[[#This Row],[Adj Close]]/K149-1)</f>
        <v>-3.2051282051280827E-3</v>
      </c>
      <c r="M148" s="32">
        <v>44053</v>
      </c>
      <c r="N148">
        <v>11.9</v>
      </c>
      <c r="O148" s="36">
        <f>IF(ISBLANK(N149),"",Long3[[#This Row],[Adj Close]]/N149-1)</f>
        <v>2.5273799494525129E-3</v>
      </c>
      <c r="P148" s="40">
        <v>44053</v>
      </c>
      <c r="Q148" s="38">
        <v>15.194877999999999</v>
      </c>
      <c r="R148" s="39">
        <f>IF(ISBLANK(Q149),"",Long4[[#This Row],[Adj Close]]/Q149-1)</f>
        <v>5.0679894575751394E-2</v>
      </c>
      <c r="S148" s="32">
        <v>44053</v>
      </c>
      <c r="T148">
        <v>187.5</v>
      </c>
      <c r="U148" s="36">
        <f>IF(ISBLANK(T149),"",Long5[[#This Row],[Adj Close]]/T149-1)</f>
        <v>-3.2108202394651064E-2</v>
      </c>
      <c r="V148" s="40">
        <v>44053</v>
      </c>
      <c r="W148" s="38">
        <v>69.080001999999993</v>
      </c>
      <c r="X148" s="39">
        <f>IF(ISBLANK(W149),"",Long6[[#This Row],[Adj Close]]/W149-1)</f>
        <v>-8.8951940700944254E-3</v>
      </c>
      <c r="Y148" s="32">
        <v>44053</v>
      </c>
      <c r="Z148">
        <v>19.280000999999999</v>
      </c>
      <c r="AA148" s="36">
        <f>IF(ISBLANK(Z149),"",Long7[[#This Row],[Adj Close]]/Z149-1)</f>
        <v>0.10804603448275873</v>
      </c>
      <c r="AE148" s="32">
        <v>44053</v>
      </c>
      <c r="AF148" s="47">
        <v>71.406211999999996</v>
      </c>
      <c r="AG148" s="36">
        <f>IF(ISBLANK(AF149),"",Short0[[#This Row],[Adj Close]]/AF149-1)</f>
        <v>1.3790122755328094E-2</v>
      </c>
      <c r="AH148" s="40">
        <v>44053</v>
      </c>
      <c r="AI148" s="42">
        <v>99.857108999999994</v>
      </c>
      <c r="AJ148" s="39">
        <f>IF(ISBLANK(AH149),"",Short1[[#This Row],[Adj Close]]/AH149-1)</f>
        <v>-0.99773289041002589</v>
      </c>
      <c r="AK148" s="32">
        <v>44053</v>
      </c>
      <c r="AL148" s="47">
        <v>192.33999600000001</v>
      </c>
      <c r="AM148" s="36">
        <f>IF(ISBLANK(AL149),"",Short2[[#This Row],[Adj Close]]/AL149-1)</f>
        <v>-4.0123808760260227E-2</v>
      </c>
      <c r="AN148" s="40">
        <v>44053</v>
      </c>
      <c r="AO148" s="42">
        <v>14.824890999999999</v>
      </c>
      <c r="AP148" s="39">
        <f>IF(ISBLANK(AO149),"",Short3[[#This Row],[Adj Close]]/AO149-1)</f>
        <v>-1.0391202409896994E-2</v>
      </c>
      <c r="AQ148" s="32">
        <v>44053</v>
      </c>
      <c r="AR148" s="47">
        <v>28.692043000000002</v>
      </c>
      <c r="AS148" s="36">
        <f>IF(ISBLANK(AR149),"",Short4[[#This Row],[Adj Close]]/AR149-1)</f>
        <v>2.5463530837342097E-2</v>
      </c>
      <c r="AT148" s="40">
        <v>44053</v>
      </c>
      <c r="AU148" s="42">
        <v>17.263273000000002</v>
      </c>
      <c r="AV148" s="39">
        <f>IF(ISBLANK(AU149),"",Short5[[#This Row],[Adj Close]]/AU149-1)</f>
        <v>3.7230787200235094E-2</v>
      </c>
      <c r="AW148" s="32">
        <v>44053</v>
      </c>
      <c r="AX148" s="47">
        <v>144.65411399999999</v>
      </c>
      <c r="AY148" s="36">
        <f>IF(ISBLANK(AX149),"",Short6[[#This Row],[Adj Close]]/AX149-1)</f>
        <v>-4.829638417057891E-2</v>
      </c>
      <c r="AZ148" s="40">
        <v>44053</v>
      </c>
      <c r="BA148" s="42">
        <v>184.12645000000001</v>
      </c>
      <c r="BB148" s="39">
        <f>IF(ISBLANK(BA149),"",Short7[[#This Row],[Adj Close]]/BA149-1)</f>
        <v>5.4689215102821098E-3</v>
      </c>
    </row>
    <row r="149" spans="1:54" x14ac:dyDescent="0.25">
      <c r="A149" s="40">
        <v>44046</v>
      </c>
      <c r="B149" s="42">
        <v>3351.280029</v>
      </c>
      <c r="C149" s="39">
        <f>IF(ISBLANK(B150), "", GSPC[[#This Row],[Adj Close]]/B150-1)</f>
        <v>2.4505340413337073E-2</v>
      </c>
      <c r="D149" s="40">
        <v>44046</v>
      </c>
      <c r="E149" s="38">
        <v>89.809997999999993</v>
      </c>
      <c r="F149" s="39">
        <f>IF(ISBLANK(E150), "", Long0[[#This Row],[Adj Close]]/E150-1)</f>
        <v>5.0900995212976641E-2</v>
      </c>
      <c r="G149" s="32">
        <v>44046</v>
      </c>
      <c r="H149">
        <v>123.48587000000001</v>
      </c>
      <c r="I149" s="36">
        <f>IF(ISBLANK(H150),"",Long1[[#This Row],[Adj Close]]/H150-1)</f>
        <v>-8.4876424875961476E-3</v>
      </c>
      <c r="J149" s="40">
        <v>44053</v>
      </c>
      <c r="K149" s="38">
        <v>15.6</v>
      </c>
      <c r="L149" s="39">
        <f>IF(ISBLANK(K150),"",Long2[[#This Row],[Adj Close]]/K150-1)</f>
        <v>0</v>
      </c>
      <c r="M149" s="32">
        <v>44046</v>
      </c>
      <c r="N149">
        <v>11.87</v>
      </c>
      <c r="O149" s="36">
        <f>IF(ISBLANK(N150),"",Long3[[#This Row],[Adj Close]]/N150-1)</f>
        <v>0.16486751717369974</v>
      </c>
      <c r="P149" s="40">
        <v>44046</v>
      </c>
      <c r="Q149" s="38">
        <v>14.461948</v>
      </c>
      <c r="R149" s="39">
        <f>IF(ISBLANK(Q150),"",Long4[[#This Row],[Adj Close]]/Q150-1)</f>
        <v>2.6649684031841314E-2</v>
      </c>
      <c r="S149" s="32">
        <v>44046</v>
      </c>
      <c r="T149">
        <v>193.720001</v>
      </c>
      <c r="U149" s="36">
        <f>IF(ISBLANK(T150),"",Long5[[#This Row],[Adj Close]]/T150-1)</f>
        <v>-0.18478307905603086</v>
      </c>
      <c r="V149" s="40">
        <v>44046</v>
      </c>
      <c r="W149" s="38">
        <v>69.699996999999996</v>
      </c>
      <c r="X149" s="39">
        <f>IF(ISBLANK(W150),"",Long6[[#This Row],[Adj Close]]/W150-1)</f>
        <v>-1.5258576084467124E-2</v>
      </c>
      <c r="Y149" s="32">
        <v>44046</v>
      </c>
      <c r="Z149">
        <v>17.399999999999999</v>
      </c>
      <c r="AA149" s="36">
        <f>IF(ISBLANK(Z150),"",Long7[[#This Row],[Adj Close]]/Z150-1)</f>
        <v>8.6142322097378266E-2</v>
      </c>
      <c r="AE149" s="32">
        <v>44046</v>
      </c>
      <c r="AF149" s="47">
        <v>70.434905999999998</v>
      </c>
      <c r="AG149" s="36">
        <f>IF(ISBLANK(AF150),"",Short0[[#This Row],[Adj Close]]/AF150-1)</f>
        <v>1.2301284317199457E-2</v>
      </c>
      <c r="AH149" s="40">
        <v>44046</v>
      </c>
      <c r="AI149" s="42">
        <v>93.846901000000003</v>
      </c>
      <c r="AJ149" s="39">
        <f>IF(ISBLANK(AH150),"",Short1[[#This Row],[Adj Close]]/AH150-1)</f>
        <v>-0.99786900472308637</v>
      </c>
      <c r="AK149" s="32">
        <v>44046</v>
      </c>
      <c r="AL149" s="47">
        <v>200.38000500000001</v>
      </c>
      <c r="AM149" s="36">
        <f>IF(ISBLANK(AL150),"",Short2[[#This Row],[Adj Close]]/AL150-1)</f>
        <v>-4.4990952650192151E-2</v>
      </c>
      <c r="AN149" s="40">
        <v>44046</v>
      </c>
      <c r="AO149" s="42">
        <v>14.980556999999999</v>
      </c>
      <c r="AP149" s="39">
        <f>IF(ISBLANK(AO150),"",Short3[[#This Row],[Adj Close]]/AO150-1)</f>
        <v>1.5518346575254416E-2</v>
      </c>
      <c r="AQ149" s="32">
        <v>44046</v>
      </c>
      <c r="AR149" s="47">
        <v>27.979583999999999</v>
      </c>
      <c r="AS149" s="36">
        <f>IF(ISBLANK(AR150),"",Short4[[#This Row],[Adj Close]]/AR150-1)</f>
        <v>7.8379091190409866E-2</v>
      </c>
      <c r="AT149" s="40">
        <v>44046</v>
      </c>
      <c r="AU149" s="42">
        <v>16.643618</v>
      </c>
      <c r="AV149" s="39">
        <f>IF(ISBLANK(AU150),"",Short5[[#This Row],[Adj Close]]/AU150-1)</f>
        <v>0.2761693369280156</v>
      </c>
      <c r="AW149" s="32">
        <v>44046</v>
      </c>
      <c r="AX149" s="47">
        <v>151.99491900000001</v>
      </c>
      <c r="AY149" s="36">
        <f>IF(ISBLANK(AX150),"",Short6[[#This Row],[Adj Close]]/AX150-1)</f>
        <v>6.1439899036931145E-2</v>
      </c>
      <c r="AZ149" s="40">
        <v>44046</v>
      </c>
      <c r="BA149" s="42">
        <v>183.124954</v>
      </c>
      <c r="BB149" s="39">
        <f>IF(ISBLANK(BA150),"",Short7[[#This Row],[Adj Close]]/BA150-1)</f>
        <v>6.9131698977299205E-2</v>
      </c>
    </row>
    <row r="150" spans="1:54" x14ac:dyDescent="0.25">
      <c r="A150" s="40">
        <v>44039</v>
      </c>
      <c r="B150" s="42">
        <v>3271.1201169999999</v>
      </c>
      <c r="C150" s="39">
        <f>IF(ISBLANK(B151), "", GSPC[[#This Row],[Adj Close]]/B151-1)</f>
        <v>1.7256411968727736E-2</v>
      </c>
      <c r="D150" s="40">
        <v>44039</v>
      </c>
      <c r="E150" s="38">
        <v>85.459998999999996</v>
      </c>
      <c r="F150" s="39">
        <f>IF(ISBLANK(E151), "", Long0[[#This Row],[Adj Close]]/E151-1)</f>
        <v>-5.4122845691706667E-2</v>
      </c>
      <c r="G150" s="32">
        <v>44039</v>
      </c>
      <c r="H150">
        <v>124.542946</v>
      </c>
      <c r="I150" s="36">
        <f>IF(ISBLANK(H151),"",Long1[[#This Row],[Adj Close]]/H151-1)</f>
        <v>-5.3722603351847864E-3</v>
      </c>
      <c r="J150" s="40">
        <v>44046</v>
      </c>
      <c r="K150" s="38">
        <v>15.6</v>
      </c>
      <c r="L150" s="39">
        <f>IF(ISBLANK(K151),"",Long2[[#This Row],[Adj Close]]/K151-1)</f>
        <v>1.298701298701288E-2</v>
      </c>
      <c r="M150" s="32">
        <v>44039</v>
      </c>
      <c r="N150">
        <v>10.19</v>
      </c>
      <c r="O150" s="36">
        <f>IF(ISBLANK(N151),"",Long3[[#This Row],[Adj Close]]/N151-1)</f>
        <v>-3.1368821292775628E-2</v>
      </c>
      <c r="P150" s="40">
        <v>44039</v>
      </c>
      <c r="Q150" s="38">
        <v>14.086546</v>
      </c>
      <c r="R150" s="39">
        <f>IF(ISBLANK(Q151),"",Long4[[#This Row],[Adj Close]]/Q151-1)</f>
        <v>-5.628746382162364E-2</v>
      </c>
      <c r="S150" s="32">
        <v>44039</v>
      </c>
      <c r="T150">
        <v>237.63000500000001</v>
      </c>
      <c r="U150" s="36">
        <f>IF(ISBLANK(T151),"",Long5[[#This Row],[Adj Close]]/T151-1)</f>
        <v>0.11642000611454062</v>
      </c>
      <c r="V150" s="40">
        <v>44039</v>
      </c>
      <c r="W150" s="38">
        <v>70.779999000000004</v>
      </c>
      <c r="X150" s="39">
        <f>IF(ISBLANK(W151),"",Long6[[#This Row],[Adj Close]]/W151-1)</f>
        <v>-3.6599380115436286E-3</v>
      </c>
      <c r="Y150" s="32">
        <v>44039</v>
      </c>
      <c r="Z150">
        <v>16.02</v>
      </c>
      <c r="AA150" s="36">
        <f>IF(ISBLANK(Z151),"",Long7[[#This Row],[Adj Close]]/Z151-1)</f>
        <v>-4.4152744630071683E-2</v>
      </c>
      <c r="AE150" s="32">
        <v>44039</v>
      </c>
      <c r="AF150" s="47">
        <v>69.578995000000006</v>
      </c>
      <c r="AG150" s="36">
        <f>IF(ISBLANK(AF151),"",Short0[[#This Row],[Adj Close]]/AF151-1)</f>
        <v>3.6681720124462913E-2</v>
      </c>
      <c r="AH150" s="40">
        <v>44039</v>
      </c>
      <c r="AI150" s="42">
        <v>90.828117000000006</v>
      </c>
      <c r="AJ150" s="39">
        <f>IF(ISBLANK(AH151),"",Short1[[#This Row],[Adj Close]]/AH151-1)</f>
        <v>-0.99793722481377178</v>
      </c>
      <c r="AK150" s="32">
        <v>44039</v>
      </c>
      <c r="AL150" s="47">
        <v>209.820007</v>
      </c>
      <c r="AM150" s="36">
        <f>IF(ISBLANK(AL151),"",Short2[[#This Row],[Adj Close]]/AL151-1)</f>
        <v>5.1360423112076115E-2</v>
      </c>
      <c r="AN150" s="40">
        <v>44039</v>
      </c>
      <c r="AO150" s="42">
        <v>14.751636</v>
      </c>
      <c r="AP150" s="39">
        <f>IF(ISBLANK(AO151),"",Short3[[#This Row],[Adj Close]]/AO151-1)</f>
        <v>9.3984071064714403E-3</v>
      </c>
      <c r="AQ150" s="32">
        <v>44039</v>
      </c>
      <c r="AR150" s="47">
        <v>25.945962999999999</v>
      </c>
      <c r="AS150" s="36">
        <f>IF(ISBLANK(AR151),"",Short4[[#This Row],[Adj Close]]/AR151-1)</f>
        <v>-5.3375353224373145E-2</v>
      </c>
      <c r="AT150" s="40">
        <v>44039</v>
      </c>
      <c r="AU150" s="42">
        <v>13.041857</v>
      </c>
      <c r="AV150" s="39">
        <f>IF(ISBLANK(AU151),"",Short5[[#This Row],[Adj Close]]/AU151-1)</f>
        <v>-1.4630502408711665E-2</v>
      </c>
      <c r="AW150" s="32">
        <v>44039</v>
      </c>
      <c r="AX150" s="47">
        <v>143.19691499999999</v>
      </c>
      <c r="AY150" s="36">
        <f>IF(ISBLANK(AX151),"",Short6[[#This Row],[Adj Close]]/AX151-1)</f>
        <v>0.14209487267473397</v>
      </c>
      <c r="AZ150" s="40">
        <v>44039</v>
      </c>
      <c r="BA150" s="42">
        <v>171.28381300000001</v>
      </c>
      <c r="BB150" s="39">
        <f>IF(ISBLANK(BA151),"",Short7[[#This Row],[Adj Close]]/BA151-1)</f>
        <v>0.1133447327294701</v>
      </c>
    </row>
    <row r="151" spans="1:54" x14ac:dyDescent="0.25">
      <c r="A151" s="40">
        <v>44032</v>
      </c>
      <c r="B151" s="42">
        <v>3215.6298830000001</v>
      </c>
      <c r="C151" s="39">
        <f>IF(ISBLANK(B152), "", GSPC[[#This Row],[Adj Close]]/B152-1)</f>
        <v>-2.8219717794790711E-3</v>
      </c>
      <c r="D151" s="40">
        <v>44032</v>
      </c>
      <c r="E151" s="38">
        <v>90.349997999999999</v>
      </c>
      <c r="F151" s="39">
        <f>IF(ISBLANK(E152), "", Long0[[#This Row],[Adj Close]]/E152-1)</f>
        <v>-2.1656741129544965E-2</v>
      </c>
      <c r="G151" s="32">
        <v>44032</v>
      </c>
      <c r="H151">
        <v>125.215637</v>
      </c>
      <c r="I151" s="36">
        <f>IF(ISBLANK(H152),"",Long1[[#This Row],[Adj Close]]/H152-1)</f>
        <v>1.282562432962786E-2</v>
      </c>
      <c r="J151" s="40">
        <v>44039</v>
      </c>
      <c r="K151" s="38">
        <v>15.4</v>
      </c>
      <c r="L151" s="39">
        <f>IF(ISBLANK(K152),"",Long2[[#This Row],[Adj Close]]/K152-1)</f>
        <v>-6.4516129032258229E-3</v>
      </c>
      <c r="M151" s="32">
        <v>44032</v>
      </c>
      <c r="N151">
        <v>10.52</v>
      </c>
      <c r="O151" s="36">
        <f>IF(ISBLANK(N152),"",Long3[[#This Row],[Adj Close]]/N152-1)</f>
        <v>-6.6548358473824343E-2</v>
      </c>
      <c r="P151" s="40">
        <v>44032</v>
      </c>
      <c r="Q151" s="38">
        <v>14.926734</v>
      </c>
      <c r="R151" s="39">
        <f>IF(ISBLANK(Q152),"",Long4[[#This Row],[Adj Close]]/Q152-1)</f>
        <v>-1.7646999205916614E-2</v>
      </c>
      <c r="S151" s="32">
        <v>44032</v>
      </c>
      <c r="T151">
        <v>212.85000600000001</v>
      </c>
      <c r="U151" s="36">
        <f>IF(ISBLANK(T152),"",Long5[[#This Row],[Adj Close]]/T152-1)</f>
        <v>-2.2592634015839885E-2</v>
      </c>
      <c r="V151" s="40">
        <v>44032</v>
      </c>
      <c r="W151" s="38">
        <v>71.040001000000004</v>
      </c>
      <c r="X151" s="39">
        <f>IF(ISBLANK(W152),"",Long6[[#This Row],[Adj Close]]/W152-1)</f>
        <v>4.4398767027290509E-2</v>
      </c>
      <c r="Y151" s="32">
        <v>44032</v>
      </c>
      <c r="Z151">
        <v>16.760000000000002</v>
      </c>
      <c r="AA151" s="36">
        <f>IF(ISBLANK(Z152),"",Long7[[#This Row],[Adj Close]]/Z152-1)</f>
        <v>2.0706455542021995E-2</v>
      </c>
      <c r="AE151" s="32">
        <v>44032</v>
      </c>
      <c r="AF151" s="47">
        <v>67.117026999999993</v>
      </c>
      <c r="AG151" s="36">
        <f>IF(ISBLANK(AF152),"",Short0[[#This Row],[Adj Close]]/AF152-1)</f>
        <v>2.7299006908310108E-3</v>
      </c>
      <c r="AH151" s="40">
        <v>44032</v>
      </c>
      <c r="AI151" s="42">
        <v>88.456871000000007</v>
      </c>
      <c r="AJ151" s="39">
        <f>IF(ISBLANK(AH152),"",Short1[[#This Row],[Adj Close]]/AH152-1)</f>
        <v>-0.99799075818285066</v>
      </c>
      <c r="AK151" s="32">
        <v>44032</v>
      </c>
      <c r="AL151" s="47">
        <v>199.570007</v>
      </c>
      <c r="AM151" s="36">
        <f>IF(ISBLANK(AL152),"",Short2[[#This Row],[Adj Close]]/AL152-1)</f>
        <v>-2.0002700305031818E-3</v>
      </c>
      <c r="AN151" s="40">
        <v>44032</v>
      </c>
      <c r="AO151" s="42">
        <v>14.614285000000001</v>
      </c>
      <c r="AP151" s="39">
        <f>IF(ISBLANK(AO152),"",Short3[[#This Row],[Adj Close]]/AO152-1)</f>
        <v>-5.0564972338677738E-2</v>
      </c>
      <c r="AQ151" s="32">
        <v>44032</v>
      </c>
      <c r="AR151" s="47">
        <v>27.408923999999999</v>
      </c>
      <c r="AS151" s="36">
        <f>IF(ISBLANK(AR152),"",Short4[[#This Row],[Adj Close]]/AR152-1)</f>
        <v>-2.7965201986901556E-2</v>
      </c>
      <c r="AT151" s="40">
        <v>44032</v>
      </c>
      <c r="AU151" s="42">
        <v>13.235499000000001</v>
      </c>
      <c r="AV151" s="39">
        <f>IF(ISBLANK(AU152),"",Short5[[#This Row],[Adj Close]]/AU152-1)</f>
        <v>1.938844544617413E-2</v>
      </c>
      <c r="AW151" s="32">
        <v>44032</v>
      </c>
      <c r="AX151" s="47">
        <v>125.380928</v>
      </c>
      <c r="AY151" s="36">
        <f>IF(ISBLANK(AX152),"",Short6[[#This Row],[Adj Close]]/AX152-1)</f>
        <v>1.4618394726673145E-4</v>
      </c>
      <c r="AZ151" s="40">
        <v>44032</v>
      </c>
      <c r="BA151" s="42">
        <v>153.846161</v>
      </c>
      <c r="BB151" s="39">
        <f>IF(ISBLANK(BA152),"",Short7[[#This Row],[Adj Close]]/BA152-1)</f>
        <v>1.168613778709382E-2</v>
      </c>
    </row>
    <row r="152" spans="1:54" x14ac:dyDescent="0.25">
      <c r="A152" s="40">
        <v>44025</v>
      </c>
      <c r="B152" s="42">
        <v>3224.7299800000001</v>
      </c>
      <c r="C152" s="39">
        <f>IF(ISBLANK(B153), "", GSPC[[#This Row],[Adj Close]]/B153-1)</f>
        <v>1.2461363283979843E-2</v>
      </c>
      <c r="D152" s="40">
        <v>44025</v>
      </c>
      <c r="E152" s="38">
        <v>92.349997999999999</v>
      </c>
      <c r="F152" s="39">
        <f>IF(ISBLANK(E153), "", Long0[[#This Row],[Adj Close]]/E153-1)</f>
        <v>3.2189526856046369E-2</v>
      </c>
      <c r="G152" s="32">
        <v>44025</v>
      </c>
      <c r="H152">
        <v>123.630005</v>
      </c>
      <c r="I152" s="36">
        <f>IF(ISBLANK(H153),"",Long1[[#This Row],[Adj Close]]/H153-1)</f>
        <v>1.5791485746703193E-2</v>
      </c>
      <c r="J152" s="40">
        <v>44032</v>
      </c>
      <c r="K152" s="38">
        <v>15.5</v>
      </c>
      <c r="L152" s="39">
        <f>IF(ISBLANK(K153),"",Long2[[#This Row],[Adj Close]]/K153-1)</f>
        <v>-1.8987341772151889E-2</v>
      </c>
      <c r="M152" s="32">
        <v>44025</v>
      </c>
      <c r="N152">
        <v>11.27</v>
      </c>
      <c r="O152" s="36">
        <f>IF(ISBLANK(N153),"",Long3[[#This Row],[Adj Close]]/N153-1)</f>
        <v>-0.16020864381520117</v>
      </c>
      <c r="P152" s="40">
        <v>44025</v>
      </c>
      <c r="Q152" s="38">
        <v>15.194877999999999</v>
      </c>
      <c r="R152" s="39">
        <f>IF(ISBLANK(Q153),"",Long4[[#This Row],[Adj Close]]/Q153-1)</f>
        <v>5.3283762400011758E-2</v>
      </c>
      <c r="S152" s="32">
        <v>44025</v>
      </c>
      <c r="T152">
        <v>217.770004</v>
      </c>
      <c r="U152" s="36">
        <f>IF(ISBLANK(T153),"",Long5[[#This Row],[Adj Close]]/T153-1)</f>
        <v>-4.8956206637369326E-2</v>
      </c>
      <c r="V152" s="40">
        <v>44025</v>
      </c>
      <c r="W152" s="38">
        <v>68.019997000000004</v>
      </c>
      <c r="X152" s="39">
        <f>IF(ISBLANK(W153),"",Long6[[#This Row],[Adj Close]]/W153-1)</f>
        <v>-0.12232261935483868</v>
      </c>
      <c r="Y152" s="32">
        <v>44025</v>
      </c>
      <c r="Z152">
        <v>16.420000000000002</v>
      </c>
      <c r="AA152" s="36">
        <f>IF(ISBLANK(Z153),"",Long7[[#This Row],[Adj Close]]/Z153-1)</f>
        <v>-4.8484848484847687E-3</v>
      </c>
      <c r="AE152" s="32">
        <v>44025</v>
      </c>
      <c r="AF152" s="47">
        <v>66.934303</v>
      </c>
      <c r="AG152" s="36">
        <f>IF(ISBLANK(AF153),"",Short0[[#This Row],[Adj Close]]/AF153-1)</f>
        <v>6.8540852720922585E-2</v>
      </c>
      <c r="AH152" s="40">
        <v>44025</v>
      </c>
      <c r="AI152" s="42">
        <v>80.221312999999995</v>
      </c>
      <c r="AJ152" s="39">
        <f>IF(ISBLANK(AH153),"",Short1[[#This Row],[Adj Close]]/AH153-1)</f>
        <v>-0.99817753389522468</v>
      </c>
      <c r="AK152" s="32">
        <v>44025</v>
      </c>
      <c r="AL152" s="47">
        <v>199.970001</v>
      </c>
      <c r="AM152" s="36">
        <f>IF(ISBLANK(AL153),"",Short2[[#This Row],[Adj Close]]/AL153-1)</f>
        <v>-5.3710039863854475E-2</v>
      </c>
      <c r="AN152" s="40">
        <v>44025</v>
      </c>
      <c r="AO152" s="42">
        <v>15.392612</v>
      </c>
      <c r="AP152" s="39">
        <f>IF(ISBLANK(AO153),"",Short3[[#This Row],[Adj Close]]/AO153-1)</f>
        <v>4.4099299717503371E-2</v>
      </c>
      <c r="AQ152" s="32">
        <v>44025</v>
      </c>
      <c r="AR152" s="47">
        <v>28.197472000000001</v>
      </c>
      <c r="AS152" s="36">
        <f>IF(ISBLANK(AR153),"",Short4[[#This Row],[Adj Close]]/AR153-1)</f>
        <v>3.926074662467971E-2</v>
      </c>
      <c r="AT152" s="40">
        <v>44025</v>
      </c>
      <c r="AU152" s="42">
        <v>12.983764000000001</v>
      </c>
      <c r="AV152" s="39">
        <f>IF(ISBLANK(AU153),"",Short5[[#This Row],[Adj Close]]/AU153-1)</f>
        <v>9.0244019587130575E-2</v>
      </c>
      <c r="AW152" s="32">
        <v>44025</v>
      </c>
      <c r="AX152" s="47">
        <v>125.362602</v>
      </c>
      <c r="AY152" s="36">
        <f>IF(ISBLANK(AX153),"",Short6[[#This Row],[Adj Close]]/AX153-1)</f>
        <v>-5.4529180187961046E-3</v>
      </c>
      <c r="AZ152" s="40">
        <v>44025</v>
      </c>
      <c r="BA152" s="42">
        <v>152.069061</v>
      </c>
      <c r="BB152" s="39">
        <f>IF(ISBLANK(BA153),"",Short7[[#This Row],[Adj Close]]/BA153-1)</f>
        <v>-1.0919883944354614E-2</v>
      </c>
    </row>
    <row r="153" spans="1:54" x14ac:dyDescent="0.25">
      <c r="A153" s="40">
        <v>44018</v>
      </c>
      <c r="B153" s="42">
        <v>3185.040039</v>
      </c>
      <c r="C153" s="39">
        <f>IF(ISBLANK(B154), "", GSPC[[#This Row],[Adj Close]]/B154-1)</f>
        <v>1.7581422686887782E-2</v>
      </c>
      <c r="D153" s="40">
        <v>44018</v>
      </c>
      <c r="E153" s="38">
        <v>89.470000999999996</v>
      </c>
      <c r="F153" s="39">
        <f>IF(ISBLANK(E154), "", Long0[[#This Row],[Adj Close]]/E154-1)</f>
        <v>0.12258474739967684</v>
      </c>
      <c r="G153" s="32">
        <v>44018</v>
      </c>
      <c r="H153">
        <v>121.708054</v>
      </c>
      <c r="I153" s="36">
        <f>IF(ISBLANK(H154),"",Long1[[#This Row],[Adj Close]]/H154-1)</f>
        <v>1.4011233217922969E-2</v>
      </c>
      <c r="J153" s="40">
        <v>44025</v>
      </c>
      <c r="K153" s="38">
        <v>15.8</v>
      </c>
      <c r="L153" s="39">
        <f>IF(ISBLANK(K154),"",Long2[[#This Row],[Adj Close]]/K154-1)</f>
        <v>1.9354838709677358E-2</v>
      </c>
      <c r="M153" s="32">
        <v>44018</v>
      </c>
      <c r="N153">
        <v>13.42</v>
      </c>
      <c r="O153" s="36" t="str">
        <f>IF(ISBLANK(N154),"",Long3[[#This Row],[Adj Close]]/N154-1)</f>
        <v/>
      </c>
      <c r="P153" s="40">
        <v>44018</v>
      </c>
      <c r="Q153" s="38">
        <v>14.426195999999999</v>
      </c>
      <c r="R153" s="39">
        <f>IF(ISBLANK(Q154),"",Long4[[#This Row],[Adj Close]]/Q154-1)</f>
        <v>-3.5842241445856127E-2</v>
      </c>
      <c r="S153" s="32">
        <v>44018</v>
      </c>
      <c r="T153">
        <v>228.979996</v>
      </c>
      <c r="U153" s="36">
        <f>IF(ISBLANK(T154),"",Long5[[#This Row],[Adj Close]]/T154-1)</f>
        <v>9.6175006444420674E-2</v>
      </c>
      <c r="V153" s="40">
        <v>44018</v>
      </c>
      <c r="W153" s="38">
        <v>77.5</v>
      </c>
      <c r="X153" s="39">
        <f>IF(ISBLANK(W154),"",Long6[[#This Row],[Adj Close]]/W154-1)</f>
        <v>-6.4102564102563875E-3</v>
      </c>
      <c r="Y153" s="32">
        <v>44018</v>
      </c>
      <c r="Z153">
        <v>16.5</v>
      </c>
      <c r="AA153" s="36">
        <f>IF(ISBLANK(Z154),"",Long7[[#This Row],[Adj Close]]/Z154-1)</f>
        <v>-1.1976107067299013E-2</v>
      </c>
      <c r="AE153" s="32">
        <v>44018</v>
      </c>
      <c r="AF153" s="47">
        <v>62.640846000000003</v>
      </c>
      <c r="AG153" s="36">
        <f>IF(ISBLANK(AF154),"",Short0[[#This Row],[Adj Close]]/AF154-1)</f>
        <v>8.4593478072894523E-2</v>
      </c>
      <c r="AH153" s="40">
        <v>44018</v>
      </c>
      <c r="AI153" s="42">
        <v>77.430549999999997</v>
      </c>
      <c r="AJ153" s="39">
        <f>IF(ISBLANK(AH154),"",Short1[[#This Row],[Adj Close]]/AH154-1)</f>
        <v>-0.99824065460907496</v>
      </c>
      <c r="AK153" s="32">
        <v>44018</v>
      </c>
      <c r="AL153" s="47">
        <v>211.320007</v>
      </c>
      <c r="AM153" s="36">
        <f>IF(ISBLANK(AL154),"",Short2[[#This Row],[Adj Close]]/AL154-1)</f>
        <v>5.7075697922551294E-2</v>
      </c>
      <c r="AN153" s="40">
        <v>44018</v>
      </c>
      <c r="AO153" s="42">
        <v>14.742478999999999</v>
      </c>
      <c r="AP153" s="39">
        <f>IF(ISBLANK(AO154),"",Short3[[#This Row],[Adj Close]]/AO154-1)</f>
        <v>1.0671762959582942E-2</v>
      </c>
      <c r="AQ153" s="32">
        <v>44018</v>
      </c>
      <c r="AR153" s="47">
        <v>27.132239999999999</v>
      </c>
      <c r="AS153" s="36">
        <f>IF(ISBLANK(AR154),"",Short4[[#This Row],[Adj Close]]/AR154-1)</f>
        <v>2.616077927318794E-2</v>
      </c>
      <c r="AT153" s="40">
        <v>44018</v>
      </c>
      <c r="AU153" s="42">
        <v>11.909044</v>
      </c>
      <c r="AV153" s="39">
        <f>IF(ISBLANK(AU154),"",Short5[[#This Row],[Adj Close]]/AU154-1)</f>
        <v>-4.2801846648565012E-2</v>
      </c>
      <c r="AW153" s="32">
        <v>44018</v>
      </c>
      <c r="AX153" s="47">
        <v>126.049942</v>
      </c>
      <c r="AY153" s="36">
        <f>IF(ISBLANK(AX154),"",Short6[[#This Row],[Adj Close]]/AX154-1)</f>
        <v>-2.8260614995290867E-2</v>
      </c>
      <c r="AZ153" s="40">
        <v>44018</v>
      </c>
      <c r="BA153" s="42">
        <v>153.74797100000001</v>
      </c>
      <c r="BB153" s="39">
        <f>IF(ISBLANK(BA154),"",Short7[[#This Row],[Adj Close]]/BA154-1)</f>
        <v>4.7144447762886177E-2</v>
      </c>
    </row>
    <row r="154" spans="1:54" x14ac:dyDescent="0.25">
      <c r="A154" s="40">
        <v>44011</v>
      </c>
      <c r="B154" s="42">
        <v>3130.01001</v>
      </c>
      <c r="C154" s="39">
        <f>IF(ISBLANK(B155), "", GSPC[[#This Row],[Adj Close]]/B155-1)</f>
        <v>4.0198720204138505E-2</v>
      </c>
      <c r="D154" s="40">
        <v>44011</v>
      </c>
      <c r="E154" s="38">
        <v>79.699996999999996</v>
      </c>
      <c r="F154" s="39">
        <f>IF(ISBLANK(E155), "", Long0[[#This Row],[Adj Close]]/E155-1)</f>
        <v>7.6445109718461302E-2</v>
      </c>
      <c r="G154" s="32">
        <v>44011</v>
      </c>
      <c r="H154">
        <v>120.026337</v>
      </c>
      <c r="I154" s="36">
        <f>IF(ISBLANK(H155),"",Long1[[#This Row],[Adj Close]]/H155-1)</f>
        <v>2.5451477697351566E-2</v>
      </c>
      <c r="J154" s="40">
        <v>44018</v>
      </c>
      <c r="K154" s="38">
        <v>15.5</v>
      </c>
      <c r="L154" s="39">
        <f>IF(ISBLANK(K155),"",Long2[[#This Row],[Adj Close]]/K155-1)</f>
        <v>3.3333333333333437E-2</v>
      </c>
      <c r="P154" s="40">
        <v>44011</v>
      </c>
      <c r="Q154" s="38">
        <v>14.962484999999999</v>
      </c>
      <c r="R154" s="39">
        <f>IF(ISBLANK(Q155),"",Long4[[#This Row],[Adj Close]]/Q155-1)</f>
        <v>2.6993782159866253E-2</v>
      </c>
      <c r="S154" s="32">
        <v>44011</v>
      </c>
      <c r="T154">
        <v>208.88999899999999</v>
      </c>
      <c r="U154" s="36">
        <f>IF(ISBLANK(T155),"",Long5[[#This Row],[Adj Close]]/T155-1)</f>
        <v>8.0875527291615512E-2</v>
      </c>
      <c r="V154" s="40">
        <v>44011</v>
      </c>
      <c r="W154" s="38">
        <v>78</v>
      </c>
      <c r="X154" s="39">
        <f>IF(ISBLANK(W155),"",Long6[[#This Row],[Adj Close]]/W155-1)</f>
        <v>0.10419027610688381</v>
      </c>
      <c r="Y154" s="32">
        <v>44011</v>
      </c>
      <c r="Z154">
        <v>16.700001</v>
      </c>
      <c r="AA154" s="36">
        <f>IF(ISBLANK(Z155),"",Long7[[#This Row],[Adj Close]]/Z155-1)</f>
        <v>5.6962088607594996E-2</v>
      </c>
      <c r="AE154" s="32">
        <v>44011</v>
      </c>
      <c r="AF154" s="47">
        <v>57.755138000000002</v>
      </c>
      <c r="AG154" s="36">
        <f>IF(ISBLANK(AF155),"",Short0[[#This Row],[Adj Close]]/AF155-1)</f>
        <v>1.9830630295672558E-2</v>
      </c>
      <c r="AH154" s="40">
        <v>44011</v>
      </c>
      <c r="AI154" s="42">
        <v>79.756195000000005</v>
      </c>
      <c r="AJ154" s="39">
        <f>IF(ISBLANK(AH155),"",Short1[[#This Row],[Adj Close]]/AH155-1)</f>
        <v>-0.99818752397509314</v>
      </c>
      <c r="AK154" s="32">
        <v>44011</v>
      </c>
      <c r="AL154" s="47">
        <v>199.91000399999999</v>
      </c>
      <c r="AM154" s="36">
        <f>IF(ISBLANK(AL155),"",Short2[[#This Row],[Adj Close]]/AL155-1)</f>
        <v>1.5802850368858978E-2</v>
      </c>
      <c r="AN154" s="40">
        <v>44011</v>
      </c>
      <c r="AO154" s="42">
        <v>14.586812</v>
      </c>
      <c r="AP154" s="39">
        <f>IF(ISBLANK(AO155),"",Short3[[#This Row],[Adj Close]]/AO155-1)</f>
        <v>2.5172875808794348E-3</v>
      </c>
      <c r="AQ154" s="32">
        <v>44011</v>
      </c>
      <c r="AR154" s="47">
        <v>26.440535000000001</v>
      </c>
      <c r="AS154" s="36">
        <f>IF(ISBLANK(AR155),"",Short4[[#This Row],[Adj Close]]/AR155-1)</f>
        <v>4.7834500029583671E-2</v>
      </c>
      <c r="AT154" s="40">
        <v>44011</v>
      </c>
      <c r="AU154" s="42">
        <v>12.441566</v>
      </c>
      <c r="AV154" s="39">
        <f>IF(ISBLANK(AU155),"",Short5[[#This Row],[Adj Close]]/AU155-1)</f>
        <v>6.3742017915982885E-2</v>
      </c>
      <c r="AW154" s="32">
        <v>44011</v>
      </c>
      <c r="AX154" s="47">
        <v>129.71579</v>
      </c>
      <c r="AY154" s="36">
        <f>IF(ISBLANK(AX155),"",Short6[[#This Row],[Adj Close]]/AX155-1)</f>
        <v>4.7435688514654073E-2</v>
      </c>
      <c r="AZ154" s="40">
        <v>44011</v>
      </c>
      <c r="BA154" s="42">
        <v>146.825943</v>
      </c>
      <c r="BB154" s="39">
        <f>IF(ISBLANK(BA155),"",Short7[[#This Row],[Adj Close]]/BA155-1)</f>
        <v>1.6103677909749647E-2</v>
      </c>
    </row>
    <row r="155" spans="1:54" x14ac:dyDescent="0.25">
      <c r="A155" s="40">
        <v>44004</v>
      </c>
      <c r="B155" s="42">
        <v>3009.0500489999999</v>
      </c>
      <c r="C155" s="39">
        <f>IF(ISBLANK(B156), "", GSPC[[#This Row],[Adj Close]]/B156-1)</f>
        <v>-2.8630531060161779E-2</v>
      </c>
      <c r="D155" s="40">
        <v>44004</v>
      </c>
      <c r="E155" s="38">
        <v>74.040001000000004</v>
      </c>
      <c r="F155" s="39">
        <f>IF(ISBLANK(E156), "", Long0[[#This Row],[Adj Close]]/E156-1)</f>
        <v>7.1800794099571741E-2</v>
      </c>
      <c r="G155" s="32">
        <v>44004</v>
      </c>
      <c r="H155">
        <v>117.04731</v>
      </c>
      <c r="I155" s="36">
        <f>IF(ISBLANK(H156),"",Long1[[#This Row],[Adj Close]]/H156-1)</f>
        <v>8.2177864234345144E-4</v>
      </c>
      <c r="J155" s="40">
        <v>44011</v>
      </c>
      <c r="K155" s="38">
        <v>15</v>
      </c>
      <c r="L155" s="39">
        <f>IF(ISBLANK(K156),"",Long2[[#This Row],[Adj Close]]/K156-1)</f>
        <v>6.7114093959730337E-3</v>
      </c>
      <c r="P155" s="40">
        <v>44004</v>
      </c>
      <c r="Q155" s="38">
        <v>14.569207</v>
      </c>
      <c r="R155" s="39">
        <f>IF(ISBLANK(Q156),"",Long4[[#This Row],[Adj Close]]/Q156-1)</f>
        <v>-4.3988251898724906E-2</v>
      </c>
      <c r="S155" s="32">
        <v>44004</v>
      </c>
      <c r="T155">
        <v>193.259995</v>
      </c>
      <c r="U155" s="36">
        <f>IF(ISBLANK(T156),"",Long5[[#This Row],[Adj Close]]/T156-1)</f>
        <v>-4.1036094085426966E-2</v>
      </c>
      <c r="V155" s="40">
        <v>44004</v>
      </c>
      <c r="W155" s="38">
        <v>70.639999000000003</v>
      </c>
      <c r="X155" s="39">
        <f>IF(ISBLANK(W156),"",Long6[[#This Row],[Adj Close]]/W156-1)</f>
        <v>2.4064887326838758E-2</v>
      </c>
      <c r="Y155" s="32">
        <v>44004</v>
      </c>
      <c r="Z155">
        <v>15.8</v>
      </c>
      <c r="AA155" s="36">
        <f>IF(ISBLANK(Z156),"",Long7[[#This Row],[Adj Close]]/Z156-1)</f>
        <v>-2.5893898020585615E-2</v>
      </c>
      <c r="AE155" s="32">
        <v>44004</v>
      </c>
      <c r="AF155" s="47">
        <v>56.632088000000003</v>
      </c>
      <c r="AG155" s="36">
        <f>IF(ISBLANK(AF156),"",Short0[[#This Row],[Adj Close]]/AF156-1)</f>
        <v>-1.9607949043513262E-2</v>
      </c>
      <c r="AH155" s="40">
        <v>44004</v>
      </c>
      <c r="AI155" s="42">
        <v>77.339332999999996</v>
      </c>
      <c r="AJ155" s="39">
        <f>IF(ISBLANK(AH156),"",Short1[[#This Row],[Adj Close]]/AH156-1)</f>
        <v>-0.9982421680341842</v>
      </c>
      <c r="AK155" s="32">
        <v>44004</v>
      </c>
      <c r="AL155" s="47">
        <v>196.800003</v>
      </c>
      <c r="AM155" s="36">
        <f>IF(ISBLANK(AL156),"",Short2[[#This Row],[Adj Close]]/AL156-1)</f>
        <v>5.1506725763908578E-2</v>
      </c>
      <c r="AN155" s="40">
        <v>44004</v>
      </c>
      <c r="AO155" s="42">
        <v>14.550185000000001</v>
      </c>
      <c r="AP155" s="39">
        <f>IF(ISBLANK(AO156),"",Short3[[#This Row],[Adj Close]]/AO156-1)</f>
        <v>-1.6707980174922366E-2</v>
      </c>
      <c r="AQ155" s="32">
        <v>44004</v>
      </c>
      <c r="AR155" s="47">
        <v>25.233502999999999</v>
      </c>
      <c r="AS155" s="36">
        <f>IF(ISBLANK(AR156),"",Short4[[#This Row],[Adj Close]]/AR156-1)</f>
        <v>-7.8555174978274356E-2</v>
      </c>
      <c r="AT155" s="40">
        <v>44004</v>
      </c>
      <c r="AU155" s="42">
        <v>11.696037</v>
      </c>
      <c r="AV155" s="39">
        <f>IF(ISBLANK(AU156),"",Short5[[#This Row],[Adj Close]]/AU156-1)</f>
        <v>-6.3565869998277846E-2</v>
      </c>
      <c r="AW155" s="32">
        <v>44004</v>
      </c>
      <c r="AX155" s="47">
        <v>123.84129299999999</v>
      </c>
      <c r="AY155" s="36">
        <f>IF(ISBLANK(AX156),"",Short6[[#This Row],[Adj Close]]/AX156-1)</f>
        <v>2.6450365066141179E-2</v>
      </c>
      <c r="AZ155" s="40">
        <v>44004</v>
      </c>
      <c r="BA155" s="42">
        <v>144.49897799999999</v>
      </c>
      <c r="BB155" s="39">
        <f>IF(ISBLANK(BA156),"",Short7[[#This Row],[Adj Close]]/BA156-1)</f>
        <v>-3.526687337516432E-2</v>
      </c>
    </row>
    <row r="156" spans="1:54" x14ac:dyDescent="0.25">
      <c r="A156" s="40">
        <v>43997</v>
      </c>
      <c r="B156" s="42">
        <v>3097.73999</v>
      </c>
      <c r="C156" s="39">
        <f>IF(ISBLANK(B157), "", GSPC[[#This Row],[Adj Close]]/B157-1)</f>
        <v>1.8554481425861136E-2</v>
      </c>
      <c r="D156" s="40">
        <v>43997</v>
      </c>
      <c r="E156" s="38">
        <v>69.080001999999993</v>
      </c>
      <c r="F156" s="39">
        <f>IF(ISBLANK(E157), "", Long0[[#This Row],[Adj Close]]/E157-1)</f>
        <v>0.15344804063195916</v>
      </c>
      <c r="G156" s="32">
        <v>43997</v>
      </c>
      <c r="H156">
        <v>116.95120199999999</v>
      </c>
      <c r="I156" s="36">
        <f>IF(ISBLANK(H157),"",Long1[[#This Row],[Adj Close]]/H157-1)</f>
        <v>2.3549124619373973E-2</v>
      </c>
      <c r="J156" s="40">
        <v>44004</v>
      </c>
      <c r="K156" s="38">
        <v>14.9</v>
      </c>
      <c r="L156" s="39">
        <f>IF(ISBLANK(K157),"",Long2[[#This Row],[Adj Close]]/K157-1)</f>
        <v>-4.1800643086816747E-2</v>
      </c>
      <c r="P156" s="40">
        <v>43997</v>
      </c>
      <c r="Q156" s="38">
        <v>15.239568999999999</v>
      </c>
      <c r="R156" s="39">
        <f>IF(ISBLANK(Q157),"",Long4[[#This Row],[Adj Close]]/Q157-1)</f>
        <v>-6.9323270177843788E-2</v>
      </c>
      <c r="S156" s="32">
        <v>43997</v>
      </c>
      <c r="T156">
        <v>201.529999</v>
      </c>
      <c r="U156" s="36">
        <f>IF(ISBLANK(T157),"",Long5[[#This Row],[Adj Close]]/T157-1)</f>
        <v>0.1698496216439398</v>
      </c>
      <c r="V156" s="40">
        <v>43997</v>
      </c>
      <c r="W156" s="38">
        <v>68.980002999999996</v>
      </c>
      <c r="X156" s="39">
        <f>IF(ISBLANK(W157),"",Long6[[#This Row],[Adj Close]]/W157-1)</f>
        <v>3.0475066313861099E-2</v>
      </c>
      <c r="Y156" s="32">
        <v>43997</v>
      </c>
      <c r="Z156">
        <v>16.219999000000001</v>
      </c>
      <c r="AA156" s="36">
        <f>IF(ISBLANK(Z157),"",Long7[[#This Row],[Adj Close]]/Z157-1)</f>
        <v>4.915905562742573E-2</v>
      </c>
      <c r="AE156" s="32">
        <v>43997</v>
      </c>
      <c r="AF156" s="47">
        <v>57.764735999999999</v>
      </c>
      <c r="AG156" s="36">
        <f>IF(ISBLANK(AF157),"",Short0[[#This Row],[Adj Close]]/AF157-1)</f>
        <v>1.5696231430622154E-2</v>
      </c>
      <c r="AH156" s="40">
        <v>43997</v>
      </c>
      <c r="AI156" s="42">
        <v>74.056053000000006</v>
      </c>
      <c r="AJ156" s="39">
        <f>IF(ISBLANK(AH157),"",Short1[[#This Row],[Adj Close]]/AH157-1)</f>
        <v>-0.99831652527847237</v>
      </c>
      <c r="AK156" s="32">
        <v>43997</v>
      </c>
      <c r="AL156" s="47">
        <v>187.16000399999999</v>
      </c>
      <c r="AM156" s="36">
        <f>IF(ISBLANK(AL157),"",Short2[[#This Row],[Adj Close]]/AL157-1)</f>
        <v>4.6288007427101707E-2</v>
      </c>
      <c r="AN156" s="40">
        <v>43997</v>
      </c>
      <c r="AO156" s="42">
        <v>14.797420000000001</v>
      </c>
      <c r="AP156" s="39">
        <f>IF(ISBLANK(AO157),"",Short3[[#This Row],[Adj Close]]/AO157-1)</f>
        <v>1.3801824325606615E-2</v>
      </c>
      <c r="AQ156" s="32">
        <v>43997</v>
      </c>
      <c r="AR156" s="47">
        <v>27.384713999999999</v>
      </c>
      <c r="AS156" s="36">
        <f>IF(ISBLANK(AR157),"",Short4[[#This Row],[Adj Close]]/AR157-1)</f>
        <v>5.799033670174536E-2</v>
      </c>
      <c r="AT156" s="40">
        <v>43997</v>
      </c>
      <c r="AU156" s="42">
        <v>12.489973000000001</v>
      </c>
      <c r="AV156" s="39">
        <f>IF(ISBLANK(AU157),"",Short5[[#This Row],[Adj Close]]/AU157-1)</f>
        <v>-2.8614481608381315E-2</v>
      </c>
      <c r="AW156" s="32">
        <v>43997</v>
      </c>
      <c r="AX156" s="47">
        <v>120.65005499999999</v>
      </c>
      <c r="AY156" s="36">
        <f>IF(ISBLANK(AX157),"",Short6[[#This Row],[Adj Close]]/AX157-1)</f>
        <v>0.12259339556415116</v>
      </c>
      <c r="AZ156" s="40">
        <v>43997</v>
      </c>
      <c r="BA156" s="42">
        <v>149.781296</v>
      </c>
      <c r="BB156" s="39">
        <f>IF(ISBLANK(BA157),"",Short7[[#This Row],[Adj Close]]/BA157-1)</f>
        <v>-7.9298360639104004E-3</v>
      </c>
    </row>
    <row r="157" spans="1:54" x14ac:dyDescent="0.25">
      <c r="A157" s="40">
        <v>43990</v>
      </c>
      <c r="B157" s="42">
        <v>3041.3100589999999</v>
      </c>
      <c r="C157" s="39">
        <f>IF(ISBLANK(B158), "", GSPC[[#This Row],[Adj Close]]/B158-1)</f>
        <v>-4.7784352271131869E-2</v>
      </c>
      <c r="D157" s="40">
        <v>43990</v>
      </c>
      <c r="E157" s="38">
        <v>59.889999000000003</v>
      </c>
      <c r="F157" s="39">
        <f>IF(ISBLANK(E158), "", Long0[[#This Row],[Adj Close]]/E158-1)</f>
        <v>-3.8066159269712796E-2</v>
      </c>
      <c r="G157" s="32">
        <v>43990</v>
      </c>
      <c r="H157">
        <v>114.260468</v>
      </c>
      <c r="I157" s="36">
        <f>IF(ISBLANK(H158),"",Long1[[#This Row],[Adj Close]]/H158-1)</f>
        <v>6.7739945967491E-3</v>
      </c>
      <c r="J157" s="40">
        <v>43997</v>
      </c>
      <c r="K157" s="38">
        <v>15.55</v>
      </c>
      <c r="L157" s="39">
        <f>IF(ISBLANK(K158),"",Long2[[#This Row],[Adj Close]]/K158-1)</f>
        <v>-9.5541401273884219E-3</v>
      </c>
      <c r="P157" s="40">
        <v>43990</v>
      </c>
      <c r="Q157" s="38">
        <v>16.374718000000001</v>
      </c>
      <c r="R157" s="39">
        <f>IF(ISBLANK(Q158),"",Long4[[#This Row],[Adj Close]]/Q158-1)</f>
        <v>-0.12928021314098559</v>
      </c>
      <c r="S157" s="32">
        <v>43990</v>
      </c>
      <c r="T157">
        <v>172.270004</v>
      </c>
      <c r="U157" s="36">
        <f>IF(ISBLANK(T158),"",Long5[[#This Row],[Adj Close]]/T158-1)</f>
        <v>6.5697558887629848E-2</v>
      </c>
      <c r="V157" s="40">
        <v>43990</v>
      </c>
      <c r="W157" s="38">
        <v>66.940002000000007</v>
      </c>
      <c r="X157" s="39">
        <f>IF(ISBLANK(W158),"",Long6[[#This Row],[Adj Close]]/W158-1)</f>
        <v>-6.824925613503563E-3</v>
      </c>
      <c r="Y157" s="32">
        <v>43990</v>
      </c>
      <c r="Z157">
        <v>15.46</v>
      </c>
      <c r="AA157" s="36">
        <f>IF(ISBLANK(Z158),"",Long7[[#This Row],[Adj Close]]/Z158-1)</f>
        <v>-8.9743589743589425E-3</v>
      </c>
      <c r="AE157" s="32">
        <v>43990</v>
      </c>
      <c r="AF157" s="47">
        <v>56.872059</v>
      </c>
      <c r="AG157" s="36">
        <f>IF(ISBLANK(AF158),"",Short0[[#This Row],[Adj Close]]/AF158-1)</f>
        <v>-7.0004476964238282E-2</v>
      </c>
      <c r="AH157" s="40">
        <v>43990</v>
      </c>
      <c r="AI157" s="42">
        <v>70.440826000000001</v>
      </c>
      <c r="AJ157" s="39">
        <f>IF(ISBLANK(AH158),"",Short1[[#This Row],[Adj Close]]/AH158-1)</f>
        <v>-0.99839845335697885</v>
      </c>
      <c r="AK157" s="32">
        <v>43990</v>
      </c>
      <c r="AL157" s="47">
        <v>178.88000500000001</v>
      </c>
      <c r="AM157" s="36">
        <f>IF(ISBLANK(AL158),"",Short2[[#This Row],[Adj Close]]/AL158-1)</f>
        <v>-2.3154161837979359E-2</v>
      </c>
      <c r="AN157" s="40">
        <v>43990</v>
      </c>
      <c r="AO157" s="42">
        <v>14.595969</v>
      </c>
      <c r="AP157" s="39">
        <f>IF(ISBLANK(AO158),"",Short3[[#This Row],[Adj Close]]/AO158-1)</f>
        <v>-9.7906075852811414E-2</v>
      </c>
      <c r="AQ157" s="32">
        <v>43990</v>
      </c>
      <c r="AR157" s="47">
        <v>25.883709</v>
      </c>
      <c r="AS157" s="36">
        <f>IF(ISBLANK(AR158),"",Short4[[#This Row],[Adj Close]]/AR158-1)</f>
        <v>-0.10435613973986801</v>
      </c>
      <c r="AT157" s="40">
        <v>43990</v>
      </c>
      <c r="AU157" s="42">
        <v>12.857894999999999</v>
      </c>
      <c r="AV157" s="39">
        <f>IF(ISBLANK(AU158),"",Short5[[#This Row],[Adj Close]]/AU158-1)</f>
        <v>-5.4415528715321293E-2</v>
      </c>
      <c r="AW157" s="32">
        <v>43990</v>
      </c>
      <c r="AX157" s="47">
        <v>107.474403</v>
      </c>
      <c r="AY157" s="36">
        <f>IF(ISBLANK(AX158),"",Short6[[#This Row],[Adj Close]]/AX158-1)</f>
        <v>-2.1751845149197147E-2</v>
      </c>
      <c r="AZ157" s="40">
        <v>43990</v>
      </c>
      <c r="BA157" s="42">
        <v>150.978531</v>
      </c>
      <c r="BB157" s="39">
        <f>IF(ISBLANK(BA158),"",Short7[[#This Row],[Adj Close]]/BA158-1)</f>
        <v>-6.7151860751715087E-2</v>
      </c>
    </row>
    <row r="158" spans="1:54" x14ac:dyDescent="0.25">
      <c r="A158" s="40">
        <v>43983</v>
      </c>
      <c r="B158" s="42">
        <v>3193.929932</v>
      </c>
      <c r="C158" s="39">
        <f>IF(ISBLANK(B159), "", GSPC[[#This Row],[Adj Close]]/B159-1)</f>
        <v>4.9147383183810067E-2</v>
      </c>
      <c r="D158" s="40">
        <v>43983</v>
      </c>
      <c r="E158" s="38">
        <v>62.259998000000003</v>
      </c>
      <c r="F158" s="39">
        <f>IF(ISBLANK(E159), "", Long0[[#This Row],[Adj Close]]/E159-1)</f>
        <v>-3.5924495635661136E-2</v>
      </c>
      <c r="G158" s="32">
        <v>43983</v>
      </c>
      <c r="H158">
        <v>113.491676</v>
      </c>
      <c r="I158" s="36">
        <f>IF(ISBLANK(H159),"",Long1[[#This Row],[Adj Close]]/H159-1)</f>
        <v>2.6510116402212569E-2</v>
      </c>
      <c r="J158" s="40">
        <v>43990</v>
      </c>
      <c r="K158" s="38">
        <v>15.7</v>
      </c>
      <c r="L158" s="39">
        <f>IF(ISBLANK(K159),"",Long2[[#This Row],[Adj Close]]/K159-1)</f>
        <v>-2.4844720496894568E-2</v>
      </c>
      <c r="P158" s="40">
        <v>43983</v>
      </c>
      <c r="Q158" s="38">
        <v>18.805955999999998</v>
      </c>
      <c r="R158" s="39">
        <f>IF(ISBLANK(Q159),"",Long4[[#This Row],[Adj Close]]/Q159-1)</f>
        <v>0.23948565245534525</v>
      </c>
      <c r="S158" s="32">
        <v>43983</v>
      </c>
      <c r="T158">
        <v>161.64999399999999</v>
      </c>
      <c r="U158" s="36">
        <f>IF(ISBLANK(T159),"",Long5[[#This Row],[Adj Close]]/T159-1)</f>
        <v>-7.1297277620329558E-2</v>
      </c>
      <c r="V158" s="40">
        <v>43983</v>
      </c>
      <c r="W158" s="38">
        <v>67.400002000000001</v>
      </c>
      <c r="X158" s="39">
        <f>IF(ISBLANK(W159),"",Long6[[#This Row],[Adj Close]]/W159-1)</f>
        <v>-3.2443322857116152E-2</v>
      </c>
      <c r="Y158" s="32">
        <v>43983</v>
      </c>
      <c r="Z158">
        <v>15.6</v>
      </c>
      <c r="AA158" s="36">
        <f>IF(ISBLANK(Z159),"",Long7[[#This Row],[Adj Close]]/Z159-1)</f>
        <v>3.1746031746031855E-2</v>
      </c>
      <c r="AE158" s="32">
        <v>43983</v>
      </c>
      <c r="AF158" s="47">
        <v>61.153046000000003</v>
      </c>
      <c r="AG158" s="36">
        <f>IF(ISBLANK(AF159),"",Short0[[#This Row],[Adj Close]]/AF159-1)</f>
        <v>5.375442789593432E-2</v>
      </c>
      <c r="AH158" s="40">
        <v>43983</v>
      </c>
      <c r="AI158" s="42">
        <v>74.761855999999995</v>
      </c>
      <c r="AJ158" s="39">
        <f>IF(ISBLANK(AH159),"",Short1[[#This Row],[Adj Close]]/AH159-1)</f>
        <v>-0.99829993960342001</v>
      </c>
      <c r="AK158" s="32">
        <v>43983</v>
      </c>
      <c r="AL158" s="47">
        <v>183.11999499999999</v>
      </c>
      <c r="AM158" s="36">
        <f>IF(ISBLANK(AL159),"",Short2[[#This Row],[Adj Close]]/AL159-1)</f>
        <v>-1.4636251929321054E-2</v>
      </c>
      <c r="AN158" s="40">
        <v>43983</v>
      </c>
      <c r="AO158" s="42">
        <v>16.180098999999998</v>
      </c>
      <c r="AP158" s="39">
        <f>IF(ISBLANK(AO159),"",Short3[[#This Row],[Adj Close]]/AO159-1)</f>
        <v>3.5149442228682215E-2</v>
      </c>
      <c r="AQ158" s="32">
        <v>43983</v>
      </c>
      <c r="AR158" s="47">
        <v>28.899554999999999</v>
      </c>
      <c r="AS158" s="36">
        <f>IF(ISBLANK(AR159),"",Short4[[#This Row],[Adj Close]]/AR159-1)</f>
        <v>6.0271570181446465E-2</v>
      </c>
      <c r="AT158" s="40">
        <v>43983</v>
      </c>
      <c r="AU158" s="42">
        <v>13.597828</v>
      </c>
      <c r="AV158" s="39">
        <f>IF(ISBLANK(AU159),"",Short5[[#This Row],[Adj Close]]/AU159-1)</f>
        <v>0.1662531238705478</v>
      </c>
      <c r="AW158" s="32">
        <v>43983</v>
      </c>
      <c r="AX158" s="47">
        <v>109.86415100000001</v>
      </c>
      <c r="AY158" s="36">
        <f>IF(ISBLANK(AX159),"",Short6[[#This Row],[Adj Close]]/AX159-1)</f>
        <v>-1.607213120656148E-2</v>
      </c>
      <c r="AZ158" s="40">
        <v>43983</v>
      </c>
      <c r="BA158" s="42">
        <v>161.84684799999999</v>
      </c>
      <c r="BB158" s="39">
        <f>IF(ISBLANK(BA159),"",Short7[[#This Row],[Adj Close]]/BA159-1)</f>
        <v>0.12551167619581349</v>
      </c>
    </row>
    <row r="159" spans="1:54" x14ac:dyDescent="0.25">
      <c r="A159" s="40">
        <v>43976</v>
      </c>
      <c r="B159" s="42">
        <v>3044.3100589999999</v>
      </c>
      <c r="C159" s="39">
        <f>IF(ISBLANK(B160), "", GSPC[[#This Row],[Adj Close]]/B160-1)</f>
        <v>3.0066524378101311E-2</v>
      </c>
      <c r="D159" s="40">
        <v>43976</v>
      </c>
      <c r="E159" s="38">
        <v>64.580001999999993</v>
      </c>
      <c r="F159" s="39">
        <f>IF(ISBLANK(E160), "", Long0[[#This Row],[Adj Close]]/E160-1)</f>
        <v>-7.663711533780071E-2</v>
      </c>
      <c r="G159" s="32">
        <v>43976</v>
      </c>
      <c r="H159">
        <v>110.560699</v>
      </c>
      <c r="I159" s="36">
        <f>IF(ISBLANK(H160),"",Long1[[#This Row],[Adj Close]]/H160-1)</f>
        <v>-8.6845092997867024E-4</v>
      </c>
      <c r="J159" s="40">
        <v>43983</v>
      </c>
      <c r="K159" s="38">
        <v>16.100000000000001</v>
      </c>
      <c r="L159" s="39">
        <f>IF(ISBLANK(K160),"",Long2[[#This Row],[Adj Close]]/K160-1)</f>
        <v>2.5477707006369643E-2</v>
      </c>
      <c r="P159" s="40">
        <v>43976</v>
      </c>
      <c r="Q159" s="38">
        <v>15.172387000000001</v>
      </c>
      <c r="R159" s="39">
        <f>IF(ISBLANK(Q160),"",Long4[[#This Row],[Adj Close]]/Q160-1)</f>
        <v>1.1695410184970889E-3</v>
      </c>
      <c r="S159" s="32">
        <v>43976</v>
      </c>
      <c r="T159">
        <v>174.05999800000001</v>
      </c>
      <c r="U159" s="36">
        <f>IF(ISBLANK(T160),"",Long5[[#This Row],[Adj Close]]/T160-1)</f>
        <v>-6.8891379505331418E-4</v>
      </c>
      <c r="V159" s="40">
        <v>43976</v>
      </c>
      <c r="W159" s="38">
        <v>69.660004000000001</v>
      </c>
      <c r="X159" s="39">
        <f>IF(ISBLANK(W160),"",Long6[[#This Row],[Adj Close]]/W160-1)</f>
        <v>-9.103826069538079E-3</v>
      </c>
      <c r="Y159" s="32">
        <v>43976</v>
      </c>
      <c r="Z159">
        <v>15.12</v>
      </c>
      <c r="AA159" s="36">
        <f>IF(ISBLANK(Z160),"",Long7[[#This Row],[Adj Close]]/Z160-1)</f>
        <v>4.9999999999999822E-2</v>
      </c>
      <c r="AE159" s="32">
        <v>43976</v>
      </c>
      <c r="AF159" s="47">
        <v>58.033489000000003</v>
      </c>
      <c r="AG159" s="36">
        <f>IF(ISBLANK(AF160),"",Short0[[#This Row],[Adj Close]]/AF160-1)</f>
        <v>6.1572497506821033E-3</v>
      </c>
      <c r="AH159" s="40">
        <v>43976</v>
      </c>
      <c r="AI159" s="42">
        <v>70.739761000000001</v>
      </c>
      <c r="AJ159" s="39">
        <f>IF(ISBLANK(AH160),"",Short1[[#This Row],[Adj Close]]/AH160-1)</f>
        <v>-0.99839114464736523</v>
      </c>
      <c r="AK159" s="32">
        <v>43976</v>
      </c>
      <c r="AL159" s="47">
        <v>185.83999600000001</v>
      </c>
      <c r="AM159" s="36">
        <f>IF(ISBLANK(AL160),"",Short2[[#This Row],[Adj Close]]/AL160-1)</f>
        <v>8.5748455599383711E-3</v>
      </c>
      <c r="AN159" s="40">
        <v>43976</v>
      </c>
      <c r="AO159" s="42">
        <v>15.630689</v>
      </c>
      <c r="AP159" s="39">
        <f>IF(ISBLANK(AO160),"",Short3[[#This Row],[Adj Close]]/AO160-1)</f>
        <v>9.1432146531748471E-2</v>
      </c>
      <c r="AQ159" s="32">
        <v>43976</v>
      </c>
      <c r="AR159" s="47">
        <v>27.256748000000002</v>
      </c>
      <c r="AS159" s="36">
        <f>IF(ISBLANK(AR160),"",Short4[[#This Row],[Adj Close]]/AR160-1)</f>
        <v>4.2322381664226194E-2</v>
      </c>
      <c r="AT159" s="40">
        <v>43976</v>
      </c>
      <c r="AU159" s="42">
        <v>11.659414</v>
      </c>
      <c r="AV159" s="39">
        <f>IF(ISBLANK(AU160),"",Short5[[#This Row],[Adj Close]]/AU160-1)</f>
        <v>4.5847467410481624E-2</v>
      </c>
      <c r="AW159" s="32">
        <v>43976</v>
      </c>
      <c r="AX159" s="47">
        <v>111.658745</v>
      </c>
      <c r="AY159" s="36">
        <f>IF(ISBLANK(AX160),"",Short6[[#This Row],[Adj Close]]/AX160-1)</f>
        <v>6.0219732228286027E-3</v>
      </c>
      <c r="AZ159" s="40">
        <v>43976</v>
      </c>
      <c r="BA159" s="42">
        <v>143.798462</v>
      </c>
      <c r="BB159" s="39">
        <f>IF(ISBLANK(BA160),"",Short7[[#This Row],[Adj Close]]/BA160-1)</f>
        <v>-8.4542521825411443E-3</v>
      </c>
    </row>
    <row r="160" spans="1:54" x14ac:dyDescent="0.25">
      <c r="A160" s="40">
        <v>43969</v>
      </c>
      <c r="B160" s="42">
        <v>2955.4499510000001</v>
      </c>
      <c r="C160" s="39">
        <f>IF(ISBLANK(B161), "", GSPC[[#This Row],[Adj Close]]/B161-1)</f>
        <v>3.2038971110769143E-2</v>
      </c>
      <c r="D160" s="40">
        <v>43969</v>
      </c>
      <c r="E160" s="38">
        <v>69.940002000000007</v>
      </c>
      <c r="F160" s="39">
        <f>IF(ISBLANK(E161), "", Long0[[#This Row],[Adj Close]]/E161-1)</f>
        <v>0.14486825994434449</v>
      </c>
      <c r="G160" s="32">
        <v>43969</v>
      </c>
      <c r="H160">
        <v>110.65679900000001</v>
      </c>
      <c r="I160" s="36">
        <f>IF(ISBLANK(H161),"",Long1[[#This Row],[Adj Close]]/H161-1)</f>
        <v>5.3417935540799988E-2</v>
      </c>
      <c r="J160" s="40">
        <v>43976</v>
      </c>
      <c r="K160" s="38">
        <v>15.7</v>
      </c>
      <c r="L160" s="39">
        <f>IF(ISBLANK(K161),"",Long2[[#This Row],[Adj Close]]/K161-1)</f>
        <v>1.9480519480519431E-2</v>
      </c>
      <c r="P160" s="40">
        <v>43969</v>
      </c>
      <c r="Q160" s="38">
        <v>15.154662999999999</v>
      </c>
      <c r="R160" s="39">
        <f>IF(ISBLANK(Q161),"",Long4[[#This Row],[Adj Close]]/Q161-1)</f>
        <v>5.8823623938847103E-2</v>
      </c>
      <c r="S160" s="32">
        <v>43969</v>
      </c>
      <c r="T160">
        <v>174.179993</v>
      </c>
      <c r="U160" s="36">
        <f>IF(ISBLANK(T161),"",Long5[[#This Row],[Adj Close]]/T161-1)</f>
        <v>-5.455139346580673E-2</v>
      </c>
      <c r="V160" s="40">
        <v>43969</v>
      </c>
      <c r="W160" s="38">
        <v>70.300003000000004</v>
      </c>
      <c r="X160" s="39">
        <f>IF(ISBLANK(W161),"",Long6[[#This Row],[Adj Close]]/W161-1)</f>
        <v>1.7660697230437394E-2</v>
      </c>
      <c r="Y160" s="32">
        <v>43969</v>
      </c>
      <c r="Z160">
        <v>14.4</v>
      </c>
      <c r="AA160" s="36">
        <f>IF(ISBLANK(Z161),"",Long7[[#This Row],[Adj Close]]/Z161-1)</f>
        <v>2.7104136947218249E-2</v>
      </c>
      <c r="AE160" s="32">
        <v>43969</v>
      </c>
      <c r="AF160" s="47">
        <v>57.678348999999997</v>
      </c>
      <c r="AG160" s="36">
        <f>IF(ISBLANK(AF161),"",Short0[[#This Row],[Adj Close]]/AF161-1)</f>
        <v>0.18661152413400961</v>
      </c>
      <c r="AH160" s="40">
        <v>43969</v>
      </c>
      <c r="AI160" s="42">
        <v>69.679885999999996</v>
      </c>
      <c r="AJ160" s="39">
        <f>IF(ISBLANK(AH161),"",Short1[[#This Row],[Adj Close]]/AH161-1)</f>
        <v>-0.99841499736135753</v>
      </c>
      <c r="AK160" s="32">
        <v>43969</v>
      </c>
      <c r="AL160" s="47">
        <v>184.259995</v>
      </c>
      <c r="AM160" s="36">
        <f>IF(ISBLANK(AL161),"",Short2[[#This Row],[Adj Close]]/AL161-1)</f>
        <v>0.17971696421388117</v>
      </c>
      <c r="AN160" s="40">
        <v>43969</v>
      </c>
      <c r="AO160" s="42">
        <v>14.321265</v>
      </c>
      <c r="AP160" s="39">
        <f>IF(ISBLANK(AO161),"",Short3[[#This Row],[Adj Close]]/AO161-1)</f>
        <v>3.1662320068446936E-2</v>
      </c>
      <c r="AQ160" s="32">
        <v>43969</v>
      </c>
      <c r="AR160" s="47">
        <v>26.150016999999998</v>
      </c>
      <c r="AS160" s="36">
        <f>IF(ISBLANK(AR161),"",Short4[[#This Row],[Adj Close]]/AR161-1)</f>
        <v>0.17552865602098411</v>
      </c>
      <c r="AT160" s="40">
        <v>43969</v>
      </c>
      <c r="AU160" s="42">
        <v>11.148293000000001</v>
      </c>
      <c r="AV160" s="39">
        <f>IF(ISBLANK(AU161),"",Short5[[#This Row],[Adj Close]]/AU161-1)</f>
        <v>0.14682562011875122</v>
      </c>
      <c r="AW160" s="32">
        <v>43969</v>
      </c>
      <c r="AX160" s="47">
        <v>110.990364</v>
      </c>
      <c r="AY160" s="36">
        <f>IF(ISBLANK(AX161),"",Short6[[#This Row],[Adj Close]]/AX161-1)</f>
        <v>-4.5586931929168295E-2</v>
      </c>
      <c r="AZ160" s="40">
        <v>43969</v>
      </c>
      <c r="BA160" s="42">
        <v>145.02453600000001</v>
      </c>
      <c r="BB160" s="39">
        <f>IF(ISBLANK(BA161),"",Short7[[#This Row],[Adj Close]]/BA161-1)</f>
        <v>3.8418068602374067E-2</v>
      </c>
    </row>
    <row r="161" spans="1:54" x14ac:dyDescent="0.25">
      <c r="A161" s="40">
        <v>43962</v>
      </c>
      <c r="B161" s="42">
        <v>2863.6999510000001</v>
      </c>
      <c r="C161" s="39">
        <f>IF(ISBLANK(B162), "", GSPC[[#This Row],[Adj Close]]/B162-1)</f>
        <v>-2.2561300052732713E-2</v>
      </c>
      <c r="D161" s="40">
        <v>43962</v>
      </c>
      <c r="E161" s="38">
        <v>61.09</v>
      </c>
      <c r="F161" s="39">
        <f>IF(ISBLANK(E162), "", Long0[[#This Row],[Adj Close]]/E162-1)</f>
        <v>0.13465824665676074</v>
      </c>
      <c r="G161" s="32">
        <v>43962</v>
      </c>
      <c r="H161">
        <v>105.045486</v>
      </c>
      <c r="I161" s="36">
        <f>IF(ISBLANK(H162),"",Long1[[#This Row],[Adj Close]]/H162-1)</f>
        <v>-3.4812860502091647E-2</v>
      </c>
      <c r="J161" s="40">
        <v>43969</v>
      </c>
      <c r="K161" s="38">
        <v>15.4</v>
      </c>
      <c r="L161" s="39">
        <f>IF(ISBLANK(K162),"",Long2[[#This Row],[Adj Close]]/K162-1)</f>
        <v>-4.3478260869565299E-2</v>
      </c>
      <c r="P161" s="40">
        <v>43962</v>
      </c>
      <c r="Q161" s="38">
        <v>14.312735999999999</v>
      </c>
      <c r="R161" s="39">
        <f>IF(ISBLANK(Q162),"",Long4[[#This Row],[Adj Close]]/Q162-1)</f>
        <v>-5.5555639871371576E-2</v>
      </c>
      <c r="S161" s="32">
        <v>43962</v>
      </c>
      <c r="T161">
        <v>184.229996</v>
      </c>
      <c r="U161" s="36">
        <f>IF(ISBLANK(T162),"",Long5[[#This Row],[Adj Close]]/T162-1)</f>
        <v>4.379601133144484E-2</v>
      </c>
      <c r="V161" s="40">
        <v>43962</v>
      </c>
      <c r="W161" s="38">
        <v>69.080001999999993</v>
      </c>
      <c r="X161" s="39">
        <f>IF(ISBLANK(W162),"",Long6[[#This Row],[Adj Close]]/W162-1)</f>
        <v>-6.5223272930358123E-2</v>
      </c>
      <c r="Y161" s="32">
        <v>43962</v>
      </c>
      <c r="Z161">
        <v>14.02</v>
      </c>
      <c r="AA161" s="36">
        <f>IF(ISBLANK(Z162),"",Long7[[#This Row],[Adj Close]]/Z162-1)</f>
        <v>1.0086455331411948E-2</v>
      </c>
      <c r="AE161" s="32">
        <v>43962</v>
      </c>
      <c r="AF161" s="47">
        <v>48.607608999999997</v>
      </c>
      <c r="AG161" s="36">
        <f>IF(ISBLANK(AF162),"",Short0[[#This Row],[Adj Close]]/AF162-1)</f>
        <v>-6.2395996015999766E-2</v>
      </c>
      <c r="AH161" s="40">
        <v>43962</v>
      </c>
      <c r="AI161" s="42">
        <v>71.210814999999997</v>
      </c>
      <c r="AJ161" s="39">
        <f>IF(ISBLANK(AH162),"",Short1[[#This Row],[Adj Close]]/AH162-1)</f>
        <v>-0.99837991548174265</v>
      </c>
      <c r="AK161" s="32">
        <v>43962</v>
      </c>
      <c r="AL161" s="47">
        <v>156.19000199999999</v>
      </c>
      <c r="AM161" s="36">
        <f>IF(ISBLANK(AL162),"",Short2[[#This Row],[Adj Close]]/AL162-1)</f>
        <v>1.9250828137208575E-2</v>
      </c>
      <c r="AN161" s="40">
        <v>43962</v>
      </c>
      <c r="AO161" s="42">
        <v>13.881736999999999</v>
      </c>
      <c r="AP161" s="39">
        <f>IF(ISBLANK(AO162),"",Short3[[#This Row],[Adj Close]]/AO162-1)</f>
        <v>-0.13716566167538857</v>
      </c>
      <c r="AQ161" s="32">
        <v>43962</v>
      </c>
      <c r="AR161" s="47">
        <v>22.245325000000001</v>
      </c>
      <c r="AS161" s="36">
        <f>IF(ISBLANK(AR162),"",Short4[[#This Row],[Adj Close]]/AR162-1)</f>
        <v>-5.9649081128462011E-2</v>
      </c>
      <c r="AT161" s="40">
        <v>43962</v>
      </c>
      <c r="AU161" s="42">
        <v>9.7210009999999993</v>
      </c>
      <c r="AV161" s="39">
        <f>IF(ISBLANK(AU162),"",Short5[[#This Row],[Adj Close]]/AU162-1)</f>
        <v>-0.15365242343040897</v>
      </c>
      <c r="AW161" s="32">
        <v>43962</v>
      </c>
      <c r="AX161" s="47">
        <v>116.291748</v>
      </c>
      <c r="AY161" s="36">
        <f>IF(ISBLANK(AX162),"",Short6[[#This Row],[Adj Close]]/AX162-1)</f>
        <v>-4.2337027771418567E-3</v>
      </c>
      <c r="AZ161" s="40">
        <v>43962</v>
      </c>
      <c r="BA161" s="42">
        <v>139.65910299999999</v>
      </c>
      <c r="BB161" s="39">
        <f>IF(ISBLANK(BA162),"",Short7[[#This Row],[Adj Close]]/BA162-1)</f>
        <v>-5.426768881894406E-2</v>
      </c>
    </row>
    <row r="162" spans="1:54" x14ac:dyDescent="0.25">
      <c r="A162" s="40">
        <v>43955</v>
      </c>
      <c r="B162" s="42">
        <v>2929.8000489999999</v>
      </c>
      <c r="C162" s="39">
        <f>IF(ISBLANK(B163), "", GSPC[[#This Row],[Adj Close]]/B163-1)</f>
        <v>3.5005383584051364E-2</v>
      </c>
      <c r="D162" s="40">
        <v>43955</v>
      </c>
      <c r="E162" s="38">
        <v>53.84</v>
      </c>
      <c r="F162" s="39">
        <f>IF(ISBLANK(E163), "", Long0[[#This Row],[Adj Close]]/E163-1)</f>
        <v>0.11101942036771395</v>
      </c>
      <c r="G162" s="32">
        <v>43955</v>
      </c>
      <c r="H162">
        <v>108.83432000000001</v>
      </c>
      <c r="I162" s="36">
        <f>IF(ISBLANK(H163),"",Long1[[#This Row],[Adj Close]]/H163-1)</f>
        <v>2.8187943632898671E-2</v>
      </c>
      <c r="J162" s="40">
        <v>43962</v>
      </c>
      <c r="K162" s="38">
        <v>16.100000000000001</v>
      </c>
      <c r="L162" s="39">
        <f>IF(ISBLANK(K163),"",Long2[[#This Row],[Adj Close]]/K163-1)</f>
        <v>3.2051282051282159E-2</v>
      </c>
      <c r="P162" s="40">
        <v>43955</v>
      </c>
      <c r="Q162" s="38">
        <v>15.154662999999999</v>
      </c>
      <c r="R162" s="39">
        <f>IF(ISBLANK(Q163),"",Long4[[#This Row],[Adj Close]]/Q163-1)</f>
        <v>-4.076575103857949E-3</v>
      </c>
      <c r="S162" s="32">
        <v>43955</v>
      </c>
      <c r="T162">
        <v>176.5</v>
      </c>
      <c r="U162" s="36">
        <f>IF(ISBLANK(T163),"",Long5[[#This Row],[Adj Close]]/T163-1)</f>
        <v>4.1728190356473682E-2</v>
      </c>
      <c r="V162" s="40">
        <v>43955</v>
      </c>
      <c r="W162" s="38">
        <v>73.900002000000001</v>
      </c>
      <c r="X162" s="39">
        <f>IF(ISBLANK(W163),"",Long6[[#This Row],[Adj Close]]/W163-1)</f>
        <v>8.8044820024876902E-2</v>
      </c>
      <c r="Y162" s="32">
        <v>43955</v>
      </c>
      <c r="Z162">
        <v>13.88</v>
      </c>
      <c r="AA162" s="36">
        <f>IF(ISBLANK(Z163),"",Long7[[#This Row],[Adj Close]]/Z163-1)</f>
        <v>-4.8010973936899792E-2</v>
      </c>
      <c r="AE162" s="32">
        <v>43955</v>
      </c>
      <c r="AF162" s="47">
        <v>51.842365000000001</v>
      </c>
      <c r="AG162" s="36">
        <f>IF(ISBLANK(AF163),"",Short0[[#This Row],[Adj Close]]/AF163-1)</f>
        <v>9.1993679700847819E-2</v>
      </c>
      <c r="AH162" s="40">
        <v>43955</v>
      </c>
      <c r="AI162" s="42">
        <v>71.228927999999996</v>
      </c>
      <c r="AJ162" s="39">
        <f>IF(ISBLANK(AH163),"",Short1[[#This Row],[Adj Close]]/AH163-1)</f>
        <v>-0.99837924528988808</v>
      </c>
      <c r="AK162" s="32">
        <v>43955</v>
      </c>
      <c r="AL162" s="47">
        <v>153.240005</v>
      </c>
      <c r="AM162" s="36">
        <f>IF(ISBLANK(AL163),"",Short2[[#This Row],[Adj Close]]/AL163-1)</f>
        <v>0.14315555069401964</v>
      </c>
      <c r="AN162" s="40">
        <v>43955</v>
      </c>
      <c r="AO162" s="42">
        <v>16.088531</v>
      </c>
      <c r="AP162" s="39">
        <f>IF(ISBLANK(AO163),"",Short3[[#This Row],[Adj Close]]/AO163-1)</f>
        <v>8.927472188798502E-2</v>
      </c>
      <c r="AQ162" s="32">
        <v>43955</v>
      </c>
      <c r="AR162" s="47">
        <v>23.656407999999999</v>
      </c>
      <c r="AS162" s="36">
        <f>IF(ISBLANK(AR163),"",Short4[[#This Row],[Adj Close]]/AR163-1)</f>
        <v>6.3267505463107776E-2</v>
      </c>
      <c r="AT162" s="40">
        <v>43955</v>
      </c>
      <c r="AU162" s="42">
        <v>11.485825999999999</v>
      </c>
      <c r="AV162" s="39">
        <f>IF(ISBLANK(AU163),"",Short5[[#This Row],[Adj Close]]/AU163-1)</f>
        <v>6.8161569929280352E-2</v>
      </c>
      <c r="AW162" s="32">
        <v>43955</v>
      </c>
      <c r="AX162" s="47">
        <v>116.786186</v>
      </c>
      <c r="AY162" s="36">
        <f>IF(ISBLANK(AX163),"",Short6[[#This Row],[Adj Close]]/AX163-1)</f>
        <v>7.9194695049345176E-2</v>
      </c>
      <c r="AZ162" s="40">
        <v>43955</v>
      </c>
      <c r="BA162" s="42">
        <v>147.67297400000001</v>
      </c>
      <c r="BB162" s="39">
        <f>IF(ISBLANK(BA163),"",Short7[[#This Row],[Adj Close]]/BA163-1)</f>
        <v>6.5086533310449557E-2</v>
      </c>
    </row>
    <row r="163" spans="1:54" x14ac:dyDescent="0.25">
      <c r="A163" s="40">
        <v>43948</v>
      </c>
      <c r="B163" s="42">
        <v>2830.709961</v>
      </c>
      <c r="C163" s="39">
        <f>IF(ISBLANK(B164), "", GSPC[[#This Row],[Adj Close]]/B164-1)</f>
        <v>-2.1256897076421533E-3</v>
      </c>
      <c r="D163" s="40">
        <v>43948</v>
      </c>
      <c r="E163" s="38">
        <v>48.459999000000003</v>
      </c>
      <c r="F163" s="39">
        <f>IF(ISBLANK(E164), "", Long0[[#This Row],[Adj Close]]/E164-1)</f>
        <v>-0.1027587336700142</v>
      </c>
      <c r="G163" s="32">
        <v>43948</v>
      </c>
      <c r="H163">
        <v>105.85060900000001</v>
      </c>
      <c r="I163" s="36">
        <f>IF(ISBLANK(H164),"",Long1[[#This Row],[Adj Close]]/H164-1)</f>
        <v>-1.2809094362522311E-2</v>
      </c>
      <c r="J163" s="40">
        <v>43955</v>
      </c>
      <c r="K163" s="38">
        <v>15.6</v>
      </c>
      <c r="L163" s="39">
        <f>IF(ISBLANK(K164),"",Long2[[#This Row],[Adj Close]]/K164-1)</f>
        <v>1.298701298701288E-2</v>
      </c>
      <c r="P163" s="40">
        <v>43948</v>
      </c>
      <c r="Q163" s="38">
        <v>15.216695</v>
      </c>
      <c r="R163" s="39">
        <f>IF(ISBLANK(Q164),"",Long4[[#This Row],[Adj Close]]/Q164-1)</f>
        <v>0.10064073807841933</v>
      </c>
      <c r="S163" s="32">
        <v>43948</v>
      </c>
      <c r="T163">
        <v>169.429993</v>
      </c>
      <c r="U163" s="36">
        <f>IF(ISBLANK(T164),"",Long5[[#This Row],[Adj Close]]/T164-1)</f>
        <v>-0.12452852852027352</v>
      </c>
      <c r="V163" s="40">
        <v>43948</v>
      </c>
      <c r="W163" s="38">
        <v>67.919998000000007</v>
      </c>
      <c r="X163" s="39">
        <f>IF(ISBLANK(W164),"",Long6[[#This Row],[Adj Close]]/W164-1)</f>
        <v>1.071430107355531E-2</v>
      </c>
      <c r="Y163" s="32">
        <v>43948</v>
      </c>
      <c r="Z163">
        <v>14.58</v>
      </c>
      <c r="AA163" s="36">
        <f>IF(ISBLANK(Z164),"",Long7[[#This Row],[Adj Close]]/Z164-1)</f>
        <v>3.9942938659058624E-2</v>
      </c>
      <c r="AE163" s="32">
        <v>43948</v>
      </c>
      <c r="AF163" s="47">
        <v>47.474967999999997</v>
      </c>
      <c r="AG163" s="36">
        <f>IF(ISBLANK(AF164),"",Short0[[#This Row],[Adj Close]]/AF164-1)</f>
        <v>0.1568198186675489</v>
      </c>
      <c r="AH163" s="40">
        <v>43948</v>
      </c>
      <c r="AI163" s="42">
        <v>65.458511000000001</v>
      </c>
      <c r="AJ163" s="39">
        <f>IF(ISBLANK(AH164),"",Short1[[#This Row],[Adj Close]]/AH164-1)</f>
        <v>-0.99851030902801485</v>
      </c>
      <c r="AK163" s="32">
        <v>43948</v>
      </c>
      <c r="AL163" s="47">
        <v>134.050003</v>
      </c>
      <c r="AM163" s="36">
        <f>IF(ISBLANK(AL164),"",Short2[[#This Row],[Adj Close]]/AL164-1)</f>
        <v>4.2136342916258007E-2</v>
      </c>
      <c r="AN163" s="40">
        <v>43948</v>
      </c>
      <c r="AO163" s="42">
        <v>14.769947999999999</v>
      </c>
      <c r="AP163" s="39">
        <f>IF(ISBLANK(AO164),"",Short3[[#This Row],[Adj Close]]/AO164-1)</f>
        <v>2.3476995731732453E-2</v>
      </c>
      <c r="AQ163" s="32">
        <v>43948</v>
      </c>
      <c r="AR163" s="47">
        <v>22.248783</v>
      </c>
      <c r="AS163" s="36">
        <f>IF(ISBLANK(AR164),"",Short4[[#This Row],[Adj Close]]/AR164-1)</f>
        <v>-2.5303113360907514E-2</v>
      </c>
      <c r="AT163" s="40">
        <v>43948</v>
      </c>
      <c r="AU163" s="42">
        <v>10.752891999999999</v>
      </c>
      <c r="AV163" s="39">
        <f>IF(ISBLANK(AU164),"",Short5[[#This Row],[Adj Close]]/AU164-1)</f>
        <v>-1.5887179799758067E-2</v>
      </c>
      <c r="AW163" s="32">
        <v>43948</v>
      </c>
      <c r="AX163" s="47">
        <v>108.216049</v>
      </c>
      <c r="AY163" s="36">
        <f>IF(ISBLANK(AX164),"",Short6[[#This Row],[Adj Close]]/AX164-1)</f>
        <v>3.6845410190521788E-2</v>
      </c>
      <c r="AZ163" s="40">
        <v>43948</v>
      </c>
      <c r="BA163" s="42">
        <v>138.64880400000001</v>
      </c>
      <c r="BB163" s="39">
        <f>IF(ISBLANK(BA164),"",Short7[[#This Row],[Adj Close]]/BA164-1)</f>
        <v>2.0430535021754181E-2</v>
      </c>
    </row>
    <row r="164" spans="1:54" x14ac:dyDescent="0.25">
      <c r="A164" s="40">
        <v>43941</v>
      </c>
      <c r="B164" s="42">
        <v>2836.73999</v>
      </c>
      <c r="C164" s="39">
        <f>IF(ISBLANK(B165), "", GSPC[[#This Row],[Adj Close]]/B165-1)</f>
        <v>-1.3156819904175721E-2</v>
      </c>
      <c r="D164" s="40">
        <v>43941</v>
      </c>
      <c r="E164" s="38">
        <v>54.009998000000003</v>
      </c>
      <c r="F164" s="39">
        <f>IF(ISBLANK(E165), "", Long0[[#This Row],[Adj Close]]/E165-1)</f>
        <v>5.036950798792339E-2</v>
      </c>
      <c r="G164" s="32">
        <v>43941</v>
      </c>
      <c r="H164">
        <v>107.224052</v>
      </c>
      <c r="I164" s="36">
        <f>IF(ISBLANK(H165),"",Long1[[#This Row],[Adj Close]]/H165-1)</f>
        <v>9.8126022694458026E-3</v>
      </c>
      <c r="J164" s="40">
        <v>43948</v>
      </c>
      <c r="K164" s="38">
        <v>15.4</v>
      </c>
      <c r="L164" s="39">
        <f>IF(ISBLANK(K165),"",Long2[[#This Row],[Adj Close]]/K165-1)</f>
        <v>5.1194539249146853E-2</v>
      </c>
      <c r="P164" s="40">
        <v>43941</v>
      </c>
      <c r="Q164" s="38">
        <v>13.825305999999999</v>
      </c>
      <c r="R164" s="39">
        <f>IF(ISBLANK(Q165),"",Long4[[#This Row],[Adj Close]]/Q165-1)</f>
        <v>2.4294239844912413E-2</v>
      </c>
      <c r="S164" s="32">
        <v>43941</v>
      </c>
      <c r="T164">
        <v>193.529999</v>
      </c>
      <c r="U164" s="36">
        <f>IF(ISBLANK(T165),"",Long5[[#This Row],[Adj Close]]/T165-1)</f>
        <v>0.11692730727933731</v>
      </c>
      <c r="V164" s="40">
        <v>43941</v>
      </c>
      <c r="W164" s="38">
        <v>67.199996999999996</v>
      </c>
      <c r="X164" s="39">
        <f>IF(ISBLANK(W165),"",Long6[[#This Row],[Adj Close]]/W165-1)</f>
        <v>-4.000004285714287E-2</v>
      </c>
      <c r="Y164" s="32">
        <v>43941</v>
      </c>
      <c r="Z164">
        <v>14.02</v>
      </c>
      <c r="AA164" s="36">
        <f>IF(ISBLANK(Z165),"",Long7[[#This Row],[Adj Close]]/Z165-1)</f>
        <v>1.5942028985507228E-2</v>
      </c>
      <c r="AE164" s="32">
        <v>43941</v>
      </c>
      <c r="AF164" s="47">
        <v>41.039206999999998</v>
      </c>
      <c r="AG164" s="36">
        <f>IF(ISBLANK(AF165),"",Short0[[#This Row],[Adj Close]]/AF165-1)</f>
        <v>-1.1647461878694365E-3</v>
      </c>
      <c r="AH164" s="40">
        <v>43941</v>
      </c>
      <c r="AI164" s="42">
        <v>65.114281000000005</v>
      </c>
      <c r="AJ164" s="39">
        <f>IF(ISBLANK(AH165),"",Short1[[#This Row],[Adj Close]]/AH165-1)</f>
        <v>-0.99851790683752906</v>
      </c>
      <c r="AK164" s="32">
        <v>43941</v>
      </c>
      <c r="AL164" s="47">
        <v>128.63000500000001</v>
      </c>
      <c r="AM164" s="36">
        <f>IF(ISBLANK(AL165),"",Short2[[#This Row],[Adj Close]]/AL165-1)</f>
        <v>-4.8242614054425981E-2</v>
      </c>
      <c r="AN164" s="40">
        <v>43941</v>
      </c>
      <c r="AO164" s="42">
        <v>14.431148</v>
      </c>
      <c r="AP164" s="39">
        <f>IF(ISBLANK(AO165),"",Short3[[#This Row],[Adj Close]]/AO165-1)</f>
        <v>-2.1725590300628261E-2</v>
      </c>
      <c r="AQ164" s="32">
        <v>43941</v>
      </c>
      <c r="AR164" s="47">
        <v>22.826360999999999</v>
      </c>
      <c r="AS164" s="36">
        <f>IF(ISBLANK(AR165),"",Short4[[#This Row],[Adj Close]]/AR165-1)</f>
        <v>0.1194030487533364</v>
      </c>
      <c r="AT164" s="40">
        <v>43941</v>
      </c>
      <c r="AU164" s="42">
        <v>10.926482999999999</v>
      </c>
      <c r="AV164" s="39">
        <f>IF(ISBLANK(AU165),"",Short5[[#This Row],[Adj Close]]/AU165-1)</f>
        <v>-1.0480330520822423E-2</v>
      </c>
      <c r="AW164" s="32">
        <v>43941</v>
      </c>
      <c r="AX164" s="47">
        <v>104.370476</v>
      </c>
      <c r="AY164" s="36">
        <f>IF(ISBLANK(AX165),"",Short6[[#This Row],[Adj Close]]/AX165-1)</f>
        <v>6.3934961973800331E-2</v>
      </c>
      <c r="AZ164" s="40">
        <v>43941</v>
      </c>
      <c r="BA164" s="42">
        <v>135.872849</v>
      </c>
      <c r="BB164" s="39">
        <f>IF(ISBLANK(BA165),"",Short7[[#This Row],[Adj Close]]/BA165-1)</f>
        <v>-4.0055522866490278E-2</v>
      </c>
    </row>
    <row r="165" spans="1:54" x14ac:dyDescent="0.25">
      <c r="A165" s="40">
        <v>43934</v>
      </c>
      <c r="B165" s="42">
        <v>2874.5600589999999</v>
      </c>
      <c r="C165" s="39">
        <f>IF(ISBLANK(B166), "", GSPC[[#This Row],[Adj Close]]/B166-1)</f>
        <v>3.0374715549576381E-2</v>
      </c>
      <c r="D165" s="40">
        <v>43934</v>
      </c>
      <c r="E165" s="38">
        <v>51.419998</v>
      </c>
      <c r="F165" s="39">
        <f>IF(ISBLANK(E166), "", Long0[[#This Row],[Adj Close]]/E166-1)</f>
        <v>0.12393438251366118</v>
      </c>
      <c r="G165" s="32">
        <v>43934</v>
      </c>
      <c r="H165">
        <v>106.182129</v>
      </c>
      <c r="I165" s="36">
        <f>IF(ISBLANK(H166),"",Long1[[#This Row],[Adj Close]]/H166-1)</f>
        <v>4.2305812617217109E-2</v>
      </c>
      <c r="J165" s="40">
        <v>43941</v>
      </c>
      <c r="K165" s="38">
        <v>14.65</v>
      </c>
      <c r="L165" s="39">
        <f>IF(ISBLANK(K166),"",Long2[[#This Row],[Adj Close]]/K166-1)</f>
        <v>-3.9344262295081922E-2</v>
      </c>
      <c r="P165" s="40">
        <v>43934</v>
      </c>
      <c r="Q165" s="38">
        <v>13.497396999999999</v>
      </c>
      <c r="R165" s="39">
        <f>IF(ISBLANK(Q166),"",Long4[[#This Row],[Adj Close]]/Q166-1)</f>
        <v>-6.5070676970882091E-2</v>
      </c>
      <c r="S165" s="32">
        <v>43934</v>
      </c>
      <c r="T165">
        <v>173.270004</v>
      </c>
      <c r="U165" s="36">
        <f>IF(ISBLANK(T166),"",Long5[[#This Row],[Adj Close]]/T166-1)</f>
        <v>0.18144006050893058</v>
      </c>
      <c r="V165" s="40">
        <v>43934</v>
      </c>
      <c r="W165" s="38">
        <v>70</v>
      </c>
      <c r="X165" s="39">
        <f>IF(ISBLANK(W166),"",Long6[[#This Row],[Adj Close]]/W166-1)</f>
        <v>1.68507273010301E-2</v>
      </c>
      <c r="Y165" s="32">
        <v>43934</v>
      </c>
      <c r="Z165">
        <v>13.8</v>
      </c>
      <c r="AA165" s="36">
        <f>IF(ISBLANK(Z166),"",Long7[[#This Row],[Adj Close]]/Z166-1)</f>
        <v>-3.4965034965035002E-2</v>
      </c>
      <c r="AE165" s="32">
        <v>43934</v>
      </c>
      <c r="AF165" s="47">
        <v>41.087063000000001</v>
      </c>
      <c r="AG165" s="36">
        <f>IF(ISBLANK(AF166),"",Short0[[#This Row],[Adj Close]]/AF166-1)</f>
        <v>-4.1741049381384343E-2</v>
      </c>
      <c r="AH165" s="40">
        <v>43934</v>
      </c>
      <c r="AI165" s="42">
        <v>63.773586000000002</v>
      </c>
      <c r="AJ165" s="39">
        <f>IF(ISBLANK(AH166),"",Short1[[#This Row],[Adj Close]]/AH166-1)</f>
        <v>-0.99854819163612352</v>
      </c>
      <c r="AK165" s="32">
        <v>43934</v>
      </c>
      <c r="AL165" s="47">
        <v>135.14999399999999</v>
      </c>
      <c r="AM165" s="36">
        <f>IF(ISBLANK(AL166),"",Short2[[#This Row],[Adj Close]]/AL166-1)</f>
        <v>9.7620379215959785E-2</v>
      </c>
      <c r="AN165" s="40">
        <v>43934</v>
      </c>
      <c r="AO165" s="42">
        <v>14.751636</v>
      </c>
      <c r="AP165" s="39">
        <f>IF(ISBLANK(AO166),"",Short3[[#This Row],[Adj Close]]/AO166-1)</f>
        <v>1.8657085138613638E-3</v>
      </c>
      <c r="AQ165" s="32">
        <v>43934</v>
      </c>
      <c r="AR165" s="47">
        <v>20.391548</v>
      </c>
      <c r="AS165" s="36">
        <f>IF(ISBLANK(AR166),"",Short4[[#This Row],[Adj Close]]/AR166-1)</f>
        <v>-4.7496024917368596E-2</v>
      </c>
      <c r="AT165" s="40">
        <v>43934</v>
      </c>
      <c r="AU165" s="42">
        <v>11.042209</v>
      </c>
      <c r="AV165" s="39">
        <f>IF(ISBLANK(AU166),"",Short5[[#This Row],[Adj Close]]/AU166-1)</f>
        <v>-0.11719357295187305</v>
      </c>
      <c r="AW165" s="32">
        <v>43934</v>
      </c>
      <c r="AX165" s="47">
        <v>98.098549000000006</v>
      </c>
      <c r="AY165" s="36">
        <f>IF(ISBLANK(AX166),"",Short6[[#This Row],[Adj Close]]/AX166-1)</f>
        <v>7.3869746321066021E-2</v>
      </c>
      <c r="AZ165" s="40">
        <v>43934</v>
      </c>
      <c r="BA165" s="42">
        <v>141.542404</v>
      </c>
      <c r="BB165" s="39">
        <f>IF(ISBLANK(BA166),"",Short7[[#This Row],[Adj Close]]/BA166-1)</f>
        <v>4.2931647130475703E-2</v>
      </c>
    </row>
    <row r="166" spans="1:54" x14ac:dyDescent="0.25">
      <c r="A166" s="40">
        <v>43927</v>
      </c>
      <c r="B166" s="42">
        <v>2789.820068</v>
      </c>
      <c r="C166" s="39">
        <f>IF(ISBLANK(B167), "", GSPC[[#This Row],[Adj Close]]/B167-1)</f>
        <v>0.12101749055098709</v>
      </c>
      <c r="D166" s="40">
        <v>43927</v>
      </c>
      <c r="E166" s="38">
        <v>45.75</v>
      </c>
      <c r="F166" s="39">
        <f>IF(ISBLANK(E167), "", Long0[[#This Row],[Adj Close]]/E167-1)</f>
        <v>0.16175720767503288</v>
      </c>
      <c r="G166" s="32">
        <v>43927</v>
      </c>
      <c r="H166">
        <v>101.872337</v>
      </c>
      <c r="I166" s="36">
        <f>IF(ISBLANK(H167),"",Long1[[#This Row],[Adj Close]]/H167-1)</f>
        <v>3.1160120026430427E-2</v>
      </c>
      <c r="J166" s="40">
        <v>43934</v>
      </c>
      <c r="K166" s="38">
        <v>15.25</v>
      </c>
      <c r="L166" s="39">
        <f>IF(ISBLANK(K167),"",Long2[[#This Row],[Adj Close]]/K167-1)</f>
        <v>1.3289036544850363E-2</v>
      </c>
      <c r="P166" s="40">
        <v>43927</v>
      </c>
      <c r="Q166" s="38">
        <v>14.436809999999999</v>
      </c>
      <c r="R166" s="39">
        <f>IF(ISBLANK(Q167),"",Long4[[#This Row],[Adj Close]]/Q167-1)</f>
        <v>3.0788958997176596E-3</v>
      </c>
      <c r="S166" s="32">
        <v>43927</v>
      </c>
      <c r="T166">
        <v>146.66000399999999</v>
      </c>
      <c r="U166" s="36">
        <f>IF(ISBLANK(T167),"",Long5[[#This Row],[Adj Close]]/T167-1)</f>
        <v>-6.1135667191923315E-2</v>
      </c>
      <c r="V166" s="40">
        <v>43927</v>
      </c>
      <c r="W166" s="38">
        <v>68.839995999999999</v>
      </c>
      <c r="X166" s="39">
        <f>IF(ISBLANK(W167),"",Long6[[#This Row],[Adj Close]]/W167-1)</f>
        <v>-2.960256471377043E-2</v>
      </c>
      <c r="Y166" s="32">
        <v>43927</v>
      </c>
      <c r="Z166">
        <v>14.3</v>
      </c>
      <c r="AA166" s="36">
        <f>IF(ISBLANK(Z167),"",Long7[[#This Row],[Adj Close]]/Z167-1)</f>
        <v>1.4184397163120588E-2</v>
      </c>
      <c r="AE166" s="32">
        <v>43927</v>
      </c>
      <c r="AF166" s="47">
        <v>42.876784999999998</v>
      </c>
      <c r="AG166" s="36">
        <f>IF(ISBLANK(AF167),"",Short0[[#This Row],[Adj Close]]/AF167-1)</f>
        <v>0.34171915399515873</v>
      </c>
      <c r="AH166" s="40">
        <v>43927</v>
      </c>
      <c r="AI166" s="42">
        <v>59.778671000000003</v>
      </c>
      <c r="AJ166" s="39">
        <f>IF(ISBLANK(AH167),"",Short1[[#This Row],[Adj Close]]/AH167-1)</f>
        <v>-0.99863891914845171</v>
      </c>
      <c r="AK166" s="32">
        <v>43927</v>
      </c>
      <c r="AL166" s="47">
        <v>123.129997</v>
      </c>
      <c r="AM166" s="36">
        <f>IF(ISBLANK(AL167),"",Short2[[#This Row],[Adj Close]]/AL167-1)</f>
        <v>0.20550223424223835</v>
      </c>
      <c r="AN166" s="40">
        <v>43927</v>
      </c>
      <c r="AO166" s="42">
        <v>14.724164999999999</v>
      </c>
      <c r="AP166" s="39">
        <f>IF(ISBLANK(AO167),"",Short3[[#This Row],[Adj Close]]/AO167-1)</f>
        <v>0.17030561611639983</v>
      </c>
      <c r="AQ166" s="32">
        <v>43927</v>
      </c>
      <c r="AR166" s="47">
        <v>21.408359999999998</v>
      </c>
      <c r="AS166" s="36">
        <f>IF(ISBLANK(AR167),"",Short4[[#This Row],[Adj Close]]/AR167-1)</f>
        <v>0.39760675618693986</v>
      </c>
      <c r="AT166" s="40">
        <v>43927</v>
      </c>
      <c r="AU166" s="42">
        <v>12.508075</v>
      </c>
      <c r="AV166" s="39">
        <f>IF(ISBLANK(AU167),"",Short5[[#This Row],[Adj Close]]/AU167-1)</f>
        <v>0.30482912192557743</v>
      </c>
      <c r="AW166" s="32">
        <v>43927</v>
      </c>
      <c r="AX166" s="47">
        <v>91.35051</v>
      </c>
      <c r="AY166" s="36">
        <f>IF(ISBLANK(AX167),"",Short6[[#This Row],[Adj Close]]/AX167-1)</f>
        <v>0.28486820638167898</v>
      </c>
      <c r="AZ166" s="40">
        <v>43927</v>
      </c>
      <c r="BA166" s="42">
        <v>135.71589700000001</v>
      </c>
      <c r="BB166" s="39">
        <f>IF(ISBLANK(BA167),"",Short7[[#This Row],[Adj Close]]/BA167-1)</f>
        <v>0.16946990321473687</v>
      </c>
    </row>
    <row r="167" spans="1:54" x14ac:dyDescent="0.25">
      <c r="A167" s="40">
        <v>43920</v>
      </c>
      <c r="B167" s="42">
        <v>2488.6499020000001</v>
      </c>
      <c r="C167" s="39">
        <f>IF(ISBLANK(B168), "", GSPC[[#This Row],[Adj Close]]/B168-1)</f>
        <v>-2.0783274877419267E-2</v>
      </c>
      <c r="D167" s="40">
        <v>43920</v>
      </c>
      <c r="E167" s="38">
        <v>39.380001</v>
      </c>
      <c r="F167" s="39">
        <f>IF(ISBLANK(E168), "", Long0[[#This Row],[Adj Close]]/E168-1)</f>
        <v>-5.8345265423242476E-2</v>
      </c>
      <c r="G167" s="32">
        <v>43920</v>
      </c>
      <c r="H167">
        <v>98.793907000000004</v>
      </c>
      <c r="I167" s="36">
        <f>IF(ISBLANK(H168),"",Long1[[#This Row],[Adj Close]]/H168-1)</f>
        <v>5.931350600043217E-2</v>
      </c>
      <c r="J167" s="40">
        <v>43927</v>
      </c>
      <c r="K167" s="38">
        <v>15.05</v>
      </c>
      <c r="L167" s="39">
        <f>IF(ISBLANK(K168),"",Long2[[#This Row],[Adj Close]]/K168-1)</f>
        <v>-5.3459119496855334E-2</v>
      </c>
      <c r="P167" s="40">
        <v>43920</v>
      </c>
      <c r="Q167" s="38">
        <v>14.392497000000001</v>
      </c>
      <c r="R167" s="39">
        <f>IF(ISBLANK(Q168),"",Long4[[#This Row],[Adj Close]]/Q168-1)</f>
        <v>0.38448407864621537</v>
      </c>
      <c r="S167" s="32">
        <v>43920</v>
      </c>
      <c r="T167">
        <v>156.21000699999999</v>
      </c>
      <c r="U167" s="36">
        <f>IF(ISBLANK(T168),"",Long5[[#This Row],[Adj Close]]/T168-1)</f>
        <v>-4.8428343118217754E-2</v>
      </c>
      <c r="V167" s="40">
        <v>43920</v>
      </c>
      <c r="W167" s="38">
        <v>70.940002000000007</v>
      </c>
      <c r="X167" s="39">
        <f>IF(ISBLANK(W168),"",Long6[[#This Row],[Adj Close]]/W168-1)</f>
        <v>7.7460606164071022E-2</v>
      </c>
      <c r="Y167" s="32">
        <v>43920</v>
      </c>
      <c r="Z167">
        <v>14.1</v>
      </c>
      <c r="AA167" s="36">
        <f>IF(ISBLANK(Z168),"",Long7[[#This Row],[Adj Close]]/Z168-1)</f>
        <v>6.0150375939849621E-2</v>
      </c>
      <c r="AE167" s="32">
        <v>43920</v>
      </c>
      <c r="AF167" s="47">
        <v>31.956602</v>
      </c>
      <c r="AG167" s="36">
        <f>IF(ISBLANK(AF168),"",Short0[[#This Row],[Adj Close]]/AF168-1)</f>
        <v>-0.17064085524843831</v>
      </c>
      <c r="AH167" s="40">
        <v>43920</v>
      </c>
      <c r="AI167" s="42">
        <v>48.446190000000001</v>
      </c>
      <c r="AJ167" s="39">
        <f>IF(ISBLANK(AH168),"",Short1[[#This Row],[Adj Close]]/AH168-1)</f>
        <v>-0.99889676883838496</v>
      </c>
      <c r="AK167" s="32">
        <v>43920</v>
      </c>
      <c r="AL167" s="47">
        <v>102.139999</v>
      </c>
      <c r="AM167" s="36">
        <f>IF(ISBLANK(AL168),"",Short2[[#This Row],[Adj Close]]/AL168-1)</f>
        <v>-0.18130813271388047</v>
      </c>
      <c r="AN167" s="40">
        <v>43920</v>
      </c>
      <c r="AO167" s="42">
        <v>12.581469999999999</v>
      </c>
      <c r="AP167" s="39">
        <f>IF(ISBLANK(AO168),"",Short3[[#This Row],[Adj Close]]/AO168-1)</f>
        <v>-7.6612738980187278E-2</v>
      </c>
      <c r="AQ167" s="32">
        <v>43920</v>
      </c>
      <c r="AR167" s="47">
        <v>15.317871</v>
      </c>
      <c r="AS167" s="36">
        <f>IF(ISBLANK(AR168),"",Short4[[#This Row],[Adj Close]]/AR168-1)</f>
        <v>-0.16307627297974081</v>
      </c>
      <c r="AT167" s="40">
        <v>43920</v>
      </c>
      <c r="AU167" s="42">
        <v>9.5859869999999994</v>
      </c>
      <c r="AV167" s="39">
        <f>IF(ISBLANK(AU168),"",Short5[[#This Row],[Adj Close]]/AU168-1)</f>
        <v>4.0403619326367934E-3</v>
      </c>
      <c r="AW167" s="32">
        <v>43920</v>
      </c>
      <c r="AX167" s="47">
        <v>71.097183000000001</v>
      </c>
      <c r="AY167" s="36">
        <f>IF(ISBLANK(AX168),"",Short6[[#This Row],[Adj Close]]/AX168-1)</f>
        <v>1.1602794944702843E-3</v>
      </c>
      <c r="AZ167" s="40">
        <v>43920</v>
      </c>
      <c r="BA167" s="42">
        <v>116.049072</v>
      </c>
      <c r="BB167" s="39">
        <f>IF(ISBLANK(BA168),"",Short7[[#This Row],[Adj Close]]/BA168-1)</f>
        <v>-0.11748454513344853</v>
      </c>
    </row>
    <row r="168" spans="1:54" x14ac:dyDescent="0.25">
      <c r="A168" s="40">
        <v>43913</v>
      </c>
      <c r="B168" s="42">
        <v>2541.469971</v>
      </c>
      <c r="C168" s="39">
        <f>IF(ISBLANK(B169), "", GSPC[[#This Row],[Adj Close]]/B169-1)</f>
        <v>0.10262831551854656</v>
      </c>
      <c r="D168" s="40">
        <v>43913</v>
      </c>
      <c r="E168" s="38">
        <v>41.82</v>
      </c>
      <c r="F168" s="39">
        <f>IF(ISBLANK(E169), "", Long0[[#This Row],[Adj Close]]/E169-1)</f>
        <v>7.3408651781536216E-2</v>
      </c>
      <c r="G168" s="32">
        <v>43913</v>
      </c>
      <c r="H168">
        <v>93.262198999999995</v>
      </c>
      <c r="I168" s="36">
        <f>IF(ISBLANK(H169),"",Long1[[#This Row],[Adj Close]]/H169-1)</f>
        <v>3.8169599428488077E-2</v>
      </c>
      <c r="J168" s="40">
        <v>43920</v>
      </c>
      <c r="K168" s="38">
        <v>15.9</v>
      </c>
      <c r="L168" s="39">
        <f>IF(ISBLANK(K169),"",Long2[[#This Row],[Adj Close]]/K169-1)</f>
        <v>4.6052631578947345E-2</v>
      </c>
      <c r="P168" s="40">
        <v>43913</v>
      </c>
      <c r="Q168" s="38">
        <v>10.395567</v>
      </c>
      <c r="R168" s="39">
        <f>IF(ISBLANK(Q169),"",Long4[[#This Row],[Adj Close]]/Q169-1)</f>
        <v>5.7709641726124694E-2</v>
      </c>
      <c r="S168" s="32">
        <v>43913</v>
      </c>
      <c r="T168">
        <v>164.16000399999999</v>
      </c>
      <c r="U168" s="36">
        <f>IF(ISBLANK(T169),"",Long5[[#This Row],[Adj Close]]/T169-1)</f>
        <v>0.15817693106473363</v>
      </c>
      <c r="V168" s="40">
        <v>43913</v>
      </c>
      <c r="W168" s="38">
        <v>65.839995999999999</v>
      </c>
      <c r="X168" s="39">
        <f>IF(ISBLANK(W169),"",Long6[[#This Row],[Adj Close]]/W169-1)</f>
        <v>0.11896662134602298</v>
      </c>
      <c r="Y168" s="32">
        <v>43913</v>
      </c>
      <c r="Z168">
        <v>13.3</v>
      </c>
      <c r="AA168" s="36">
        <f>IF(ISBLANK(Z169),"",Long7[[#This Row],[Adj Close]]/Z169-1)</f>
        <v>5.9760956175298752E-2</v>
      </c>
      <c r="AE168" s="32">
        <v>43913</v>
      </c>
      <c r="AF168" s="47">
        <v>38.531680999999999</v>
      </c>
      <c r="AG168" s="36">
        <f>IF(ISBLANK(AF169),"",Short0[[#This Row],[Adj Close]]/AF169-1)</f>
        <v>0.18133802201564819</v>
      </c>
      <c r="AH168" s="40">
        <v>43913</v>
      </c>
      <c r="AI168" s="42">
        <v>56.590007999999997</v>
      </c>
      <c r="AJ168" s="39">
        <f>IF(ISBLANK(AH169),"",Short1[[#This Row],[Adj Close]]/AH169-1)</f>
        <v>-0.99871110991664014</v>
      </c>
      <c r="AK168" s="32">
        <v>43913</v>
      </c>
      <c r="AL168" s="47">
        <v>124.760002</v>
      </c>
      <c r="AM168" s="36">
        <f>IF(ISBLANK(AL169),"",Short2[[#This Row],[Adj Close]]/AL169-1)</f>
        <v>0.13109699552773346</v>
      </c>
      <c r="AN168" s="40">
        <v>43913</v>
      </c>
      <c r="AO168" s="42">
        <v>13.625344999999999</v>
      </c>
      <c r="AP168" s="39">
        <f>IF(ISBLANK(AO169),"",Short3[[#This Row],[Adj Close]]/AO169-1)</f>
        <v>-2.4262416564016953E-2</v>
      </c>
      <c r="AQ168" s="32">
        <v>43913</v>
      </c>
      <c r="AR168" s="47">
        <v>18.302589000000001</v>
      </c>
      <c r="AS168" s="36">
        <f>IF(ISBLANK(AR169),"",Short4[[#This Row],[Adj Close]]/AR169-1)</f>
        <v>0.30056512575289762</v>
      </c>
      <c r="AT168" s="40">
        <v>43913</v>
      </c>
      <c r="AU168" s="42">
        <v>9.5474119999999996</v>
      </c>
      <c r="AV168" s="39">
        <f>IF(ISBLANK(AU169),"",Short5[[#This Row],[Adj Close]]/AU169-1)</f>
        <v>3.2325298079581621E-2</v>
      </c>
      <c r="AW168" s="32">
        <v>43913</v>
      </c>
      <c r="AX168" s="47">
        <v>71.014786000000001</v>
      </c>
      <c r="AY168" s="36">
        <f>IF(ISBLANK(AX169),"",Short6[[#This Row],[Adj Close]]/AX169-1)</f>
        <v>0.37322956741272217</v>
      </c>
      <c r="AZ168" s="40">
        <v>43913</v>
      </c>
      <c r="BA168" s="42">
        <v>131.498062</v>
      </c>
      <c r="BB168" s="39">
        <f>IF(ISBLANK(BA169),"",Short7[[#This Row],[Adj Close]]/BA169-1)</f>
        <v>0.1779015497346117</v>
      </c>
    </row>
    <row r="169" spans="1:54" x14ac:dyDescent="0.25">
      <c r="A169" s="40">
        <v>43906</v>
      </c>
      <c r="B169" s="42">
        <v>2304.919922</v>
      </c>
      <c r="C169" s="39">
        <f>IF(ISBLANK(B170), "", GSPC[[#This Row],[Adj Close]]/B170-1)</f>
        <v>-0.14979605277868802</v>
      </c>
      <c r="D169" s="40">
        <v>43906</v>
      </c>
      <c r="E169" s="38">
        <v>38.959999000000003</v>
      </c>
      <c r="F169" s="39">
        <f>IF(ISBLANK(E170), "", Long0[[#This Row],[Adj Close]]/E170-1)</f>
        <v>3.5069076383344333E-2</v>
      </c>
      <c r="G169" s="32">
        <v>43906</v>
      </c>
      <c r="H169">
        <v>89.833297999999999</v>
      </c>
      <c r="I169" s="36">
        <f>IF(ISBLANK(H170),"",Long1[[#This Row],[Adj Close]]/H170-1)</f>
        <v>2.7741609457951011E-2</v>
      </c>
      <c r="J169" s="40">
        <v>43913</v>
      </c>
      <c r="K169" s="38">
        <v>15.2</v>
      </c>
      <c r="L169" s="39">
        <f>IF(ISBLANK(K170),"",Long2[[#This Row],[Adj Close]]/K170-1)</f>
        <v>6.6225165562914245E-3</v>
      </c>
      <c r="P169" s="40">
        <v>43906</v>
      </c>
      <c r="Q169" s="38">
        <v>9.8283749999999994</v>
      </c>
      <c r="R169" s="39">
        <f>IF(ISBLANK(Q170),"",Long4[[#This Row],[Adj Close]]/Q170-1)</f>
        <v>-0.31711814843525765</v>
      </c>
      <c r="S169" s="32">
        <v>43906</v>
      </c>
      <c r="T169">
        <v>141.740005</v>
      </c>
      <c r="U169" s="36">
        <f>IF(ISBLANK(T170),"",Long5[[#This Row],[Adj Close]]/T170-1)</f>
        <v>0.10777654023704275</v>
      </c>
      <c r="V169" s="40">
        <v>43906</v>
      </c>
      <c r="W169" s="38">
        <v>58.84</v>
      </c>
      <c r="X169" s="39">
        <f>IF(ISBLANK(W170),"",Long6[[#This Row],[Adj Close]]/W170-1)</f>
        <v>3.6645561544945693E-2</v>
      </c>
      <c r="Y169" s="32">
        <v>43906</v>
      </c>
      <c r="Z169">
        <v>12.55</v>
      </c>
      <c r="AA169" s="36">
        <f>IF(ISBLANK(Z170),"",Long7[[#This Row],[Adj Close]]/Z170-1)</f>
        <v>-2.7131782945736371E-2</v>
      </c>
      <c r="AE169" s="32">
        <v>43906</v>
      </c>
      <c r="AF169" s="47">
        <v>32.616982</v>
      </c>
      <c r="AG169" s="36">
        <f>IF(ISBLANK(AF170),"",Short0[[#This Row],[Adj Close]]/AF170-1)</f>
        <v>-0.25394044869181154</v>
      </c>
      <c r="AH169" s="40">
        <v>43906</v>
      </c>
      <c r="AI169" s="42">
        <v>46.361812999999998</v>
      </c>
      <c r="AJ169" s="39">
        <f>IF(ISBLANK(AH170),"",Short1[[#This Row],[Adj Close]]/AH170-1)</f>
        <v>-0.99894389819813667</v>
      </c>
      <c r="AK169" s="32">
        <v>43906</v>
      </c>
      <c r="AL169" s="47">
        <v>110.300003</v>
      </c>
      <c r="AM169" s="36">
        <f>IF(ISBLANK(AL170),"",Short2[[#This Row],[Adj Close]]/AL170-1)</f>
        <v>-4.2451592283156647E-2</v>
      </c>
      <c r="AN169" s="40">
        <v>43906</v>
      </c>
      <c r="AO169" s="42">
        <v>13.964149000000001</v>
      </c>
      <c r="AP169" s="39">
        <f>IF(ISBLANK(AO170),"",Short3[[#This Row],[Adj Close]]/AO170-1)</f>
        <v>1.3289008580138484E-2</v>
      </c>
      <c r="AQ169" s="32">
        <v>43906</v>
      </c>
      <c r="AR169" s="47">
        <v>14.072797</v>
      </c>
      <c r="AS169" s="36">
        <f>IF(ISBLANK(AR170),"",Short4[[#This Row],[Adj Close]]/AR170-1)</f>
        <v>-0.3420116452480334</v>
      </c>
      <c r="AT169" s="40">
        <v>43906</v>
      </c>
      <c r="AU169" s="42">
        <v>9.2484529999999996</v>
      </c>
      <c r="AV169" s="39">
        <f>IF(ISBLANK(AU170),"",Short5[[#This Row],[Adj Close]]/AU170-1)</f>
        <v>-0.12897359256024676</v>
      </c>
      <c r="AW169" s="32">
        <v>43906</v>
      </c>
      <c r="AX169" s="47">
        <v>51.713703000000002</v>
      </c>
      <c r="AY169" s="36">
        <f>IF(ISBLANK(AX170),"",Short6[[#This Row],[Adj Close]]/AX170-1)</f>
        <v>-0.17038793466269342</v>
      </c>
      <c r="AZ169" s="40">
        <v>43906</v>
      </c>
      <c r="BA169" s="42">
        <v>111.63756600000001</v>
      </c>
      <c r="BB169" s="39">
        <f>IF(ISBLANK(BA170),"",Short7[[#This Row],[Adj Close]]/BA170-1)</f>
        <v>-0.21708358342344947</v>
      </c>
    </row>
    <row r="170" spans="1:54" x14ac:dyDescent="0.25">
      <c r="A170" s="40">
        <v>43899</v>
      </c>
      <c r="B170" s="42">
        <v>2711.0200199999999</v>
      </c>
      <c r="C170" s="39">
        <f>IF(ISBLANK(B171), "", GSPC[[#This Row],[Adj Close]]/B171-1)</f>
        <v>-8.7926498623186133E-2</v>
      </c>
      <c r="D170" s="40">
        <v>43899</v>
      </c>
      <c r="E170" s="38">
        <v>37.639999000000003</v>
      </c>
      <c r="F170" s="39">
        <f>IF(ISBLANK(E171), "", Long0[[#This Row],[Adj Close]]/E171-1)</f>
        <v>-0.25992925167264536</v>
      </c>
      <c r="G170" s="32">
        <v>43899</v>
      </c>
      <c r="H170">
        <v>87.408446999999995</v>
      </c>
      <c r="I170" s="36">
        <f>IF(ISBLANK(H171),"",Long1[[#This Row],[Adj Close]]/H171-1)</f>
        <v>-0.13555036577668844</v>
      </c>
      <c r="J170" s="40">
        <v>43906</v>
      </c>
      <c r="K170" s="38">
        <v>15.1</v>
      </c>
      <c r="L170" s="39">
        <f>IF(ISBLANK(K171),"",Long2[[#This Row],[Adj Close]]/K171-1)</f>
        <v>1.0033444816053505E-2</v>
      </c>
      <c r="P170" s="40">
        <v>43899</v>
      </c>
      <c r="Q170" s="38">
        <v>14.392497000000001</v>
      </c>
      <c r="R170" s="39">
        <f>IF(ISBLANK(Q171),"",Long4[[#This Row],[Adj Close]]/Q171-1)</f>
        <v>-0.34316193899092395</v>
      </c>
      <c r="S170" s="32">
        <v>43899</v>
      </c>
      <c r="T170">
        <v>127.949997</v>
      </c>
      <c r="U170" s="36">
        <f>IF(ISBLANK(T171),"",Long5[[#This Row],[Adj Close]]/T171-1)</f>
        <v>-5.8498876754917273E-2</v>
      </c>
      <c r="V170" s="40">
        <v>43899</v>
      </c>
      <c r="W170" s="38">
        <v>56.759998000000003</v>
      </c>
      <c r="X170" s="39">
        <f>IF(ISBLANK(W171),"",Long6[[#This Row],[Adj Close]]/W171-1)</f>
        <v>-0.13659872639485016</v>
      </c>
      <c r="Y170" s="32">
        <v>43899</v>
      </c>
      <c r="Z170">
        <v>12.9</v>
      </c>
      <c r="AA170" s="36">
        <f>IF(ISBLANK(Z171),"",Long7[[#This Row],[Adj Close]]/Z171-1)</f>
        <v>-0.23214281143707205</v>
      </c>
      <c r="AE170" s="32">
        <v>43899</v>
      </c>
      <c r="AF170" s="47">
        <v>43.719006</v>
      </c>
      <c r="AG170" s="36">
        <f>IF(ISBLANK(AF171),"",Short0[[#This Row],[Adj Close]]/AF171-1)</f>
        <v>-0.26970420276412221</v>
      </c>
      <c r="AH170" s="40">
        <v>43899</v>
      </c>
      <c r="AI170" s="42">
        <v>54.808376000000003</v>
      </c>
      <c r="AJ170" s="39">
        <f>IF(ISBLANK(AH171),"",Short1[[#This Row],[Adj Close]]/AH171-1)</f>
        <v>-0.99875129007564023</v>
      </c>
      <c r="AK170" s="32">
        <v>43899</v>
      </c>
      <c r="AL170" s="47">
        <v>115.19000200000001</v>
      </c>
      <c r="AM170" s="36">
        <f>IF(ISBLANK(AL171),"",Short2[[#This Row],[Adj Close]]/AL171-1)</f>
        <v>-0.17093709268839641</v>
      </c>
      <c r="AN170" s="40">
        <v>43899</v>
      </c>
      <c r="AO170" s="42">
        <v>13.781013</v>
      </c>
      <c r="AP170" s="39">
        <f>IF(ISBLANK(AO171),"",Short3[[#This Row],[Adj Close]]/AO171-1)</f>
        <v>-2.2727225988212196E-2</v>
      </c>
      <c r="AQ170" s="32">
        <v>43899</v>
      </c>
      <c r="AR170" s="47">
        <v>21.387608</v>
      </c>
      <c r="AS170" s="36">
        <f>IF(ISBLANK(AR171),"",Short4[[#This Row],[Adj Close]]/AR171-1)</f>
        <v>-5.9753645488710871E-2</v>
      </c>
      <c r="AT170" s="40">
        <v>43899</v>
      </c>
      <c r="AU170" s="42">
        <v>10.617879</v>
      </c>
      <c r="AV170" s="39">
        <f>IF(ISBLANK(AU171),"",Short5[[#This Row],[Adj Close]]/AU171-1)</f>
        <v>-0.22780016537977354</v>
      </c>
      <c r="AW170" s="32">
        <v>43899</v>
      </c>
      <c r="AX170" s="47">
        <v>62.334800999999999</v>
      </c>
      <c r="AY170" s="36">
        <f>IF(ISBLANK(AX171),"",Short6[[#This Row],[Adj Close]]/AX171-1)</f>
        <v>-0.14025080261329836</v>
      </c>
      <c r="AZ170" s="40">
        <v>43899</v>
      </c>
      <c r="BA170" s="42">
        <v>142.59193400000001</v>
      </c>
      <c r="BB170" s="39">
        <f>IF(ISBLANK(BA171),"",Short7[[#This Row],[Adj Close]]/BA171-1)</f>
        <v>-6.6281779253697715E-2</v>
      </c>
    </row>
    <row r="171" spans="1:54" x14ac:dyDescent="0.25">
      <c r="A171" s="40">
        <v>43892</v>
      </c>
      <c r="B171" s="42">
        <v>2972.3701169999999</v>
      </c>
      <c r="C171" s="39">
        <f>IF(ISBLANK(B172), "", GSPC[[#This Row],[Adj Close]]/B172-1)</f>
        <v>6.1438031623135547E-3</v>
      </c>
      <c r="D171" s="40">
        <v>43892</v>
      </c>
      <c r="E171" s="38">
        <v>50.860000999999997</v>
      </c>
      <c r="F171" s="39">
        <f>IF(ISBLANK(E172), "", Long0[[#This Row],[Adj Close]]/E172-1)</f>
        <v>-4.8456500496604327E-2</v>
      </c>
      <c r="G171" s="32">
        <v>43892</v>
      </c>
      <c r="H171">
        <v>101.114563</v>
      </c>
      <c r="I171" s="36">
        <f>IF(ISBLANK(H172),"",Long1[[#This Row],[Adj Close]]/H172-1)</f>
        <v>4.9140058878473836E-2</v>
      </c>
      <c r="J171" s="40">
        <v>43899</v>
      </c>
      <c r="K171" s="38">
        <v>14.95</v>
      </c>
      <c r="L171" s="39">
        <f>IF(ISBLANK(K172),"",Long2[[#This Row],[Adj Close]]/K172-1)</f>
        <v>-9.9397590361445909E-2</v>
      </c>
      <c r="P171" s="40">
        <v>43892</v>
      </c>
      <c r="Q171" s="38">
        <v>21.911788999999999</v>
      </c>
      <c r="R171" s="39">
        <f>IF(ISBLANK(Q172),"",Long4[[#This Row],[Adj Close]]/Q172-1)</f>
        <v>-9.2753777165065165E-2</v>
      </c>
      <c r="S171" s="32">
        <v>43892</v>
      </c>
      <c r="T171">
        <v>135.89999399999999</v>
      </c>
      <c r="U171" s="36">
        <f>IF(ISBLANK(T172),"",Long5[[#This Row],[Adj Close]]/T172-1)</f>
        <v>8.7547976052720689E-2</v>
      </c>
      <c r="V171" s="40">
        <v>43892</v>
      </c>
      <c r="W171" s="38">
        <v>65.739998</v>
      </c>
      <c r="X171" s="39">
        <f>IF(ISBLANK(W172),"",Long6[[#This Row],[Adj Close]]/W172-1)</f>
        <v>-2.433955287946965E-2</v>
      </c>
      <c r="Y171" s="32">
        <v>43892</v>
      </c>
      <c r="Z171">
        <v>16.799999</v>
      </c>
      <c r="AA171" s="36">
        <f>IF(ISBLANK(Z172),"",Long7[[#This Row],[Adj Close]]/Z172-1)</f>
        <v>0.10163927868852451</v>
      </c>
      <c r="AE171" s="32">
        <v>43892</v>
      </c>
      <c r="AF171" s="47">
        <v>59.864792000000001</v>
      </c>
      <c r="AG171" s="36">
        <f>IF(ISBLANK(AF172),"",Short0[[#This Row],[Adj Close]]/AF172-1)</f>
        <v>3.6625590765219096E-2</v>
      </c>
      <c r="AH171" s="40">
        <v>43892</v>
      </c>
      <c r="AI171" s="42">
        <v>66.261932000000002</v>
      </c>
      <c r="AJ171" s="39">
        <f>IF(ISBLANK(AH172),"",Short1[[#This Row],[Adj Close]]/AH172-1)</f>
        <v>-0.99849010067221144</v>
      </c>
      <c r="AK171" s="32">
        <v>43892</v>
      </c>
      <c r="AL171" s="47">
        <v>138.94000199999999</v>
      </c>
      <c r="AM171" s="36">
        <f>IF(ISBLANK(AL172),"",Short2[[#This Row],[Adj Close]]/AL172-1)</f>
        <v>-5.6946988977845892E-2</v>
      </c>
      <c r="AN171" s="40">
        <v>43892</v>
      </c>
      <c r="AO171" s="42">
        <v>14.101501000000001</v>
      </c>
      <c r="AP171" s="39">
        <f>IF(ISBLANK(AO172),"",Short3[[#This Row],[Adj Close]]/AO172-1)</f>
        <v>-0.1041302189183746</v>
      </c>
      <c r="AQ171" s="32">
        <v>43892</v>
      </c>
      <c r="AR171" s="47">
        <v>22.746813</v>
      </c>
      <c r="AS171" s="36">
        <f>IF(ISBLANK(AR172),"",Short4[[#This Row],[Adj Close]]/AR172-1)</f>
        <v>-0.11085574437371337</v>
      </c>
      <c r="AT171" s="40">
        <v>43892</v>
      </c>
      <c r="AU171" s="42">
        <v>13.750170000000001</v>
      </c>
      <c r="AV171" s="39">
        <f>IF(ISBLANK(AU172),"",Short5[[#This Row],[Adj Close]]/AU172-1)</f>
        <v>-0.1603054227599241</v>
      </c>
      <c r="AW171" s="32">
        <v>43892</v>
      </c>
      <c r="AX171" s="47">
        <v>72.503471000000005</v>
      </c>
      <c r="AY171" s="36">
        <f>IF(ISBLANK(AX172),"",Short6[[#This Row],[Adj Close]]/AX172-1)</f>
        <v>-6.1101301348420511E-2</v>
      </c>
      <c r="AZ171" s="40">
        <v>43892</v>
      </c>
      <c r="BA171" s="42">
        <v>152.71409600000001</v>
      </c>
      <c r="BB171" s="39">
        <f>IF(ISBLANK(BA172),"",Short7[[#This Row],[Adj Close]]/BA172-1)</f>
        <v>-1.8514834450561346E-2</v>
      </c>
    </row>
    <row r="172" spans="1:54" x14ac:dyDescent="0.25">
      <c r="A172" s="40">
        <v>43885</v>
      </c>
      <c r="B172" s="42">
        <v>2954.219971</v>
      </c>
      <c r="C172" s="39">
        <f>IF(ISBLANK(B173), "", GSPC[[#This Row],[Adj Close]]/B173-1)</f>
        <v>-0.11490675724664823</v>
      </c>
      <c r="D172" s="40">
        <v>43885</v>
      </c>
      <c r="E172" s="38">
        <v>53.450001</v>
      </c>
      <c r="F172" s="39">
        <f>IF(ISBLANK(E173), "", Long0[[#This Row],[Adj Close]]/E173-1)</f>
        <v>7.920083121253807E-3</v>
      </c>
      <c r="G172" s="32">
        <v>43885</v>
      </c>
      <c r="H172">
        <v>96.378517000000002</v>
      </c>
      <c r="I172" s="36">
        <f>IF(ISBLANK(H173),"",Long1[[#This Row],[Adj Close]]/H173-1)</f>
        <v>-0.12322275778304836</v>
      </c>
      <c r="J172" s="40">
        <v>43892</v>
      </c>
      <c r="K172" s="38">
        <v>16.600000000000001</v>
      </c>
      <c r="L172" s="39">
        <f>IF(ISBLANK(K173),"",Long2[[#This Row],[Adj Close]]/K173-1)</f>
        <v>-5.9490084985835523E-2</v>
      </c>
      <c r="P172" s="40">
        <v>43885</v>
      </c>
      <c r="Q172" s="38">
        <v>24.151976000000001</v>
      </c>
      <c r="R172" s="39">
        <f>IF(ISBLANK(Q173),"",Long4[[#This Row],[Adj Close]]/Q173-1)</f>
        <v>-9.1806455610980997E-2</v>
      </c>
      <c r="S172" s="32">
        <v>43885</v>
      </c>
      <c r="T172">
        <v>124.959999</v>
      </c>
      <c r="U172" s="36">
        <f>IF(ISBLANK(T173),"",Long5[[#This Row],[Adj Close]]/T173-1)</f>
        <v>0.10058127443560605</v>
      </c>
      <c r="V172" s="40">
        <v>43885</v>
      </c>
      <c r="W172" s="38">
        <v>67.379997000000003</v>
      </c>
      <c r="X172" s="39">
        <f>IF(ISBLANK(W173),"",Long6[[#This Row],[Adj Close]]/W173-1)</f>
        <v>-0.10231816153259143</v>
      </c>
      <c r="Y172" s="32">
        <v>43885</v>
      </c>
      <c r="Z172">
        <v>15.25</v>
      </c>
      <c r="AA172" s="36">
        <f>IF(ISBLANK(Z173),"",Long7[[#This Row],[Adj Close]]/Z173-1)</f>
        <v>-7.5757575757575801E-2</v>
      </c>
      <c r="AE172" s="32">
        <v>43885</v>
      </c>
      <c r="AF172" s="47">
        <v>57.749676000000001</v>
      </c>
      <c r="AG172" s="36">
        <f>IF(ISBLANK(AF173),"",Short0[[#This Row],[Adj Close]]/AF173-1)</f>
        <v>-0.14593045409468741</v>
      </c>
      <c r="AH172" s="40">
        <v>43885</v>
      </c>
      <c r="AI172" s="42">
        <v>67.904578999999998</v>
      </c>
      <c r="AJ172" s="39">
        <f>IF(ISBLANK(AH173),"",Short1[[#This Row],[Adj Close]]/AH173-1)</f>
        <v>-0.99845242310497284</v>
      </c>
      <c r="AK172" s="32">
        <v>43885</v>
      </c>
      <c r="AL172" s="47">
        <v>147.33000200000001</v>
      </c>
      <c r="AM172" s="36">
        <f>IF(ISBLANK(AL173),"",Short2[[#This Row],[Adj Close]]/AL173-1)</f>
        <v>-0.11815409213456252</v>
      </c>
      <c r="AN172" s="40">
        <v>43885</v>
      </c>
      <c r="AO172" s="42">
        <v>15.74057</v>
      </c>
      <c r="AP172" s="39">
        <f>IF(ISBLANK(AO173),"",Short3[[#This Row],[Adj Close]]/AO173-1)</f>
        <v>-0.18723408891491988</v>
      </c>
      <c r="AQ172" s="32">
        <v>43885</v>
      </c>
      <c r="AR172" s="47">
        <v>25.582815</v>
      </c>
      <c r="AS172" s="36">
        <f>IF(ISBLANK(AR173),"",Short4[[#This Row],[Adj Close]]/AR173-1)</f>
        <v>-0.24911180111389264</v>
      </c>
      <c r="AT172" s="40">
        <v>43885</v>
      </c>
      <c r="AU172" s="42">
        <v>16.375204</v>
      </c>
      <c r="AV172" s="39">
        <f>IF(ISBLANK(AU173),"",Short5[[#This Row],[Adj Close]]/AU173-1)</f>
        <v>-0.11255848234487575</v>
      </c>
      <c r="AW172" s="32">
        <v>43885</v>
      </c>
      <c r="AX172" s="47">
        <v>77.221824999999995</v>
      </c>
      <c r="AY172" s="36">
        <f>IF(ISBLANK(AX173),"",Short6[[#This Row],[Adj Close]]/AX173-1)</f>
        <v>-0.1527036601491969</v>
      </c>
      <c r="AZ172" s="40">
        <v>43885</v>
      </c>
      <c r="BA172" s="42">
        <v>155.59491</v>
      </c>
      <c r="BB172" s="39">
        <f>IF(ISBLANK(BA173),"",Short7[[#This Row],[Adj Close]]/BA173-1)</f>
        <v>-8.9350326479465614E-2</v>
      </c>
    </row>
    <row r="173" spans="1:54" x14ac:dyDescent="0.25">
      <c r="A173" s="40">
        <v>43878</v>
      </c>
      <c r="B173" s="42">
        <v>3337.75</v>
      </c>
      <c r="C173" s="39">
        <f>IF(ISBLANK(B174), "", GSPC[[#This Row],[Adj Close]]/B174-1)</f>
        <v>-1.2546717641801375E-2</v>
      </c>
      <c r="D173" s="40">
        <v>43878</v>
      </c>
      <c r="E173" s="38">
        <v>53.029998999999997</v>
      </c>
      <c r="F173" s="39">
        <f>IF(ISBLANK(E174), "", Long0[[#This Row],[Adj Close]]/E174-1)</f>
        <v>-4.9641577950566007E-2</v>
      </c>
      <c r="G173" s="32">
        <v>43878</v>
      </c>
      <c r="H173">
        <v>109.923607</v>
      </c>
      <c r="I173" s="36">
        <f>IF(ISBLANK(H174),"",Long1[[#This Row],[Adj Close]]/H174-1)</f>
        <v>3.4587060532462743E-3</v>
      </c>
      <c r="J173" s="40">
        <v>43885</v>
      </c>
      <c r="K173" s="38">
        <v>17.649999999999999</v>
      </c>
      <c r="L173" s="39">
        <f>IF(ISBLANK(K174),"",Long2[[#This Row],[Adj Close]]/K174-1)</f>
        <v>-6.8601632263766144E-2</v>
      </c>
      <c r="P173" s="40">
        <v>43878</v>
      </c>
      <c r="Q173" s="38">
        <v>26.593423999999999</v>
      </c>
      <c r="R173" s="39">
        <f>IF(ISBLANK(Q174),"",Long4[[#This Row],[Adj Close]]/Q174-1)</f>
        <v>2.0483442725382828E-2</v>
      </c>
      <c r="S173" s="32">
        <v>43878</v>
      </c>
      <c r="T173">
        <v>113.540001</v>
      </c>
      <c r="U173" s="36">
        <f>IF(ISBLANK(T174),"",Long5[[#This Row],[Adj Close]]/T174-1)</f>
        <v>1.583612818742397E-2</v>
      </c>
      <c r="V173" s="40">
        <v>43878</v>
      </c>
      <c r="W173" s="38">
        <v>75.059997999999993</v>
      </c>
      <c r="X173" s="39">
        <f>IF(ISBLANK(W174),"",Long6[[#This Row],[Adj Close]]/W174-1)</f>
        <v>5.3575405648249586E-3</v>
      </c>
      <c r="Y173" s="32">
        <v>43878</v>
      </c>
      <c r="Z173">
        <v>16.5</v>
      </c>
      <c r="AA173" s="36">
        <f>IF(ISBLANK(Z174),"",Long7[[#This Row],[Adj Close]]/Z174-1)</f>
        <v>6.4516129032258007E-2</v>
      </c>
      <c r="AE173" s="32">
        <v>43878</v>
      </c>
      <c r="AF173" s="47">
        <v>67.617064999999997</v>
      </c>
      <c r="AG173" s="36">
        <f>IF(ISBLANK(AF174),"",Short0[[#This Row],[Adj Close]]/AF174-1)</f>
        <v>4.2642089354700818E-3</v>
      </c>
      <c r="AH173" s="40">
        <v>43878</v>
      </c>
      <c r="AI173" s="42">
        <v>81.018737999999999</v>
      </c>
      <c r="AJ173" s="39">
        <f>IF(ISBLANK(AH174),"",Short1[[#This Row],[Adj Close]]/AH174-1)</f>
        <v>-0.99815325071231564</v>
      </c>
      <c r="AK173" s="32">
        <v>43878</v>
      </c>
      <c r="AL173" s="47">
        <v>167.070007</v>
      </c>
      <c r="AM173" s="36">
        <f>IF(ISBLANK(AL174),"",Short2[[#This Row],[Adj Close]]/AL174-1)</f>
        <v>-3.1590522105482854E-2</v>
      </c>
      <c r="AN173" s="40">
        <v>43878</v>
      </c>
      <c r="AO173" s="42">
        <v>19.366671</v>
      </c>
      <c r="AP173" s="39">
        <f>IF(ISBLANK(AO174),"",Short3[[#This Row],[Adj Close]]/AO174-1)</f>
        <v>-3.4246556898589797E-2</v>
      </c>
      <c r="AQ173" s="32">
        <v>43878</v>
      </c>
      <c r="AR173" s="47">
        <v>34.070072000000003</v>
      </c>
      <c r="AS173" s="36">
        <f>IF(ISBLANK(AR174),"",Short4[[#This Row],[Adj Close]]/AR174-1)</f>
        <v>3.47688587288979E-2</v>
      </c>
      <c r="AT173" s="40">
        <v>43878</v>
      </c>
      <c r="AU173" s="42">
        <v>18.45215</v>
      </c>
      <c r="AV173" s="39">
        <f>IF(ISBLANK(AU174),"",Short5[[#This Row],[Adj Close]]/AU174-1)</f>
        <v>2.3466545972698372E-2</v>
      </c>
      <c r="AW173" s="32">
        <v>43878</v>
      </c>
      <c r="AX173" s="47">
        <v>91.139099000000002</v>
      </c>
      <c r="AY173" s="36">
        <f>IF(ISBLANK(AX174),"",Short6[[#This Row],[Adj Close]]/AX174-1)</f>
        <v>-4.9915440913086417E-3</v>
      </c>
      <c r="AZ173" s="40">
        <v>43878</v>
      </c>
      <c r="BA173" s="42">
        <v>170.861435</v>
      </c>
      <c r="BB173" s="39">
        <f>IF(ISBLANK(BA174),"",Short7[[#This Row],[Adj Close]]/BA174-1)</f>
        <v>-1.8684180141008699E-2</v>
      </c>
    </row>
    <row r="174" spans="1:54" x14ac:dyDescent="0.25">
      <c r="A174" s="40">
        <v>43871</v>
      </c>
      <c r="B174" s="42">
        <v>3380.1599120000001</v>
      </c>
      <c r="C174" s="39">
        <f>IF(ISBLANK(B175), "", GSPC[[#This Row],[Adj Close]]/B175-1)</f>
        <v>1.5761575261877159E-2</v>
      </c>
      <c r="D174" s="40">
        <v>43871</v>
      </c>
      <c r="E174" s="38">
        <v>55.799999</v>
      </c>
      <c r="F174" s="39">
        <f>IF(ISBLANK(E175), "", Long0[[#This Row],[Adj Close]]/E175-1)</f>
        <v>6.6513742354739946E-2</v>
      </c>
      <c r="G174" s="32">
        <v>43871</v>
      </c>
      <c r="H174">
        <v>109.544724</v>
      </c>
      <c r="I174" s="36">
        <f>IF(ISBLANK(H175),"",Long1[[#This Row],[Adj Close]]/H175-1)</f>
        <v>1.4028930514058402E-2</v>
      </c>
      <c r="J174" s="40">
        <v>43878</v>
      </c>
      <c r="K174" s="38">
        <v>18.950001</v>
      </c>
      <c r="L174" s="39">
        <f>IF(ISBLANK(K175),"",Long2[[#This Row],[Adj Close]]/K175-1)</f>
        <v>-3.8071064057306425E-2</v>
      </c>
      <c r="P174" s="40">
        <v>43871</v>
      </c>
      <c r="Q174" s="38">
        <v>26.059633000000002</v>
      </c>
      <c r="R174" s="39">
        <f>IF(ISBLANK(Q175),"",Long4[[#This Row],[Adj Close]]/Q175-1)</f>
        <v>2.3367830006706169E-2</v>
      </c>
      <c r="S174" s="32">
        <v>43871</v>
      </c>
      <c r="T174">
        <v>111.769997</v>
      </c>
      <c r="U174" s="36">
        <f>IF(ISBLANK(T175),"",Long5[[#This Row],[Adj Close]]/T175-1)</f>
        <v>5.6027978307935822E-2</v>
      </c>
      <c r="V174" s="40">
        <v>43871</v>
      </c>
      <c r="W174" s="38">
        <v>74.660004000000001</v>
      </c>
      <c r="X174" s="39">
        <f>IF(ISBLANK(W175),"",Long6[[#This Row],[Adj Close]]/W175-1)</f>
        <v>2.1340711938186319E-2</v>
      </c>
      <c r="Y174" s="32">
        <v>43871</v>
      </c>
      <c r="Z174">
        <v>15.5</v>
      </c>
      <c r="AA174" s="36">
        <f>IF(ISBLANK(Z175),"",Long7[[#This Row],[Adj Close]]/Z175-1)</f>
        <v>4.7297297297297147E-2</v>
      </c>
      <c r="AE174" s="32">
        <v>43871</v>
      </c>
      <c r="AF174" s="47">
        <v>67.329955999999996</v>
      </c>
      <c r="AG174" s="36">
        <f>IF(ISBLANK(AF175),"",Short0[[#This Row],[Adj Close]]/AF175-1)</f>
        <v>1.971294357636677E-2</v>
      </c>
      <c r="AH174" s="40">
        <v>43871</v>
      </c>
      <c r="AI174" s="42">
        <v>80.973845999999995</v>
      </c>
      <c r="AJ174" s="39">
        <f>IF(ISBLANK(AH175),"",Short1[[#This Row],[Adj Close]]/AH175-1)</f>
        <v>-0.99815397943643991</v>
      </c>
      <c r="AK174" s="32">
        <v>43871</v>
      </c>
      <c r="AL174" s="47">
        <v>172.520004</v>
      </c>
      <c r="AM174" s="36">
        <f>IF(ISBLANK(AL175),"",Short2[[#This Row],[Adj Close]]/AL175-1)</f>
        <v>6.1334978874162172E-2</v>
      </c>
      <c r="AN174" s="40">
        <v>43871</v>
      </c>
      <c r="AO174" s="42">
        <v>20.053432000000001</v>
      </c>
      <c r="AP174" s="39">
        <f>IF(ISBLANK(AO175),"",Short3[[#This Row],[Adj Close]]/AO175-1)</f>
        <v>-3.8208159922686113E-2</v>
      </c>
      <c r="AQ174" s="32">
        <v>43871</v>
      </c>
      <c r="AR174" s="47">
        <v>32.925297</v>
      </c>
      <c r="AS174" s="36">
        <f>IF(ISBLANK(AR175),"",Short4[[#This Row],[Adj Close]]/AR175-1)</f>
        <v>2.1349723586637559E-2</v>
      </c>
      <c r="AT174" s="40">
        <v>43871</v>
      </c>
      <c r="AU174" s="42">
        <v>18.029070000000001</v>
      </c>
      <c r="AV174" s="39">
        <f>IF(ISBLANK(AU175),"",Short5[[#This Row],[Adj Close]]/AU175-1)</f>
        <v>-7.40739979890499E-2</v>
      </c>
      <c r="AW174" s="32">
        <v>43871</v>
      </c>
      <c r="AX174" s="47">
        <v>91.596305999999998</v>
      </c>
      <c r="AY174" s="36">
        <f>IF(ISBLANK(AX175),"",Short6[[#This Row],[Adj Close]]/AX175-1)</f>
        <v>5.7537839704580485E-2</v>
      </c>
      <c r="AZ174" s="40">
        <v>43871</v>
      </c>
      <c r="BA174" s="42">
        <v>174.11462399999999</v>
      </c>
      <c r="BB174" s="39">
        <f>IF(ISBLANK(BA175),"",Short7[[#This Row],[Adj Close]]/BA175-1)</f>
        <v>2.821683618650761E-3</v>
      </c>
    </row>
    <row r="175" spans="1:54" x14ac:dyDescent="0.25">
      <c r="A175" s="40">
        <v>43864</v>
      </c>
      <c r="B175" s="42">
        <v>3327.709961</v>
      </c>
      <c r="C175" s="39">
        <f>IF(ISBLANK(B176), "", GSPC[[#This Row],[Adj Close]]/B176-1)</f>
        <v>3.1681694848076036E-2</v>
      </c>
      <c r="D175" s="40">
        <v>43864</v>
      </c>
      <c r="E175" s="38">
        <v>52.32</v>
      </c>
      <c r="F175" s="39">
        <f>IF(ISBLANK(E176), "", Long0[[#This Row],[Adj Close]]/E176-1)</f>
        <v>7.1222135298900646E-3</v>
      </c>
      <c r="G175" s="32">
        <v>43864</v>
      </c>
      <c r="H175">
        <v>108.02919</v>
      </c>
      <c r="I175" s="36">
        <f>IF(ISBLANK(H176),"",Long1[[#This Row],[Adj Close]]/H176-1)</f>
        <v>3.3998168288612796E-2</v>
      </c>
      <c r="J175" s="40">
        <v>43871</v>
      </c>
      <c r="K175" s="38">
        <v>19.700001</v>
      </c>
      <c r="L175" s="39">
        <f>IF(ISBLANK(K176),"",Long2[[#This Row],[Adj Close]]/K176-1)</f>
        <v>-1.2531327692665295E-2</v>
      </c>
      <c r="P175" s="40">
        <v>43864</v>
      </c>
      <c r="Q175" s="38">
        <v>25.464580999999999</v>
      </c>
      <c r="R175" s="39">
        <f>IF(ISBLANK(Q176),"",Long4[[#This Row],[Adj Close]]/Q176-1)</f>
        <v>-4.8708673155204218E-2</v>
      </c>
      <c r="S175" s="32">
        <v>43864</v>
      </c>
      <c r="T175">
        <v>105.839996</v>
      </c>
      <c r="U175" s="36">
        <f>IF(ISBLANK(T176),"",Long5[[#This Row],[Adj Close]]/T176-1)</f>
        <v>4.0605614399819245E-2</v>
      </c>
      <c r="V175" s="40">
        <v>43864</v>
      </c>
      <c r="W175" s="38">
        <v>73.099997999999999</v>
      </c>
      <c r="X175" s="39">
        <f>IF(ISBLANK(W176),"",Long6[[#This Row],[Adj Close]]/W176-1)</f>
        <v>6.4976676354555174E-2</v>
      </c>
      <c r="Y175" s="32">
        <v>43864</v>
      </c>
      <c r="Z175">
        <v>14.8</v>
      </c>
      <c r="AA175" s="36">
        <f>IF(ISBLANK(Z176),"",Long7[[#This Row],[Adj Close]]/Z176-1)</f>
        <v>-1.9867549668874052E-2</v>
      </c>
      <c r="AE175" s="32">
        <v>43864</v>
      </c>
      <c r="AF175" s="47">
        <v>66.028343000000007</v>
      </c>
      <c r="AG175" s="36">
        <f>IF(ISBLANK(AF176),"",Short0[[#This Row],[Adj Close]]/AF176-1)</f>
        <v>3.9632369337069484E-2</v>
      </c>
      <c r="AH175" s="40">
        <v>43864</v>
      </c>
      <c r="AI175" s="42">
        <v>78.110457999999994</v>
      </c>
      <c r="AJ175" s="39">
        <f>IF(ISBLANK(AH176),"",Short1[[#This Row],[Adj Close]]/AH176-1)</f>
        <v>-0.99821897398362858</v>
      </c>
      <c r="AK175" s="32">
        <v>43864</v>
      </c>
      <c r="AL175" s="47">
        <v>162.550003</v>
      </c>
      <c r="AM175" s="36">
        <f>IF(ISBLANK(AL176),"",Short2[[#This Row],[Adj Close]]/AL176-1)</f>
        <v>4.6953550397834221E-2</v>
      </c>
      <c r="AN175" s="40">
        <v>43864</v>
      </c>
      <c r="AO175" s="42">
        <v>20.850075</v>
      </c>
      <c r="AP175" s="39">
        <f>IF(ISBLANK(AO176),"",Short3[[#This Row],[Adj Close]]/AO176-1)</f>
        <v>6.3025185448792653E-2</v>
      </c>
      <c r="AQ175" s="32">
        <v>43864</v>
      </c>
      <c r="AR175" s="47">
        <v>32.237045000000002</v>
      </c>
      <c r="AS175" s="36">
        <f>IF(ISBLANK(AR176),"",Short4[[#This Row],[Adj Close]]/AR176-1)</f>
        <v>4.8245601484743217E-2</v>
      </c>
      <c r="AT175" s="40">
        <v>43864</v>
      </c>
      <c r="AU175" s="42">
        <v>19.471394</v>
      </c>
      <c r="AV175" s="39">
        <f>IF(ISBLANK(AU176),"",Short5[[#This Row],[Adj Close]]/AU176-1)</f>
        <v>2.0665235286594141E-2</v>
      </c>
      <c r="AW175" s="32">
        <v>43864</v>
      </c>
      <c r="AX175" s="47">
        <v>86.612792999999996</v>
      </c>
      <c r="AY175" s="36">
        <f>IF(ISBLANK(AX176),"",Short6[[#This Row],[Adj Close]]/AX176-1)</f>
        <v>2.1019810646718318E-2</v>
      </c>
      <c r="AZ175" s="40">
        <v>43864</v>
      </c>
      <c r="BA175" s="42">
        <v>173.62470999999999</v>
      </c>
      <c r="BB175" s="39">
        <f>IF(ISBLANK(BA176),"",Short7[[#This Row],[Adj Close]]/BA176-1)</f>
        <v>5.7898020987010579E-3</v>
      </c>
    </row>
    <row r="176" spans="1:54" x14ac:dyDescent="0.25">
      <c r="A176" s="40">
        <v>43857</v>
      </c>
      <c r="B176" s="42">
        <v>3225.5200199999999</v>
      </c>
      <c r="C176" s="39">
        <f>IF(ISBLANK(B177), "", GSPC[[#This Row],[Adj Close]]/B177-1)</f>
        <v>-2.1226092671320584E-2</v>
      </c>
      <c r="D176" s="40">
        <v>43857</v>
      </c>
      <c r="E176" s="38">
        <v>51.950001</v>
      </c>
      <c r="F176" s="39">
        <f>IF(ISBLANK(E177), "", Long0[[#This Row],[Adj Close]]/E177-1)</f>
        <v>-5.1141534246575304E-2</v>
      </c>
      <c r="G176" s="32">
        <v>43857</v>
      </c>
      <c r="H176">
        <v>104.477158</v>
      </c>
      <c r="I176" s="36">
        <f>IF(ISBLANK(H177),"",Long1[[#This Row],[Adj Close]]/H177-1)</f>
        <v>-2.3029178932435057E-2</v>
      </c>
      <c r="J176" s="40">
        <v>43864</v>
      </c>
      <c r="K176" s="38">
        <v>19.950001</v>
      </c>
      <c r="L176" s="39">
        <f>IF(ISBLANK(K177),"",Long2[[#This Row],[Adj Close]]/K177-1)</f>
        <v>-1.7241281637501493E-2</v>
      </c>
      <c r="P176" s="40">
        <v>43857</v>
      </c>
      <c r="Q176" s="38">
        <v>26.768436000000001</v>
      </c>
      <c r="R176" s="39">
        <f>IF(ISBLANK(Q177),"",Long4[[#This Row],[Adj Close]]/Q177-1)</f>
        <v>-5.4112786167034632E-2</v>
      </c>
      <c r="S176" s="32">
        <v>43857</v>
      </c>
      <c r="T176">
        <v>101.709999</v>
      </c>
      <c r="U176" s="36">
        <f>IF(ISBLANK(T177),"",Long5[[#This Row],[Adj Close]]/T177-1)</f>
        <v>3.6799195449524813E-2</v>
      </c>
      <c r="V176" s="40">
        <v>43857</v>
      </c>
      <c r="W176" s="38">
        <v>68.639999000000003</v>
      </c>
      <c r="X176" s="39">
        <f>IF(ISBLANK(W177),"",Long6[[#This Row],[Adj Close]]/W177-1)</f>
        <v>3.9999984848484882E-2</v>
      </c>
      <c r="Y176" s="32">
        <v>43857</v>
      </c>
      <c r="Z176">
        <v>15.1</v>
      </c>
      <c r="AA176" s="36">
        <f>IF(ISBLANK(Z177),"",Long7[[#This Row],[Adj Close]]/Z177-1)</f>
        <v>3.7800687285223233E-2</v>
      </c>
      <c r="AE176" s="32">
        <v>43857</v>
      </c>
      <c r="AF176" s="47">
        <v>63.511242000000003</v>
      </c>
      <c r="AG176" s="36">
        <f>IF(ISBLANK(AF177),"",Short0[[#This Row],[Adj Close]]/AF177-1)</f>
        <v>-2.3055543568759607E-3</v>
      </c>
      <c r="AH176" s="40">
        <v>43857</v>
      </c>
      <c r="AI176" s="42">
        <v>76.019019999999998</v>
      </c>
      <c r="AJ176" s="39">
        <f>IF(ISBLANK(AH177),"",Short1[[#This Row],[Adj Close]]/AH177-1)</f>
        <v>-0.99826638494868869</v>
      </c>
      <c r="AK176" s="32">
        <v>43857</v>
      </c>
      <c r="AL176" s="47">
        <v>155.259995</v>
      </c>
      <c r="AM176" s="36">
        <f>IF(ISBLANK(AL177),"",Short2[[#This Row],[Adj Close]]/AL177-1)</f>
        <v>-1.1082834394904428E-2</v>
      </c>
      <c r="AN176" s="40">
        <v>43857</v>
      </c>
      <c r="AO176" s="42">
        <v>19.613904999999999</v>
      </c>
      <c r="AP176" s="39">
        <f>IF(ISBLANK(AO177),"",Short3[[#This Row],[Adj Close]]/AO177-1)</f>
        <v>-1.9679722506141584E-2</v>
      </c>
      <c r="AQ176" s="32">
        <v>43857</v>
      </c>
      <c r="AR176" s="47">
        <v>30.753332</v>
      </c>
      <c r="AS176" s="36">
        <f>IF(ISBLANK(AR177),"",Short4[[#This Row],[Adj Close]]/AR177-1)</f>
        <v>-3.1794440526916268E-2</v>
      </c>
      <c r="AT176" s="40">
        <v>43857</v>
      </c>
      <c r="AU176" s="42">
        <v>19.077159999999999</v>
      </c>
      <c r="AV176" s="39">
        <f>IF(ISBLANK(AU177),"",Short5[[#This Row],[Adj Close]]/AU177-1)</f>
        <v>3.6572663204896827E-2</v>
      </c>
      <c r="AW176" s="32">
        <v>43857</v>
      </c>
      <c r="AX176" s="47">
        <v>84.829689000000002</v>
      </c>
      <c r="AY176" s="36">
        <f>IF(ISBLANK(AX177),"",Short6[[#This Row],[Adj Close]]/AX177-1)</f>
        <v>-5.3880145747731145E-4</v>
      </c>
      <c r="AZ176" s="40">
        <v>43857</v>
      </c>
      <c r="BA176" s="42">
        <v>172.62524400000001</v>
      </c>
      <c r="BB176" s="39">
        <f>IF(ISBLANK(BA177),"",Short7[[#This Row],[Adj Close]]/BA177-1)</f>
        <v>-0.1450963078290769</v>
      </c>
    </row>
    <row r="177" spans="1:54" x14ac:dyDescent="0.25">
      <c r="A177" s="40">
        <v>43850</v>
      </c>
      <c r="B177" s="42">
        <v>3295.469971</v>
      </c>
      <c r="C177" s="39">
        <f>IF(ISBLANK(B178), "", GSPC[[#This Row],[Adj Close]]/B178-1)</f>
        <v>-1.0256469146627256E-2</v>
      </c>
      <c r="D177" s="40">
        <v>43850</v>
      </c>
      <c r="E177" s="38">
        <v>54.75</v>
      </c>
      <c r="F177" s="39">
        <f>IF(ISBLANK(E178), "", Long0[[#This Row],[Adj Close]]/E178-1)</f>
        <v>-6.137496789388075E-2</v>
      </c>
      <c r="G177" s="32">
        <v>43850</v>
      </c>
      <c r="H177">
        <v>106.939896</v>
      </c>
      <c r="I177" s="36">
        <f>IF(ISBLANK(H178),"",Long1[[#This Row],[Adj Close]]/H178-1)</f>
        <v>2.1719373084077453E-2</v>
      </c>
      <c r="J177" s="40">
        <v>43857</v>
      </c>
      <c r="K177" s="38">
        <v>20.299999</v>
      </c>
      <c r="L177" s="39">
        <f>IF(ISBLANK(K178),"",Long2[[#This Row],[Adj Close]]/K178-1)</f>
        <v>0.12777772222222228</v>
      </c>
      <c r="P177" s="40">
        <v>43850</v>
      </c>
      <c r="Q177" s="38">
        <v>28.299817999999998</v>
      </c>
      <c r="R177" s="39">
        <f>IF(ISBLANK(Q178),"",Long4[[#This Row],[Adj Close]]/Q178-1)</f>
        <v>-3.7786274024727229E-2</v>
      </c>
      <c r="S177" s="32">
        <v>43850</v>
      </c>
      <c r="T177">
        <v>98.099997999999999</v>
      </c>
      <c r="U177" s="36">
        <f>IF(ISBLANK(T178),"",Long5[[#This Row],[Adj Close]]/T178-1)</f>
        <v>2.6150628162147083E-2</v>
      </c>
      <c r="V177" s="40">
        <v>43850</v>
      </c>
      <c r="W177" s="38">
        <v>66</v>
      </c>
      <c r="X177" s="39">
        <f>IF(ISBLANK(W178),"",Long6[[#This Row],[Adj Close]]/W178-1)</f>
        <v>5.9050064184852369E-2</v>
      </c>
      <c r="Y177" s="32">
        <v>43850</v>
      </c>
      <c r="Z177">
        <v>14.55</v>
      </c>
      <c r="AA177" s="36">
        <f>IF(ISBLANK(Z178),"",Long7[[#This Row],[Adj Close]]/Z178-1)</f>
        <v>0.12790697674418605</v>
      </c>
      <c r="AE177" s="32">
        <v>43850</v>
      </c>
      <c r="AF177" s="47">
        <v>63.658009</v>
      </c>
      <c r="AG177" s="36">
        <f>IF(ISBLANK(AF178),"",Short0[[#This Row],[Adj Close]]/AF178-1)</f>
        <v>5.6269007442615315E-2</v>
      </c>
      <c r="AH177" s="40">
        <v>43850</v>
      </c>
      <c r="AI177" s="42">
        <v>80.282700000000006</v>
      </c>
      <c r="AJ177" s="39">
        <f>IF(ISBLANK(AH178),"",Short1[[#This Row],[Adj Close]]/AH178-1)</f>
        <v>-0.99816885933900512</v>
      </c>
      <c r="AK177" s="32">
        <v>43850</v>
      </c>
      <c r="AL177" s="47">
        <v>157</v>
      </c>
      <c r="AM177" s="36">
        <f>IF(ISBLANK(AL178),"",Short2[[#This Row],[Adj Close]]/AL178-1)</f>
        <v>-6.0775320173288572E-3</v>
      </c>
      <c r="AN177" s="40">
        <v>43850</v>
      </c>
      <c r="AO177" s="42">
        <v>20.007650000000002</v>
      </c>
      <c r="AP177" s="39">
        <f>IF(ISBLANK(AO178),"",Short3[[#This Row],[Adj Close]]/AO178-1)</f>
        <v>8.7721553846877853E-3</v>
      </c>
      <c r="AQ177" s="32">
        <v>43850</v>
      </c>
      <c r="AR177" s="47">
        <v>31.763226</v>
      </c>
      <c r="AS177" s="36">
        <f>IF(ISBLANK(AR178),"",Short4[[#This Row],[Adj Close]]/AR178-1)</f>
        <v>-2.9585797731899399E-2</v>
      </c>
      <c r="AT177" s="40">
        <v>43850</v>
      </c>
      <c r="AU177" s="42">
        <v>18.404074000000001</v>
      </c>
      <c r="AV177" s="39">
        <f>IF(ISBLANK(AU178),"",Short5[[#This Row],[Adj Close]]/AU178-1)</f>
        <v>-0.12482859472689001</v>
      </c>
      <c r="AW177" s="32">
        <v>43850</v>
      </c>
      <c r="AX177" s="47">
        <v>84.875420000000005</v>
      </c>
      <c r="AY177" s="36">
        <f>IF(ISBLANK(AX178),"",Short6[[#This Row],[Adj Close]]/AX178-1)</f>
        <v>-5.3577523837866625E-3</v>
      </c>
      <c r="AZ177" s="40">
        <v>43850</v>
      </c>
      <c r="BA177" s="42">
        <v>201.92361500000001</v>
      </c>
      <c r="BB177" s="39">
        <f>IF(ISBLANK(BA178),"",Short7[[#This Row],[Adj Close]]/BA178-1)</f>
        <v>-3.1853237063396711E-2</v>
      </c>
    </row>
    <row r="178" spans="1:54" x14ac:dyDescent="0.25">
      <c r="A178" s="40">
        <v>43843</v>
      </c>
      <c r="B178" s="42">
        <v>3329.6201169999999</v>
      </c>
      <c r="C178" s="39">
        <f>IF(ISBLANK(B179), "", GSPC[[#This Row],[Adj Close]]/B179-1)</f>
        <v>1.9682428245401562E-2</v>
      </c>
      <c r="D178" s="40">
        <v>43843</v>
      </c>
      <c r="E178" s="38">
        <v>58.330002</v>
      </c>
      <c r="F178" s="39">
        <f>IF(ISBLANK(E179), "", Long0[[#This Row],[Adj Close]]/E179-1)</f>
        <v>-2.6210349709170244E-2</v>
      </c>
      <c r="G178" s="32">
        <v>43843</v>
      </c>
      <c r="H178">
        <v>104.66660299999999</v>
      </c>
      <c r="I178" s="36">
        <f>IF(ISBLANK(H179),"",Long1[[#This Row],[Adj Close]]/H179-1)</f>
        <v>-1.2952190688246934E-2</v>
      </c>
      <c r="J178" s="40">
        <v>43850</v>
      </c>
      <c r="K178" s="38">
        <v>18</v>
      </c>
      <c r="L178" s="39">
        <f>IF(ISBLANK(K179),"",Long2[[#This Row],[Adj Close]]/K179-1)</f>
        <v>4.0462487888005105E-2</v>
      </c>
      <c r="P178" s="40">
        <v>43843</v>
      </c>
      <c r="Q178" s="38">
        <v>29.411155999999998</v>
      </c>
      <c r="R178" s="39">
        <f>IF(ISBLANK(Q179),"",Long4[[#This Row],[Adj Close]]/Q179-1)</f>
        <v>-1.9544794640877883E-2</v>
      </c>
      <c r="S178" s="32">
        <v>43843</v>
      </c>
      <c r="T178">
        <v>95.599997999999999</v>
      </c>
      <c r="U178" s="36">
        <f>IF(ISBLANK(T179),"",Long5[[#This Row],[Adj Close]]/T179-1)</f>
        <v>0.12259269034322728</v>
      </c>
      <c r="V178" s="40">
        <v>43843</v>
      </c>
      <c r="W178" s="38">
        <v>62.32</v>
      </c>
      <c r="X178" s="39">
        <f>IF(ISBLANK(W179),"",Long6[[#This Row],[Adj Close]]/W179-1)</f>
        <v>-4.825905398935304E-2</v>
      </c>
      <c r="Y178" s="32">
        <v>43843</v>
      </c>
      <c r="Z178">
        <v>12.9</v>
      </c>
      <c r="AA178" s="36">
        <f>IF(ISBLANK(Z179),"",Long7[[#This Row],[Adj Close]]/Z179-1)</f>
        <v>-7.692307692307665E-3</v>
      </c>
      <c r="AE178" s="32">
        <v>43843</v>
      </c>
      <c r="AF178" s="47">
        <v>60.266852999999998</v>
      </c>
      <c r="AG178" s="36">
        <f>IF(ISBLANK(AF179),"",Short0[[#This Row],[Adj Close]]/AF179-1)</f>
        <v>5.6430016498663083E-2</v>
      </c>
      <c r="AH178" s="40">
        <v>43843</v>
      </c>
      <c r="AI178" s="42">
        <v>80.731498999999999</v>
      </c>
      <c r="AJ178" s="39">
        <f>IF(ISBLANK(AH179),"",Short1[[#This Row],[Adj Close]]/AH179-1)</f>
        <v>-0.9981583287936856</v>
      </c>
      <c r="AK178" s="32">
        <v>43843</v>
      </c>
      <c r="AL178" s="47">
        <v>157.96000699999999</v>
      </c>
      <c r="AM178" s="36">
        <f>IF(ISBLANK(AL179),"",Short2[[#This Row],[Adj Close]]/AL179-1)</f>
        <v>1.39941456797672E-2</v>
      </c>
      <c r="AN178" s="40">
        <v>43843</v>
      </c>
      <c r="AO178" s="42">
        <v>19.833666000000001</v>
      </c>
      <c r="AP178" s="39">
        <f>IF(ISBLANK(AO179),"",Short3[[#This Row],[Adj Close]]/AO179-1)</f>
        <v>3.8848747224421665E-2</v>
      </c>
      <c r="AQ178" s="32">
        <v>43843</v>
      </c>
      <c r="AR178" s="47">
        <v>32.731617</v>
      </c>
      <c r="AS178" s="36">
        <f>IF(ISBLANK(AR179),"",Short4[[#This Row],[Adj Close]]/AR179-1)</f>
        <v>0.21240074676936915</v>
      </c>
      <c r="AT178" s="40">
        <v>43843</v>
      </c>
      <c r="AU178" s="42">
        <v>21.029108000000001</v>
      </c>
      <c r="AV178" s="39">
        <f>IF(ISBLANK(AU179),"",Short5[[#This Row],[Adj Close]]/AU179-1)</f>
        <v>6.062080774113543E-2</v>
      </c>
      <c r="AW178" s="32">
        <v>43843</v>
      </c>
      <c r="AX178" s="47">
        <v>85.332611</v>
      </c>
      <c r="AY178" s="36">
        <f>IF(ISBLANK(AX179),"",Short6[[#This Row],[Adj Close]]/AX179-1)</f>
        <v>2.6509676401192506E-2</v>
      </c>
      <c r="AZ178" s="40">
        <v>43843</v>
      </c>
      <c r="BA178" s="42">
        <v>208.56715399999999</v>
      </c>
      <c r="BB178" s="39">
        <f>IF(ISBLANK(BA179),"",Short7[[#This Row],[Adj Close]]/BA179-1)</f>
        <v>-1.4811495941132846E-2</v>
      </c>
    </row>
    <row r="179" spans="1:54" x14ac:dyDescent="0.25">
      <c r="A179" s="40">
        <v>43836</v>
      </c>
      <c r="B179" s="42">
        <v>3265.3500979999999</v>
      </c>
      <c r="C179" s="39">
        <f>IF(ISBLANK(B180), "", GSPC[[#This Row],[Adj Close]]/B180-1)</f>
        <v>9.4285667267417494E-3</v>
      </c>
      <c r="D179" s="40">
        <v>43836</v>
      </c>
      <c r="E179" s="38">
        <v>59.900002000000001</v>
      </c>
      <c r="F179" s="39">
        <f>IF(ISBLANK(E180), "", Long0[[#This Row],[Adj Close]]/E180-1)</f>
        <v>7.7389469673443401E-3</v>
      </c>
      <c r="G179" s="32">
        <v>43836</v>
      </c>
      <c r="H179">
        <v>106.040054</v>
      </c>
      <c r="I179" s="36">
        <f>IF(ISBLANK(H180),"",Long1[[#This Row],[Adj Close]]/H180-1)</f>
        <v>-4.6016062907777489E-2</v>
      </c>
      <c r="J179" s="40">
        <v>43843</v>
      </c>
      <c r="K179" s="38">
        <v>17.299999</v>
      </c>
      <c r="L179" s="39">
        <f>IF(ISBLANK(K180),"",Long2[[#This Row],[Adj Close]]/K180-1)</f>
        <v>-2.8819020172912158E-3</v>
      </c>
      <c r="P179" s="40">
        <v>43836</v>
      </c>
      <c r="Q179" s="38">
        <v>29.997450000000001</v>
      </c>
      <c r="R179" s="39">
        <f>IF(ISBLANK(Q180),"",Long4[[#This Row],[Adj Close]]/Q180-1)</f>
        <v>4.4484875635322885E-2</v>
      </c>
      <c r="S179" s="32">
        <v>43836</v>
      </c>
      <c r="T179">
        <v>85.160004000000001</v>
      </c>
      <c r="U179" s="36">
        <f>IF(ISBLANK(T180),"",Long5[[#This Row],[Adj Close]]/T180-1)</f>
        <v>2.6518864832676847E-2</v>
      </c>
      <c r="V179" s="40">
        <v>43836</v>
      </c>
      <c r="W179" s="38">
        <v>65.480002999999996</v>
      </c>
      <c r="X179" s="39">
        <f>IF(ISBLANK(W180),"",Long6[[#This Row],[Adj Close]]/W180-1)</f>
        <v>4.9695446462080017E-2</v>
      </c>
      <c r="Y179" s="32">
        <v>43836</v>
      </c>
      <c r="Z179">
        <v>13</v>
      </c>
      <c r="AA179" s="36">
        <f>IF(ISBLANK(Z180),"",Long7[[#This Row],[Adj Close]]/Z180-1)</f>
        <v>-1.1406844106463865E-2</v>
      </c>
      <c r="AE179" s="32">
        <v>43836</v>
      </c>
      <c r="AF179" s="47">
        <v>57.047652999999997</v>
      </c>
      <c r="AG179" s="36">
        <f>IF(ISBLANK(AF180),"",Short0[[#This Row],[Adj Close]]/AF180-1)</f>
        <v>5.7552522202472201E-2</v>
      </c>
      <c r="AH179" s="40">
        <v>43836</v>
      </c>
      <c r="AI179" s="42">
        <v>81.368797000000001</v>
      </c>
      <c r="AJ179" s="39">
        <f>IF(ISBLANK(AH180),"",Short1[[#This Row],[Adj Close]]/AH180-1)</f>
        <v>-0.99814349410207859</v>
      </c>
      <c r="AK179" s="32">
        <v>43836</v>
      </c>
      <c r="AL179" s="47">
        <v>155.779999</v>
      </c>
      <c r="AM179" s="36">
        <f>IF(ISBLANK(AL180),"",Short2[[#This Row],[Adj Close]]/AL180-1)</f>
        <v>2.4464034255741618E-2</v>
      </c>
      <c r="AN179" s="40">
        <v>43836</v>
      </c>
      <c r="AO179" s="42">
        <v>19.091967</v>
      </c>
      <c r="AP179" s="39">
        <f>IF(ISBLANK(AO180),"",Short3[[#This Row],[Adj Close]]/AO180-1)</f>
        <v>3.2178149974792847E-2</v>
      </c>
      <c r="AQ179" s="32">
        <v>43836</v>
      </c>
      <c r="AR179" s="47">
        <v>26.997357999999998</v>
      </c>
      <c r="AS179" s="36">
        <f>IF(ISBLANK(AR180),"",Short4[[#This Row],[Adj Close]]/AR180-1)</f>
        <v>-2.3006242661574028E-3</v>
      </c>
      <c r="AT179" s="40">
        <v>43836</v>
      </c>
      <c r="AU179" s="42">
        <v>19.827169000000001</v>
      </c>
      <c r="AV179" s="39">
        <f>IF(ISBLANK(AU180),"",Short5[[#This Row],[Adj Close]]/AU180-1)</f>
        <v>-6.7435362233690954E-3</v>
      </c>
      <c r="AW179" s="32">
        <v>43836</v>
      </c>
      <c r="AX179" s="47">
        <v>83.128890999999996</v>
      </c>
      <c r="AY179" s="36">
        <f>IF(ISBLANK(AX180),"",Short6[[#This Row],[Adj Close]]/AX180-1)</f>
        <v>2.8161055186096462E-2</v>
      </c>
      <c r="AZ179" s="40">
        <v>43836</v>
      </c>
      <c r="BA179" s="42">
        <v>211.702789</v>
      </c>
      <c r="BB179" s="39">
        <f>IF(ISBLANK(BA180),"",Short7[[#This Row],[Adj Close]]/BA180-1)</f>
        <v>3.6757942443111036E-2</v>
      </c>
    </row>
    <row r="180" spans="1:54" x14ac:dyDescent="0.25">
      <c r="A180" s="40">
        <v>43829</v>
      </c>
      <c r="B180" s="42">
        <v>3234.8500979999999</v>
      </c>
      <c r="C180" s="39">
        <f>IF(ISBLANK(B181), "", GSPC[[#This Row],[Adj Close]]/B181-1)</f>
        <v>-1.5956450787609766E-3</v>
      </c>
      <c r="D180" s="40">
        <v>43829</v>
      </c>
      <c r="E180" s="38">
        <v>59.439999</v>
      </c>
      <c r="F180" s="39">
        <f>IF(ISBLANK(E181), "", Long0[[#This Row],[Adj Close]]/E181-1)</f>
        <v>-9.953041661777251E-2</v>
      </c>
      <c r="G180" s="32">
        <v>43829</v>
      </c>
      <c r="H180">
        <v>111.154968</v>
      </c>
      <c r="I180" s="36">
        <f>IF(ISBLANK(H181),"",Long1[[#This Row],[Adj Close]]/H181-1)</f>
        <v>4.2788316853401565E-3</v>
      </c>
      <c r="J180" s="40">
        <v>43836</v>
      </c>
      <c r="K180" s="38">
        <v>17.350000000000001</v>
      </c>
      <c r="L180" s="39">
        <f>IF(ISBLANK(K181),"",Long2[[#This Row],[Adj Close]]/K181-1)</f>
        <v>-1.1395955065296448E-2</v>
      </c>
      <c r="P180" s="40">
        <v>43829</v>
      </c>
      <c r="Q180" s="38">
        <v>28.719850999999998</v>
      </c>
      <c r="R180" s="39">
        <f>IF(ISBLANK(Q181),"",Long4[[#This Row],[Adj Close]]/Q181-1)</f>
        <v>5.8228761241099214E-3</v>
      </c>
      <c r="S180" s="32">
        <v>43829</v>
      </c>
      <c r="T180">
        <v>82.959998999999996</v>
      </c>
      <c r="U180" s="36">
        <f>IF(ISBLANK(T181),"",Long5[[#This Row],[Adj Close]]/T181-1)</f>
        <v>-4.6790523018369612E-3</v>
      </c>
      <c r="V180" s="40">
        <v>43829</v>
      </c>
      <c r="W180" s="38">
        <v>62.380001</v>
      </c>
      <c r="X180" s="39">
        <f>IF(ISBLANK(W181),"",Long6[[#This Row],[Adj Close]]/W181-1)</f>
        <v>1.5960895245573425E-2</v>
      </c>
      <c r="Y180" s="32">
        <v>43829</v>
      </c>
      <c r="Z180">
        <v>13.15</v>
      </c>
      <c r="AA180" s="36">
        <f>IF(ISBLANK(Z181),"",Long7[[#This Row],[Adj Close]]/Z181-1)</f>
        <v>2.734375E-2</v>
      </c>
      <c r="AE180" s="32">
        <v>43829</v>
      </c>
      <c r="AF180" s="47">
        <v>53.943092</v>
      </c>
      <c r="AG180" s="36">
        <f>IF(ISBLANK(AF181),"",Short0[[#This Row],[Adj Close]]/AF181-1)</f>
        <v>8.3928847360090764E-3</v>
      </c>
      <c r="AH180" s="40">
        <v>43829</v>
      </c>
      <c r="AI180" s="42">
        <v>78.254081999999997</v>
      </c>
      <c r="AJ180" s="39">
        <f>IF(ISBLANK(AH181),"",Short1[[#This Row],[Adj Close]]/AH181-1)</f>
        <v>-0.99821427406325591</v>
      </c>
      <c r="AK180" s="32">
        <v>43829</v>
      </c>
      <c r="AL180" s="47">
        <v>152.05999800000001</v>
      </c>
      <c r="AM180" s="36">
        <f>IF(ISBLANK(AL181),"",Short2[[#This Row],[Adj Close]]/AL181-1)</f>
        <v>3.6301433446683795E-3</v>
      </c>
      <c r="AN180" s="40">
        <v>43829</v>
      </c>
      <c r="AO180" s="42">
        <v>18.496775</v>
      </c>
      <c r="AP180" s="39">
        <f>IF(ISBLANK(AO181),"",Short3[[#This Row],[Adj Close]]/AO181-1)</f>
        <v>2.4340695528981326E-2</v>
      </c>
      <c r="AQ180" s="32">
        <v>43829</v>
      </c>
      <c r="AR180" s="47">
        <v>27.059612000000001</v>
      </c>
      <c r="AS180" s="36">
        <f>IF(ISBLANK(AR181),"",Short4[[#This Row],[Adj Close]]/AR181-1)</f>
        <v>-2.5653829501810277E-2</v>
      </c>
      <c r="AT180" s="40">
        <v>43829</v>
      </c>
      <c r="AU180" s="42">
        <v>19.961781999999999</v>
      </c>
      <c r="AV180" s="39">
        <f>IF(ISBLANK(AU181),"",Short5[[#This Row],[Adj Close]]/AU181-1)</f>
        <v>-2.1677562438085385E-2</v>
      </c>
      <c r="AW180" s="32">
        <v>43829</v>
      </c>
      <c r="AX180" s="47">
        <v>80.852012999999999</v>
      </c>
      <c r="AY180" s="36">
        <f>IF(ISBLANK(AX181),"",Short6[[#This Row],[Adj Close]]/AX181-1)</f>
        <v>2.5634984493508206E-2</v>
      </c>
      <c r="AZ180" s="40">
        <v>43829</v>
      </c>
      <c r="BA180" s="42">
        <v>204.19693000000001</v>
      </c>
      <c r="BB180" s="39">
        <f>IF(ISBLANK(BA181),"",Short7[[#This Row],[Adj Close]]/BA181-1)</f>
        <v>-2.0263303445828829E-2</v>
      </c>
    </row>
    <row r="181" spans="1:54" x14ac:dyDescent="0.25">
      <c r="A181" s="40">
        <v>43822</v>
      </c>
      <c r="B181" s="42">
        <v>3240.0200199999999</v>
      </c>
      <c r="C181" s="39">
        <f>IF(ISBLANK(B182), "", GSPC[[#This Row],[Adj Close]]/B182-1)</f>
        <v>5.8363133127365963E-3</v>
      </c>
      <c r="D181" s="40">
        <v>43822</v>
      </c>
      <c r="E181" s="38">
        <v>66.010002</v>
      </c>
      <c r="F181" s="39">
        <f>IF(ISBLANK(E182), "", Long0[[#This Row],[Adj Close]]/E182-1)</f>
        <v>-3.012042404115256E-2</v>
      </c>
      <c r="G181" s="32">
        <v>43822</v>
      </c>
      <c r="H181">
        <v>110.681381</v>
      </c>
      <c r="I181" s="36">
        <f>IF(ISBLANK(H182),"",Long1[[#This Row],[Adj Close]]/H182-1)</f>
        <v>2.5740141619694512E-3</v>
      </c>
      <c r="J181" s="40">
        <v>43829</v>
      </c>
      <c r="K181" s="38">
        <v>17.549999</v>
      </c>
      <c r="L181" s="39">
        <f>IF(ISBLANK(K182),"",Long2[[#This Row],[Adj Close]]/K182-1)</f>
        <v>-4.0983608796918536E-2</v>
      </c>
      <c r="P181" s="40">
        <v>43822</v>
      </c>
      <c r="Q181" s="38">
        <v>28.553587</v>
      </c>
      <c r="R181" s="39">
        <f>IF(ISBLANK(Q182),"",Long4[[#This Row],[Adj Close]]/Q182-1)</f>
        <v>1.335408052686371E-2</v>
      </c>
      <c r="S181" s="32">
        <v>43822</v>
      </c>
      <c r="T181">
        <v>83.349997999999999</v>
      </c>
      <c r="U181" s="36">
        <f>IF(ISBLANK(T182),"",Long5[[#This Row],[Adj Close]]/T182-1)</f>
        <v>2.3578509148962201E-2</v>
      </c>
      <c r="V181" s="40">
        <v>43822</v>
      </c>
      <c r="W181" s="38">
        <v>61.400002000000001</v>
      </c>
      <c r="X181" s="39">
        <f>IF(ISBLANK(W182),"",Long6[[#This Row],[Adj Close]]/W182-1)</f>
        <v>-3.8935269937302452E-3</v>
      </c>
      <c r="Y181" s="32">
        <v>43822</v>
      </c>
      <c r="Z181">
        <v>12.8</v>
      </c>
      <c r="AA181" s="36">
        <f>IF(ISBLANK(Z182),"",Long7[[#This Row],[Adj Close]]/Z182-1)</f>
        <v>7.8740157480317041E-3</v>
      </c>
      <c r="AE181" s="32">
        <v>43822</v>
      </c>
      <c r="AF181" s="47">
        <v>53.494121999999997</v>
      </c>
      <c r="AG181" s="36">
        <f>IF(ISBLANK(AF182),"",Short0[[#This Row],[Adj Close]]/AF182-1)</f>
        <v>-1.1299446096813437E-2</v>
      </c>
      <c r="AH181" s="40">
        <v>43822</v>
      </c>
      <c r="AI181" s="42">
        <v>78.101478999999998</v>
      </c>
      <c r="AJ181" s="39">
        <f>IF(ISBLANK(AH182),"",Short1[[#This Row],[Adj Close]]/AH182-1)</f>
        <v>-0.99821747166495489</v>
      </c>
      <c r="AK181" s="32">
        <v>43822</v>
      </c>
      <c r="AL181" s="47">
        <v>151.509995</v>
      </c>
      <c r="AM181" s="36">
        <f>IF(ISBLANK(AL182),"",Short2[[#This Row],[Adj Close]]/AL182-1)</f>
        <v>3.643269571390606E-3</v>
      </c>
      <c r="AN181" s="40">
        <v>43822</v>
      </c>
      <c r="AO181" s="42">
        <v>18.057248999999999</v>
      </c>
      <c r="AP181" s="39">
        <f>IF(ISBLANK(AO182),"",Short3[[#This Row],[Adj Close]]/AO182-1)</f>
        <v>-3.536989309402272E-3</v>
      </c>
      <c r="AQ181" s="32">
        <v>43822</v>
      </c>
      <c r="AR181" s="47">
        <v>27.772072000000001</v>
      </c>
      <c r="AS181" s="36">
        <f>IF(ISBLANK(AR182),"",Short4[[#This Row],[Adj Close]]/AR182-1)</f>
        <v>2.1368659877468499E-2</v>
      </c>
      <c r="AT181" s="40">
        <v>43822</v>
      </c>
      <c r="AU181" s="42">
        <v>20.404093</v>
      </c>
      <c r="AV181" s="39">
        <f>IF(ISBLANK(AU182),"",Short5[[#This Row],[Adj Close]]/AU182-1)</f>
        <v>-2.25704526655649E-2</v>
      </c>
      <c r="AW181" s="32">
        <v>43822</v>
      </c>
      <c r="AX181" s="47">
        <v>78.831176999999997</v>
      </c>
      <c r="AY181" s="36">
        <f>IF(ISBLANK(AX182),"",Short6[[#This Row],[Adj Close]]/AX182-1)</f>
        <v>-2.6608681596815842E-3</v>
      </c>
      <c r="AZ181" s="40">
        <v>43822</v>
      </c>
      <c r="BA181" s="42">
        <v>208.42021199999999</v>
      </c>
      <c r="BB181" s="39">
        <f>IF(ISBLANK(BA182),"",Short7[[#This Row],[Adj Close]]/BA182-1)</f>
        <v>5.9790812699976659E-2</v>
      </c>
    </row>
    <row r="182" spans="1:54" x14ac:dyDescent="0.25">
      <c r="A182" s="40">
        <v>43815</v>
      </c>
      <c r="B182" s="42">
        <v>3221.219971</v>
      </c>
      <c r="C182" s="39">
        <f>IF(ISBLANK(B183), "", GSPC[[#This Row],[Adj Close]]/B183-1)</f>
        <v>1.6542514891888738E-2</v>
      </c>
      <c r="D182" s="40">
        <v>43815</v>
      </c>
      <c r="E182" s="38">
        <v>68.059997999999993</v>
      </c>
      <c r="F182" s="39">
        <f>IF(ISBLANK(E183), "", Long0[[#This Row],[Adj Close]]/E183-1)</f>
        <v>4.1309622990978845E-2</v>
      </c>
      <c r="G182" s="32">
        <v>43815</v>
      </c>
      <c r="H182">
        <v>110.397217</v>
      </c>
      <c r="I182" s="36">
        <f>IF(ISBLANK(H183),"",Long1[[#This Row],[Adj Close]]/H183-1)</f>
        <v>1.4802032916650498E-2</v>
      </c>
      <c r="J182" s="40">
        <v>43822</v>
      </c>
      <c r="K182" s="38">
        <v>18.299999</v>
      </c>
      <c r="L182" s="39">
        <f>IF(ISBLANK(K183),"",Long2[[#This Row],[Adj Close]]/K183-1)</f>
        <v>6.7055335276968053E-2</v>
      </c>
      <c r="P182" s="40">
        <v>43815</v>
      </c>
      <c r="Q182" s="38">
        <v>28.177305</v>
      </c>
      <c r="R182" s="39">
        <f>IF(ISBLANK(Q183),"",Long4[[#This Row],[Adj Close]]/Q183-1)</f>
        <v>1.3534752765410607E-2</v>
      </c>
      <c r="S182" s="32">
        <v>43815</v>
      </c>
      <c r="T182">
        <v>81.430000000000007</v>
      </c>
      <c r="U182" s="36">
        <f>IF(ISBLANK(T183),"",Long5[[#This Row],[Adj Close]]/T183-1)</f>
        <v>6.7094773085959458E-2</v>
      </c>
      <c r="V182" s="40">
        <v>43815</v>
      </c>
      <c r="W182" s="38">
        <v>61.639999000000003</v>
      </c>
      <c r="X182" s="39">
        <f>IF(ISBLANK(W183),"",Long6[[#This Row],[Adj Close]]/W183-1)</f>
        <v>1.6155605011539897E-2</v>
      </c>
      <c r="Y182" s="32">
        <v>43815</v>
      </c>
      <c r="Z182">
        <v>12.7</v>
      </c>
      <c r="AA182" s="36">
        <f>IF(ISBLANK(Z183),"",Long7[[#This Row],[Adj Close]]/Z183-1)</f>
        <v>5.8333333333333348E-2</v>
      </c>
      <c r="AE182" s="32">
        <v>43815</v>
      </c>
      <c r="AF182" s="47">
        <v>54.105483999999997</v>
      </c>
      <c r="AG182" s="36">
        <f>IF(ISBLANK(AF183),"",Short0[[#This Row],[Adj Close]]/AF183-1)</f>
        <v>-2.8473506985160157E-2</v>
      </c>
      <c r="AH182" s="40">
        <v>43815</v>
      </c>
      <c r="AI182" s="42">
        <v>78.283409000000006</v>
      </c>
      <c r="AJ182" s="39">
        <f>IF(ISBLANK(AH183),"",Short1[[#This Row],[Adj Close]]/AH183-1)</f>
        <v>-0.99821303394357197</v>
      </c>
      <c r="AK182" s="32">
        <v>43815</v>
      </c>
      <c r="AL182" s="47">
        <v>150.96000699999999</v>
      </c>
      <c r="AM182" s="36">
        <f>IF(ISBLANK(AL183),"",Short2[[#This Row],[Adj Close]]/AL183-1)</f>
        <v>5.1912844119324175E-2</v>
      </c>
      <c r="AN182" s="40">
        <v>43815</v>
      </c>
      <c r="AO182" s="42">
        <v>18.121344000000001</v>
      </c>
      <c r="AP182" s="39">
        <f>IF(ISBLANK(AO183),"",Short3[[#This Row],[Adj Close]]/AO183-1)</f>
        <v>3.3960457255068244E-2</v>
      </c>
      <c r="AQ182" s="32">
        <v>43815</v>
      </c>
      <c r="AR182" s="47">
        <v>27.191036</v>
      </c>
      <c r="AS182" s="36">
        <f>IF(ISBLANK(AR183),"",Short4[[#This Row],[Adj Close]]/AR183-1)</f>
        <v>-5.6295765004872211E-2</v>
      </c>
      <c r="AT182" s="40">
        <v>43815</v>
      </c>
      <c r="AU182" s="42">
        <v>20.875257000000001</v>
      </c>
      <c r="AV182" s="39">
        <f>IF(ISBLANK(AU183),"",Short5[[#This Row],[Adj Close]]/AU183-1)</f>
        <v>0.16532494525552255</v>
      </c>
      <c r="AW182" s="32">
        <v>43815</v>
      </c>
      <c r="AX182" s="47">
        <v>79.041495999999995</v>
      </c>
      <c r="AY182" s="36">
        <f>IF(ISBLANK(AX183),"",Short6[[#This Row],[Adj Close]]/AX183-1)</f>
        <v>-1.694516167699911E-2</v>
      </c>
      <c r="AZ182" s="40">
        <v>43815</v>
      </c>
      <c r="BA182" s="42">
        <v>196.661652</v>
      </c>
      <c r="BB182" s="39">
        <f>IF(ISBLANK(BA183),"",Short7[[#This Row],[Adj Close]]/BA183-1)</f>
        <v>3.5554326479196652E-2</v>
      </c>
    </row>
    <row r="183" spans="1:54" x14ac:dyDescent="0.25">
      <c r="A183" s="40">
        <v>43808</v>
      </c>
      <c r="B183" s="42">
        <v>3168.8000489999999</v>
      </c>
      <c r="C183" s="39">
        <f>IF(ISBLANK(B184), "", GSPC[[#This Row],[Adj Close]]/B184-1)</f>
        <v>7.276157817706741E-3</v>
      </c>
      <c r="D183" s="40">
        <v>43808</v>
      </c>
      <c r="E183" s="38">
        <v>65.360000999999997</v>
      </c>
      <c r="F183" s="39">
        <f>IF(ISBLANK(E184), "", Long0[[#This Row],[Adj Close]]/E184-1)</f>
        <v>-9.6863364783887018E-2</v>
      </c>
      <c r="G183" s="32">
        <v>43808</v>
      </c>
      <c r="H183">
        <v>108.78694900000001</v>
      </c>
      <c r="I183" s="36">
        <f>IF(ISBLANK(H184),"",Long1[[#This Row],[Adj Close]]/H184-1)</f>
        <v>-3.9028891710117808E-3</v>
      </c>
      <c r="J183" s="40">
        <v>43815</v>
      </c>
      <c r="K183" s="38">
        <v>17.149999999999999</v>
      </c>
      <c r="L183" s="39">
        <f>IF(ISBLANK(K184),"",Long2[[#This Row],[Adj Close]]/K184-1)</f>
        <v>-8.6704629289285906E-3</v>
      </c>
      <c r="P183" s="40">
        <v>43808</v>
      </c>
      <c r="Q183" s="38">
        <v>27.801024999999999</v>
      </c>
      <c r="R183" s="39">
        <f>IF(ISBLANK(Q184),"",Long4[[#This Row],[Adj Close]]/Q184-1)</f>
        <v>5.7339917922831773E-3</v>
      </c>
      <c r="S183" s="32">
        <v>43808</v>
      </c>
      <c r="T183">
        <v>76.309997999999993</v>
      </c>
      <c r="U183" s="36">
        <f>IF(ISBLANK(T184),"",Long5[[#This Row],[Adj Close]]/T184-1)</f>
        <v>-4.6482582112740145E-2</v>
      </c>
      <c r="V183" s="40">
        <v>43808</v>
      </c>
      <c r="W183" s="38">
        <v>60.66</v>
      </c>
      <c r="X183" s="39">
        <f>IF(ISBLANK(W184),"",Long6[[#This Row],[Adj Close]]/W184-1)</f>
        <v>4.5862068965517144E-2</v>
      </c>
      <c r="Y183" s="32">
        <v>43808</v>
      </c>
      <c r="Z183">
        <v>12</v>
      </c>
      <c r="AA183" s="36">
        <f>IF(ISBLANK(Z184),"",Long7[[#This Row],[Adj Close]]/Z184-1)</f>
        <v>3.8961038961038863E-2</v>
      </c>
      <c r="AE183" s="32">
        <v>43808</v>
      </c>
      <c r="AF183" s="47">
        <v>55.691208000000003</v>
      </c>
      <c r="AG183" s="36">
        <f>IF(ISBLANK(AF184),"",Short0[[#This Row],[Adj Close]]/AF184-1)</f>
        <v>-7.6593529712259967E-3</v>
      </c>
      <c r="AH183" s="40">
        <v>43808</v>
      </c>
      <c r="AI183" s="42">
        <v>75.659965999999997</v>
      </c>
      <c r="AJ183" s="39">
        <f>IF(ISBLANK(AH184),"",Short1[[#This Row],[Adj Close]]/AH184-1)</f>
        <v>-0.99827264295335727</v>
      </c>
      <c r="AK183" s="32">
        <v>43808</v>
      </c>
      <c r="AL183" s="47">
        <v>143.509995</v>
      </c>
      <c r="AM183" s="36">
        <f>IF(ISBLANK(AL184),"",Short2[[#This Row],[Adj Close]]/AL184-1)</f>
        <v>-2.9616634184979507E-2</v>
      </c>
      <c r="AN183" s="40">
        <v>43808</v>
      </c>
      <c r="AO183" s="42">
        <v>17.526147999999999</v>
      </c>
      <c r="AP183" s="39">
        <f>IF(ISBLANK(AO184),"",Short3[[#This Row],[Adj Close]]/AO184-1)</f>
        <v>-7.7762600217941014E-3</v>
      </c>
      <c r="AQ183" s="32">
        <v>43808</v>
      </c>
      <c r="AR183" s="47">
        <v>28.813091</v>
      </c>
      <c r="AS183" s="36">
        <f>IF(ISBLANK(AR184),"",Short4[[#This Row],[Adj Close]]/AR184-1)</f>
        <v>1.3626947552983326E-2</v>
      </c>
      <c r="AT183" s="40">
        <v>43808</v>
      </c>
      <c r="AU183" s="42">
        <v>17.913678999999998</v>
      </c>
      <c r="AV183" s="39">
        <f>IF(ISBLANK(AU184),"",Short5[[#This Row],[Adj Close]]/AU184-1)</f>
        <v>-2.0928747214510435E-2</v>
      </c>
      <c r="AW183" s="32">
        <v>43808</v>
      </c>
      <c r="AX183" s="47">
        <v>80.403953999999999</v>
      </c>
      <c r="AY183" s="36">
        <f>IF(ISBLANK(AX184),"",Short6[[#This Row],[Adj Close]]/AX184-1)</f>
        <v>9.5427954889443445E-2</v>
      </c>
      <c r="AZ183" s="40">
        <v>43808</v>
      </c>
      <c r="BA183" s="42">
        <v>189.90954600000001</v>
      </c>
      <c r="BB183" s="39">
        <f>IF(ISBLANK(BA184),"",Short7[[#This Row],[Adj Close]]/BA184-1)</f>
        <v>8.2601149175087762E-4</v>
      </c>
    </row>
    <row r="184" spans="1:54" x14ac:dyDescent="0.25">
      <c r="A184" s="40">
        <v>43801</v>
      </c>
      <c r="B184" s="42">
        <v>3145.9099120000001</v>
      </c>
      <c r="C184" s="39">
        <f>IF(ISBLANK(B185), "", GSPC[[#This Row],[Adj Close]]/B185-1)</f>
        <v>1.5695521879766083E-3</v>
      </c>
      <c r="D184" s="40">
        <v>43801</v>
      </c>
      <c r="E184" s="38">
        <v>72.370002999999997</v>
      </c>
      <c r="F184" s="39">
        <f>IF(ISBLANK(E185), "", Long0[[#This Row],[Adj Close]]/E185-1)</f>
        <v>1.0048862245670254E-2</v>
      </c>
      <c r="G184" s="32">
        <v>43801</v>
      </c>
      <c r="H184">
        <v>109.213196</v>
      </c>
      <c r="I184" s="36">
        <f>IF(ISBLANK(H185),"",Long1[[#This Row],[Adj Close]]/H185-1)</f>
        <v>-8.5984794101344741E-3</v>
      </c>
      <c r="J184" s="40">
        <v>43808</v>
      </c>
      <c r="K184" s="38">
        <v>17.299999</v>
      </c>
      <c r="L184" s="39">
        <f>IF(ISBLANK(K185),"",Long2[[#This Row],[Adj Close]]/K185-1)</f>
        <v>1.1695847953216321E-2</v>
      </c>
      <c r="P184" s="40">
        <v>43801</v>
      </c>
      <c r="Q184" s="38">
        <v>27.642523000000001</v>
      </c>
      <c r="R184" s="39">
        <f>IF(ISBLANK(Q185),"",Long4[[#This Row],[Adj Close]]/Q185-1)</f>
        <v>1.6242327408980461E-2</v>
      </c>
      <c r="S184" s="32">
        <v>43801</v>
      </c>
      <c r="T184">
        <v>80.029999000000004</v>
      </c>
      <c r="U184" s="36">
        <f>IF(ISBLANK(T185),"",Long5[[#This Row],[Adj Close]]/T185-1)</f>
        <v>-4.4303786584757199E-2</v>
      </c>
      <c r="V184" s="40">
        <v>43801</v>
      </c>
      <c r="W184" s="38">
        <v>58</v>
      </c>
      <c r="X184" s="39">
        <f>IF(ISBLANK(W185),"",Long6[[#This Row],[Adj Close]]/W185-1)</f>
        <v>5.2631617155412647E-2</v>
      </c>
      <c r="Y184" s="32">
        <v>43801</v>
      </c>
      <c r="Z184">
        <v>11.55</v>
      </c>
      <c r="AA184" s="36">
        <f>IF(ISBLANK(Z185),"",Long7[[#This Row],[Adj Close]]/Z185-1)</f>
        <v>1.7621145374449476E-2</v>
      </c>
      <c r="AE184" s="32">
        <v>43801</v>
      </c>
      <c r="AF184" s="47">
        <v>56.121059000000002</v>
      </c>
      <c r="AG184" s="36">
        <f>IF(ISBLANK(AF185),"",Short0[[#This Row],[Adj Close]]/AF185-1)</f>
        <v>-1.5088205944188582E-2</v>
      </c>
      <c r="AH184" s="40">
        <v>43801</v>
      </c>
      <c r="AI184" s="42">
        <v>73.215012000000002</v>
      </c>
      <c r="AJ184" s="39">
        <f>IF(ISBLANK(AH185),"",Short1[[#This Row],[Adj Close]]/AH185-1)</f>
        <v>-0.99832819536922868</v>
      </c>
      <c r="AK184" s="32">
        <v>43801</v>
      </c>
      <c r="AL184" s="47">
        <v>147.88999899999999</v>
      </c>
      <c r="AM184" s="36">
        <f>IF(ISBLANK(AL185),"",Short2[[#This Row],[Adj Close]]/AL185-1)</f>
        <v>-8.9130276845394985E-3</v>
      </c>
      <c r="AN184" s="40">
        <v>43801</v>
      </c>
      <c r="AO184" s="42">
        <v>17.663504</v>
      </c>
      <c r="AP184" s="39">
        <f>IF(ISBLANK(AO185),"",Short3[[#This Row],[Adj Close]]/AO185-1)</f>
        <v>2.7156622813763631E-2</v>
      </c>
      <c r="AQ184" s="32">
        <v>43801</v>
      </c>
      <c r="AR184" s="47">
        <v>28.425735</v>
      </c>
      <c r="AS184" s="36">
        <f>IF(ISBLANK(AR185),"",Short4[[#This Row],[Adj Close]]/AR185-1)</f>
        <v>-6.0466467293696091E-3</v>
      </c>
      <c r="AT184" s="40">
        <v>43801</v>
      </c>
      <c r="AU184" s="42">
        <v>18.296603999999999</v>
      </c>
      <c r="AV184" s="39">
        <f>IF(ISBLANK(AU185),"",Short5[[#This Row],[Adj Close]]/AU185-1)</f>
        <v>1.5746800469764732E-3</v>
      </c>
      <c r="AW184" s="32">
        <v>43801</v>
      </c>
      <c r="AX184" s="47">
        <v>73.399581999999995</v>
      </c>
      <c r="AY184" s="36">
        <f>IF(ISBLANK(AX185),"",Short6[[#This Row],[Adj Close]]/AX185-1)</f>
        <v>4.7796022555923745E-3</v>
      </c>
      <c r="AZ184" s="40">
        <v>43801</v>
      </c>
      <c r="BA184" s="42">
        <v>189.75280799999999</v>
      </c>
      <c r="BB184" s="39">
        <f>IF(ISBLANK(BA185),"",Short7[[#This Row],[Adj Close]]/BA185-1)</f>
        <v>-2.41998028316881E-3</v>
      </c>
    </row>
    <row r="185" spans="1:54" x14ac:dyDescent="0.25">
      <c r="A185" s="40">
        <v>43794</v>
      </c>
      <c r="B185" s="42">
        <v>3140.9799800000001</v>
      </c>
      <c r="C185" s="39">
        <f>IF(ISBLANK(B186), "", GSPC[[#This Row],[Adj Close]]/B186-1)</f>
        <v>9.8672280125577938E-3</v>
      </c>
      <c r="D185" s="40">
        <v>43794</v>
      </c>
      <c r="E185" s="38">
        <v>71.650002000000001</v>
      </c>
      <c r="F185" s="39">
        <f>IF(ISBLANK(E186), "", Long0[[#This Row],[Adj Close]]/E186-1)</f>
        <v>0.15192927408473844</v>
      </c>
      <c r="G185" s="32">
        <v>43794</v>
      </c>
      <c r="H185">
        <v>110.160408</v>
      </c>
      <c r="I185" s="36">
        <f>IF(ISBLANK(H186),"",Long1[[#This Row],[Adj Close]]/H186-1)</f>
        <v>-4.7069615078257909E-3</v>
      </c>
      <c r="J185" s="40">
        <v>43801</v>
      </c>
      <c r="K185" s="38">
        <v>17.100000000000001</v>
      </c>
      <c r="L185" s="39">
        <f>IF(ISBLANK(K186),"",Long2[[#This Row],[Adj Close]]/K186-1)</f>
        <v>-5.8140112898830143E-3</v>
      </c>
      <c r="P185" s="40">
        <v>43794</v>
      </c>
      <c r="Q185" s="38">
        <v>27.20072</v>
      </c>
      <c r="R185" s="39">
        <f>IF(ISBLANK(Q186),"",Long4[[#This Row],[Adj Close]]/Q186-1)</f>
        <v>-9.5461401856433703E-4</v>
      </c>
      <c r="S185" s="32">
        <v>43794</v>
      </c>
      <c r="T185">
        <v>83.739998</v>
      </c>
      <c r="U185" s="36">
        <f>IF(ISBLANK(T186),"",Long5[[#This Row],[Adj Close]]/T186-1)</f>
        <v>2.7736805557064148E-2</v>
      </c>
      <c r="V185" s="40">
        <v>43794</v>
      </c>
      <c r="W185" s="38">
        <v>55.099997999999999</v>
      </c>
      <c r="X185" s="39">
        <f>IF(ISBLANK(W186),"",Long6[[#This Row],[Adj Close]]/W186-1)</f>
        <v>3.9622603773584952E-2</v>
      </c>
      <c r="Y185" s="32">
        <v>43794</v>
      </c>
      <c r="Z185">
        <v>11.35</v>
      </c>
      <c r="AA185" s="36">
        <f>IF(ISBLANK(Z186),"",Long7[[#This Row],[Adj Close]]/Z186-1)</f>
        <v>-4.3859649122807154E-3</v>
      </c>
      <c r="AE185" s="32">
        <v>43794</v>
      </c>
      <c r="AF185" s="47">
        <v>56.980797000000003</v>
      </c>
      <c r="AG185" s="36">
        <f>IF(ISBLANK(AF186),"",Short0[[#This Row],[Adj Close]]/AF186-1)</f>
        <v>1.4801034726386719E-2</v>
      </c>
      <c r="AH185" s="40">
        <v>43794</v>
      </c>
      <c r="AI185" s="42">
        <v>71.956833000000003</v>
      </c>
      <c r="AJ185" s="39">
        <f>IF(ISBLANK(AH186),"",Short1[[#This Row],[Adj Close]]/AH186-1)</f>
        <v>-0.99835666218283969</v>
      </c>
      <c r="AK185" s="32">
        <v>43794</v>
      </c>
      <c r="AL185" s="47">
        <v>149.220001</v>
      </c>
      <c r="AM185" s="36">
        <f>IF(ISBLANK(AL186),"",Short2[[#This Row],[Adj Close]]/AL186-1)</f>
        <v>6.2064064056939428E-2</v>
      </c>
      <c r="AN185" s="40">
        <v>43794</v>
      </c>
      <c r="AO185" s="42">
        <v>17.196504999999998</v>
      </c>
      <c r="AP185" s="39">
        <f>IF(ISBLANK(AO186),"",Short3[[#This Row],[Adj Close]]/AO186-1)</f>
        <v>8.3044992723544375E-2</v>
      </c>
      <c r="AQ185" s="32">
        <v>43794</v>
      </c>
      <c r="AR185" s="47">
        <v>28.598661</v>
      </c>
      <c r="AS185" s="36">
        <f>IF(ISBLANK(AR186),"",Short4[[#This Row],[Adj Close]]/AR186-1)</f>
        <v>-7.3229672866711448E-3</v>
      </c>
      <c r="AT185" s="40">
        <v>43794</v>
      </c>
      <c r="AU185" s="42">
        <v>18.267838000000001</v>
      </c>
      <c r="AV185" s="39">
        <f>IF(ISBLANK(AU186),"",Short5[[#This Row],[Adj Close]]/AU186-1)</f>
        <v>4.9008867901634723E-2</v>
      </c>
      <c r="AW185" s="32">
        <v>43794</v>
      </c>
      <c r="AX185" s="47">
        <v>73.050430000000006</v>
      </c>
      <c r="AY185" s="36">
        <f>IF(ISBLANK(AX186),"",Short6[[#This Row],[Adj Close]]/AX186-1)</f>
        <v>7.4402422508023092E-2</v>
      </c>
      <c r="AZ185" s="40">
        <v>43794</v>
      </c>
      <c r="BA185" s="42">
        <v>190.21312</v>
      </c>
      <c r="BB185" s="39">
        <f>IF(ISBLANK(BA186),"",Short7[[#This Row],[Adj Close]]/BA186-1)</f>
        <v>6.8429420485562886E-3</v>
      </c>
    </row>
    <row r="186" spans="1:54" x14ac:dyDescent="0.25">
      <c r="A186" s="40">
        <v>43787</v>
      </c>
      <c r="B186" s="42">
        <v>3110.290039</v>
      </c>
      <c r="C186" s="39">
        <f>IF(ISBLANK(B187), "", GSPC[[#This Row],[Adj Close]]/B187-1)</f>
        <v>-3.2591099155589998E-3</v>
      </c>
      <c r="D186" s="40">
        <v>43787</v>
      </c>
      <c r="E186" s="38">
        <v>62.200001</v>
      </c>
      <c r="F186" s="39">
        <f>IF(ISBLANK(E187), "", Long0[[#This Row],[Adj Close]]/E187-1)</f>
        <v>9.3722561873088805E-2</v>
      </c>
      <c r="G186" s="32">
        <v>43787</v>
      </c>
      <c r="H186">
        <v>110.681381</v>
      </c>
      <c r="I186" s="36">
        <f>IF(ISBLANK(H187),"",Long1[[#This Row],[Adj Close]]/H187-1)</f>
        <v>1.2854252882805728E-3</v>
      </c>
      <c r="J186" s="40">
        <v>43794</v>
      </c>
      <c r="K186" s="38">
        <v>17.200001</v>
      </c>
      <c r="L186" s="39">
        <f>IF(ISBLANK(K187),"",Long2[[#This Row],[Adj Close]]/K187-1)</f>
        <v>5.8480116959063189E-3</v>
      </c>
      <c r="P186" s="40">
        <v>43787</v>
      </c>
      <c r="Q186" s="38">
        <v>27.226711000000002</v>
      </c>
      <c r="R186" s="39">
        <f>IF(ISBLANK(Q187),"",Long4[[#This Row],[Adj Close]]/Q187-1)</f>
        <v>-3.2029542770513175E-2</v>
      </c>
      <c r="S186" s="32">
        <v>43787</v>
      </c>
      <c r="T186">
        <v>81.480002999999996</v>
      </c>
      <c r="U186" s="36">
        <f>IF(ISBLANK(T187),"",Long5[[#This Row],[Adj Close]]/T187-1)</f>
        <v>6.6716207889392365E-3</v>
      </c>
      <c r="V186" s="40">
        <v>43787</v>
      </c>
      <c r="W186" s="38">
        <v>53</v>
      </c>
      <c r="X186" s="39">
        <f>IF(ISBLANK(W187),"",Long6[[#This Row],[Adj Close]]/W187-1)</f>
        <v>4.0031417583034079E-2</v>
      </c>
      <c r="Y186" s="32">
        <v>43787</v>
      </c>
      <c r="Z186">
        <v>11.4</v>
      </c>
      <c r="AA186" s="36">
        <f>IF(ISBLANK(Z187),"",Long7[[#This Row],[Adj Close]]/Z187-1)</f>
        <v>6.0465116279069697E-2</v>
      </c>
      <c r="AE186" s="32">
        <v>43787</v>
      </c>
      <c r="AF186" s="47">
        <v>56.149723000000002</v>
      </c>
      <c r="AG186" s="36">
        <f>IF(ISBLANK(AF187),"",Short0[[#This Row],[Adj Close]]/AF187-1)</f>
        <v>-9.6040657973269772E-3</v>
      </c>
      <c r="AH186" s="40">
        <v>43787</v>
      </c>
      <c r="AI186" s="42">
        <v>64.818259999999995</v>
      </c>
      <c r="AJ186" s="39">
        <f>IF(ISBLANK(AH187),"",Short1[[#This Row],[Adj Close]]/AH187-1)</f>
        <v>-0.99851945500228412</v>
      </c>
      <c r="AK186" s="32">
        <v>43787</v>
      </c>
      <c r="AL186" s="47">
        <v>140.5</v>
      </c>
      <c r="AM186" s="36">
        <f>IF(ISBLANK(AL187),"",Short2[[#This Row],[Adj Close]]/AL187-1)</f>
        <v>0.17869130483283491</v>
      </c>
      <c r="AN186" s="40">
        <v>43787</v>
      </c>
      <c r="AO186" s="42">
        <v>15.877922999999999</v>
      </c>
      <c r="AP186" s="39">
        <f>IF(ISBLANK(AO187),"",Short3[[#This Row],[Adj Close]]/AO187-1)</f>
        <v>-2.0339136567719018E-2</v>
      </c>
      <c r="AQ186" s="32">
        <v>43787</v>
      </c>
      <c r="AR186" s="47">
        <v>28.809633000000002</v>
      </c>
      <c r="AS186" s="36">
        <f>IF(ISBLANK(AR187),"",Short4[[#This Row],[Adj Close]]/AR187-1)</f>
        <v>-4.0650289867091294E-3</v>
      </c>
      <c r="AT186" s="40">
        <v>43787</v>
      </c>
      <c r="AU186" s="42">
        <v>17.414379</v>
      </c>
      <c r="AV186" s="39">
        <f>IF(ISBLANK(AU187),"",Short5[[#This Row],[Adj Close]]/AU187-1)</f>
        <v>-8.0506518261163396E-2</v>
      </c>
      <c r="AW186" s="32">
        <v>43787</v>
      </c>
      <c r="AX186" s="47">
        <v>67.991684000000006</v>
      </c>
      <c r="AY186" s="36">
        <f>IF(ISBLANK(AX187),"",Short6[[#This Row],[Adj Close]]/AX187-1)</f>
        <v>-1.520977279356317E-2</v>
      </c>
      <c r="AZ186" s="40">
        <v>43787</v>
      </c>
      <c r="BA186" s="42">
        <v>188.92034899999999</v>
      </c>
      <c r="BB186" s="39">
        <f>IF(ISBLANK(BA187),"",Short7[[#This Row],[Adj Close]]/BA187-1)</f>
        <v>-4.641855975771203E-2</v>
      </c>
    </row>
    <row r="187" spans="1:54" x14ac:dyDescent="0.25">
      <c r="A187" s="40">
        <v>43780</v>
      </c>
      <c r="B187" s="42">
        <v>3120.459961</v>
      </c>
      <c r="C187" s="39">
        <f>IF(ISBLANK(B188), "", GSPC[[#This Row],[Adj Close]]/B188-1)</f>
        <v>8.8519800036033214E-3</v>
      </c>
      <c r="D187" s="40">
        <v>43780</v>
      </c>
      <c r="E187" s="38">
        <v>56.869999</v>
      </c>
      <c r="F187" s="39">
        <f>IF(ISBLANK(E188), "", Long0[[#This Row],[Adj Close]]/E188-1)</f>
        <v>0.12524728679763975</v>
      </c>
      <c r="G187" s="32">
        <v>43780</v>
      </c>
      <c r="H187">
        <v>110.53929100000001</v>
      </c>
      <c r="I187" s="36">
        <f>IF(ISBLANK(H188),"",Long1[[#This Row],[Adj Close]]/H188-1)</f>
        <v>6.034425036944624E-3</v>
      </c>
      <c r="J187" s="40">
        <v>43787</v>
      </c>
      <c r="K187" s="38">
        <v>17.100000000000001</v>
      </c>
      <c r="L187" s="39">
        <f>IF(ISBLANK(K188),"",Long2[[#This Row],[Adj Close]]/K188-1)</f>
        <v>5.8823529411764497E-3</v>
      </c>
      <c r="P187" s="40">
        <v>43780</v>
      </c>
      <c r="Q187" s="38">
        <v>28.127625999999999</v>
      </c>
      <c r="R187" s="39">
        <f>IF(ISBLANK(Q188),"",Long4[[#This Row],[Adj Close]]/Q188-1)</f>
        <v>5.2631198981627492E-3</v>
      </c>
      <c r="S187" s="32">
        <v>43780</v>
      </c>
      <c r="T187">
        <v>80.940002000000007</v>
      </c>
      <c r="U187" s="36">
        <f>IF(ISBLANK(T188),"",Long5[[#This Row],[Adj Close]]/T188-1)</f>
        <v>3.471336301942296E-3</v>
      </c>
      <c r="V187" s="40">
        <v>43780</v>
      </c>
      <c r="W187" s="38">
        <v>50.959999000000003</v>
      </c>
      <c r="X187" s="39">
        <f>IF(ISBLANK(W188),"",Long6[[#This Row],[Adj Close]]/W188-1)</f>
        <v>5.1281655793262715E-3</v>
      </c>
      <c r="Y187" s="32">
        <v>43780</v>
      </c>
      <c r="Z187">
        <v>10.75</v>
      </c>
      <c r="AA187" s="36">
        <f>IF(ISBLANK(Z188),"",Long7[[#This Row],[Adj Close]]/Z188-1)</f>
        <v>9.3896713615022609E-3</v>
      </c>
      <c r="AE187" s="32">
        <v>43780</v>
      </c>
      <c r="AF187" s="47">
        <v>56.694217999999999</v>
      </c>
      <c r="AG187" s="36">
        <f>IF(ISBLANK(AF188),"",Short0[[#This Row],[Adj Close]]/AF188-1)</f>
        <v>2.6816610704283761E-2</v>
      </c>
      <c r="AH187" s="40">
        <v>43780</v>
      </c>
      <c r="AI187" s="42">
        <v>68.789078000000003</v>
      </c>
      <c r="AJ187" s="39">
        <f>IF(ISBLANK(AH188),"",Short1[[#This Row],[Adj Close]]/AH188-1)</f>
        <v>-0.99842850437484298</v>
      </c>
      <c r="AK187" s="32">
        <v>43780</v>
      </c>
      <c r="AL187" s="47">
        <v>119.199997</v>
      </c>
      <c r="AM187" s="36">
        <f>IF(ISBLANK(AL188),"",Short2[[#This Row],[Adj Close]]/AL188-1)</f>
        <v>-4.662882545492153E-2</v>
      </c>
      <c r="AN187" s="40">
        <v>43780</v>
      </c>
      <c r="AO187" s="42">
        <v>16.207571000000002</v>
      </c>
      <c r="AP187" s="39">
        <f>IF(ISBLANK(AO188),"",Short3[[#This Row],[Adj Close]]/AO188-1)</f>
        <v>5.1109583063879693E-3</v>
      </c>
      <c r="AQ187" s="32">
        <v>43780</v>
      </c>
      <c r="AR187" s="47">
        <v>28.927223000000001</v>
      </c>
      <c r="AS187" s="36">
        <f>IF(ISBLANK(AR188),"",Short4[[#This Row],[Adj Close]]/AR188-1)</f>
        <v>-1.1814747045553076E-2</v>
      </c>
      <c r="AT187" s="40">
        <v>43780</v>
      </c>
      <c r="AU187" s="42">
        <v>18.9391</v>
      </c>
      <c r="AV187" s="39">
        <f>IF(ISBLANK(AU188),"",Short5[[#This Row],[Adj Close]]/AU188-1)</f>
        <v>-5.0936846016055415E-2</v>
      </c>
      <c r="AW187" s="32">
        <v>43780</v>
      </c>
      <c r="AX187" s="47">
        <v>69.041793999999996</v>
      </c>
      <c r="AY187" s="36">
        <f>IF(ISBLANK(AX188),"",Short6[[#This Row],[Adj Close]]/AX188-1)</f>
        <v>-4.8697273699290777E-3</v>
      </c>
      <c r="AZ187" s="40">
        <v>43780</v>
      </c>
      <c r="BA187" s="42">
        <v>198.11663799999999</v>
      </c>
      <c r="BB187" s="39">
        <f>IF(ISBLANK(BA188),"",Short7[[#This Row],[Adj Close]]/BA188-1)</f>
        <v>1.2057207049765317E-2</v>
      </c>
    </row>
    <row r="188" spans="1:54" x14ac:dyDescent="0.25">
      <c r="A188" s="40">
        <v>43773</v>
      </c>
      <c r="B188" s="42">
        <v>3093.080078</v>
      </c>
      <c r="C188" s="39">
        <f>IF(ISBLANK(B189), "", GSPC[[#This Row],[Adj Close]]/B189-1)</f>
        <v>8.5330729466825961E-3</v>
      </c>
      <c r="D188" s="40">
        <v>43773</v>
      </c>
      <c r="E188" s="38">
        <v>50.540000999999997</v>
      </c>
      <c r="F188" s="39">
        <f>IF(ISBLANK(E189), "", Long0[[#This Row],[Adj Close]]/E189-1)</f>
        <v>-6.8775399268529158E-3</v>
      </c>
      <c r="G188" s="32">
        <v>43773</v>
      </c>
      <c r="H188">
        <v>109.876251</v>
      </c>
      <c r="I188" s="36">
        <f>IF(ISBLANK(H189),"",Long1[[#This Row],[Adj Close]]/H189-1)</f>
        <v>7.01107234245959E-2</v>
      </c>
      <c r="J188" s="40">
        <v>43780</v>
      </c>
      <c r="K188" s="38">
        <v>17</v>
      </c>
      <c r="L188" s="39">
        <f>IF(ISBLANK(K189),"",Long2[[#This Row],[Adj Close]]/K189-1)</f>
        <v>0.20141342756183733</v>
      </c>
      <c r="P188" s="40">
        <v>43773</v>
      </c>
      <c r="Q188" s="38">
        <v>27.980362</v>
      </c>
      <c r="R188" s="39">
        <f>IF(ISBLANK(Q189),"",Long4[[#This Row],[Adj Close]]/Q189-1)</f>
        <v>4.5307478185372618E-2</v>
      </c>
      <c r="S188" s="32">
        <v>43773</v>
      </c>
      <c r="T188">
        <v>80.660004000000001</v>
      </c>
      <c r="U188" s="36">
        <f>IF(ISBLANK(T189),"",Long5[[#This Row],[Adj Close]]/T189-1)</f>
        <v>2.935174796641471E-2</v>
      </c>
      <c r="V188" s="40">
        <v>43773</v>
      </c>
      <c r="W188" s="38">
        <v>50.700001</v>
      </c>
      <c r="X188" s="39">
        <f>IF(ISBLANK(W189),"",Long6[[#This Row],[Adj Close]]/W189-1)</f>
        <v>-6.5609972930703031E-2</v>
      </c>
      <c r="Y188" s="32">
        <v>43773</v>
      </c>
      <c r="Z188">
        <v>10.65</v>
      </c>
      <c r="AA188" s="36">
        <f>IF(ISBLANK(Z189),"",Long7[[#This Row],[Adj Close]]/Z189-1)</f>
        <v>1.9138755980861344E-2</v>
      </c>
      <c r="AE188" s="32">
        <v>43773</v>
      </c>
      <c r="AF188" s="47">
        <v>55.213577000000001</v>
      </c>
      <c r="AG188" s="36">
        <f>IF(ISBLANK(AF189),"",Short0[[#This Row],[Adj Close]]/AF189-1)</f>
        <v>-5.0591265695997367E-2</v>
      </c>
      <c r="AH188" s="40">
        <v>43773</v>
      </c>
      <c r="AI188" s="42">
        <v>68.574928</v>
      </c>
      <c r="AJ188" s="39">
        <f>IF(ISBLANK(AH189),"",Short1[[#This Row],[Adj Close]]/AH189-1)</f>
        <v>-0.99843314609514233</v>
      </c>
      <c r="AK188" s="32">
        <v>43773</v>
      </c>
      <c r="AL188" s="47">
        <v>125.029999</v>
      </c>
      <c r="AM188" s="36">
        <f>IF(ISBLANK(AL189),"",Short2[[#This Row],[Adj Close]]/AL189-1)</f>
        <v>1.5595792254115892E-2</v>
      </c>
      <c r="AN188" s="40">
        <v>43773</v>
      </c>
      <c r="AO188" s="42">
        <v>16.125156</v>
      </c>
      <c r="AP188" s="39">
        <f>IF(ISBLANK(AO189),"",Short3[[#This Row],[Adj Close]]/AO189-1)</f>
        <v>-0.10518306251394238</v>
      </c>
      <c r="AQ188" s="32">
        <v>43773</v>
      </c>
      <c r="AR188" s="47">
        <v>29.273077000000001</v>
      </c>
      <c r="AS188" s="36">
        <f>IF(ISBLANK(AR189),"",Short4[[#This Row],[Adj Close]]/AR189-1)</f>
        <v>6.6397913096139183E-2</v>
      </c>
      <c r="AT188" s="40">
        <v>43773</v>
      </c>
      <c r="AU188" s="42">
        <v>19.955573999999999</v>
      </c>
      <c r="AV188" s="39">
        <f>IF(ISBLANK(AU189),"",Short5[[#This Row],[Adj Close]]/AU189-1)</f>
        <v>7.2603946358451577E-3</v>
      </c>
      <c r="AW188" s="32">
        <v>43773</v>
      </c>
      <c r="AX188" s="47">
        <v>69.379654000000002</v>
      </c>
      <c r="AY188" s="36">
        <f>IF(ISBLANK(AX189),"",Short6[[#This Row],[Adj Close]]/AX189-1)</f>
        <v>-6.5206799303048846E-2</v>
      </c>
      <c r="AZ188" s="40">
        <v>43773</v>
      </c>
      <c r="BA188" s="42">
        <v>195.75636299999999</v>
      </c>
      <c r="BB188" s="39">
        <f>IF(ISBLANK(BA189),"",Short7[[#This Row],[Adj Close]]/BA189-1)</f>
        <v>5.1291859407294194E-3</v>
      </c>
    </row>
    <row r="189" spans="1:54" x14ac:dyDescent="0.25">
      <c r="A189" s="40">
        <v>43766</v>
      </c>
      <c r="B189" s="42">
        <v>3066.9099120000001</v>
      </c>
      <c r="C189" s="39">
        <f>IF(ISBLANK(B190), "", GSPC[[#This Row],[Adj Close]]/B190-1)</f>
        <v>1.4676303876151264E-2</v>
      </c>
      <c r="D189" s="40">
        <v>43766</v>
      </c>
      <c r="E189" s="38">
        <v>50.889999000000003</v>
      </c>
      <c r="F189" s="39">
        <f>IF(ISBLANK(E190), "", Long0[[#This Row],[Adj Close]]/E190-1)</f>
        <v>0.27703893485766318</v>
      </c>
      <c r="G189" s="32">
        <v>43766</v>
      </c>
      <c r="H189">
        <v>102.67746</v>
      </c>
      <c r="I189" s="36">
        <f>IF(ISBLANK(H190),"",Long1[[#This Row],[Adj Close]]/H190-1)</f>
        <v>-1.8416515982473403E-3</v>
      </c>
      <c r="J189" s="40">
        <v>43773</v>
      </c>
      <c r="K189" s="38">
        <v>14.15</v>
      </c>
      <c r="L189" s="39">
        <f>IF(ISBLANK(K190),"",Long2[[#This Row],[Adj Close]]/K190-1)</f>
        <v>0.13654618473895597</v>
      </c>
      <c r="P189" s="40">
        <v>43766</v>
      </c>
      <c r="Q189" s="38">
        <v>26.767589999999998</v>
      </c>
      <c r="R189" s="39">
        <f>IF(ISBLANK(Q190),"",Long4[[#This Row],[Adj Close]]/Q190-1)</f>
        <v>1.4778160781187877E-2</v>
      </c>
      <c r="S189" s="32">
        <v>43766</v>
      </c>
      <c r="T189">
        <v>78.360000999999997</v>
      </c>
      <c r="U189" s="36">
        <f>IF(ISBLANK(T190),"",Long5[[#This Row],[Adj Close]]/T190-1)</f>
        <v>0.12376305218286032</v>
      </c>
      <c r="V189" s="40">
        <v>43766</v>
      </c>
      <c r="W189" s="38">
        <v>54.259998000000003</v>
      </c>
      <c r="X189" s="39">
        <f>IF(ISBLANK(W190),"",Long6[[#This Row],[Adj Close]]/W190-1)</f>
        <v>0.15594374000732292</v>
      </c>
      <c r="Y189" s="32">
        <v>43766</v>
      </c>
      <c r="Z189">
        <v>10.45</v>
      </c>
      <c r="AA189" s="36">
        <f>IF(ISBLANK(Z190),"",Long7[[#This Row],[Adj Close]]/Z190-1)</f>
        <v>9.6618357487923134E-3</v>
      </c>
      <c r="AE189" s="32">
        <v>43766</v>
      </c>
      <c r="AF189" s="47">
        <v>58.155749999999998</v>
      </c>
      <c r="AG189" s="36">
        <f>IF(ISBLANK(AF190),"",Short0[[#This Row],[Adj Close]]/AF190-1)</f>
        <v>-1.5046134301973768E-2</v>
      </c>
      <c r="AH189" s="40">
        <v>43766</v>
      </c>
      <c r="AI189" s="42">
        <v>65.068107999999995</v>
      </c>
      <c r="AJ189" s="39">
        <f>IF(ISBLANK(AH190),"",Short1[[#This Row],[Adj Close]]/AH190-1)</f>
        <v>-0.99851303484997367</v>
      </c>
      <c r="AK189" s="32">
        <v>43766</v>
      </c>
      <c r="AL189" s="47">
        <v>123.110001</v>
      </c>
      <c r="AM189" s="36">
        <f>IF(ISBLANK(AL190),"",Short2[[#This Row],[Adj Close]]/AL190-1)</f>
        <v>2.9519977763506011E-2</v>
      </c>
      <c r="AN189" s="40">
        <v>43766</v>
      </c>
      <c r="AO189" s="42">
        <v>18.020620000000001</v>
      </c>
      <c r="AP189" s="39">
        <f>IF(ISBLANK(AO190),"",Short3[[#This Row],[Adj Close]]/AO190-1)</f>
        <v>5.2406461833678808E-2</v>
      </c>
      <c r="AQ189" s="32">
        <v>43766</v>
      </c>
      <c r="AR189" s="47">
        <v>27.450426</v>
      </c>
      <c r="AS189" s="36">
        <f>IF(ISBLANK(AR190),"",Short4[[#This Row],[Adj Close]]/AR190-1)</f>
        <v>-4.3904069553621916E-3</v>
      </c>
      <c r="AT189" s="40">
        <v>43766</v>
      </c>
      <c r="AU189" s="42">
        <v>19.811733</v>
      </c>
      <c r="AV189" s="39">
        <f>IF(ISBLANK(AU190),"",Short5[[#This Row],[Adj Close]]/AU190-1)</f>
        <v>5.8420042174653908E-3</v>
      </c>
      <c r="AW189" s="32">
        <v>43766</v>
      </c>
      <c r="AX189" s="47">
        <v>74.219254000000006</v>
      </c>
      <c r="AY189" s="36">
        <f>IF(ISBLANK(AX190),"",Short6[[#This Row],[Adj Close]]/AX190-1)</f>
        <v>-7.1615838728218528E-2</v>
      </c>
      <c r="AZ189" s="40">
        <v>43766</v>
      </c>
      <c r="BA189" s="42">
        <v>194.75741600000001</v>
      </c>
      <c r="BB189" s="39">
        <f>IF(ISBLANK(BA190),"",Short7[[#This Row],[Adj Close]]/BA190-1)</f>
        <v>0.1375780205702255</v>
      </c>
    </row>
    <row r="190" spans="1:54" x14ac:dyDescent="0.25">
      <c r="A190" s="40">
        <v>43759</v>
      </c>
      <c r="B190" s="42">
        <v>3022.5500489999999</v>
      </c>
      <c r="C190" s="39">
        <f>IF(ISBLANK(B191), "", GSPC[[#This Row],[Adj Close]]/B191-1)</f>
        <v>1.217269392420528E-2</v>
      </c>
      <c r="D190" s="40">
        <v>43759</v>
      </c>
      <c r="E190" s="38">
        <v>39.849997999999999</v>
      </c>
      <c r="F190" s="39">
        <f>IF(ISBLANK(E191), "", Long0[[#This Row],[Adj Close]]/E191-1)</f>
        <v>5.1173780005275837E-2</v>
      </c>
      <c r="G190" s="32">
        <v>43759</v>
      </c>
      <c r="H190">
        <v>102.866905</v>
      </c>
      <c r="I190" s="36">
        <f>IF(ISBLANK(H191),"",Long1[[#This Row],[Adj Close]]/H191-1)</f>
        <v>4.1610632998467789E-3</v>
      </c>
      <c r="J190" s="40">
        <v>43766</v>
      </c>
      <c r="K190" s="38">
        <v>12.45</v>
      </c>
      <c r="L190" s="39">
        <f>IF(ISBLANK(K191),"",Long2[[#This Row],[Adj Close]]/K191-1)</f>
        <v>-7.089552238805974E-2</v>
      </c>
      <c r="P190" s="40">
        <v>43759</v>
      </c>
      <c r="Q190" s="38">
        <v>26.377775</v>
      </c>
      <c r="R190" s="39">
        <f>IF(ISBLANK(Q191),"",Long4[[#This Row],[Adj Close]]/Q191-1)</f>
        <v>9.9502659000658689E-3</v>
      </c>
      <c r="S190" s="32">
        <v>43759</v>
      </c>
      <c r="T190">
        <v>69.730002999999996</v>
      </c>
      <c r="U190" s="36">
        <f>IF(ISBLANK(T191),"",Long5[[#This Row],[Adj Close]]/T191-1)</f>
        <v>7.3678415578180001E-3</v>
      </c>
      <c r="V190" s="40">
        <v>43759</v>
      </c>
      <c r="W190" s="38">
        <v>46.939999</v>
      </c>
      <c r="X190" s="39">
        <f>IF(ISBLANK(W191),"",Long6[[#This Row],[Adj Close]]/W191-1)</f>
        <v>-0.17213407103819978</v>
      </c>
      <c r="Y190" s="32">
        <v>43759</v>
      </c>
      <c r="Z190">
        <v>10.35</v>
      </c>
      <c r="AA190" s="36">
        <f>IF(ISBLANK(Z191),"",Long7[[#This Row],[Adj Close]]/Z191-1)</f>
        <v>3.499999999999992E-2</v>
      </c>
      <c r="AE190" s="32">
        <v>43759</v>
      </c>
      <c r="AF190" s="47">
        <v>59.044136000000002</v>
      </c>
      <c r="AG190" s="36">
        <f>IF(ISBLANK(AF191),"",Short0[[#This Row],[Adj Close]]/AF191-1)</f>
        <v>2.2760631364566741E-3</v>
      </c>
      <c r="AH190" s="40">
        <v>43759</v>
      </c>
      <c r="AI190" s="42">
        <v>65.273346000000004</v>
      </c>
      <c r="AJ190" s="39">
        <f>IF(ISBLANK(AH191),"",Short1[[#This Row],[Adj Close]]/AH191-1)</f>
        <v>-0.99850810600658257</v>
      </c>
      <c r="AK190" s="32">
        <v>43759</v>
      </c>
      <c r="AL190" s="47">
        <v>119.58000199999999</v>
      </c>
      <c r="AM190" s="36">
        <f>IF(ISBLANK(AL191),"",Short2[[#This Row],[Adj Close]]/AL191-1)</f>
        <v>7.778283220683635E-2</v>
      </c>
      <c r="AN190" s="40">
        <v>43759</v>
      </c>
      <c r="AO190" s="42">
        <v>17.123251</v>
      </c>
      <c r="AP190" s="39">
        <f>IF(ISBLANK(AO191),"",Short3[[#This Row],[Adj Close]]/AO191-1)</f>
        <v>2.0185470491167257E-2</v>
      </c>
      <c r="AQ190" s="32">
        <v>43759</v>
      </c>
      <c r="AR190" s="47">
        <v>27.571476000000001</v>
      </c>
      <c r="AS190" s="36">
        <f>IF(ISBLANK(AR191),"",Short4[[#This Row],[Adj Close]]/AR191-1)</f>
        <v>3.8832431433665437E-2</v>
      </c>
      <c r="AT190" s="40">
        <v>43759</v>
      </c>
      <c r="AU190" s="42">
        <v>19.696664999999999</v>
      </c>
      <c r="AV190" s="39">
        <f>IF(ISBLANK(AU191),"",Short5[[#This Row],[Adj Close]]/AU191-1)</f>
        <v>5.0639699877961242E-2</v>
      </c>
      <c r="AW190" s="32">
        <v>43759</v>
      </c>
      <c r="AX190" s="47">
        <v>79.944550000000007</v>
      </c>
      <c r="AY190" s="36">
        <f>IF(ISBLANK(AX191),"",Short6[[#This Row],[Adj Close]]/AX191-1)</f>
        <v>-3.8651756122982106E-2</v>
      </c>
      <c r="AZ190" s="40">
        <v>43759</v>
      </c>
      <c r="BA190" s="42">
        <v>171.20356799999999</v>
      </c>
      <c r="BB190" s="39">
        <f>IF(ISBLANK(BA191),"",Short7[[#This Row],[Adj Close]]/BA191-1)</f>
        <v>1.6810273375563733E-2</v>
      </c>
    </row>
    <row r="191" spans="1:54" x14ac:dyDescent="0.25">
      <c r="A191" s="40">
        <v>43752</v>
      </c>
      <c r="B191" s="42">
        <v>2986.1999510000001</v>
      </c>
      <c r="C191" s="39">
        <f>IF(ISBLANK(B192), "", GSPC[[#This Row],[Adj Close]]/B192-1)</f>
        <v>5.3631255383306264E-3</v>
      </c>
      <c r="D191" s="40">
        <v>43752</v>
      </c>
      <c r="E191" s="38">
        <v>37.909999999999997</v>
      </c>
      <c r="F191" s="39">
        <f>IF(ISBLANK(E192), "", Long0[[#This Row],[Adj Close]]/E192-1)</f>
        <v>2.5703490955180763E-2</v>
      </c>
      <c r="G191" s="32">
        <v>43752</v>
      </c>
      <c r="H191">
        <v>102.44064299999999</v>
      </c>
      <c r="I191" s="36">
        <f>IF(ISBLANK(H192),"",Long1[[#This Row],[Adj Close]]/H192-1)</f>
        <v>-1.6818243408438405E-2</v>
      </c>
      <c r="J191" s="40">
        <v>43759</v>
      </c>
      <c r="K191" s="38">
        <v>13.4</v>
      </c>
      <c r="L191" s="39">
        <f>IF(ISBLANK(K192),"",Long2[[#This Row],[Adj Close]]/K192-1)</f>
        <v>-0.11258278145695355</v>
      </c>
      <c r="P191" s="40">
        <v>43752</v>
      </c>
      <c r="Q191" s="38">
        <v>26.117895000000001</v>
      </c>
      <c r="R191" s="39">
        <f>IF(ISBLANK(Q192),"",Long4[[#This Row],[Adj Close]]/Q192-1)</f>
        <v>1.1745013045086239E-2</v>
      </c>
      <c r="S191" s="32">
        <v>43752</v>
      </c>
      <c r="T191">
        <v>69.220000999999996</v>
      </c>
      <c r="U191" s="36">
        <f>IF(ISBLANK(T192),"",Long5[[#This Row],[Adj Close]]/T192-1)</f>
        <v>2.6241720959602199E-2</v>
      </c>
      <c r="V191" s="40">
        <v>43752</v>
      </c>
      <c r="W191" s="38">
        <v>56.700001</v>
      </c>
      <c r="X191" s="39">
        <f>IF(ISBLANK(W192),"",Long6[[#This Row],[Adj Close]]/W192-1)</f>
        <v>-2.476776788386259E-2</v>
      </c>
      <c r="Y191" s="32">
        <v>43752</v>
      </c>
      <c r="Z191">
        <v>10</v>
      </c>
      <c r="AA191" s="36">
        <f>IF(ISBLANK(Z192),"",Long7[[#This Row],[Adj Close]]/Z192-1)</f>
        <v>0</v>
      </c>
      <c r="AE191" s="32">
        <v>43752</v>
      </c>
      <c r="AF191" s="47">
        <v>58.910052999999998</v>
      </c>
      <c r="AG191" s="36">
        <f>IF(ISBLANK(AF192),"",Short0[[#This Row],[Adj Close]]/AF192-1)</f>
        <v>5.4511066654974183E-2</v>
      </c>
      <c r="AH191" s="40">
        <v>43752</v>
      </c>
      <c r="AI191" s="42">
        <v>62.926524999999998</v>
      </c>
      <c r="AJ191" s="39">
        <f>IF(ISBLANK(AH192),"",Short1[[#This Row],[Adj Close]]/AH192-1)</f>
        <v>-0.99856151503028923</v>
      </c>
      <c r="AK191" s="32">
        <v>43752</v>
      </c>
      <c r="AL191" s="47">
        <v>110.949997</v>
      </c>
      <c r="AM191" s="36">
        <f>IF(ISBLANK(AL192),"",Short2[[#This Row],[Adj Close]]/AL192-1)</f>
        <v>-8.1615769913347735E-2</v>
      </c>
      <c r="AN191" s="40">
        <v>43752</v>
      </c>
      <c r="AO191" s="42">
        <v>16.784448999999999</v>
      </c>
      <c r="AP191" s="39">
        <f>IF(ISBLANK(AO192),"",Short3[[#This Row],[Adj Close]]/AO192-1)</f>
        <v>-3.0158692279330324E-2</v>
      </c>
      <c r="AQ191" s="32">
        <v>43752</v>
      </c>
      <c r="AR191" s="47">
        <v>26.540831000000001</v>
      </c>
      <c r="AS191" s="36">
        <f>IF(ISBLANK(AR192),"",Short4[[#This Row],[Adj Close]]/AR192-1)</f>
        <v>3.6466789875044148E-2</v>
      </c>
      <c r="AT191" s="40">
        <v>43752</v>
      </c>
      <c r="AU191" s="42">
        <v>18.747306999999999</v>
      </c>
      <c r="AV191" s="39">
        <f>IF(ISBLANK(AU192),"",Short5[[#This Row],[Adj Close]]/AU192-1)</f>
        <v>-5.6467248167647921E-2</v>
      </c>
      <c r="AW191" s="32">
        <v>43752</v>
      </c>
      <c r="AX191" s="47">
        <v>83.158783</v>
      </c>
      <c r="AY191" s="36">
        <f>IF(ISBLANK(AX192),"",Short6[[#This Row],[Adj Close]]/AX192-1)</f>
        <v>2.7298294544987334E-2</v>
      </c>
      <c r="AZ191" s="40">
        <v>43752</v>
      </c>
      <c r="BA191" s="42">
        <v>168.37316899999999</v>
      </c>
      <c r="BB191" s="39">
        <f>IF(ISBLANK(BA192),"",Short7[[#This Row],[Adj Close]]/BA192-1)</f>
        <v>1.5175695647553278E-2</v>
      </c>
    </row>
    <row r="192" spans="1:54" x14ac:dyDescent="0.25">
      <c r="A192" s="40">
        <v>43745</v>
      </c>
      <c r="B192" s="42">
        <v>2970.2700199999999</v>
      </c>
      <c r="C192" s="39">
        <f>IF(ISBLANK(B193), "", GSPC[[#This Row],[Adj Close]]/B193-1)</f>
        <v>6.1856192689535572E-3</v>
      </c>
      <c r="D192" s="40">
        <v>43745</v>
      </c>
      <c r="E192" s="38">
        <v>36.959999000000003</v>
      </c>
      <c r="F192" s="39">
        <f>IF(ISBLANK(E193), "", Long0[[#This Row],[Adj Close]]/E193-1)</f>
        <v>-6.7608477992141203E-2</v>
      </c>
      <c r="G192" s="32">
        <v>43745</v>
      </c>
      <c r="H192">
        <v>104.192986</v>
      </c>
      <c r="I192" s="36">
        <f>IF(ISBLANK(H193),"",Long1[[#This Row],[Adj Close]]/H193-1)</f>
        <v>2.1829813595495962E-2</v>
      </c>
      <c r="J192" s="40">
        <v>43752</v>
      </c>
      <c r="K192" s="38">
        <v>15.1</v>
      </c>
      <c r="L192" s="39">
        <f>IF(ISBLANK(K193),"",Long2[[#This Row],[Adj Close]]/K193-1)</f>
        <v>-5.031446540880502E-2</v>
      </c>
      <c r="P192" s="40">
        <v>43745</v>
      </c>
      <c r="Q192" s="38">
        <v>25.814700999999999</v>
      </c>
      <c r="R192" s="39">
        <f>IF(ISBLANK(Q193),"",Long4[[#This Row],[Adj Close]]/Q193-1)</f>
        <v>-6.0040132258637469E-3</v>
      </c>
      <c r="S192" s="32">
        <v>43745</v>
      </c>
      <c r="T192">
        <v>67.449996999999996</v>
      </c>
      <c r="U192" s="36">
        <f>IF(ISBLANK(T193),"",Long5[[#This Row],[Adj Close]]/T193-1)</f>
        <v>9.5793895997422496E-3</v>
      </c>
      <c r="V192" s="40">
        <v>43745</v>
      </c>
      <c r="W192" s="38">
        <v>58.139999000000003</v>
      </c>
      <c r="X192" s="39">
        <f>IF(ISBLANK(W193),"",Long6[[#This Row],[Adj Close]]/W193-1)</f>
        <v>-7.3022989907158942E-2</v>
      </c>
      <c r="Y192" s="32">
        <v>43745</v>
      </c>
      <c r="Z192">
        <v>10</v>
      </c>
      <c r="AA192" s="36">
        <f>IF(ISBLANK(Z193),"",Long7[[#This Row],[Adj Close]]/Z193-1)</f>
        <v>-4.9751243781095411E-3</v>
      </c>
      <c r="AE192" s="32">
        <v>43745</v>
      </c>
      <c r="AF192" s="47">
        <v>55.864803000000002</v>
      </c>
      <c r="AG192" s="36">
        <f>IF(ISBLANK(AF193),"",Short0[[#This Row],[Adj Close]]/AF193-1)</f>
        <v>-1.6305301172580777E-2</v>
      </c>
      <c r="AH192" s="40">
        <v>43745</v>
      </c>
      <c r="AI192" s="42">
        <v>62.043129</v>
      </c>
      <c r="AJ192" s="39">
        <f>IF(ISBLANK(AH193),"",Short1[[#This Row],[Adj Close]]/AH193-1)</f>
        <v>-0.99858148225799082</v>
      </c>
      <c r="AK192" s="32">
        <v>43745</v>
      </c>
      <c r="AL192" s="47">
        <v>120.80999799999999</v>
      </c>
      <c r="AM192" s="36">
        <f>IF(ISBLANK(AL193),"",Short2[[#This Row],[Adj Close]]/AL193-1)</f>
        <v>-1.6605616875956408E-2</v>
      </c>
      <c r="AN192" s="40">
        <v>43745</v>
      </c>
      <c r="AO192" s="42">
        <v>17.306387000000001</v>
      </c>
      <c r="AP192" s="39">
        <f>IF(ISBLANK(AO193),"",Short3[[#This Row],[Adj Close]]/AO193-1)</f>
        <v>-5.2883120507207781E-4</v>
      </c>
      <c r="AQ192" s="32">
        <v>43745</v>
      </c>
      <c r="AR192" s="47">
        <v>25.607025</v>
      </c>
      <c r="AS192" s="36">
        <f>IF(ISBLANK(AR193),"",Short4[[#This Row],[Adj Close]]/AR193-1)</f>
        <v>5.6506824729538385E-2</v>
      </c>
      <c r="AT192" s="40">
        <v>43745</v>
      </c>
      <c r="AU192" s="42">
        <v>19.86927</v>
      </c>
      <c r="AV192" s="39">
        <f>IF(ISBLANK(AU193),"",Short5[[#This Row],[Adj Close]]/AU193-1)</f>
        <v>6.8592038734469396E-2</v>
      </c>
      <c r="AW192" s="32">
        <v>43745</v>
      </c>
      <c r="AX192" s="47">
        <v>80.949012999999994</v>
      </c>
      <c r="AY192" s="36">
        <f>IF(ISBLANK(AX193),"",Short6[[#This Row],[Adj Close]]/AX193-1)</f>
        <v>-1.5767509273394431E-3</v>
      </c>
      <c r="AZ192" s="40">
        <v>43745</v>
      </c>
      <c r="BA192" s="42">
        <v>165.85618600000001</v>
      </c>
      <c r="BB192" s="39">
        <f>IF(ISBLANK(BA193),"",Short7[[#This Row],[Adj Close]]/BA193-1)</f>
        <v>1.1346814865086374E-2</v>
      </c>
    </row>
    <row r="193" spans="1:54" x14ac:dyDescent="0.25">
      <c r="A193" s="40">
        <v>43738</v>
      </c>
      <c r="B193" s="42">
        <v>2952.01001</v>
      </c>
      <c r="C193" s="39">
        <f>IF(ISBLANK(B194), "", GSPC[[#This Row],[Adj Close]]/B194-1)</f>
        <v>-3.3020669497902944E-3</v>
      </c>
      <c r="D193" s="40">
        <v>43738</v>
      </c>
      <c r="E193" s="38">
        <v>39.639999000000003</v>
      </c>
      <c r="F193" s="39">
        <f>IF(ISBLANK(E194), "", Long0[[#This Row],[Adj Close]]/E194-1)</f>
        <v>-6.4211566000671128E-2</v>
      </c>
      <c r="G193" s="32">
        <v>43738</v>
      </c>
      <c r="H193">
        <v>101.96706399999999</v>
      </c>
      <c r="I193" s="36">
        <f>IF(ISBLANK(H194),"",Long1[[#This Row],[Adj Close]]/H194-1)</f>
        <v>-7.8339781041326662E-3</v>
      </c>
      <c r="J193" s="40">
        <v>43745</v>
      </c>
      <c r="K193" s="38">
        <v>15.9</v>
      </c>
      <c r="L193" s="39">
        <f>IF(ISBLANK(K194),"",Long2[[#This Row],[Adj Close]]/K194-1)</f>
        <v>0</v>
      </c>
      <c r="P193" s="40">
        <v>43738</v>
      </c>
      <c r="Q193" s="38">
        <v>25.970628999999999</v>
      </c>
      <c r="R193" s="39">
        <f>IF(ISBLANK(Q194),"",Long4[[#This Row],[Adj Close]]/Q194-1)</f>
        <v>-5.3960226201847594E-2</v>
      </c>
      <c r="S193" s="32">
        <v>43738</v>
      </c>
      <c r="T193">
        <v>66.809997999999993</v>
      </c>
      <c r="U193" s="36">
        <f>IF(ISBLANK(T194),"",Long5[[#This Row],[Adj Close]]/T194-1)</f>
        <v>4.3596063301083454E-3</v>
      </c>
      <c r="V193" s="40">
        <v>43738</v>
      </c>
      <c r="W193" s="38">
        <v>62.720001000000003</v>
      </c>
      <c r="X193" s="39">
        <f>IF(ISBLANK(W194),"",Long6[[#This Row],[Adj Close]]/W194-1)</f>
        <v>-6.7776427880149037E-2</v>
      </c>
      <c r="Y193" s="32">
        <v>43738</v>
      </c>
      <c r="Z193">
        <v>10.050000000000001</v>
      </c>
      <c r="AA193" s="36">
        <f>IF(ISBLANK(Z194),"",Long7[[#This Row],[Adj Close]]/Z194-1)</f>
        <v>0</v>
      </c>
      <c r="AE193" s="32">
        <v>43738</v>
      </c>
      <c r="AF193" s="47">
        <v>56.790793999999998</v>
      </c>
      <c r="AG193" s="36">
        <f>IF(ISBLANK(AF194),"",Short0[[#This Row],[Adj Close]]/AF194-1)</f>
        <v>8.7171125521483983E-2</v>
      </c>
      <c r="AH193" s="40">
        <v>43738</v>
      </c>
      <c r="AI193" s="42">
        <v>59.687404999999998</v>
      </c>
      <c r="AJ193" s="39">
        <f>IF(ISBLANK(AH194),"",Short1[[#This Row],[Adj Close]]/AH194-1)</f>
        <v>-0.99863512371086871</v>
      </c>
      <c r="AK193" s="32">
        <v>43738</v>
      </c>
      <c r="AL193" s="47">
        <v>122.849998</v>
      </c>
      <c r="AM193" s="36">
        <f>IF(ISBLANK(AL194),"",Short2[[#This Row],[Adj Close]]/AL194-1)</f>
        <v>4.0572590895690208E-2</v>
      </c>
      <c r="AN193" s="40">
        <v>43738</v>
      </c>
      <c r="AO193" s="42">
        <v>17.315543999999999</v>
      </c>
      <c r="AP193" s="39">
        <f>IF(ISBLANK(AO194),"",Short3[[#This Row],[Adj Close]]/AO194-1)</f>
        <v>-1.9699375616525461E-2</v>
      </c>
      <c r="AQ193" s="32">
        <v>43738</v>
      </c>
      <c r="AR193" s="47">
        <v>24.237444</v>
      </c>
      <c r="AS193" s="36">
        <f>IF(ISBLANK(AR194),"",Short4[[#This Row],[Adj Close]]/AR194-1)</f>
        <v>-6.5211711596129263E-3</v>
      </c>
      <c r="AT193" s="40">
        <v>43738</v>
      </c>
      <c r="AU193" s="42">
        <v>18.593878</v>
      </c>
      <c r="AV193" s="39">
        <f>IF(ISBLANK(AU194),"",Short5[[#This Row],[Adj Close]]/AU194-1)</f>
        <v>-4.2941697606298845E-2</v>
      </c>
      <c r="AW193" s="32">
        <v>43738</v>
      </c>
      <c r="AX193" s="47">
        <v>81.076851000000005</v>
      </c>
      <c r="AY193" s="36">
        <f>IF(ISBLANK(AX194),"",Short6[[#This Row],[Adj Close]]/AX194-1)</f>
        <v>2.045744221973389E-2</v>
      </c>
      <c r="AZ193" s="40">
        <v>43738</v>
      </c>
      <c r="BA193" s="42">
        <v>163.995361</v>
      </c>
      <c r="BB193" s="39">
        <f>IF(ISBLANK(BA194),"",Short7[[#This Row],[Adj Close]]/BA194-1)</f>
        <v>-9.7578624038225925E-3</v>
      </c>
    </row>
    <row r="194" spans="1:54" x14ac:dyDescent="0.25">
      <c r="A194" s="40">
        <v>43731</v>
      </c>
      <c r="B194" s="42">
        <v>2961.790039</v>
      </c>
      <c r="C194" s="39">
        <f>IF(ISBLANK(B195), "", GSPC[[#This Row],[Adj Close]]/B195-1)</f>
        <v>-1.0120093551231668E-2</v>
      </c>
      <c r="D194" s="40">
        <v>43731</v>
      </c>
      <c r="E194" s="38">
        <v>42.360000999999997</v>
      </c>
      <c r="F194" s="39">
        <f>IF(ISBLANK(E195), "", Long0[[#This Row],[Adj Close]]/E195-1)</f>
        <v>-0.12352577597658698</v>
      </c>
      <c r="G194" s="32">
        <v>43731</v>
      </c>
      <c r="H194">
        <v>102.77217899999999</v>
      </c>
      <c r="I194" s="36">
        <f>IF(ISBLANK(H195),"",Long1[[#This Row],[Adj Close]]/H195-1)</f>
        <v>1.3071929056146958E-2</v>
      </c>
      <c r="J194" s="40">
        <v>43738</v>
      </c>
      <c r="K194" s="38">
        <v>15.9</v>
      </c>
      <c r="L194" s="39">
        <f>IF(ISBLANK(K195),"",Long2[[#This Row],[Adj Close]]/K195-1)</f>
        <v>-4.2168674698795261E-2</v>
      </c>
      <c r="P194" s="40">
        <v>43731</v>
      </c>
      <c r="Q194" s="38">
        <v>27.451941999999999</v>
      </c>
      <c r="R194" s="39">
        <f>IF(ISBLANK(Q195),"",Long4[[#This Row],[Adj Close]]/Q195-1)</f>
        <v>-1.5752173657032076E-3</v>
      </c>
      <c r="S194" s="32">
        <v>43731</v>
      </c>
      <c r="T194">
        <v>66.519997000000004</v>
      </c>
      <c r="U194" s="36">
        <f>IF(ISBLANK(T195),"",Long5[[#This Row],[Adj Close]]/T195-1)</f>
        <v>-7.8031945168899552E-2</v>
      </c>
      <c r="V194" s="40">
        <v>43731</v>
      </c>
      <c r="W194" s="38">
        <v>67.279999000000004</v>
      </c>
      <c r="X194" s="39">
        <f>IF(ISBLANK(W195),"",Long6[[#This Row],[Adj Close]]/W195-1)</f>
        <v>-4.5403006012925351E-2</v>
      </c>
      <c r="Y194" s="32">
        <v>43731</v>
      </c>
      <c r="Z194">
        <v>10.050000000000001</v>
      </c>
      <c r="AA194" s="36">
        <f>IF(ISBLANK(Z195),"",Long7[[#This Row],[Adj Close]]/Z195-1)</f>
        <v>5.0000000000001155E-3</v>
      </c>
      <c r="AE194" s="32">
        <v>43731</v>
      </c>
      <c r="AF194" s="47">
        <v>52.237217000000001</v>
      </c>
      <c r="AG194" s="36">
        <f>IF(ISBLANK(AF195),"",Short0[[#This Row],[Adj Close]]/AF195-1)</f>
        <v>1.1460414434293575E-2</v>
      </c>
      <c r="AH194" s="40">
        <v>43731</v>
      </c>
      <c r="AI194" s="42">
        <v>60.918804000000002</v>
      </c>
      <c r="AJ194" s="39">
        <f>IF(ISBLANK(AH195),"",Short1[[#This Row],[Adj Close]]/AH195-1)</f>
        <v>-0.99860674220107948</v>
      </c>
      <c r="AK194" s="32">
        <v>43731</v>
      </c>
      <c r="AL194" s="47">
        <v>118.05999799999999</v>
      </c>
      <c r="AM194" s="36">
        <f>IF(ISBLANK(AL195),"",Short2[[#This Row],[Adj Close]]/AL195-1)</f>
        <v>-2.9111842584076397E-2</v>
      </c>
      <c r="AN194" s="40">
        <v>43731</v>
      </c>
      <c r="AO194" s="42">
        <v>17.663504</v>
      </c>
      <c r="AP194" s="39">
        <f>IF(ISBLANK(AO195),"",Short3[[#This Row],[Adj Close]]/AO195-1)</f>
        <v>-8.1428616226230766E-2</v>
      </c>
      <c r="AQ194" s="32">
        <v>43731</v>
      </c>
      <c r="AR194" s="47">
        <v>24.396538</v>
      </c>
      <c r="AS194" s="36">
        <f>IF(ISBLANK(AR195),"",Short4[[#This Row],[Adj Close]]/AR195-1)</f>
        <v>-1.850556566200201E-2</v>
      </c>
      <c r="AT194" s="40">
        <v>43731</v>
      </c>
      <c r="AU194" s="42">
        <v>19.428156000000001</v>
      </c>
      <c r="AV194" s="39">
        <f>IF(ISBLANK(AU195),"",Short5[[#This Row],[Adj Close]]/AU195-1)</f>
        <v>-2.0783141396004789E-2</v>
      </c>
      <c r="AW194" s="32">
        <v>43731</v>
      </c>
      <c r="AX194" s="47">
        <v>79.451476999999997</v>
      </c>
      <c r="AY194" s="36">
        <f>IF(ISBLANK(AX195),"",Short6[[#This Row],[Adj Close]]/AX195-1)</f>
        <v>-5.9407604255420354E-3</v>
      </c>
      <c r="AZ194" s="40">
        <v>43731</v>
      </c>
      <c r="BA194" s="42">
        <v>165.61137400000001</v>
      </c>
      <c r="BB194" s="39">
        <f>IF(ISBLANK(BA195),"",Short7[[#This Row],[Adj Close]]/BA195-1)</f>
        <v>-6.9498596278275704E-2</v>
      </c>
    </row>
    <row r="195" spans="1:54" x14ac:dyDescent="0.25">
      <c r="A195" s="40">
        <v>43724</v>
      </c>
      <c r="B195" s="42">
        <v>2992.070068</v>
      </c>
      <c r="C195" s="39">
        <f>IF(ISBLANK(B196), "", GSPC[[#This Row],[Adj Close]]/B196-1)</f>
        <v>-5.0940601468597579E-3</v>
      </c>
      <c r="D195" s="40">
        <v>43724</v>
      </c>
      <c r="E195" s="38">
        <v>48.330002</v>
      </c>
      <c r="F195" s="39">
        <f>IF(ISBLANK(E196), "", Long0[[#This Row],[Adj Close]]/E196-1)</f>
        <v>1.3845270142448962E-2</v>
      </c>
      <c r="G195" s="32">
        <v>43724</v>
      </c>
      <c r="H195">
        <v>101.446083</v>
      </c>
      <c r="I195" s="36">
        <f>IF(ISBLANK(H196),"",Long1[[#This Row],[Adj Close]]/H196-1)</f>
        <v>-4.3750098621497258E-2</v>
      </c>
      <c r="J195" s="40">
        <v>43731</v>
      </c>
      <c r="K195" s="38">
        <v>16.600000000000001</v>
      </c>
      <c r="L195" s="39">
        <f>IF(ISBLANK(K196),"",Long2[[#This Row],[Adj Close]]/K196-1)</f>
        <v>-3.0030030030028243E-3</v>
      </c>
      <c r="P195" s="40">
        <v>43724</v>
      </c>
      <c r="Q195" s="38">
        <v>27.495253000000002</v>
      </c>
      <c r="R195" s="39">
        <f>IF(ISBLANK(Q196),"",Long4[[#This Row],[Adj Close]]/Q196-1)</f>
        <v>4.3735552680506107E-2</v>
      </c>
      <c r="S195" s="32">
        <v>43724</v>
      </c>
      <c r="T195">
        <v>72.150002000000001</v>
      </c>
      <c r="U195" s="36">
        <f>IF(ISBLANK(T196),"",Long5[[#This Row],[Adj Close]]/T196-1)</f>
        <v>2.5003594615763403E-2</v>
      </c>
      <c r="V195" s="40">
        <v>43724</v>
      </c>
      <c r="W195" s="38">
        <v>70.480002999999996</v>
      </c>
      <c r="X195" s="39">
        <f>IF(ISBLANK(W196),"",Long6[[#This Row],[Adj Close]]/W196-1)</f>
        <v>-2.9201033862287451E-2</v>
      </c>
      <c r="Y195" s="32">
        <v>43724</v>
      </c>
      <c r="Z195">
        <v>10</v>
      </c>
      <c r="AA195" s="36">
        <f>IF(ISBLANK(Z196),"",Long7[[#This Row],[Adj Close]]/Z196-1)</f>
        <v>1.2145748987854255E-2</v>
      </c>
      <c r="AE195" s="32">
        <v>43724</v>
      </c>
      <c r="AF195" s="47">
        <v>51.645339999999997</v>
      </c>
      <c r="AG195" s="36">
        <f>IF(ISBLANK(AF196),"",Short0[[#This Row],[Adj Close]]/AF196-1)</f>
        <v>8.951664217157651E-3</v>
      </c>
      <c r="AH195" s="40">
        <v>43724</v>
      </c>
      <c r="AI195" s="42">
        <v>59.144919999999999</v>
      </c>
      <c r="AJ195" s="39">
        <f>IF(ISBLANK(AH196),"",Short1[[#This Row],[Adj Close]]/AH196-1)</f>
        <v>-0.99864709563785259</v>
      </c>
      <c r="AK195" s="32">
        <v>43724</v>
      </c>
      <c r="AL195" s="47">
        <v>121.599998</v>
      </c>
      <c r="AM195" s="36">
        <f>IF(ISBLANK(AL196),"",Short2[[#This Row],[Adj Close]]/AL196-1)</f>
        <v>6.9951569380526601E-2</v>
      </c>
      <c r="AN195" s="40">
        <v>43724</v>
      </c>
      <c r="AO195" s="42">
        <v>19.229320999999999</v>
      </c>
      <c r="AP195" s="39">
        <f>IF(ISBLANK(AO196),"",Short3[[#This Row],[Adj Close]]/AO196-1)</f>
        <v>-3.181177071466057E-2</v>
      </c>
      <c r="AQ195" s="32">
        <v>43724</v>
      </c>
      <c r="AR195" s="47">
        <v>24.856521999999998</v>
      </c>
      <c r="AS195" s="36">
        <f>IF(ISBLANK(AR196),"",Short4[[#This Row],[Adj Close]]/AR196-1)</f>
        <v>-3.8399794066514392E-2</v>
      </c>
      <c r="AT195" s="40">
        <v>43724</v>
      </c>
      <c r="AU195" s="42">
        <v>19.840503999999999</v>
      </c>
      <c r="AV195" s="39">
        <f>IF(ISBLANK(AU196),"",Short5[[#This Row],[Adj Close]]/AU196-1)</f>
        <v>-8.6534226702265182E-2</v>
      </c>
      <c r="AW195" s="32">
        <v>43724</v>
      </c>
      <c r="AX195" s="47">
        <v>79.926299999999998</v>
      </c>
      <c r="AY195" s="36">
        <f>IF(ISBLANK(AX196),"",Short6[[#This Row],[Adj Close]]/AX196-1)</f>
        <v>6.4389005823901613E-3</v>
      </c>
      <c r="AZ195" s="40">
        <v>43724</v>
      </c>
      <c r="BA195" s="42">
        <v>177.98078899999999</v>
      </c>
      <c r="BB195" s="39">
        <f>IF(ISBLANK(BA196),"",Short7[[#This Row],[Adj Close]]/BA196-1)</f>
        <v>6.0813498465457361E-3</v>
      </c>
    </row>
    <row r="196" spans="1:54" x14ac:dyDescent="0.25">
      <c r="A196" s="40">
        <v>43717</v>
      </c>
      <c r="B196" s="42">
        <v>3007.389893</v>
      </c>
      <c r="C196" s="39">
        <f>IF(ISBLANK(B197), "", GSPC[[#This Row],[Adj Close]]/B197-1)</f>
        <v>9.6283063391549017E-3</v>
      </c>
      <c r="D196" s="40">
        <v>43717</v>
      </c>
      <c r="E196" s="38">
        <v>47.669998</v>
      </c>
      <c r="F196" s="39">
        <f>IF(ISBLANK(E197), "", Long0[[#This Row],[Adj Close]]/E197-1)</f>
        <v>4.1056932931711421E-2</v>
      </c>
      <c r="G196" s="32">
        <v>43717</v>
      </c>
      <c r="H196">
        <v>106.087418</v>
      </c>
      <c r="I196" s="36">
        <f>IF(ISBLANK(H197),"",Long1[[#This Row],[Adj Close]]/H197-1)</f>
        <v>-2.9462614852730384E-2</v>
      </c>
      <c r="J196" s="40">
        <v>43724</v>
      </c>
      <c r="K196" s="38">
        <v>16.649999999999999</v>
      </c>
      <c r="L196" s="39">
        <f>IF(ISBLANK(K197),"",Long2[[#This Row],[Adj Close]]/K197-1)</f>
        <v>3.0120481927708997E-3</v>
      </c>
      <c r="P196" s="40">
        <v>43717</v>
      </c>
      <c r="Q196" s="38">
        <v>26.343122000000001</v>
      </c>
      <c r="R196" s="39">
        <f>IF(ISBLANK(Q197),"",Long4[[#This Row],[Adj Close]]/Q197-1)</f>
        <v>3.4711721018533703E-2</v>
      </c>
      <c r="S196" s="32">
        <v>43717</v>
      </c>
      <c r="T196">
        <v>70.389999000000003</v>
      </c>
      <c r="U196" s="36">
        <f>IF(ISBLANK(T197),"",Long5[[#This Row],[Adj Close]]/T197-1)</f>
        <v>0.12949292362002573</v>
      </c>
      <c r="V196" s="40">
        <v>43717</v>
      </c>
      <c r="W196" s="38">
        <v>72.599997999999999</v>
      </c>
      <c r="X196" s="39">
        <f>IF(ISBLANK(W197),"",Long6[[#This Row],[Adj Close]]/W197-1)</f>
        <v>7.773417437903607E-3</v>
      </c>
      <c r="Y196" s="32">
        <v>43717</v>
      </c>
      <c r="Z196">
        <v>9.8800000000000008</v>
      </c>
      <c r="AA196" s="36">
        <f>IF(ISBLANK(Z197),"",Long7[[#This Row],[Adj Close]]/Z197-1)</f>
        <v>-2.1782178217821691E-2</v>
      </c>
      <c r="AE196" s="32">
        <v>43717</v>
      </c>
      <c r="AF196" s="47">
        <v>51.187130000000003</v>
      </c>
      <c r="AG196" s="36">
        <f>IF(ISBLANK(AF197),"",Short0[[#This Row],[Adj Close]]/AF197-1)</f>
        <v>3.1153853336237658E-2</v>
      </c>
      <c r="AH196" s="40">
        <v>43717</v>
      </c>
      <c r="AI196" s="42">
        <v>59.826991999999997</v>
      </c>
      <c r="AJ196" s="39">
        <f>IF(ISBLANK(AH197),"",Short1[[#This Row],[Adj Close]]/AH197-1)</f>
        <v>-0.99863127449096312</v>
      </c>
      <c r="AK196" s="32">
        <v>43717</v>
      </c>
      <c r="AL196" s="47">
        <v>113.650002</v>
      </c>
      <c r="AM196" s="36">
        <f>IF(ISBLANK(AL197),"",Short2[[#This Row],[Adj Close]]/AL197-1)</f>
        <v>2.9811534706310816E-2</v>
      </c>
      <c r="AN196" s="40">
        <v>43717</v>
      </c>
      <c r="AO196" s="42">
        <v>19.861139000000001</v>
      </c>
      <c r="AP196" s="39">
        <f>IF(ISBLANK(AO197),"",Short3[[#This Row],[Adj Close]]/AO197-1)</f>
        <v>5.701744558867694E-2</v>
      </c>
      <c r="AQ196" s="32">
        <v>43717</v>
      </c>
      <c r="AR196" s="47">
        <v>25.849122999999999</v>
      </c>
      <c r="AS196" s="36">
        <f>IF(ISBLANK(AR197),"",Short4[[#This Row],[Adj Close]]/AR197-1)</f>
        <v>3.5323429991898081E-2</v>
      </c>
      <c r="AT196" s="40">
        <v>43717</v>
      </c>
      <c r="AU196" s="42">
        <v>21.720030000000001</v>
      </c>
      <c r="AV196" s="39">
        <f>IF(ISBLANK(AU197),"",Short5[[#This Row],[Adj Close]]/AU197-1)</f>
        <v>0.16240411383452713</v>
      </c>
      <c r="AW196" s="32">
        <v>43717</v>
      </c>
      <c r="AX196" s="47">
        <v>79.414955000000006</v>
      </c>
      <c r="AY196" s="36">
        <f>IF(ISBLANK(AX197),"",Short6[[#This Row],[Adj Close]]/AX197-1)</f>
        <v>-0.10238403499328674</v>
      </c>
      <c r="AZ196" s="40">
        <v>43717</v>
      </c>
      <c r="BA196" s="42">
        <v>176.904968</v>
      </c>
      <c r="BB196" s="39">
        <f>IF(ISBLANK(BA197),"",Short7[[#This Row],[Adj Close]]/BA197-1)</f>
        <v>-0.19586208157405072</v>
      </c>
    </row>
    <row r="197" spans="1:54" x14ac:dyDescent="0.25">
      <c r="A197" s="40">
        <v>43710</v>
      </c>
      <c r="B197" s="42">
        <v>2978.709961</v>
      </c>
      <c r="C197" s="39">
        <f>IF(ISBLANK(B198), "", GSPC[[#This Row],[Adj Close]]/B198-1)</f>
        <v>1.7854336193325437E-2</v>
      </c>
      <c r="D197" s="40">
        <v>43710</v>
      </c>
      <c r="E197" s="38">
        <v>45.790000999999997</v>
      </c>
      <c r="F197" s="39">
        <f>IF(ISBLANK(E198), "", Long0[[#This Row],[Adj Close]]/E198-1)</f>
        <v>-9.0888987035037117E-3</v>
      </c>
      <c r="G197" s="32">
        <v>43710</v>
      </c>
      <c r="H197">
        <v>109.30791499999999</v>
      </c>
      <c r="I197" s="36">
        <f>IF(ISBLANK(H198),"",Long1[[#This Row],[Adj Close]]/H198-1)</f>
        <v>2.0335922723542232E-2</v>
      </c>
      <c r="J197" s="40">
        <v>43717</v>
      </c>
      <c r="K197" s="38">
        <v>16.600000000000001</v>
      </c>
      <c r="L197" s="39">
        <f>IF(ISBLANK(K198),"",Long2[[#This Row],[Adj Close]]/K198-1)</f>
        <v>-8.9552238805968853E-3</v>
      </c>
      <c r="P197" s="40">
        <v>43710</v>
      </c>
      <c r="Q197" s="38">
        <v>25.459382999999999</v>
      </c>
      <c r="R197" s="39">
        <f>IF(ISBLANK(Q198),"",Long4[[#This Row],[Adj Close]]/Q198-1)</f>
        <v>1.6421432751393183E-2</v>
      </c>
      <c r="S197" s="32">
        <v>43710</v>
      </c>
      <c r="T197">
        <v>62.32</v>
      </c>
      <c r="U197" s="36">
        <f>IF(ISBLANK(T198),"",Long5[[#This Row],[Adj Close]]/T198-1)</f>
        <v>7.6710416781091695E-2</v>
      </c>
      <c r="V197" s="40">
        <v>43710</v>
      </c>
      <c r="W197" s="38">
        <v>72.040001000000004</v>
      </c>
      <c r="X197" s="39">
        <f>IF(ISBLANK(W198),"",Long6[[#This Row],[Adj Close]]/W198-1)</f>
        <v>-1.7993456679478381E-2</v>
      </c>
      <c r="Y197" s="32">
        <v>43710</v>
      </c>
      <c r="Z197">
        <v>10.1</v>
      </c>
      <c r="AA197" s="36">
        <f>IF(ISBLANK(Z198),"",Long7[[#This Row],[Adj Close]]/Z198-1)</f>
        <v>2.020202020202011E-2</v>
      </c>
      <c r="AE197" s="32">
        <v>43710</v>
      </c>
      <c r="AF197" s="47">
        <v>49.640633000000001</v>
      </c>
      <c r="AG197" s="36">
        <f>IF(ISBLANK(AF198),"",Short0[[#This Row],[Adj Close]]/AF198-1)</f>
        <v>1.9607622032577154E-2</v>
      </c>
      <c r="AH197" s="40">
        <v>43710</v>
      </c>
      <c r="AI197" s="42">
        <v>58.772888000000002</v>
      </c>
      <c r="AJ197" s="39">
        <f>IF(ISBLANK(AH198),"",Short1[[#This Row],[Adj Close]]/AH198-1)</f>
        <v>-0.99865517497654621</v>
      </c>
      <c r="AK197" s="32">
        <v>43710</v>
      </c>
      <c r="AL197" s="47">
        <v>110.360001</v>
      </c>
      <c r="AM197" s="36">
        <f>IF(ISBLANK(AL198),"",Short2[[#This Row],[Adj Close]]/AL198-1)</f>
        <v>-1.3056689322124782E-2</v>
      </c>
      <c r="AN197" s="40">
        <v>43710</v>
      </c>
      <c r="AO197" s="42">
        <v>18.789793</v>
      </c>
      <c r="AP197" s="39">
        <f>IF(ISBLANK(AO198),"",Short3[[#This Row],[Adj Close]]/AO198-1)</f>
        <v>5.3929120775045192E-2</v>
      </c>
      <c r="AQ197" s="32">
        <v>43710</v>
      </c>
      <c r="AR197" s="47">
        <v>24.967196000000001</v>
      </c>
      <c r="AS197" s="36">
        <f>IF(ISBLANK(AR198),"",Short4[[#This Row],[Adj Close]]/AR198-1)</f>
        <v>1.8769415204749951E-2</v>
      </c>
      <c r="AT197" s="40">
        <v>43710</v>
      </c>
      <c r="AU197" s="42">
        <v>18.685438000000001</v>
      </c>
      <c r="AV197" s="39">
        <f>IF(ISBLANK(AU198),"",Short5[[#This Row],[Adj Close]]/AU198-1)</f>
        <v>6.2533930203534815E-2</v>
      </c>
      <c r="AW197" s="32">
        <v>43710</v>
      </c>
      <c r="AX197" s="47">
        <v>88.473197999999996</v>
      </c>
      <c r="AY197" s="36">
        <f>IF(ISBLANK(AX198),"",Short6[[#This Row],[Adj Close]]/AX198-1)</f>
        <v>-3.1713090115720766E-2</v>
      </c>
      <c r="AZ197" s="40">
        <v>43710</v>
      </c>
      <c r="BA197" s="42">
        <v>219.99331699999999</v>
      </c>
      <c r="BB197" s="39">
        <f>IF(ISBLANK(BA198),"",Short7[[#This Row],[Adj Close]]/BA198-1)</f>
        <v>9.3833716403051382E-2</v>
      </c>
    </row>
    <row r="198" spans="1:54" x14ac:dyDescent="0.25">
      <c r="A198" s="40">
        <v>43703</v>
      </c>
      <c r="B198" s="42">
        <v>2926.459961</v>
      </c>
      <c r="C198" s="39">
        <f>IF(ISBLANK(B199), "", GSPC[[#This Row],[Adj Close]]/B199-1)</f>
        <v>2.7870314465502366E-2</v>
      </c>
      <c r="D198" s="40">
        <v>43703</v>
      </c>
      <c r="E198" s="38">
        <v>46.209999000000003</v>
      </c>
      <c r="F198" s="39">
        <f>IF(ISBLANK(E199), "", Long0[[#This Row],[Adj Close]]/E199-1)</f>
        <v>-9.0071196867440584E-3</v>
      </c>
      <c r="G198" s="32">
        <v>43703</v>
      </c>
      <c r="H198">
        <v>107.129341</v>
      </c>
      <c r="I198" s="36">
        <f>IF(ISBLANK(H199),"",Long1[[#This Row],[Adj Close]]/H199-1)</f>
        <v>2.492073797081451E-2</v>
      </c>
      <c r="J198" s="40">
        <v>43710</v>
      </c>
      <c r="K198" s="38">
        <v>16.75</v>
      </c>
      <c r="L198" s="39">
        <f>IF(ISBLANK(K199),"",Long2[[#This Row],[Adj Close]]/K199-1)</f>
        <v>1.2084653298166437E-2</v>
      </c>
      <c r="P198" s="40">
        <v>43703</v>
      </c>
      <c r="Q198" s="38">
        <v>25.048058000000001</v>
      </c>
      <c r="R198" s="39">
        <f>IF(ISBLANK(Q199),"",Long4[[#This Row],[Adj Close]]/Q199-1)</f>
        <v>4.8798099338385414E-2</v>
      </c>
      <c r="S198" s="32">
        <v>43703</v>
      </c>
      <c r="T198">
        <v>57.880001</v>
      </c>
      <c r="U198" s="36">
        <f>IF(ISBLANK(T199),"",Long5[[#This Row],[Adj Close]]/T199-1)</f>
        <v>3.264945642550332E-2</v>
      </c>
      <c r="V198" s="40">
        <v>43703</v>
      </c>
      <c r="W198" s="38">
        <v>73.360000999999997</v>
      </c>
      <c r="X198" s="39">
        <f>IF(ISBLANK(W199),"",Long6[[#This Row],[Adj Close]]/W199-1)</f>
        <v>2.2581586913342111E-2</v>
      </c>
      <c r="Y198" s="32">
        <v>43703</v>
      </c>
      <c r="Z198">
        <v>9.9</v>
      </c>
      <c r="AA198" s="36">
        <f>IF(ISBLANK(Z199),"",Long7[[#This Row],[Adj Close]]/Z199-1)</f>
        <v>-1.0000000000000009E-2</v>
      </c>
      <c r="AE198" s="32">
        <v>43703</v>
      </c>
      <c r="AF198" s="47">
        <v>48.686016000000002</v>
      </c>
      <c r="AG198" s="36">
        <f>IF(ISBLANK(AF199),"",Short0[[#This Row],[Adj Close]]/AF199-1)</f>
        <v>-4.100418702753128E-3</v>
      </c>
      <c r="AH198" s="40">
        <v>43703</v>
      </c>
      <c r="AI198" s="42">
        <v>56.381225999999998</v>
      </c>
      <c r="AJ198" s="39">
        <f>IF(ISBLANK(AH199),"",Short1[[#This Row],[Adj Close]]/AH199-1)</f>
        <v>-0.99870969365616991</v>
      </c>
      <c r="AK198" s="32">
        <v>43703</v>
      </c>
      <c r="AL198" s="47">
        <v>111.82</v>
      </c>
      <c r="AM198" s="36">
        <f>IF(ISBLANK(AL199),"",Short2[[#This Row],[Adj Close]]/AL199-1)</f>
        <v>-5.6848836991377105E-2</v>
      </c>
      <c r="AN198" s="40">
        <v>43703</v>
      </c>
      <c r="AO198" s="42">
        <v>17.828327000000002</v>
      </c>
      <c r="AP198" s="39">
        <f>IF(ISBLANK(AO199),"",Short3[[#This Row],[Adj Close]]/AO199-1)</f>
        <v>6.1613985703844687E-2</v>
      </c>
      <c r="AQ198" s="32">
        <v>43703</v>
      </c>
      <c r="AR198" s="47">
        <v>24.507210000000001</v>
      </c>
      <c r="AS198" s="36">
        <f>IF(ISBLANK(AR199),"",Short4[[#This Row],[Adj Close]]/AR199-1)</f>
        <v>6.1891214343463563E-2</v>
      </c>
      <c r="AT198" s="40">
        <v>43703</v>
      </c>
      <c r="AU198" s="42">
        <v>17.585733000000001</v>
      </c>
      <c r="AV198" s="39">
        <f>IF(ISBLANK(AU199),"",Short5[[#This Row],[Adj Close]]/AU199-1)</f>
        <v>2.1099205073870531E-2</v>
      </c>
      <c r="AW198" s="32">
        <v>43703</v>
      </c>
      <c r="AX198" s="47">
        <v>91.370850000000004</v>
      </c>
      <c r="AY198" s="36">
        <f>IF(ISBLANK(AX199),"",Short6[[#This Row],[Adj Close]]/AX199-1)</f>
        <v>-3.9413131774219123E-2</v>
      </c>
      <c r="AZ198" s="40">
        <v>43703</v>
      </c>
      <c r="BA198" s="42">
        <v>201.121353</v>
      </c>
      <c r="BB198" s="39">
        <f>IF(ISBLANK(BA199),"",Short7[[#This Row],[Adj Close]]/BA199-1)</f>
        <v>7.1565523238019679E-3</v>
      </c>
    </row>
    <row r="199" spans="1:54" x14ac:dyDescent="0.25">
      <c r="A199" s="40">
        <v>43696</v>
      </c>
      <c r="B199" s="42">
        <v>2847.110107</v>
      </c>
      <c r="C199" s="39">
        <f>IF(ISBLANK(B200), "", GSPC[[#This Row],[Adj Close]]/B200-1)</f>
        <v>-1.4390595697190589E-2</v>
      </c>
      <c r="D199" s="40">
        <v>43696</v>
      </c>
      <c r="E199" s="38">
        <v>46.630001</v>
      </c>
      <c r="F199" s="39">
        <f>IF(ISBLANK(E200), "", Long0[[#This Row],[Adj Close]]/E200-1)</f>
        <v>-1.9348013025194843E-2</v>
      </c>
      <c r="G199" s="32">
        <v>43696</v>
      </c>
      <c r="H199">
        <v>104.524513</v>
      </c>
      <c r="I199" s="36">
        <f>IF(ISBLANK(H200),"",Long1[[#This Row],[Adj Close]]/H200-1)</f>
        <v>2.6511560906463005E-2</v>
      </c>
      <c r="J199" s="40">
        <v>43703</v>
      </c>
      <c r="K199" s="38">
        <v>16.549999</v>
      </c>
      <c r="L199" s="39">
        <f>IF(ISBLANK(K200),"",Long2[[#This Row],[Adj Close]]/K200-1)</f>
        <v>-4.0579768115941994E-2</v>
      </c>
      <c r="P199" s="40">
        <v>43696</v>
      </c>
      <c r="Q199" s="38">
        <v>23.882631</v>
      </c>
      <c r="R199" s="39">
        <f>IF(ISBLANK(Q200),"",Long4[[#This Row],[Adj Close]]/Q200-1)</f>
        <v>-8.1849778753684266E-3</v>
      </c>
      <c r="S199" s="32">
        <v>43696</v>
      </c>
      <c r="T199">
        <v>56.049999</v>
      </c>
      <c r="U199" s="36">
        <f>IF(ISBLANK(T200),"",Long5[[#This Row],[Adj Close]]/T200-1)</f>
        <v>-7.248057256329643E-2</v>
      </c>
      <c r="V199" s="40">
        <v>43696</v>
      </c>
      <c r="W199" s="38">
        <v>71.739998</v>
      </c>
      <c r="X199" s="39">
        <f>IF(ISBLANK(W200),"",Long6[[#This Row],[Adj Close]]/W200-1)</f>
        <v>-5.5727222843793278E-4</v>
      </c>
      <c r="Y199" s="32">
        <v>43696</v>
      </c>
      <c r="Z199">
        <v>10</v>
      </c>
      <c r="AA199" s="36">
        <f>IF(ISBLANK(Z200),"",Long7[[#This Row],[Adj Close]]/Z200-1)</f>
        <v>-1.4778325123152691E-2</v>
      </c>
      <c r="AE199" s="32">
        <v>43696</v>
      </c>
      <c r="AF199" s="47">
        <v>48.886471</v>
      </c>
      <c r="AG199" s="36">
        <f>IF(ISBLANK(AF200),"",Short0[[#This Row],[Adj Close]]/AF200-1)</f>
        <v>3.979680448588252E-2</v>
      </c>
      <c r="AH199" s="40">
        <v>43696</v>
      </c>
      <c r="AI199" s="42">
        <v>58.648884000000002</v>
      </c>
      <c r="AJ199" s="39">
        <f>IF(ISBLANK(AH200),"",Short1[[#This Row],[Adj Close]]/AH200-1)</f>
        <v>-0.99865758236627067</v>
      </c>
      <c r="AK199" s="32">
        <v>43696</v>
      </c>
      <c r="AL199" s="47">
        <v>118.55999799999999</v>
      </c>
      <c r="AM199" s="36">
        <f>IF(ISBLANK(AL200),"",Short2[[#This Row],[Adj Close]]/AL200-1)</f>
        <v>-4.99238957454613E-2</v>
      </c>
      <c r="AN199" s="40">
        <v>43696</v>
      </c>
      <c r="AO199" s="42">
        <v>16.793606</v>
      </c>
      <c r="AP199" s="39">
        <f>IF(ISBLANK(AO200),"",Short3[[#This Row],[Adj Close]]/AO200-1)</f>
        <v>-1.0253610045271588E-2</v>
      </c>
      <c r="AQ199" s="32">
        <v>43696</v>
      </c>
      <c r="AR199" s="47">
        <v>23.078832999999999</v>
      </c>
      <c r="AS199" s="36">
        <f>IF(ISBLANK(AR200),"",Short4[[#This Row],[Adj Close]]/AR200-1)</f>
        <v>-1.4963601879930399E-3</v>
      </c>
      <c r="AT199" s="40">
        <v>43696</v>
      </c>
      <c r="AU199" s="42">
        <v>17.222355</v>
      </c>
      <c r="AV199" s="39">
        <f>IF(ISBLANK(AU200),"",Short5[[#This Row],[Adj Close]]/AU200-1)</f>
        <v>-8.7639137196284134E-2</v>
      </c>
      <c r="AW199" s="32">
        <v>43696</v>
      </c>
      <c r="AX199" s="47">
        <v>95.119820000000004</v>
      </c>
      <c r="AY199" s="36">
        <f>IF(ISBLANK(AX200),"",Short6[[#This Row],[Adj Close]]/AX200-1)</f>
        <v>4.6042577114636662E-2</v>
      </c>
      <c r="AZ199" s="40">
        <v>43696</v>
      </c>
      <c r="BA199" s="42">
        <v>199.69224500000001</v>
      </c>
      <c r="BB199" s="39">
        <f>IF(ISBLANK(BA200),"",Short7[[#This Row],[Adj Close]]/BA200-1)</f>
        <v>-3.2118835219078434E-2</v>
      </c>
    </row>
    <row r="200" spans="1:54" x14ac:dyDescent="0.25">
      <c r="A200" s="40">
        <v>43689</v>
      </c>
      <c r="B200" s="42">
        <v>2888.679932</v>
      </c>
      <c r="C200" s="39">
        <f>IF(ISBLANK(B201), "", GSPC[[#This Row],[Adj Close]]/B201-1)</f>
        <v>-1.0268436094189703E-2</v>
      </c>
      <c r="D200" s="40">
        <v>43689</v>
      </c>
      <c r="E200" s="38">
        <v>47.549999</v>
      </c>
      <c r="F200" s="39">
        <f>IF(ISBLANK(E201), "", Long0[[#This Row],[Adj Close]]/E201-1)</f>
        <v>-4.9000020000000033E-2</v>
      </c>
      <c r="G200" s="32">
        <v>43689</v>
      </c>
      <c r="H200">
        <v>101.824974</v>
      </c>
      <c r="I200" s="36">
        <f>IF(ISBLANK(H201),"",Long1[[#This Row],[Adj Close]]/H201-1)</f>
        <v>-3.0932333744419838E-2</v>
      </c>
      <c r="J200" s="40">
        <v>43696</v>
      </c>
      <c r="K200" s="38">
        <v>17.25</v>
      </c>
      <c r="L200" s="39">
        <f>IF(ISBLANK(K201),"",Long2[[#This Row],[Adj Close]]/K201-1)</f>
        <v>-1.4285714285714235E-2</v>
      </c>
      <c r="P200" s="40">
        <v>43689</v>
      </c>
      <c r="Q200" s="38">
        <v>24.079723000000001</v>
      </c>
      <c r="R200" s="39">
        <f>IF(ISBLANK(Q201),"",Long4[[#This Row],[Adj Close]]/Q201-1)</f>
        <v>-1.8169175963721917E-2</v>
      </c>
      <c r="S200" s="32">
        <v>43689</v>
      </c>
      <c r="T200">
        <v>60.43</v>
      </c>
      <c r="U200" s="36">
        <f>IF(ISBLANK(T201),"",Long5[[#This Row],[Adj Close]]/T201-1)</f>
        <v>-6.8444624551659117E-2</v>
      </c>
      <c r="V200" s="40">
        <v>43689</v>
      </c>
      <c r="W200" s="38">
        <v>71.779999000000004</v>
      </c>
      <c r="X200" s="39">
        <f>IF(ISBLANK(W201),"",Long6[[#This Row],[Adj Close]]/W201-1)</f>
        <v>-1.074971088064236E-2</v>
      </c>
      <c r="Y200" s="32">
        <v>43689</v>
      </c>
      <c r="Z200">
        <v>10.15</v>
      </c>
      <c r="AA200" s="36">
        <f>IF(ISBLANK(Z201),"",Long7[[#This Row],[Adj Close]]/Z201-1)</f>
        <v>-1.4563106796116498E-2</v>
      </c>
      <c r="AE200" s="32">
        <v>43689</v>
      </c>
      <c r="AF200" s="47">
        <v>47.015408000000001</v>
      </c>
      <c r="AG200" s="36">
        <f>IF(ISBLANK(AF201),"",Short0[[#This Row],[Adj Close]]/AF201-1)</f>
        <v>-1.5196796492199849E-2</v>
      </c>
      <c r="AH200" s="40">
        <v>43689</v>
      </c>
      <c r="AI200" s="42">
        <v>58.002239000000003</v>
      </c>
      <c r="AJ200" s="39">
        <f>IF(ISBLANK(AH201),"",Short1[[#This Row],[Adj Close]]/AH201-1)</f>
        <v>-0.99867217071104808</v>
      </c>
      <c r="AK200" s="32">
        <v>43689</v>
      </c>
      <c r="AL200" s="47">
        <v>124.790001</v>
      </c>
      <c r="AM200" s="36">
        <f>IF(ISBLANK(AL201),"",Short2[[#This Row],[Adj Close]]/AL201-1)</f>
        <v>-4.140415032899869E-2</v>
      </c>
      <c r="AN200" s="40">
        <v>43689</v>
      </c>
      <c r="AO200" s="42">
        <v>16.967585</v>
      </c>
      <c r="AP200" s="39">
        <f>IF(ISBLANK(AO201),"",Short3[[#This Row],[Adj Close]]/AO201-1)</f>
        <v>-4.8768032531942285E-2</v>
      </c>
      <c r="AQ200" s="32">
        <v>43689</v>
      </c>
      <c r="AR200" s="47">
        <v>23.113419</v>
      </c>
      <c r="AS200" s="36">
        <f>IF(ISBLANK(AR201),"",Short4[[#This Row],[Adj Close]]/AR201-1)</f>
        <v>-1.2267143625625421E-2</v>
      </c>
      <c r="AT200" s="40">
        <v>43689</v>
      </c>
      <c r="AU200" s="42">
        <v>18.876691999999998</v>
      </c>
      <c r="AV200" s="39">
        <f>IF(ISBLANK(AU201),"",Short5[[#This Row],[Adj Close]]/AU201-1)</f>
        <v>-0.12654863505785696</v>
      </c>
      <c r="AW200" s="32">
        <v>43689</v>
      </c>
      <c r="AX200" s="47">
        <v>90.933029000000005</v>
      </c>
      <c r="AY200" s="36">
        <f>IF(ISBLANK(AX201),"",Short6[[#This Row],[Adj Close]]/AX201-1)</f>
        <v>-3.8969849306782489E-3</v>
      </c>
      <c r="AZ200" s="40">
        <v>43689</v>
      </c>
      <c r="BA200" s="42">
        <v>206.31897000000001</v>
      </c>
      <c r="BB200" s="39">
        <f>IF(ISBLANK(BA201),"",Short7[[#This Row],[Adj Close]]/BA201-1)</f>
        <v>-8.9803105807423345E-3</v>
      </c>
    </row>
    <row r="201" spans="1:54" x14ac:dyDescent="0.25">
      <c r="A201" s="40">
        <v>43682</v>
      </c>
      <c r="B201" s="42">
        <v>2918.6499020000001</v>
      </c>
      <c r="C201" s="39">
        <f>IF(ISBLANK(B202), "", GSPC[[#This Row],[Adj Close]]/B202-1)</f>
        <v>-4.5702313316821064E-3</v>
      </c>
      <c r="D201" s="40">
        <v>43682</v>
      </c>
      <c r="E201" s="38">
        <v>50</v>
      </c>
      <c r="F201" s="39">
        <f>IF(ISBLANK(E202), "", Long0[[#This Row],[Adj Close]]/E202-1)</f>
        <v>2.2048707597688288E-3</v>
      </c>
      <c r="G201" s="32">
        <v>43682</v>
      </c>
      <c r="H201">
        <v>105.07519499999999</v>
      </c>
      <c r="I201" s="36">
        <f>IF(ISBLANK(H202),"",Long1[[#This Row],[Adj Close]]/H202-1)</f>
        <v>-1.7874123398551323E-3</v>
      </c>
      <c r="J201" s="40">
        <v>43689</v>
      </c>
      <c r="K201" s="38">
        <v>17.5</v>
      </c>
      <c r="L201" s="39">
        <f>IF(ISBLANK(K202),"",Long2[[#This Row],[Adj Close]]/K202-1)</f>
        <v>-2.8489460312789427E-3</v>
      </c>
      <c r="P201" s="40">
        <v>43682</v>
      </c>
      <c r="Q201" s="38">
        <v>24.525327999999998</v>
      </c>
      <c r="R201" s="39">
        <f>IF(ISBLANK(Q202),"",Long4[[#This Row],[Adj Close]]/Q202-1)</f>
        <v>6.6829720446748286E-3</v>
      </c>
      <c r="S201" s="32">
        <v>43682</v>
      </c>
      <c r="T201">
        <v>64.870002999999997</v>
      </c>
      <c r="U201" s="36">
        <f>IF(ISBLANK(T202),"",Long5[[#This Row],[Adj Close]]/T202-1)</f>
        <v>-6.836125527910053E-2</v>
      </c>
      <c r="V201" s="40">
        <v>43682</v>
      </c>
      <c r="W201" s="38">
        <v>72.559997999999993</v>
      </c>
      <c r="X201" s="39">
        <f>IF(ISBLANK(W202),"",Long6[[#This Row],[Adj Close]]/W202-1)</f>
        <v>-9.2845442185840454E-3</v>
      </c>
      <c r="Y201" s="32">
        <v>43682</v>
      </c>
      <c r="Z201">
        <v>10.3</v>
      </c>
      <c r="AA201" s="36">
        <f>IF(ISBLANK(Z202),"",Long7[[#This Row],[Adj Close]]/Z202-1)</f>
        <v>-3.2863849765258135E-2</v>
      </c>
      <c r="AE201" s="32">
        <v>43682</v>
      </c>
      <c r="AF201" s="47">
        <v>47.740917000000003</v>
      </c>
      <c r="AG201" s="36">
        <f>IF(ISBLANK(AF202),"",Short0[[#This Row],[Adj Close]]/AF202-1)</f>
        <v>4.2309189689380577E-2</v>
      </c>
      <c r="AH201" s="40">
        <v>43682</v>
      </c>
      <c r="AI201" s="42">
        <v>59.667541999999997</v>
      </c>
      <c r="AJ201" s="39">
        <f>IF(ISBLANK(AH202),"",Short1[[#This Row],[Adj Close]]/AH202-1)</f>
        <v>-0.99863382846021753</v>
      </c>
      <c r="AK201" s="32">
        <v>43682</v>
      </c>
      <c r="AL201" s="47">
        <v>130.179993</v>
      </c>
      <c r="AM201" s="36">
        <f>IF(ISBLANK(AL202),"",Short2[[#This Row],[Adj Close]]/AL202-1)</f>
        <v>2.9334956674824442E-2</v>
      </c>
      <c r="AN201" s="40">
        <v>43682</v>
      </c>
      <c r="AO201" s="42">
        <v>17.837484</v>
      </c>
      <c r="AP201" s="39">
        <f>IF(ISBLANK(AO202),"",Short3[[#This Row],[Adj Close]]/AO202-1)</f>
        <v>-1.814518859060299E-2</v>
      </c>
      <c r="AQ201" s="32">
        <v>43682</v>
      </c>
      <c r="AR201" s="47">
        <v>23.400476000000001</v>
      </c>
      <c r="AS201" s="36">
        <f>IF(ISBLANK(AR202),"",Short4[[#This Row],[Adj Close]]/AR202-1)</f>
        <v>-5.9886124796051599E-2</v>
      </c>
      <c r="AT201" s="40">
        <v>43682</v>
      </c>
      <c r="AU201" s="42">
        <v>21.611612000000001</v>
      </c>
      <c r="AV201" s="39">
        <f>IF(ISBLANK(AU202),"",Short5[[#This Row],[Adj Close]]/AU202-1)</f>
        <v>-7.3390727086631857E-2</v>
      </c>
      <c r="AW201" s="32">
        <v>43682</v>
      </c>
      <c r="AX201" s="47">
        <v>91.288780000000003</v>
      </c>
      <c r="AY201" s="36">
        <f>IF(ISBLANK(AX202),"",Short6[[#This Row],[Adj Close]]/AX202-1)</f>
        <v>8.1245075614377216E-2</v>
      </c>
      <c r="AZ201" s="40">
        <v>43682</v>
      </c>
      <c r="BA201" s="42">
        <v>208.188568</v>
      </c>
      <c r="BB201" s="39">
        <f>IF(ISBLANK(BA202),"",Short7[[#This Row],[Adj Close]]/BA202-1)</f>
        <v>3.5038072003787057E-2</v>
      </c>
    </row>
    <row r="202" spans="1:54" x14ac:dyDescent="0.25">
      <c r="A202" s="40">
        <v>43675</v>
      </c>
      <c r="B202" s="42">
        <v>2932.0500489999999</v>
      </c>
      <c r="C202" s="39">
        <f>IF(ISBLANK(B203), "", GSPC[[#This Row],[Adj Close]]/B203-1)</f>
        <v>-3.10027743129897E-2</v>
      </c>
      <c r="D202" s="40">
        <v>43675</v>
      </c>
      <c r="E202" s="38">
        <v>49.889999000000003</v>
      </c>
      <c r="F202" s="39">
        <f>IF(ISBLANK(E203), "", Long0[[#This Row],[Adj Close]]/E203-1)</f>
        <v>-3.9098595496864119E-2</v>
      </c>
      <c r="G202" s="32">
        <v>43675</v>
      </c>
      <c r="H202">
        <v>105.263344</v>
      </c>
      <c r="I202" s="36">
        <f>IF(ISBLANK(H203),"",Long1[[#This Row],[Adj Close]]/H203-1)</f>
        <v>-1.8420956559699775E-2</v>
      </c>
      <c r="J202" s="40">
        <v>43682</v>
      </c>
      <c r="K202" s="38">
        <v>17.549999</v>
      </c>
      <c r="L202" s="39">
        <f>IF(ISBLANK(K203),"",Long2[[#This Row],[Adj Close]]/K203-1)</f>
        <v>8.6206321839081834E-3</v>
      </c>
      <c r="P202" s="40">
        <v>43675</v>
      </c>
      <c r="Q202" s="38">
        <v>24.362514000000001</v>
      </c>
      <c r="R202" s="39">
        <f>IF(ISBLANK(Q203),"",Long4[[#This Row],[Adj Close]]/Q203-1)</f>
        <v>-4.0823058974436055E-2</v>
      </c>
      <c r="S202" s="32">
        <v>43675</v>
      </c>
      <c r="T202">
        <v>69.629997000000003</v>
      </c>
      <c r="U202" s="36">
        <f>IF(ISBLANK(T203),"",Long5[[#This Row],[Adj Close]]/T203-1)</f>
        <v>1.4381993590997233E-3</v>
      </c>
      <c r="V202" s="40">
        <v>43675</v>
      </c>
      <c r="W202" s="38">
        <v>73.239998</v>
      </c>
      <c r="X202" s="39">
        <f>IF(ISBLANK(W203),"",Long6[[#This Row],[Adj Close]]/W203-1)</f>
        <v>-3.5046165084422487E-2</v>
      </c>
      <c r="Y202" s="32">
        <v>43675</v>
      </c>
      <c r="Z202">
        <v>10.65</v>
      </c>
      <c r="AA202" s="36">
        <f>IF(ISBLANK(Z203),"",Long7[[#This Row],[Adj Close]]/Z203-1)</f>
        <v>-4.6728971962616273E-3</v>
      </c>
      <c r="AE202" s="32">
        <v>43675</v>
      </c>
      <c r="AF202" s="47">
        <v>45.803027999999998</v>
      </c>
      <c r="AG202" s="36">
        <f>IF(ISBLANK(AF203),"",Short0[[#This Row],[Adj Close]]/AF203-1)</f>
        <v>7.3481851798791187E-3</v>
      </c>
      <c r="AH202" s="40">
        <v>43675</v>
      </c>
      <c r="AI202" s="42">
        <v>60.703949000000001</v>
      </c>
      <c r="AJ202" s="39">
        <f>IF(ISBLANK(AH203),"",Short1[[#This Row],[Adj Close]]/AH203-1)</f>
        <v>-0.99860987567555193</v>
      </c>
      <c r="AK202" s="32">
        <v>43675</v>
      </c>
      <c r="AL202" s="47">
        <v>126.470001</v>
      </c>
      <c r="AM202" s="36">
        <f>IF(ISBLANK(AL203),"",Short2[[#This Row],[Adj Close]]/AL203-1)</f>
        <v>-0.10132875296891219</v>
      </c>
      <c r="AN202" s="40">
        <v>43675</v>
      </c>
      <c r="AO202" s="42">
        <v>18.16713</v>
      </c>
      <c r="AP202" s="39">
        <f>IF(ISBLANK(AO203),"",Short3[[#This Row],[Adj Close]]/AO203-1)</f>
        <v>7.4756414150311867E-2</v>
      </c>
      <c r="AQ202" s="32">
        <v>43675</v>
      </c>
      <c r="AR202" s="47">
        <v>24.891107999999999</v>
      </c>
      <c r="AS202" s="36">
        <f>IF(ISBLANK(AR203),"",Short4[[#This Row],[Adj Close]]/AR203-1)</f>
        <v>7.2098909535720734E-2</v>
      </c>
      <c r="AT202" s="40">
        <v>43675</v>
      </c>
      <c r="AU202" s="42">
        <v>23.323328</v>
      </c>
      <c r="AV202" s="39">
        <f>IF(ISBLANK(AU203),"",Short5[[#This Row],[Adj Close]]/AU203-1)</f>
        <v>3.2907715409602467E-3</v>
      </c>
      <c r="AW202" s="32">
        <v>43675</v>
      </c>
      <c r="AX202" s="47">
        <v>84.429314000000005</v>
      </c>
      <c r="AY202" s="36">
        <f>IF(ISBLANK(AX203),"",Short6[[#This Row],[Adj Close]]/AX203-1)</f>
        <v>-4.5478292295123679E-2</v>
      </c>
      <c r="AZ202" s="40">
        <v>43675</v>
      </c>
      <c r="BA202" s="42">
        <v>201.14097599999999</v>
      </c>
      <c r="BB202" s="39">
        <f>IF(ISBLANK(BA203),"",Short7[[#This Row],[Adj Close]]/BA203-1)</f>
        <v>-3.9137685049711823E-2</v>
      </c>
    </row>
    <row r="203" spans="1:54" x14ac:dyDescent="0.25">
      <c r="A203" s="40">
        <v>43668</v>
      </c>
      <c r="B203" s="42">
        <v>3025.860107</v>
      </c>
      <c r="C203" s="39">
        <f>IF(ISBLANK(B204), "", GSPC[[#This Row],[Adj Close]]/B204-1)</f>
        <v>1.6545667127911834E-2</v>
      </c>
      <c r="D203" s="40">
        <v>43668</v>
      </c>
      <c r="E203" s="38">
        <v>51.919998</v>
      </c>
      <c r="F203" s="39">
        <f>IF(ISBLANK(E204), "", Long0[[#This Row],[Adj Close]]/E204-1)</f>
        <v>5.8727506959064035E-2</v>
      </c>
      <c r="G203" s="32">
        <v>43668</v>
      </c>
      <c r="H203">
        <v>107.23878499999999</v>
      </c>
      <c r="I203" s="36">
        <f>IF(ISBLANK(H204),"",Long1[[#This Row],[Adj Close]]/H204-1)</f>
        <v>7.5121195244598482E-3</v>
      </c>
      <c r="J203" s="40">
        <v>43675</v>
      </c>
      <c r="K203" s="38">
        <v>17.399999999999999</v>
      </c>
      <c r="L203" s="39">
        <f>IF(ISBLANK(K204),"",Long2[[#This Row],[Adj Close]]/K204-1)</f>
        <v>-3.8674033149171394E-2</v>
      </c>
      <c r="P203" s="40">
        <v>43668</v>
      </c>
      <c r="Q203" s="38">
        <v>25.399394999999998</v>
      </c>
      <c r="R203" s="39">
        <f>IF(ISBLANK(Q204),"",Long4[[#This Row],[Adj Close]]/Q204-1)</f>
        <v>-4.8475199507473032E-2</v>
      </c>
      <c r="S203" s="32">
        <v>43668</v>
      </c>
      <c r="T203">
        <v>69.529999000000004</v>
      </c>
      <c r="U203" s="36">
        <f>IF(ISBLANK(T204),"",Long5[[#This Row],[Adj Close]]/T204-1)</f>
        <v>1.4296075231389871E-2</v>
      </c>
      <c r="V203" s="40">
        <v>43668</v>
      </c>
      <c r="W203" s="38">
        <v>75.900002000000001</v>
      </c>
      <c r="X203" s="39">
        <f>IF(ISBLANK(W204),"",Long6[[#This Row],[Adj Close]]/W204-1)</f>
        <v>-2.6673517824819748E-2</v>
      </c>
      <c r="Y203" s="32">
        <v>43668</v>
      </c>
      <c r="Z203">
        <v>10.7</v>
      </c>
      <c r="AA203" s="36">
        <f>IF(ISBLANK(Z204),"",Long7[[#This Row],[Adj Close]]/Z204-1)</f>
        <v>1.904761904761898E-2</v>
      </c>
      <c r="AE203" s="32">
        <v>43668</v>
      </c>
      <c r="AF203" s="47">
        <v>45.468913999999998</v>
      </c>
      <c r="AG203" s="36">
        <f>IF(ISBLANK(AF204),"",Short0[[#This Row],[Adj Close]]/AF204-1)</f>
        <v>2.9392891364058871E-2</v>
      </c>
      <c r="AH203" s="40">
        <v>43668</v>
      </c>
      <c r="AI203" s="42">
        <v>68.871009999999998</v>
      </c>
      <c r="AJ203" s="39">
        <f>IF(ISBLANK(AH204),"",Short1[[#This Row],[Adj Close]]/AH204-1)</f>
        <v>-0.9984225965965049</v>
      </c>
      <c r="AK203" s="32">
        <v>43668</v>
      </c>
      <c r="AL203" s="47">
        <v>140.729996</v>
      </c>
      <c r="AM203" s="36">
        <f>IF(ISBLANK(AL204),"",Short2[[#This Row],[Adj Close]]/AL204-1)</f>
        <v>1.8749073539518601E-2</v>
      </c>
      <c r="AN203" s="40">
        <v>43668</v>
      </c>
      <c r="AO203" s="42">
        <v>16.903486000000001</v>
      </c>
      <c r="AP203" s="39">
        <f>IF(ISBLANK(AO204),"",Short3[[#This Row],[Adj Close]]/AO204-1)</f>
        <v>1.9889475227860443E-2</v>
      </c>
      <c r="AQ203" s="32">
        <v>43668</v>
      </c>
      <c r="AR203" s="47">
        <v>23.217175000000001</v>
      </c>
      <c r="AS203" s="36">
        <f>IF(ISBLANK(AR204),"",Short4[[#This Row],[Adj Close]]/AR204-1)</f>
        <v>8.2567268619951451E-2</v>
      </c>
      <c r="AT203" s="40">
        <v>43668</v>
      </c>
      <c r="AU203" s="42">
        <v>23.246828000000001</v>
      </c>
      <c r="AV203" s="39">
        <f>IF(ISBLANK(AU204),"",Short5[[#This Row],[Adj Close]]/AU204-1)</f>
        <v>3.7158095843716765E-3</v>
      </c>
      <c r="AW203" s="32">
        <v>43668</v>
      </c>
      <c r="AX203" s="47">
        <v>88.451958000000005</v>
      </c>
      <c r="AY203" s="36">
        <f>IF(ISBLANK(AX204),"",Short6[[#This Row],[Adj Close]]/AX204-1)</f>
        <v>1.4648981552426665E-2</v>
      </c>
      <c r="AZ203" s="40">
        <v>43668</v>
      </c>
      <c r="BA203" s="42">
        <v>209.33381700000001</v>
      </c>
      <c r="BB203" s="39">
        <f>IF(ISBLANK(BA204),"",Short7[[#This Row],[Adj Close]]/BA204-1)</f>
        <v>3.8558828517080146E-2</v>
      </c>
    </row>
    <row r="204" spans="1:54" x14ac:dyDescent="0.25">
      <c r="A204" s="40">
        <v>43661</v>
      </c>
      <c r="B204" s="42">
        <v>2976.610107</v>
      </c>
      <c r="C204" s="39">
        <f>IF(ISBLANK(B205), "", GSPC[[#This Row],[Adj Close]]/B205-1)</f>
        <v>-1.2330042688525999E-2</v>
      </c>
      <c r="D204" s="40">
        <v>43661</v>
      </c>
      <c r="E204" s="38">
        <v>49.040000999999997</v>
      </c>
      <c r="F204" s="39">
        <f>IF(ISBLANK(E205), "", Long0[[#This Row],[Adj Close]]/E205-1)</f>
        <v>-1.4253715857183158E-3</v>
      </c>
      <c r="G204" s="32">
        <v>43661</v>
      </c>
      <c r="H204">
        <v>106.439201</v>
      </c>
      <c r="I204" s="36">
        <f>IF(ISBLANK(H205),"",Long1[[#This Row],[Adj Close]]/H205-1)</f>
        <v>8.0178554221259635E-3</v>
      </c>
      <c r="J204" s="40">
        <v>43668</v>
      </c>
      <c r="K204" s="38">
        <v>18.100000000000001</v>
      </c>
      <c r="L204" s="39">
        <f>IF(ISBLANK(K205),"",Long2[[#This Row],[Adj Close]]/K205-1)</f>
        <v>5.5393586005830997E-2</v>
      </c>
      <c r="P204" s="40">
        <v>43661</v>
      </c>
      <c r="Q204" s="38">
        <v>26.693360999999999</v>
      </c>
      <c r="R204" s="39">
        <f>IF(ISBLANK(Q205),"",Long4[[#This Row],[Adj Close]]/Q205-1)</f>
        <v>-3.5005930947660358E-2</v>
      </c>
      <c r="S204" s="32">
        <v>43661</v>
      </c>
      <c r="T204">
        <v>68.550003000000004</v>
      </c>
      <c r="U204" s="36">
        <f>IF(ISBLANK(T205),"",Long5[[#This Row],[Adj Close]]/T205-1)</f>
        <v>-2.9311808440449894E-2</v>
      </c>
      <c r="V204" s="40">
        <v>43661</v>
      </c>
      <c r="W204" s="38">
        <v>77.980002999999996</v>
      </c>
      <c r="X204" s="39">
        <f>IF(ISBLANK(W205),"",Long6[[#This Row],[Adj Close]]/W205-1)</f>
        <v>6.6466080423984719E-2</v>
      </c>
      <c r="Y204" s="32">
        <v>43661</v>
      </c>
      <c r="Z204">
        <v>10.5</v>
      </c>
      <c r="AA204" s="36">
        <f>IF(ISBLANK(Z205),"",Long7[[#This Row],[Adj Close]]/Z205-1)</f>
        <v>3.9603960396039639E-2</v>
      </c>
      <c r="AE204" s="32">
        <v>43661</v>
      </c>
      <c r="AF204" s="47">
        <v>44.170611999999998</v>
      </c>
      <c r="AG204" s="36">
        <f>IF(ISBLANK(AF205),"",Short0[[#This Row],[Adj Close]]/AF205-1)</f>
        <v>-3.1190262449926398E-2</v>
      </c>
      <c r="AH204" s="40">
        <v>43661</v>
      </c>
      <c r="AI204" s="42">
        <v>66.178191999999996</v>
      </c>
      <c r="AJ204" s="39">
        <f>IF(ISBLANK(AH205),"",Short1[[#This Row],[Adj Close]]/AH205-1)</f>
        <v>-0.99848402913822332</v>
      </c>
      <c r="AK204" s="32">
        <v>43661</v>
      </c>
      <c r="AL204" s="47">
        <v>138.13999899999999</v>
      </c>
      <c r="AM204" s="36">
        <f>IF(ISBLANK(AL205),"",Short2[[#This Row],[Adj Close]]/AL205-1)</f>
        <v>9.6476533581817403E-3</v>
      </c>
      <c r="AN204" s="40">
        <v>43661</v>
      </c>
      <c r="AO204" s="42">
        <v>16.573841000000002</v>
      </c>
      <c r="AP204" s="39">
        <f>IF(ISBLANK(AO205),"",Short3[[#This Row],[Adj Close]]/AO205-1)</f>
        <v>-5.8272651831127176E-2</v>
      </c>
      <c r="AQ204" s="32">
        <v>43661</v>
      </c>
      <c r="AR204" s="47">
        <v>21.446404000000001</v>
      </c>
      <c r="AS204" s="36">
        <f>IF(ISBLANK(AR205),"",Short4[[#This Row],[Adj Close]]/AR205-1)</f>
        <v>6.1633373805920044E-2</v>
      </c>
      <c r="AT204" s="40">
        <v>43661</v>
      </c>
      <c r="AU204" s="42">
        <v>23.160767</v>
      </c>
      <c r="AV204" s="39">
        <f>IF(ISBLANK(AU205),"",Short5[[#This Row],[Adj Close]]/AU205-1)</f>
        <v>5.3043681951692623E-2</v>
      </c>
      <c r="AW204" s="32">
        <v>43661</v>
      </c>
      <c r="AX204" s="47">
        <v>87.174933999999993</v>
      </c>
      <c r="AY204" s="36">
        <f>IF(ISBLANK(AX205),"",Short6[[#This Row],[Adj Close]]/AX205-1)</f>
        <v>-1.7476942896719971E-2</v>
      </c>
      <c r="AZ204" s="40">
        <v>43661</v>
      </c>
      <c r="BA204" s="42">
        <v>201.56182899999999</v>
      </c>
      <c r="BB204" s="39">
        <f>IF(ISBLANK(BA205),"",Short7[[#This Row],[Adj Close]]/BA205-1)</f>
        <v>3.1559845944414189E-2</v>
      </c>
    </row>
    <row r="205" spans="1:54" x14ac:dyDescent="0.25">
      <c r="A205" s="40">
        <v>43654</v>
      </c>
      <c r="B205" s="42">
        <v>3013.7700199999999</v>
      </c>
      <c r="C205" s="39">
        <f>IF(ISBLANK(B206), "", GSPC[[#This Row],[Adj Close]]/B206-1)</f>
        <v>7.8116742143810036E-3</v>
      </c>
      <c r="D205" s="40">
        <v>43654</v>
      </c>
      <c r="E205" s="38">
        <v>49.110000999999997</v>
      </c>
      <c r="F205" s="39">
        <f>IF(ISBLANK(E206), "", Long0[[#This Row],[Adj Close]]/E206-1)</f>
        <v>3.1939504097499238E-2</v>
      </c>
      <c r="G205" s="32">
        <v>43654</v>
      </c>
      <c r="H205">
        <v>105.592575</v>
      </c>
      <c r="I205" s="36">
        <f>IF(ISBLANK(H206),"",Long1[[#This Row],[Adj Close]]/H206-1)</f>
        <v>-8.9015970635397679E-4</v>
      </c>
      <c r="J205" s="40">
        <v>43661</v>
      </c>
      <c r="K205" s="38">
        <v>17.149999999999999</v>
      </c>
      <c r="L205" s="39">
        <f>IF(ISBLANK(K206),"",Long2[[#This Row],[Adj Close]]/K206-1)</f>
        <v>-1.7192033398737427E-2</v>
      </c>
      <c r="P205" s="40">
        <v>43654</v>
      </c>
      <c r="Q205" s="38">
        <v>27.661684000000001</v>
      </c>
      <c r="R205" s="39">
        <f>IF(ISBLANK(Q206),"",Long4[[#This Row],[Adj Close]]/Q206-1)</f>
        <v>2.6390697919139949E-2</v>
      </c>
      <c r="S205" s="32">
        <v>43654</v>
      </c>
      <c r="T205">
        <v>70.620002999999997</v>
      </c>
      <c r="U205" s="36">
        <f>IF(ISBLANK(T206),"",Long5[[#This Row],[Adj Close]]/T206-1)</f>
        <v>3.4270709347842709E-2</v>
      </c>
      <c r="V205" s="40">
        <v>43654</v>
      </c>
      <c r="W205" s="38">
        <v>73.120002999999997</v>
      </c>
      <c r="X205" s="39">
        <f>IF(ISBLANK(W206),"",Long6[[#This Row],[Adj Close]]/W206-1)</f>
        <v>2.3516250741426159E-2</v>
      </c>
      <c r="Y205" s="32">
        <v>43654</v>
      </c>
      <c r="Z205">
        <v>10.1</v>
      </c>
      <c r="AA205" s="36">
        <f>IF(ISBLANK(Z206),"",Long7[[#This Row],[Adj Close]]/Z206-1)</f>
        <v>-9.8039215686274161E-3</v>
      </c>
      <c r="AE205" s="32">
        <v>43654</v>
      </c>
      <c r="AF205" s="47">
        <v>45.592658999999998</v>
      </c>
      <c r="AG205" s="36">
        <f>IF(ISBLANK(AF206),"",Short0[[#This Row],[Adj Close]]/AF206-1)</f>
        <v>-9.942042968267728E-3</v>
      </c>
      <c r="AH205" s="40">
        <v>43654</v>
      </c>
      <c r="AI205" s="42">
        <v>66.231339000000006</v>
      </c>
      <c r="AJ205" s="39">
        <f>IF(ISBLANK(AH206),"",Short1[[#This Row],[Adj Close]]/AH206-1)</f>
        <v>-0.99848256835521343</v>
      </c>
      <c r="AK205" s="32">
        <v>43654</v>
      </c>
      <c r="AL205" s="47">
        <v>136.820007</v>
      </c>
      <c r="AM205" s="36">
        <f>IF(ISBLANK(AL206),"",Short2[[#This Row],[Adj Close]]/AL206-1)</f>
        <v>4.9877222612487948E-2</v>
      </c>
      <c r="AN205" s="40">
        <v>43654</v>
      </c>
      <c r="AO205" s="42">
        <v>17.599405000000001</v>
      </c>
      <c r="AP205" s="39">
        <f>IF(ISBLANK(AO206),"",Short3[[#This Row],[Adj Close]]/AO206-1)</f>
        <v>-1.3853307961610661E-2</v>
      </c>
      <c r="AQ205" s="32">
        <v>43654</v>
      </c>
      <c r="AR205" s="47">
        <v>20.201328</v>
      </c>
      <c r="AS205" s="36">
        <f>IF(ISBLANK(AR206),"",Short4[[#This Row],[Adj Close]]/AR206-1)</f>
        <v>2.9977040669742827E-2</v>
      </c>
      <c r="AT205" s="40">
        <v>43654</v>
      </c>
      <c r="AU205" s="42">
        <v>21.994118</v>
      </c>
      <c r="AV205" s="39">
        <f>IF(ISBLANK(AU206),"",Short5[[#This Row],[Adj Close]]/AU206-1)</f>
        <v>-7.2580652982532801E-2</v>
      </c>
      <c r="AW205" s="32">
        <v>43654</v>
      </c>
      <c r="AX205" s="47">
        <v>88.725586000000007</v>
      </c>
      <c r="AY205" s="36">
        <f>IF(ISBLANK(AX206),"",Short6[[#This Row],[Adj Close]]/AX206-1)</f>
        <v>2.2602718972315028E-2</v>
      </c>
      <c r="AZ205" s="40">
        <v>43654</v>
      </c>
      <c r="BA205" s="42">
        <v>195.39518699999999</v>
      </c>
      <c r="BB205" s="39">
        <f>IF(ISBLANK(BA206),"",Short7[[#This Row],[Adj Close]]/BA206-1)</f>
        <v>4.8424491455988372E-2</v>
      </c>
    </row>
    <row r="206" spans="1:54" x14ac:dyDescent="0.25">
      <c r="A206" s="40">
        <v>43647</v>
      </c>
      <c r="B206" s="42">
        <v>2990.4099120000001</v>
      </c>
      <c r="C206" s="39">
        <f>IF(ISBLANK(B207), "", GSPC[[#This Row],[Adj Close]]/B207-1)</f>
        <v>1.6537685546959446E-2</v>
      </c>
      <c r="D206" s="40">
        <v>43647</v>
      </c>
      <c r="E206" s="38">
        <v>47.59</v>
      </c>
      <c r="F206" s="39">
        <f>IF(ISBLANK(E207), "", Long0[[#This Row],[Adj Close]]/E207-1)</f>
        <v>1.0403439932205494E-2</v>
      </c>
      <c r="G206" s="32">
        <v>43647</v>
      </c>
      <c r="H206">
        <v>105.68665300000001</v>
      </c>
      <c r="I206" s="36">
        <f>IF(ISBLANK(H207),"",Long1[[#This Row],[Adj Close]]/H207-1)</f>
        <v>3.3578760237340521E-2</v>
      </c>
      <c r="J206" s="40">
        <v>43654</v>
      </c>
      <c r="K206" s="38">
        <v>17.450001</v>
      </c>
      <c r="L206" s="39">
        <f>IF(ISBLANK(K207),"",Long2[[#This Row],[Adj Close]]/K207-1)</f>
        <v>-8.5226704545454668E-3</v>
      </c>
      <c r="P206" s="40">
        <v>43647</v>
      </c>
      <c r="Q206" s="38">
        <v>26.950443</v>
      </c>
      <c r="R206" s="39">
        <f>IF(ISBLANK(Q207),"",Long4[[#This Row],[Adj Close]]/Q207-1)</f>
        <v>9.3070436452020733E-3</v>
      </c>
      <c r="S206" s="32">
        <v>43647</v>
      </c>
      <c r="T206">
        <v>68.279999000000004</v>
      </c>
      <c r="U206" s="36">
        <f>IF(ISBLANK(T207),"",Long5[[#This Row],[Adj Close]]/T207-1)</f>
        <v>2.8158332892134874E-2</v>
      </c>
      <c r="V206" s="40">
        <v>43647</v>
      </c>
      <c r="W206" s="38">
        <v>71.440002000000007</v>
      </c>
      <c r="X206" s="39">
        <f>IF(ISBLANK(W207),"",Long6[[#This Row],[Adj Close]]/W207-1)</f>
        <v>3.7768828458386361E-2</v>
      </c>
      <c r="Y206" s="32">
        <v>43647</v>
      </c>
      <c r="Z206">
        <v>10.199999999999999</v>
      </c>
      <c r="AA206" s="36">
        <f>IF(ISBLANK(Z207),"",Long7[[#This Row],[Adj Close]]/Z207-1)</f>
        <v>8.2802547770700619E-2</v>
      </c>
      <c r="AE206" s="32">
        <v>43647</v>
      </c>
      <c r="AF206" s="47">
        <v>46.050494999999998</v>
      </c>
      <c r="AG206" s="36">
        <f>IF(ISBLANK(AF207),"",Short0[[#This Row],[Adj Close]]/AF207-1)</f>
        <v>-3.7144932151306209E-3</v>
      </c>
      <c r="AH206" s="40">
        <v>43647</v>
      </c>
      <c r="AI206" s="42">
        <v>63.680225</v>
      </c>
      <c r="AJ206" s="39">
        <f>IF(ISBLANK(AH207),"",Short1[[#This Row],[Adj Close]]/AH207-1)</f>
        <v>-0.99854078311182404</v>
      </c>
      <c r="AK206" s="32">
        <v>43647</v>
      </c>
      <c r="AL206" s="47">
        <v>130.320007</v>
      </c>
      <c r="AM206" s="36">
        <f>IF(ISBLANK(AL207),"",Short2[[#This Row],[Adj Close]]/AL207-1)</f>
        <v>3.6342003976143067E-2</v>
      </c>
      <c r="AN206" s="40">
        <v>43647</v>
      </c>
      <c r="AO206" s="42">
        <v>17.846640000000001</v>
      </c>
      <c r="AP206" s="39">
        <f>IF(ISBLANK(AO207),"",Short3[[#This Row],[Adj Close]]/AO207-1)</f>
        <v>2.3634521320901269E-2</v>
      </c>
      <c r="AQ206" s="32">
        <v>43647</v>
      </c>
      <c r="AR206" s="47">
        <v>19.613377</v>
      </c>
      <c r="AS206" s="36">
        <f>IF(ISBLANK(AR207),"",Short4[[#This Row],[Adj Close]]/AR207-1)</f>
        <v>-1.9027833406089156E-2</v>
      </c>
      <c r="AT206" s="40">
        <v>43647</v>
      </c>
      <c r="AU206" s="42">
        <v>23.715396999999999</v>
      </c>
      <c r="AV206" s="39">
        <f>IF(ISBLANK(AU207),"",Short5[[#This Row],[Adj Close]]/AU207-1)</f>
        <v>-9.1889243088576489E-3</v>
      </c>
      <c r="AW206" s="32">
        <v>43647</v>
      </c>
      <c r="AX206" s="47">
        <v>86.764472999999995</v>
      </c>
      <c r="AY206" s="36">
        <f>IF(ISBLANK(AX207),"",Short6[[#This Row],[Adj Close]]/AX207-1)</f>
        <v>3.9054025989417873E-3</v>
      </c>
      <c r="AZ206" s="40">
        <v>43647</v>
      </c>
      <c r="BA206" s="42">
        <v>186.37029999999999</v>
      </c>
      <c r="BB206" s="39">
        <f>IF(ISBLANK(BA207),"",Short7[[#This Row],[Adj Close]]/BA207-1)</f>
        <v>1.2442956601816713E-2</v>
      </c>
    </row>
    <row r="207" spans="1:54" x14ac:dyDescent="0.25">
      <c r="A207" s="40">
        <v>43640</v>
      </c>
      <c r="B207" s="42">
        <v>2941.76001</v>
      </c>
      <c r="C207" s="39">
        <f>IF(ISBLANK(B208), "", GSPC[[#This Row],[Adj Close]]/B208-1)</f>
        <v>-2.9486761776124082E-3</v>
      </c>
      <c r="D207" s="40">
        <v>43640</v>
      </c>
      <c r="E207" s="38">
        <v>47.099997999999999</v>
      </c>
      <c r="F207" s="39">
        <f>IF(ISBLANK(E208), "", Long0[[#This Row],[Adj Close]]/E208-1)</f>
        <v>3.7216428099537513E-2</v>
      </c>
      <c r="G207" s="32">
        <v>43640</v>
      </c>
      <c r="H207">
        <v>102.25312</v>
      </c>
      <c r="I207" s="36">
        <f>IF(ISBLANK(H208),"",Long1[[#This Row],[Adj Close]]/H208-1)</f>
        <v>-7.3060434218368275E-3</v>
      </c>
      <c r="J207" s="40">
        <v>43647</v>
      </c>
      <c r="K207" s="38">
        <v>17.600000000000001</v>
      </c>
      <c r="L207" s="39">
        <f>IF(ISBLANK(K208),"",Long2[[#This Row],[Adj Close]]/K208-1)</f>
        <v>2.8490599913995052E-3</v>
      </c>
      <c r="P207" s="40">
        <v>43640</v>
      </c>
      <c r="Q207" s="38">
        <v>26.701927000000001</v>
      </c>
      <c r="R207" s="39">
        <f>IF(ISBLANK(Q208),"",Long4[[#This Row],[Adj Close]]/Q208-1)</f>
        <v>-1.392430432117775E-2</v>
      </c>
      <c r="S207" s="32">
        <v>43640</v>
      </c>
      <c r="T207">
        <v>66.410004000000001</v>
      </c>
      <c r="U207" s="36">
        <f>IF(ISBLANK(T208),"",Long5[[#This Row],[Adj Close]]/T208-1)</f>
        <v>4.582683464566939E-2</v>
      </c>
      <c r="V207" s="40">
        <v>43640</v>
      </c>
      <c r="W207" s="38">
        <v>68.839995999999999</v>
      </c>
      <c r="X207" s="39">
        <f>IF(ISBLANK(W208),"",Long6[[#This Row],[Adj Close]]/W208-1)</f>
        <v>4.0839849499412217E-3</v>
      </c>
      <c r="Y207" s="32">
        <v>43640</v>
      </c>
      <c r="Z207">
        <v>9.42</v>
      </c>
      <c r="AA207" s="36">
        <f>IF(ISBLANK(Z208),"",Long7[[#This Row],[Adj Close]]/Z208-1)</f>
        <v>-8.4781134443902451E-2</v>
      </c>
      <c r="AE207" s="32">
        <v>43640</v>
      </c>
      <c r="AF207" s="47">
        <v>46.222186999999998</v>
      </c>
      <c r="AG207" s="36">
        <f>IF(ISBLANK(AF208),"",Short0[[#This Row],[Adj Close]]/AF208-1)</f>
        <v>-5.6280313544299077E-2</v>
      </c>
      <c r="AH207" s="40">
        <v>43640</v>
      </c>
      <c r="AI207" s="42">
        <v>61.766902999999999</v>
      </c>
      <c r="AJ207" s="39">
        <f>IF(ISBLANK(AH208),"",Short1[[#This Row],[Adj Close]]/AH208-1)</f>
        <v>-0.99858439935370014</v>
      </c>
      <c r="AK207" s="32">
        <v>43640</v>
      </c>
      <c r="AL207" s="47">
        <v>125.75</v>
      </c>
      <c r="AM207" s="36">
        <f>IF(ISBLANK(AL208),"",Short2[[#This Row],[Adj Close]]/AL208-1)</f>
        <v>1.1339907072218436E-2</v>
      </c>
      <c r="AN207" s="40">
        <v>43640</v>
      </c>
      <c r="AO207" s="42">
        <v>17.434581999999999</v>
      </c>
      <c r="AP207" s="39">
        <f>IF(ISBLANK(AO208),"",Short3[[#This Row],[Adj Close]]/AO208-1)</f>
        <v>3.9301315249911317E-2</v>
      </c>
      <c r="AQ207" s="32">
        <v>43640</v>
      </c>
      <c r="AR207" s="47">
        <v>19.993815999999999</v>
      </c>
      <c r="AS207" s="36">
        <f>IF(ISBLANK(AR208),"",Short4[[#This Row],[Adj Close]]/AR208-1)</f>
        <v>5.0327012769255219E-2</v>
      </c>
      <c r="AT207" s="40">
        <v>43640</v>
      </c>
      <c r="AU207" s="42">
        <v>23.935337000000001</v>
      </c>
      <c r="AV207" s="39">
        <f>IF(ISBLANK(AU208),"",Short5[[#This Row],[Adj Close]]/AU208-1)</f>
        <v>6.8744510119597591E-2</v>
      </c>
      <c r="AW207" s="32">
        <v>43640</v>
      </c>
      <c r="AX207" s="47">
        <v>86.426940999999999</v>
      </c>
      <c r="AY207" s="36">
        <f>IF(ISBLANK(AX208),"",Short6[[#This Row],[Adj Close]]/AX208-1)</f>
        <v>2.6877579871726676E-2</v>
      </c>
      <c r="AZ207" s="40">
        <v>43640</v>
      </c>
      <c r="BA207" s="42">
        <v>184.079803</v>
      </c>
      <c r="BB207" s="39">
        <f>IF(ISBLANK(BA208),"",Short7[[#This Row],[Adj Close]]/BA208-1)</f>
        <v>2.1620783349774575E-2</v>
      </c>
    </row>
    <row r="208" spans="1:54" x14ac:dyDescent="0.25">
      <c r="A208" s="40">
        <v>43633</v>
      </c>
      <c r="B208" s="42">
        <v>2950.459961</v>
      </c>
      <c r="C208" s="39">
        <f>IF(ISBLANK(B209), "", GSPC[[#This Row],[Adj Close]]/B209-1)</f>
        <v>2.1988368966798344E-2</v>
      </c>
      <c r="D208" s="40">
        <v>43633</v>
      </c>
      <c r="E208" s="38">
        <v>45.41</v>
      </c>
      <c r="F208" s="39">
        <f>IF(ISBLANK(E209), "", Long0[[#This Row],[Adj Close]]/E209-1)</f>
        <v>4.9456898544025796E-2</v>
      </c>
      <c r="G208" s="32">
        <v>43633</v>
      </c>
      <c r="H208">
        <v>103.005684</v>
      </c>
      <c r="I208" s="36">
        <f>IF(ISBLANK(H209),"",Long1[[#This Row],[Adj Close]]/H209-1)</f>
        <v>2.0979090292806868E-2</v>
      </c>
      <c r="J208" s="40">
        <v>43640</v>
      </c>
      <c r="K208" s="38">
        <v>17.549999</v>
      </c>
      <c r="L208" s="39">
        <f>IF(ISBLANK(K209),"",Long2[[#This Row],[Adj Close]]/K209-1)</f>
        <v>7.6687121269148451E-2</v>
      </c>
      <c r="P208" s="40">
        <v>43633</v>
      </c>
      <c r="Q208" s="38">
        <v>27.078983000000001</v>
      </c>
      <c r="R208" s="39">
        <f>IF(ISBLANK(Q209),"",Long4[[#This Row],[Adj Close]]/Q209-1)</f>
        <v>1.9354995842057576E-2</v>
      </c>
      <c r="S208" s="32">
        <v>43633</v>
      </c>
      <c r="T208">
        <v>63.5</v>
      </c>
      <c r="U208" s="36">
        <f>IF(ISBLANK(T209),"",Long5[[#This Row],[Adj Close]]/T209-1)</f>
        <v>8.2324904800576304E-2</v>
      </c>
      <c r="V208" s="40">
        <v>43633</v>
      </c>
      <c r="W208" s="38">
        <v>68.559997999999993</v>
      </c>
      <c r="X208" s="39">
        <f>IF(ISBLANK(W209),"",Long6[[#This Row],[Adj Close]]/W209-1)</f>
        <v>7.6425189940838578E-3</v>
      </c>
      <c r="Y208" s="32">
        <v>43633</v>
      </c>
      <c r="Z208">
        <v>10.292619999999999</v>
      </c>
      <c r="AA208" s="36">
        <f>IF(ISBLANK(Z209),"",Long7[[#This Row],[Adj Close]]/Z209-1)</f>
        <v>-3.9473739466880375E-2</v>
      </c>
      <c r="AE208" s="32">
        <v>43633</v>
      </c>
      <c r="AF208" s="47">
        <v>48.978724999999997</v>
      </c>
      <c r="AG208" s="36">
        <f>IF(ISBLANK(AF209),"",Short0[[#This Row],[Adj Close]]/AF209-1)</f>
        <v>-4.1083195403062711E-2</v>
      </c>
      <c r="AH208" s="40">
        <v>43633</v>
      </c>
      <c r="AI208" s="42">
        <v>59.826991999999997</v>
      </c>
      <c r="AJ208" s="39">
        <f>IF(ISBLANK(AH209),"",Short1[[#This Row],[Adj Close]]/AH209-1)</f>
        <v>-0.99862863906844546</v>
      </c>
      <c r="AK208" s="32">
        <v>43633</v>
      </c>
      <c r="AL208" s="47">
        <v>124.339996</v>
      </c>
      <c r="AM208" s="36">
        <f>IF(ISBLANK(AL209),"",Short2[[#This Row],[Adj Close]]/AL209-1)</f>
        <v>5.1589970426082044E-2</v>
      </c>
      <c r="AN208" s="40">
        <v>43633</v>
      </c>
      <c r="AO208" s="42">
        <v>16.775290999999999</v>
      </c>
      <c r="AP208" s="39">
        <f>IF(ISBLANK(AO209),"",Short3[[#This Row],[Adj Close]]/AO209-1)</f>
        <v>7.6380564863171685E-2</v>
      </c>
      <c r="AQ208" s="32">
        <v>43633</v>
      </c>
      <c r="AR208" s="47">
        <v>19.035800999999999</v>
      </c>
      <c r="AS208" s="36">
        <f>IF(ISBLANK(AR209),"",Short4[[#This Row],[Adj Close]]/AR209-1)</f>
        <v>-2.9961241358877788E-2</v>
      </c>
      <c r="AT208" s="40">
        <v>43633</v>
      </c>
      <c r="AU208" s="42">
        <v>22.395752000000002</v>
      </c>
      <c r="AV208" s="39">
        <f>IF(ISBLANK(AU209),"",Short5[[#This Row],[Adj Close]]/AU209-1)</f>
        <v>4.7406030209084848E-2</v>
      </c>
      <c r="AW208" s="32">
        <v>43633</v>
      </c>
      <c r="AX208" s="47">
        <v>84.164794999999998</v>
      </c>
      <c r="AY208" s="36">
        <f>IF(ISBLANK(AX209),"",Short6[[#This Row],[Adj Close]]/AX209-1)</f>
        <v>5.6676346940729427E-3</v>
      </c>
      <c r="AZ208" s="40">
        <v>43633</v>
      </c>
      <c r="BA208" s="42">
        <v>180.18408199999999</v>
      </c>
      <c r="BB208" s="39">
        <f>IF(ISBLANK(BA209),"",Short7[[#This Row],[Adj Close]]/BA209-1)</f>
        <v>6.8740815179159087E-2</v>
      </c>
    </row>
    <row r="209" spans="1:54" x14ac:dyDescent="0.25">
      <c r="A209" s="40">
        <v>43626</v>
      </c>
      <c r="B209" s="42">
        <v>2886.9799800000001</v>
      </c>
      <c r="C209" s="39">
        <f>IF(ISBLANK(B210), "", GSPC[[#This Row],[Adj Close]]/B210-1)</f>
        <v>4.7470510215497086E-3</v>
      </c>
      <c r="D209" s="40">
        <v>43626</v>
      </c>
      <c r="E209" s="38">
        <v>43.27</v>
      </c>
      <c r="F209" s="39">
        <f>IF(ISBLANK(E210), "", Long0[[#This Row],[Adj Close]]/E210-1)</f>
        <v>9.0951257207294578E-3</v>
      </c>
      <c r="G209" s="32">
        <v>43626</v>
      </c>
      <c r="H209">
        <v>100.889122</v>
      </c>
      <c r="I209" s="36">
        <f>IF(ISBLANK(H210),"",Long1[[#This Row],[Adj Close]]/H210-1)</f>
        <v>2.9764789121392132E-2</v>
      </c>
      <c r="J209" s="40">
        <v>43633</v>
      </c>
      <c r="K209" s="38">
        <v>16.299999</v>
      </c>
      <c r="L209" s="39">
        <f>IF(ISBLANK(K210),"",Long2[[#This Row],[Adj Close]]/K210-1)</f>
        <v>3.8216496815286716E-2</v>
      </c>
      <c r="P209" s="40">
        <v>43626</v>
      </c>
      <c r="Q209" s="38">
        <v>26.564820999999998</v>
      </c>
      <c r="R209" s="39">
        <f>IF(ISBLANK(Q210),"",Long4[[#This Row],[Adj Close]]/Q210-1)</f>
        <v>2.7434682715666847E-2</v>
      </c>
      <c r="S209" s="32">
        <v>43626</v>
      </c>
      <c r="T209">
        <v>58.669998</v>
      </c>
      <c r="U209" s="36">
        <f>IF(ISBLANK(T210),"",Long5[[#This Row],[Adj Close]]/T210-1)</f>
        <v>5.3321309635165015E-2</v>
      </c>
      <c r="V209" s="40">
        <v>43626</v>
      </c>
      <c r="W209" s="38">
        <v>68.040001000000004</v>
      </c>
      <c r="X209" s="39">
        <f>IF(ISBLANK(W210),"",Long6[[#This Row],[Adj Close]]/W210-1)</f>
        <v>-6.7945191780821812E-2</v>
      </c>
      <c r="Y209" s="32">
        <v>43626</v>
      </c>
      <c r="Z209">
        <v>10.715605</v>
      </c>
      <c r="AA209" s="36">
        <f>IF(ISBLANK(Z210),"",Long7[[#This Row],[Adj Close]]/Z210-1)</f>
        <v>1.7857232756795405E-2</v>
      </c>
      <c r="AE209" s="32">
        <v>43626</v>
      </c>
      <c r="AF209" s="47">
        <v>51.077137</v>
      </c>
      <c r="AG209" s="36">
        <f>IF(ISBLANK(AF210),"",Short0[[#This Row],[Adj Close]]/AF210-1)</f>
        <v>3.5607774204560183E-3</v>
      </c>
      <c r="AH209" s="40">
        <v>43626</v>
      </c>
      <c r="AI209" s="42">
        <v>58.043078999999999</v>
      </c>
      <c r="AJ209" s="39">
        <f>IF(ISBLANK(AH210),"",Short1[[#This Row],[Adj Close]]/AH210-1)</f>
        <v>-0.99866931660514913</v>
      </c>
      <c r="AK209" s="32">
        <v>43626</v>
      </c>
      <c r="AL209" s="47">
        <v>118.239998</v>
      </c>
      <c r="AM209" s="36">
        <f>IF(ISBLANK(AL210),"",Short2[[#This Row],[Adj Close]]/AL210-1)</f>
        <v>6.197235717522398E-2</v>
      </c>
      <c r="AN209" s="40">
        <v>43626</v>
      </c>
      <c r="AO209" s="42">
        <v>15.584906999999999</v>
      </c>
      <c r="AP209" s="39">
        <f>IF(ISBLANK(AO210),"",Short3[[#This Row],[Adj Close]]/AO210-1)</f>
        <v>-2.1839010121531777E-2</v>
      </c>
      <c r="AQ209" s="32">
        <v>43626</v>
      </c>
      <c r="AR209" s="47">
        <v>19.623753000000001</v>
      </c>
      <c r="AS209" s="36">
        <f>IF(ISBLANK(AR210),"",Short4[[#This Row],[Adj Close]]/AR210-1)</f>
        <v>5.5039065807707344E-2</v>
      </c>
      <c r="AT209" s="40">
        <v>43626</v>
      </c>
      <c r="AU209" s="42">
        <v>21.382110999999998</v>
      </c>
      <c r="AV209" s="39">
        <f>IF(ISBLANK(AU210),"",Short5[[#This Row],[Adj Close]]/AU210-1)</f>
        <v>1.1707441201611823E-2</v>
      </c>
      <c r="AW209" s="32">
        <v>43626</v>
      </c>
      <c r="AX209" s="47">
        <v>83.690467999999996</v>
      </c>
      <c r="AY209" s="36">
        <f>IF(ISBLANK(AX210),"",Short6[[#This Row],[Adj Close]]/AX210-1)</f>
        <v>1.5519869550170373E-2</v>
      </c>
      <c r="AZ209" s="40">
        <v>43626</v>
      </c>
      <c r="BA209" s="42">
        <v>168.594742</v>
      </c>
      <c r="BB209" s="39">
        <f>IF(ISBLANK(BA210),"",Short7[[#This Row],[Adj Close]]/BA210-1)</f>
        <v>6.5405467830118136E-2</v>
      </c>
    </row>
    <row r="210" spans="1:54" x14ac:dyDescent="0.25">
      <c r="A210" s="40">
        <v>43619</v>
      </c>
      <c r="B210" s="42">
        <v>2873.3400879999999</v>
      </c>
      <c r="C210" s="39">
        <f>IF(ISBLANK(B211), "", GSPC[[#This Row],[Adj Close]]/B211-1)</f>
        <v>4.4068816232182284E-2</v>
      </c>
      <c r="D210" s="40">
        <v>43619</v>
      </c>
      <c r="E210" s="38">
        <v>42.880001</v>
      </c>
      <c r="F210" s="39">
        <f>IF(ISBLANK(E211), "", Long0[[#This Row],[Adj Close]]/E211-1)</f>
        <v>0.20551028956986217</v>
      </c>
      <c r="G210" s="32">
        <v>43619</v>
      </c>
      <c r="H210">
        <v>97.972977</v>
      </c>
      <c r="I210" s="36">
        <f>IF(ISBLANK(H211),"",Long1[[#This Row],[Adj Close]]/H211-1)</f>
        <v>3.3234027272099009E-2</v>
      </c>
      <c r="J210" s="40">
        <v>43626</v>
      </c>
      <c r="K210" s="38">
        <v>15.7</v>
      </c>
      <c r="L210" s="39">
        <f>IF(ISBLANK(K211),"",Long2[[#This Row],[Adj Close]]/K211-1)</f>
        <v>-9.4637223974763929E-3</v>
      </c>
      <c r="P210" s="40">
        <v>43619</v>
      </c>
      <c r="Q210" s="38">
        <v>25.855484000000001</v>
      </c>
      <c r="R210" s="39">
        <f>IF(ISBLANK(Q211),"",Long4[[#This Row],[Adj Close]]/Q211-1)</f>
        <v>-1.0389358472558174E-2</v>
      </c>
      <c r="S210" s="32">
        <v>43619</v>
      </c>
      <c r="T210">
        <v>55.700001</v>
      </c>
      <c r="U210" s="36">
        <f>IF(ISBLANK(T211),"",Long5[[#This Row],[Adj Close]]/T211-1)</f>
        <v>-4.1637956669613785E-2</v>
      </c>
      <c r="V210" s="40">
        <v>43619</v>
      </c>
      <c r="W210" s="38">
        <v>73</v>
      </c>
      <c r="X210" s="39">
        <f>IF(ISBLANK(W211),"",Long6[[#This Row],[Adj Close]]/W211-1)</f>
        <v>-4.9073199985369964E-3</v>
      </c>
      <c r="Y210" s="32">
        <v>43619</v>
      </c>
      <c r="Z210">
        <v>10.527611</v>
      </c>
      <c r="AA210" s="36">
        <f>IF(ISBLANK(Z211),"",Long7[[#This Row],[Adj Close]]/Z211-1)</f>
        <v>5.6603756541791173E-2</v>
      </c>
      <c r="AE210" s="32">
        <v>43619</v>
      </c>
      <c r="AF210" s="47">
        <v>50.895907999999999</v>
      </c>
      <c r="AG210" s="36">
        <f>IF(ISBLANK(AF211),"",Short0[[#This Row],[Adj Close]]/AF211-1)</f>
        <v>7.450666678376705E-2</v>
      </c>
      <c r="AH210" s="40">
        <v>43619</v>
      </c>
      <c r="AI210" s="42">
        <v>56.012501</v>
      </c>
      <c r="AJ210" s="39">
        <f>IF(ISBLANK(AH211),"",Short1[[#This Row],[Adj Close]]/AH211-1)</f>
        <v>-0.99871566309731263</v>
      </c>
      <c r="AK210" s="32">
        <v>43619</v>
      </c>
      <c r="AL210" s="47">
        <v>111.339996</v>
      </c>
      <c r="AM210" s="36">
        <f>IF(ISBLANK(AL211),"",Short2[[#This Row],[Adj Close]]/AL211-1)</f>
        <v>-2.3247671256209745E-2</v>
      </c>
      <c r="AN210" s="40">
        <v>43619</v>
      </c>
      <c r="AO210" s="42">
        <v>15.932865</v>
      </c>
      <c r="AP210" s="39">
        <f>IF(ISBLANK(AO211),"",Short3[[#This Row],[Adj Close]]/AO211-1)</f>
        <v>3.571447840741615E-2</v>
      </c>
      <c r="AQ210" s="32">
        <v>43619</v>
      </c>
      <c r="AR210" s="47">
        <v>18.600024999999999</v>
      </c>
      <c r="AS210" s="36">
        <f>IF(ISBLANK(AR211),"",Short4[[#This Row],[Adj Close]]/AR211-1)</f>
        <v>3.2443837906091177E-2</v>
      </c>
      <c r="AT210" s="40">
        <v>43619</v>
      </c>
      <c r="AU210" s="42">
        <v>21.134678000000001</v>
      </c>
      <c r="AV210" s="39">
        <f>IF(ISBLANK(AU211),"",Short5[[#This Row],[Adj Close]]/AU211-1)</f>
        <v>3.1672158832388053E-2</v>
      </c>
      <c r="AW210" s="32">
        <v>43619</v>
      </c>
      <c r="AX210" s="47">
        <v>82.411452999999995</v>
      </c>
      <c r="AY210" s="36">
        <f>IF(ISBLANK(AX211),"",Short6[[#This Row],[Adj Close]]/AX211-1)</f>
        <v>0.13504035747259868</v>
      </c>
      <c r="AZ210" s="40">
        <v>43619</v>
      </c>
      <c r="BA210" s="42">
        <v>158.244675</v>
      </c>
      <c r="BB210" s="39">
        <f>IF(ISBLANK(BA211),"",Short7[[#This Row],[Adj Close]]/BA211-1)</f>
        <v>0.10093267406315642</v>
      </c>
    </row>
    <row r="211" spans="1:54" x14ac:dyDescent="0.25">
      <c r="A211" s="40">
        <v>43612</v>
      </c>
      <c r="B211" s="42">
        <v>2752.0600589999999</v>
      </c>
      <c r="C211" s="39">
        <f>IF(ISBLANK(B212), "", GSPC[[#This Row],[Adj Close]]/B212-1)</f>
        <v>-2.6184864601279889E-2</v>
      </c>
      <c r="D211" s="40">
        <v>43612</v>
      </c>
      <c r="E211" s="38">
        <v>35.57</v>
      </c>
      <c r="F211" s="39">
        <f>IF(ISBLANK(E212), "", Long0[[#This Row],[Adj Close]]/E212-1)</f>
        <v>-3.8648648648648587E-2</v>
      </c>
      <c r="G211" s="32">
        <v>43612</v>
      </c>
      <c r="H211">
        <v>94.821670999999995</v>
      </c>
      <c r="I211" s="36">
        <f>IF(ISBLANK(H212),"",Long1[[#This Row],[Adj Close]]/H212-1)</f>
        <v>4.4843684456616906E-3</v>
      </c>
      <c r="J211" s="40">
        <v>43619</v>
      </c>
      <c r="K211" s="38">
        <v>15.85</v>
      </c>
      <c r="L211" s="39">
        <f>IF(ISBLANK(K212),"",Long2[[#This Row],[Adj Close]]/K212-1)</f>
        <v>1.9292604501607746E-2</v>
      </c>
      <c r="P211" s="40">
        <v>43612</v>
      </c>
      <c r="Q211" s="38">
        <v>26.126926000000001</v>
      </c>
      <c r="R211" s="39">
        <f>IF(ISBLANK(Q212),"",Long4[[#This Row],[Adj Close]]/Q212-1)</f>
        <v>-9.3279355260134089E-3</v>
      </c>
      <c r="S211" s="32">
        <v>43612</v>
      </c>
      <c r="T211">
        <v>58.119999</v>
      </c>
      <c r="U211" s="36">
        <f>IF(ISBLANK(T212),"",Long5[[#This Row],[Adj Close]]/T212-1)</f>
        <v>-5.0326829243025673E-2</v>
      </c>
      <c r="V211" s="40">
        <v>43612</v>
      </c>
      <c r="W211" s="38">
        <v>73.360000999999997</v>
      </c>
      <c r="X211" s="39">
        <f>IF(ISBLANK(W212),"",Long6[[#This Row],[Adj Close]]/W212-1)</f>
        <v>3.3239450704225293E-2</v>
      </c>
      <c r="Y211" s="32">
        <v>43612</v>
      </c>
      <c r="Z211">
        <v>9.9636320000000005</v>
      </c>
      <c r="AA211" s="36">
        <f>IF(ISBLANK(Z212),"",Long7[[#This Row],[Adj Close]]/Z212-1)</f>
        <v>2.9126151418721102E-2</v>
      </c>
      <c r="AE211" s="32">
        <v>43612</v>
      </c>
      <c r="AF211" s="47">
        <v>47.366768</v>
      </c>
      <c r="AG211" s="36">
        <f>IF(ISBLANK(AF212),"",Short0[[#This Row],[Adj Close]]/AF212-1)</f>
        <v>-4.3344268470658309E-2</v>
      </c>
      <c r="AH211" s="40">
        <v>43612</v>
      </c>
      <c r="AI211" s="42">
        <v>55.089500000000001</v>
      </c>
      <c r="AJ211" s="39">
        <f>IF(ISBLANK(AH212),"",Short1[[#This Row],[Adj Close]]/AH212-1)</f>
        <v>-0.99873662424033938</v>
      </c>
      <c r="AK211" s="32">
        <v>43612</v>
      </c>
      <c r="AL211" s="47">
        <v>113.989998</v>
      </c>
      <c r="AM211" s="36">
        <f>IF(ISBLANK(AL212),"",Short2[[#This Row],[Adj Close]]/AL212-1)</f>
        <v>-4.4509680356001335E-2</v>
      </c>
      <c r="AN211" s="40">
        <v>43612</v>
      </c>
      <c r="AO211" s="42">
        <v>15.383452999999999</v>
      </c>
      <c r="AP211" s="39">
        <f>IF(ISBLANK(AO212),"",Short3[[#This Row],[Adj Close]]/AO212-1)</f>
        <v>-0.11485773668831678</v>
      </c>
      <c r="AQ211" s="32">
        <v>43612</v>
      </c>
      <c r="AR211" s="47">
        <v>18.015532</v>
      </c>
      <c r="AS211" s="36">
        <f>IF(ISBLANK(AR212),"",Short4[[#This Row],[Adj Close]]/AR212-1)</f>
        <v>-1.3260045978587987E-2</v>
      </c>
      <c r="AT211" s="40">
        <v>43612</v>
      </c>
      <c r="AU211" s="42">
        <v>20.485847</v>
      </c>
      <c r="AV211" s="39">
        <f>IF(ISBLANK(AU212),"",Short5[[#This Row],[Adj Close]]/AU212-1)</f>
        <v>-6.0186153346767357E-3</v>
      </c>
      <c r="AW211" s="32">
        <v>43612</v>
      </c>
      <c r="AX211" s="47">
        <v>72.606628000000001</v>
      </c>
      <c r="AY211" s="36">
        <f>IF(ISBLANK(AX212),"",Short6[[#This Row],[Adj Close]]/AX212-1)</f>
        <v>-5.8642085183361337E-3</v>
      </c>
      <c r="AZ211" s="40">
        <v>43612</v>
      </c>
      <c r="BA211" s="42">
        <v>143.73692299999999</v>
      </c>
      <c r="BB211" s="39">
        <f>IF(ISBLANK(BA212),"",Short7[[#This Row],[Adj Close]]/BA212-1)</f>
        <v>-2.2161669266581363E-2</v>
      </c>
    </row>
    <row r="212" spans="1:54" x14ac:dyDescent="0.25">
      <c r="A212" s="40">
        <v>43605</v>
      </c>
      <c r="B212" s="42">
        <v>2826.0600589999999</v>
      </c>
      <c r="C212" s="39">
        <f>IF(ISBLANK(B213), "", GSPC[[#This Row],[Adj Close]]/B213-1)</f>
        <v>-1.1704710095912119E-2</v>
      </c>
      <c r="D212" s="40">
        <v>43605</v>
      </c>
      <c r="E212" s="38">
        <v>37</v>
      </c>
      <c r="F212" s="39">
        <f>IF(ISBLANK(E213), "", Long0[[#This Row],[Adj Close]]/E213-1)</f>
        <v>-4.7128557964019713E-2</v>
      </c>
      <c r="G212" s="32">
        <v>43605</v>
      </c>
      <c r="H212">
        <v>94.398353999999998</v>
      </c>
      <c r="I212" s="36">
        <f>IF(ISBLANK(H213),"",Long1[[#This Row],[Adj Close]]/H213-1)</f>
        <v>-3.323705988540282E-2</v>
      </c>
      <c r="J212" s="40">
        <v>43612</v>
      </c>
      <c r="K212" s="38">
        <v>15.55</v>
      </c>
      <c r="L212" s="39">
        <f>IF(ISBLANK(K213),"",Long2[[#This Row],[Adj Close]]/K213-1)</f>
        <v>-3.7151702786377583E-2</v>
      </c>
      <c r="P212" s="40">
        <v>43605</v>
      </c>
      <c r="Q212" s="38">
        <v>26.372931000000001</v>
      </c>
      <c r="R212" s="39">
        <f>IF(ISBLANK(Q213),"",Long4[[#This Row],[Adj Close]]/Q213-1)</f>
        <v>-3.3871938406784596E-2</v>
      </c>
      <c r="S212" s="32">
        <v>43605</v>
      </c>
      <c r="T212">
        <v>61.200001</v>
      </c>
      <c r="U212" s="36">
        <f>IF(ISBLANK(T213),"",Long5[[#This Row],[Adj Close]]/T213-1)</f>
        <v>2.9782954736665035E-2</v>
      </c>
      <c r="V212" s="40">
        <v>43605</v>
      </c>
      <c r="W212" s="38">
        <v>71</v>
      </c>
      <c r="X212" s="39">
        <f>IF(ISBLANK(W213),"",Long6[[#This Row],[Adj Close]]/W213-1)</f>
        <v>-2.0689655172413834E-2</v>
      </c>
      <c r="Y212" s="32">
        <v>43605</v>
      </c>
      <c r="Z212">
        <v>9.6816429999999993</v>
      </c>
      <c r="AA212" s="36">
        <f>IF(ISBLANK(Z213),"",Long7[[#This Row],[Adj Close]]/Z213-1)</f>
        <v>-2.8301828088391989E-2</v>
      </c>
      <c r="AE212" s="32">
        <v>43605</v>
      </c>
      <c r="AF212" s="47">
        <v>49.512867</v>
      </c>
      <c r="AG212" s="36">
        <f>IF(ISBLANK(AF213),"",Short0[[#This Row],[Adj Close]]/AF213-1)</f>
        <v>-2.2962697707619717E-2</v>
      </c>
      <c r="AH212" s="40">
        <v>43605</v>
      </c>
      <c r="AI212" s="42">
        <v>57.963970000000003</v>
      </c>
      <c r="AJ212" s="39">
        <f>IF(ISBLANK(AH213),"",Short1[[#This Row],[Adj Close]]/AH213-1)</f>
        <v>-0.99867049016009912</v>
      </c>
      <c r="AK212" s="32">
        <v>43605</v>
      </c>
      <c r="AL212" s="47">
        <v>119.300003</v>
      </c>
      <c r="AM212" s="36">
        <f>IF(ISBLANK(AL213),"",Short2[[#This Row],[Adj Close]]/AL213-1)</f>
        <v>-0.12594330258834696</v>
      </c>
      <c r="AN212" s="40">
        <v>43605</v>
      </c>
      <c r="AO212" s="42">
        <v>17.379639000000001</v>
      </c>
      <c r="AP212" s="39">
        <f>IF(ISBLANK(AO213),"",Short3[[#This Row],[Adj Close]]/AO213-1)</f>
        <v>-3.3605052760254717E-2</v>
      </c>
      <c r="AQ212" s="32">
        <v>43605</v>
      </c>
      <c r="AR212" s="47">
        <v>18.257629000000001</v>
      </c>
      <c r="AS212" s="36">
        <f>IF(ISBLANK(AR213),"",Short4[[#This Row],[Adj Close]]/AR213-1)</f>
        <v>-9.4355824301261215E-2</v>
      </c>
      <c r="AT212" s="40">
        <v>43605</v>
      </c>
      <c r="AU212" s="42">
        <v>20.60989</v>
      </c>
      <c r="AV212" s="39">
        <f>IF(ISBLANK(AU213),"",Short5[[#This Row],[Adj Close]]/AU213-1)</f>
        <v>-5.2631453143779594E-2</v>
      </c>
      <c r="AW212" s="32">
        <v>43605</v>
      </c>
      <c r="AX212" s="47">
        <v>73.03492</v>
      </c>
      <c r="AY212" s="36">
        <f>IF(ISBLANK(AX213),"",Short6[[#This Row],[Adj Close]]/AX213-1)</f>
        <v>9.3186184601323774E-3</v>
      </c>
      <c r="AZ212" s="40">
        <v>43605</v>
      </c>
      <c r="BA212" s="42">
        <v>146.99456799999999</v>
      </c>
      <c r="BB212" s="39">
        <f>IF(ISBLANK(BA213),"",Short7[[#This Row],[Adj Close]]/BA213-1)</f>
        <v>-7.2869738752095792E-2</v>
      </c>
    </row>
    <row r="213" spans="1:54" x14ac:dyDescent="0.25">
      <c r="A213" s="40">
        <v>43598</v>
      </c>
      <c r="B213" s="42">
        <v>2859.530029</v>
      </c>
      <c r="C213" s="39">
        <f>IF(ISBLANK(B214), "", GSPC[[#This Row],[Adj Close]]/B214-1)</f>
        <v>-7.5900165696611843E-3</v>
      </c>
      <c r="D213" s="40">
        <v>43598</v>
      </c>
      <c r="E213" s="38">
        <v>38.830002</v>
      </c>
      <c r="F213" s="39">
        <f>IF(ISBLANK(E214), "", Long0[[#This Row],[Adj Close]]/E214-1)</f>
        <v>-4.3360384331116109E-2</v>
      </c>
      <c r="G213" s="32">
        <v>43598</v>
      </c>
      <c r="H213">
        <v>97.643744999999996</v>
      </c>
      <c r="I213" s="36">
        <f>IF(ISBLANK(H214),"",Long1[[#This Row],[Adj Close]]/H214-1)</f>
        <v>6.7461702727209749E-2</v>
      </c>
      <c r="J213" s="40">
        <v>43605</v>
      </c>
      <c r="K213" s="38">
        <v>16.149999999999999</v>
      </c>
      <c r="L213" s="39">
        <f>IF(ISBLANK(K214),"",Long2[[#This Row],[Adj Close]]/K214-1)</f>
        <v>9.1216216216216006E-2</v>
      </c>
      <c r="P213" s="40">
        <v>43598</v>
      </c>
      <c r="Q213" s="38">
        <v>27.297552</v>
      </c>
      <c r="R213" s="39">
        <f>IF(ISBLANK(Q214),"",Long4[[#This Row],[Adj Close]]/Q214-1)</f>
        <v>8.4611940364673899E-3</v>
      </c>
      <c r="S213" s="32">
        <v>43598</v>
      </c>
      <c r="T213">
        <v>59.43</v>
      </c>
      <c r="U213" s="36">
        <f>IF(ISBLANK(T214),"",Long5[[#This Row],[Adj Close]]/T214-1)</f>
        <v>-2.5258339753020609E-2</v>
      </c>
      <c r="V213" s="40">
        <v>43598</v>
      </c>
      <c r="W213" s="38">
        <v>72.5</v>
      </c>
      <c r="X213" s="39">
        <f>IF(ISBLANK(W214),"",Long6[[#This Row],[Adj Close]]/W214-1)</f>
        <v>-0.12860573781030304</v>
      </c>
      <c r="Y213" s="32">
        <v>43598</v>
      </c>
      <c r="Z213">
        <v>9.9636320000000005</v>
      </c>
      <c r="AA213" s="36">
        <f>IF(ISBLANK(Z214),"",Long7[[#This Row],[Adj Close]]/Z214-1)</f>
        <v>-2.3041539721436965E-2</v>
      </c>
      <c r="AE213" s="32">
        <v>43598</v>
      </c>
      <c r="AF213" s="47">
        <v>50.676537000000003</v>
      </c>
      <c r="AG213" s="36">
        <f>IF(ISBLANK(AF214),"",Short0[[#This Row],[Adj Close]]/AF214-1)</f>
        <v>2.4489250739894386E-2</v>
      </c>
      <c r="AH213" s="40">
        <v>43598</v>
      </c>
      <c r="AI213" s="42">
        <v>60.592308000000003</v>
      </c>
      <c r="AJ213" s="39">
        <f>IF(ISBLANK(AH214),"",Short1[[#This Row],[Adj Close]]/AH214-1)</f>
        <v>-0.99860998123465849</v>
      </c>
      <c r="AK213" s="32">
        <v>43598</v>
      </c>
      <c r="AL213" s="47">
        <v>136.490005</v>
      </c>
      <c r="AM213" s="36">
        <f>IF(ISBLANK(AL214),"",Short2[[#This Row],[Adj Close]]/AL214-1)</f>
        <v>2.3777361487837156E-2</v>
      </c>
      <c r="AN213" s="40">
        <v>43598</v>
      </c>
      <c r="AO213" s="42">
        <v>17.983992000000001</v>
      </c>
      <c r="AP213" s="39">
        <f>IF(ISBLANK(AO214),"",Short3[[#This Row],[Adj Close]]/AO214-1)</f>
        <v>-0.11411808430906067</v>
      </c>
      <c r="AQ213" s="32">
        <v>43598</v>
      </c>
      <c r="AR213" s="47">
        <v>20.159825999999999</v>
      </c>
      <c r="AS213" s="36">
        <f>IF(ISBLANK(AR214),"",Short4[[#This Row],[Adj Close]]/AR214-1)</f>
        <v>-5.1423902178375003E-2</v>
      </c>
      <c r="AT213" s="40">
        <v>43598</v>
      </c>
      <c r="AU213" s="42">
        <v>21.754881000000001</v>
      </c>
      <c r="AV213" s="39">
        <f>IF(ISBLANK(AU214),"",Short5[[#This Row],[Adj Close]]/AU214-1)</f>
        <v>-4.6025121665898783E-2</v>
      </c>
      <c r="AW213" s="32">
        <v>43598</v>
      </c>
      <c r="AX213" s="47">
        <v>72.360619</v>
      </c>
      <c r="AY213" s="36">
        <f>IF(ISBLANK(AX214),"",Short6[[#This Row],[Adj Close]]/AX214-1)</f>
        <v>5.9540962716249091E-3</v>
      </c>
      <c r="AZ213" s="40">
        <v>43598</v>
      </c>
      <c r="BA213" s="42">
        <v>158.54791299999999</v>
      </c>
      <c r="BB213" s="39">
        <f>IF(ISBLANK(BA214),"",Short7[[#This Row],[Adj Close]]/BA214-1)</f>
        <v>-1.5490307400882419E-2</v>
      </c>
    </row>
    <row r="214" spans="1:54" x14ac:dyDescent="0.25">
      <c r="A214" s="40">
        <v>43591</v>
      </c>
      <c r="B214" s="42">
        <v>2881.3999020000001</v>
      </c>
      <c r="C214" s="39">
        <f>IF(ISBLANK(B215), "", GSPC[[#This Row],[Adj Close]]/B215-1)</f>
        <v>-2.1808501152044912E-2</v>
      </c>
      <c r="D214" s="40">
        <v>43591</v>
      </c>
      <c r="E214" s="38">
        <v>40.590000000000003</v>
      </c>
      <c r="F214" s="39">
        <f>IF(ISBLANK(E215), "", Long0[[#This Row],[Adj Close]]/E215-1)</f>
        <v>4.9297510475732054E-4</v>
      </c>
      <c r="G214" s="32">
        <v>43591</v>
      </c>
      <c r="H214">
        <v>91.472831999999997</v>
      </c>
      <c r="I214" s="36">
        <f>IF(ISBLANK(H215),"",Long1[[#This Row],[Adj Close]]/H215-1)</f>
        <v>-6.0372970593274289E-3</v>
      </c>
      <c r="J214" s="40">
        <v>43598</v>
      </c>
      <c r="K214" s="38">
        <v>14.8</v>
      </c>
      <c r="L214" s="39">
        <f>IF(ISBLANK(K215),"",Long2[[#This Row],[Adj Close]]/K215-1)</f>
        <v>-8.9230769230769225E-2</v>
      </c>
      <c r="P214" s="40">
        <v>43591</v>
      </c>
      <c r="Q214" s="38">
        <v>27.068519999999999</v>
      </c>
      <c r="R214" s="39">
        <f>IF(ISBLANK(Q215),"",Long4[[#This Row],[Adj Close]]/Q215-1)</f>
        <v>-1.4819246207074199E-2</v>
      </c>
      <c r="S214" s="32">
        <v>43591</v>
      </c>
      <c r="T214">
        <v>60.970001000000003</v>
      </c>
      <c r="U214" s="36">
        <f>IF(ISBLANK(T215),"",Long5[[#This Row],[Adj Close]]/T215-1)</f>
        <v>6.5650746758572076E-4</v>
      </c>
      <c r="V214" s="40">
        <v>43591</v>
      </c>
      <c r="W214" s="38">
        <v>83.199996999999996</v>
      </c>
      <c r="X214" s="39">
        <f>IF(ISBLANK(W215),"",Long6[[#This Row],[Adj Close]]/W215-1)</f>
        <v>-5.4985295004289503E-3</v>
      </c>
      <c r="Y214" s="32">
        <v>43591</v>
      </c>
      <c r="Z214">
        <v>10.198624000000001</v>
      </c>
      <c r="AA214" s="36">
        <f>IF(ISBLANK(Z215),"",Long7[[#This Row],[Adj Close]]/Z215-1)</f>
        <v>0</v>
      </c>
      <c r="AE214" s="32">
        <v>43591</v>
      </c>
      <c r="AF214" s="47">
        <v>49.465172000000003</v>
      </c>
      <c r="AG214" s="36">
        <f>IF(ISBLANK(AF215),"",Short0[[#This Row],[Adj Close]]/AF215-1)</f>
        <v>-7.0841733561373132E-3</v>
      </c>
      <c r="AH214" s="40">
        <v>43591</v>
      </c>
      <c r="AI214" s="42">
        <v>62.693199</v>
      </c>
      <c r="AJ214" s="39">
        <f>IF(ISBLANK(AH215),"",Short1[[#This Row],[Adj Close]]/AH215-1)</f>
        <v>-0.99856155472191632</v>
      </c>
      <c r="AK214" s="32">
        <v>43591</v>
      </c>
      <c r="AL214" s="47">
        <v>133.320007</v>
      </c>
      <c r="AM214" s="36">
        <f>IF(ISBLANK(AL215),"",Short2[[#This Row],[Adj Close]]/AL215-1)</f>
        <v>-1.4051131385511506E-2</v>
      </c>
      <c r="AN214" s="40">
        <v>43591</v>
      </c>
      <c r="AO214" s="42">
        <v>20.300664999999999</v>
      </c>
      <c r="AP214" s="39">
        <f>IF(ISBLANK(AO215),"",Short3[[#This Row],[Adj Close]]/AO215-1)</f>
        <v>-0.2084970400903392</v>
      </c>
      <c r="AQ214" s="32">
        <v>43591</v>
      </c>
      <c r="AR214" s="47">
        <v>21.252724000000001</v>
      </c>
      <c r="AS214" s="36">
        <f>IF(ISBLANK(AR215),"",Short4[[#This Row],[Adj Close]]/AR215-1)</f>
        <v>-4.654767760932621E-2</v>
      </c>
      <c r="AT214" s="40">
        <v>43591</v>
      </c>
      <c r="AU214" s="42">
        <v>22.804459000000001</v>
      </c>
      <c r="AV214" s="39">
        <f>IF(ISBLANK(AU215),"",Short5[[#This Row],[Adj Close]]/AU215-1)</f>
        <v>-6.7135214114625974E-2</v>
      </c>
      <c r="AW214" s="32">
        <v>43591</v>
      </c>
      <c r="AX214" s="47">
        <v>71.932327000000001</v>
      </c>
      <c r="AY214" s="36">
        <f>IF(ISBLANK(AX215),"",Short6[[#This Row],[Adj Close]]/AX215-1)</f>
        <v>4.169962632533819E-2</v>
      </c>
      <c r="AZ214" s="40">
        <v>43591</v>
      </c>
      <c r="BA214" s="42">
        <v>161.04251099999999</v>
      </c>
      <c r="BB214" s="39">
        <f>IF(ISBLANK(BA215),"",Short7[[#This Row],[Adj Close]]/BA215-1)</f>
        <v>-3.3523135291364414E-2</v>
      </c>
    </row>
    <row r="215" spans="1:54" x14ac:dyDescent="0.25">
      <c r="A215" s="40">
        <v>43584</v>
      </c>
      <c r="B215" s="42">
        <v>2945.639893</v>
      </c>
      <c r="C215" s="39">
        <f>IF(ISBLANK(B216), "", GSPC[[#This Row],[Adj Close]]/B216-1)</f>
        <v>1.9592671228874092E-3</v>
      </c>
      <c r="D215" s="40">
        <v>43584</v>
      </c>
      <c r="E215" s="38">
        <v>40.57</v>
      </c>
      <c r="F215" s="39">
        <f>IF(ISBLANK(E216), "", Long0[[#This Row],[Adj Close]]/E216-1)</f>
        <v>-1.0970258410531564E-2</v>
      </c>
      <c r="G215" s="32">
        <v>43584</v>
      </c>
      <c r="H215">
        <v>92.028435000000002</v>
      </c>
      <c r="I215" s="36">
        <f>IF(ISBLANK(H216),"",Long1[[#This Row],[Adj Close]]/H216-1)</f>
        <v>-1.7984233827831098E-2</v>
      </c>
      <c r="J215" s="40">
        <v>43591</v>
      </c>
      <c r="K215" s="38">
        <v>16.25</v>
      </c>
      <c r="L215" s="39">
        <f>IF(ISBLANK(K216),"",Long2[[#This Row],[Adj Close]]/K216-1)</f>
        <v>-6.8767961675188505E-2</v>
      </c>
      <c r="P215" s="40">
        <v>43584</v>
      </c>
      <c r="Q215" s="38">
        <v>27.475688999999999</v>
      </c>
      <c r="R215" s="39">
        <f>IF(ISBLANK(Q216),"",Long4[[#This Row],[Adj Close]]/Q216-1)</f>
        <v>-1.7591939557407232E-2</v>
      </c>
      <c r="S215" s="32">
        <v>43584</v>
      </c>
      <c r="T215">
        <v>60.93</v>
      </c>
      <c r="U215" s="36">
        <f>IF(ISBLANK(T216),"",Long5[[#This Row],[Adj Close]]/T216-1)</f>
        <v>5.5064935064935039E-2</v>
      </c>
      <c r="V215" s="40">
        <v>43584</v>
      </c>
      <c r="W215" s="38">
        <v>83.660004000000001</v>
      </c>
      <c r="X215" s="39">
        <f>IF(ISBLANK(W216),"",Long6[[#This Row],[Adj Close]]/W216-1)</f>
        <v>-8.7677486073993727E-3</v>
      </c>
      <c r="Y215" s="32">
        <v>43584</v>
      </c>
      <c r="Z215">
        <v>10.198624000000001</v>
      </c>
      <c r="AA215" s="36">
        <f>IF(ISBLANK(Z216),"",Long7[[#This Row],[Adj Close]]/Z216-1)</f>
        <v>2.358497383283531E-2</v>
      </c>
      <c r="AE215" s="32">
        <v>43584</v>
      </c>
      <c r="AF215" s="47">
        <v>49.818092</v>
      </c>
      <c r="AG215" s="36">
        <f>IF(ISBLANK(AF216),"",Short0[[#This Row],[Adj Close]]/AF216-1)</f>
        <v>4.6153174171597033E-3</v>
      </c>
      <c r="AH215" s="40">
        <v>43584</v>
      </c>
      <c r="AI215" s="42">
        <v>65.954459999999997</v>
      </c>
      <c r="AJ215" s="39">
        <f>IF(ISBLANK(AH216),"",Short1[[#This Row],[Adj Close]]/AH216-1)</f>
        <v>-0.99848648461344292</v>
      </c>
      <c r="AK215" s="32">
        <v>43584</v>
      </c>
      <c r="AL215" s="47">
        <v>135.220001</v>
      </c>
      <c r="AM215" s="36">
        <f>IF(ISBLANK(AL216),"",Short2[[#This Row],[Adj Close]]/AL216-1)</f>
        <v>-1.8010138373496076E-2</v>
      </c>
      <c r="AN215" s="40">
        <v>43584</v>
      </c>
      <c r="AO215" s="42">
        <v>25.648249</v>
      </c>
      <c r="AP215" s="39">
        <f>IF(ISBLANK(AO216),"",Short3[[#This Row],[Adj Close]]/AO216-1)</f>
        <v>3.5872847680835429E-2</v>
      </c>
      <c r="AQ215" s="32">
        <v>43584</v>
      </c>
      <c r="AR215" s="47">
        <v>22.290285000000001</v>
      </c>
      <c r="AS215" s="36">
        <f>IF(ISBLANK(AR216),"",Short4[[#This Row],[Adj Close]]/AR216-1)</f>
        <v>-4.9830489198471217E-2</v>
      </c>
      <c r="AT215" s="40">
        <v>43584</v>
      </c>
      <c r="AU215" s="42">
        <v>24.445620999999999</v>
      </c>
      <c r="AV215" s="39">
        <f>IF(ISBLANK(AU216),"",Short5[[#This Row],[Adj Close]]/AU216-1)</f>
        <v>-2.1390236681037123E-2</v>
      </c>
      <c r="AW215" s="32">
        <v>43584</v>
      </c>
      <c r="AX215" s="47">
        <v>69.052848999999995</v>
      </c>
      <c r="AY215" s="36">
        <f>IF(ISBLANK(AX216),"",Short6[[#This Row],[Adj Close]]/AX216-1)</f>
        <v>-2.2067007866463095E-2</v>
      </c>
      <c r="AZ215" s="40">
        <v>43584</v>
      </c>
      <c r="BA215" s="42">
        <v>166.62841800000001</v>
      </c>
      <c r="BB215" s="39">
        <f>IF(ISBLANK(BA216),"",Short7[[#This Row],[Adj Close]]/BA216-1)</f>
        <v>1.2783893837115867E-2</v>
      </c>
    </row>
    <row r="216" spans="1:54" x14ac:dyDescent="0.25">
      <c r="A216" s="40">
        <v>43577</v>
      </c>
      <c r="B216" s="42">
        <v>2939.8798830000001</v>
      </c>
      <c r="C216" s="39">
        <f>IF(ISBLANK(B217), "", GSPC[[#This Row],[Adj Close]]/B217-1)</f>
        <v>1.1996383394355714E-2</v>
      </c>
      <c r="D216" s="40">
        <v>43577</v>
      </c>
      <c r="E216" s="38">
        <v>41.02</v>
      </c>
      <c r="F216" s="39">
        <f>IF(ISBLANK(E217), "", Long0[[#This Row],[Adj Close]]/E217-1)</f>
        <v>0.13127419367204607</v>
      </c>
      <c r="G216" s="32">
        <v>43577</v>
      </c>
      <c r="H216">
        <v>93.713806000000005</v>
      </c>
      <c r="I216" s="36">
        <f>IF(ISBLANK(H217),"",Long1[[#This Row],[Adj Close]]/H217-1)</f>
        <v>-1.4125811436658586E-2</v>
      </c>
      <c r="J216" s="40">
        <v>43584</v>
      </c>
      <c r="K216" s="38">
        <v>17.450001</v>
      </c>
      <c r="L216" s="39">
        <f>IF(ISBLANK(K217),"",Long2[[#This Row],[Adj Close]]/K217-1)</f>
        <v>-1.6901352112676071E-2</v>
      </c>
      <c r="P216" s="40">
        <v>43577</v>
      </c>
      <c r="Q216" s="38">
        <v>27.967694999999999</v>
      </c>
      <c r="R216" s="39">
        <f>IF(ISBLANK(Q217),"",Long4[[#This Row],[Adj Close]]/Q217-1)</f>
        <v>-6.6284335679427375E-3</v>
      </c>
      <c r="S216" s="32">
        <v>43577</v>
      </c>
      <c r="T216">
        <v>57.75</v>
      </c>
      <c r="U216" s="36">
        <f>IF(ISBLANK(T217),"",Long5[[#This Row],[Adj Close]]/T217-1)</f>
        <v>0.11918608989093382</v>
      </c>
      <c r="V216" s="40">
        <v>43577</v>
      </c>
      <c r="W216" s="38">
        <v>84.400002000000001</v>
      </c>
      <c r="X216" s="39">
        <f>IF(ISBLANK(W217),"",Long6[[#This Row],[Adj Close]]/W217-1)</f>
        <v>5.2369141609818426E-2</v>
      </c>
      <c r="Y216" s="32">
        <v>43577</v>
      </c>
      <c r="Z216">
        <v>9.9636320000000005</v>
      </c>
      <c r="AA216" s="36">
        <f>IF(ISBLANK(Z217),"",Long7[[#This Row],[Adj Close]]/Z217-1)</f>
        <v>-2.7522975179056886E-2</v>
      </c>
      <c r="AE216" s="32">
        <v>43577</v>
      </c>
      <c r="AF216" s="47">
        <v>49.589221999999999</v>
      </c>
      <c r="AG216" s="36">
        <f>IF(ISBLANK(AF217),"",Short0[[#This Row],[Adj Close]]/AF217-1)</f>
        <v>-1.6632009953212457E-2</v>
      </c>
      <c r="AH216" s="40">
        <v>43577</v>
      </c>
      <c r="AI216" s="42">
        <v>63.994202000000001</v>
      </c>
      <c r="AJ216" s="39">
        <f>IF(ISBLANK(AH217),"",Short1[[#This Row],[Adj Close]]/AH217-1)</f>
        <v>-0.99853123245352304</v>
      </c>
      <c r="AK216" s="32">
        <v>43577</v>
      </c>
      <c r="AL216" s="47">
        <v>137.699997</v>
      </c>
      <c r="AM216" s="36">
        <f>IF(ISBLANK(AL217),"",Short2[[#This Row],[Adj Close]]/AL217-1)</f>
        <v>7.5109266472372482E-2</v>
      </c>
      <c r="AN216" s="40">
        <v>43577</v>
      </c>
      <c r="AO216" s="42">
        <v>24.760035999999999</v>
      </c>
      <c r="AP216" s="39">
        <f>IF(ISBLANK(AO217),"",Short3[[#This Row],[Adj Close]]/AO217-1)</f>
        <v>7.0761640101681955E-3</v>
      </c>
      <c r="AQ216" s="32">
        <v>43577</v>
      </c>
      <c r="AR216" s="47">
        <v>23.459271999999999</v>
      </c>
      <c r="AS216" s="36">
        <f>IF(ISBLANK(AR217),"",Short4[[#This Row],[Adj Close]]/AR217-1)</f>
        <v>2.7260332967913303E-2</v>
      </c>
      <c r="AT216" s="40">
        <v>43577</v>
      </c>
      <c r="AU216" s="42">
        <v>24.979948</v>
      </c>
      <c r="AV216" s="39">
        <f>IF(ISBLANK(AU217),"",Short5[[#This Row],[Adj Close]]/AU217-1)</f>
        <v>-3.2877771872736217E-2</v>
      </c>
      <c r="AW216" s="32">
        <v>43577</v>
      </c>
      <c r="AX216" s="47">
        <v>70.611023000000003</v>
      </c>
      <c r="AY216" s="36">
        <f>IF(ISBLANK(AX217),"",Short6[[#This Row],[Adj Close]]/AX217-1)</f>
        <v>-6.0290412118515491E-3</v>
      </c>
      <c r="AZ216" s="40">
        <v>43577</v>
      </c>
      <c r="BA216" s="42">
        <v>164.52514600000001</v>
      </c>
      <c r="BB216" s="39">
        <f>IF(ISBLANK(BA217),"",Short7[[#This Row],[Adj Close]]/BA217-1)</f>
        <v>-4.7343449131277415E-3</v>
      </c>
    </row>
    <row r="217" spans="1:54" x14ac:dyDescent="0.25">
      <c r="A217" s="40">
        <v>43570</v>
      </c>
      <c r="B217" s="42">
        <v>2905.030029</v>
      </c>
      <c r="C217" s="39">
        <f>IF(ISBLANK(B218), "", GSPC[[#This Row],[Adj Close]]/B218-1)</f>
        <v>-8.1855777892803072E-4</v>
      </c>
      <c r="D217" s="40">
        <v>43570</v>
      </c>
      <c r="E217" s="38">
        <v>36.259998000000003</v>
      </c>
      <c r="F217" s="39">
        <f>IF(ISBLANK(E218), "", Long0[[#This Row],[Adj Close]]/E218-1)</f>
        <v>-4.3524188868372282E-2</v>
      </c>
      <c r="G217" s="32">
        <v>43570</v>
      </c>
      <c r="H217">
        <v>95.056556999999998</v>
      </c>
      <c r="I217" s="36">
        <f>IF(ISBLANK(H218),"",Long1[[#This Row],[Adj Close]]/H218-1)</f>
        <v>1.1828712462001123E-2</v>
      </c>
      <c r="J217" s="40">
        <v>43577</v>
      </c>
      <c r="K217" s="38">
        <v>17.75</v>
      </c>
      <c r="L217" s="39">
        <f>IF(ISBLANK(K218),"",Long2[[#This Row],[Adj Close]]/K218-1)</f>
        <v>-8.379888268156388E-3</v>
      </c>
      <c r="P217" s="40">
        <v>43570</v>
      </c>
      <c r="Q217" s="38">
        <v>28.154313999999999</v>
      </c>
      <c r="R217" s="39">
        <f>IF(ISBLANK(Q218),"",Long4[[#This Row],[Adj Close]]/Q218-1)</f>
        <v>0</v>
      </c>
      <c r="S217" s="32">
        <v>43570</v>
      </c>
      <c r="T217">
        <v>51.599997999999999</v>
      </c>
      <c r="U217" s="36">
        <f>IF(ISBLANK(T218),"",Long5[[#This Row],[Adj Close]]/T218-1)</f>
        <v>-3.4611842196223708E-2</v>
      </c>
      <c r="V217" s="40">
        <v>43570</v>
      </c>
      <c r="W217" s="38">
        <v>80.199996999999996</v>
      </c>
      <c r="X217" s="39">
        <f>IF(ISBLANK(W218),"",Long6[[#This Row],[Adj Close]]/W218-1)</f>
        <v>-1.5467738957374633E-2</v>
      </c>
      <c r="Y217" s="32">
        <v>43570</v>
      </c>
      <c r="Z217">
        <v>10.245621999999999</v>
      </c>
      <c r="AA217" s="36">
        <f>IF(ISBLANK(Z218),"",Long7[[#This Row],[Adj Close]]/Z218-1)</f>
        <v>4.306226525524659E-2</v>
      </c>
      <c r="AE217" s="32">
        <v>43570</v>
      </c>
      <c r="AF217" s="47">
        <v>50.42794</v>
      </c>
      <c r="AG217" s="36">
        <f>IF(ISBLANK(AF218),"",Short0[[#This Row],[Adj Close]]/AF218-1)</f>
        <v>3.8061568602482554E-2</v>
      </c>
      <c r="AH217" s="40">
        <v>43570</v>
      </c>
      <c r="AI217" s="42">
        <v>64.732605000000007</v>
      </c>
      <c r="AJ217" s="39">
        <f>IF(ISBLANK(AH218),"",Short1[[#This Row],[Adj Close]]/AH218-1)</f>
        <v>-0.9985140462089388</v>
      </c>
      <c r="AK217" s="32">
        <v>43570</v>
      </c>
      <c r="AL217" s="47">
        <v>128.08000200000001</v>
      </c>
      <c r="AM217" s="36">
        <f>IF(ISBLANK(AL218),"",Short2[[#This Row],[Adj Close]]/AL218-1)</f>
        <v>-5.0837408465430278E-2</v>
      </c>
      <c r="AN217" s="40">
        <v>43570</v>
      </c>
      <c r="AO217" s="42">
        <v>24.586061000000001</v>
      </c>
      <c r="AP217" s="39">
        <f>IF(ISBLANK(AO218),"",Short3[[#This Row],[Adj Close]]/AO218-1)</f>
        <v>-4.4493544728926304E-3</v>
      </c>
      <c r="AQ217" s="32">
        <v>43570</v>
      </c>
      <c r="AR217" s="47">
        <v>22.836735000000001</v>
      </c>
      <c r="AS217" s="36">
        <f>IF(ISBLANK(AR218),"",Short4[[#This Row],[Adj Close]]/AR218-1)</f>
        <v>4.4943860326489116E-2</v>
      </c>
      <c r="AT217" s="40">
        <v>43570</v>
      </c>
      <c r="AU217" s="42">
        <v>25.829153000000002</v>
      </c>
      <c r="AV217" s="39">
        <f>IF(ISBLANK(AU218),"",Short5[[#This Row],[Adj Close]]/AU218-1)</f>
        <v>1.007472099730311E-2</v>
      </c>
      <c r="AW217" s="32">
        <v>43570</v>
      </c>
      <c r="AX217" s="47">
        <v>71.039321999999999</v>
      </c>
      <c r="AY217" s="36">
        <f>IF(ISBLANK(AX218),"",Short6[[#This Row],[Adj Close]]/AX218-1)</f>
        <v>4.1216307079607883E-3</v>
      </c>
      <c r="AZ217" s="40">
        <v>43570</v>
      </c>
      <c r="BA217" s="42">
        <v>165.30777</v>
      </c>
      <c r="BB217" s="39">
        <f>IF(ISBLANK(BA218),"",Short7[[#This Row],[Adj Close]]/BA218-1)</f>
        <v>-9.3217067248253516E-3</v>
      </c>
    </row>
    <row r="218" spans="1:54" x14ac:dyDescent="0.25">
      <c r="A218" s="40">
        <v>43563</v>
      </c>
      <c r="B218" s="42">
        <v>2907.4099120000001</v>
      </c>
      <c r="C218" s="39">
        <f>IF(ISBLANK(B219), "", GSPC[[#This Row],[Adj Close]]/B219-1)</f>
        <v>5.0712895215998532E-3</v>
      </c>
      <c r="D218" s="40">
        <v>43563</v>
      </c>
      <c r="E218" s="38">
        <v>37.909999999999997</v>
      </c>
      <c r="F218" s="39">
        <f>IF(ISBLANK(E219), "", Long0[[#This Row],[Adj Close]]/E219-1)</f>
        <v>-1.3274284917974333E-2</v>
      </c>
      <c r="G218" s="32">
        <v>43563</v>
      </c>
      <c r="H218">
        <v>93.945305000000005</v>
      </c>
      <c r="I218" s="36">
        <f>IF(ISBLANK(H219),"",Long1[[#This Row],[Adj Close]]/H219-1)</f>
        <v>1.4806343941606848E-3</v>
      </c>
      <c r="J218" s="40">
        <v>43570</v>
      </c>
      <c r="K218" s="38">
        <v>17.899999999999999</v>
      </c>
      <c r="L218" s="39">
        <f>IF(ISBLANK(K219),"",Long2[[#This Row],[Adj Close]]/K219-1)</f>
        <v>3.4682140733071742E-2</v>
      </c>
      <c r="P218" s="40">
        <v>43563</v>
      </c>
      <c r="Q218" s="38">
        <v>28.154313999999999</v>
      </c>
      <c r="R218" s="39">
        <f>IF(ISBLANK(Q219),"",Long4[[#This Row],[Adj Close]]/Q219-1)</f>
        <v>-1.5043587320686669E-3</v>
      </c>
      <c r="S218" s="32">
        <v>43563</v>
      </c>
      <c r="T218">
        <v>53.450001</v>
      </c>
      <c r="U218" s="36">
        <f>IF(ISBLANK(T219),"",Long5[[#This Row],[Adj Close]]/T219-1)</f>
        <v>-8.6168589975428533E-2</v>
      </c>
      <c r="V218" s="40">
        <v>43563</v>
      </c>
      <c r="W218" s="38">
        <v>81.459998999999996</v>
      </c>
      <c r="X218" s="39">
        <f>IF(ISBLANK(W219),"",Long6[[#This Row],[Adj Close]]/W219-1)</f>
        <v>1.1925453416149034E-2</v>
      </c>
      <c r="Y218" s="32">
        <v>43563</v>
      </c>
      <c r="Z218">
        <v>9.8226370000000003</v>
      </c>
      <c r="AA218" s="36">
        <f>IF(ISBLANK(Z219),"",Long7[[#This Row],[Adj Close]]/Z219-1)</f>
        <v>7.9545424571682677E-2</v>
      </c>
      <c r="AE218" s="32">
        <v>43563</v>
      </c>
      <c r="AF218" s="47">
        <v>48.578949000000001</v>
      </c>
      <c r="AG218" s="36">
        <f>IF(ISBLANK(AF219),"",Short0[[#This Row],[Adj Close]]/AF219-1)</f>
        <v>-1.3738145263800239E-2</v>
      </c>
      <c r="AH218" s="40">
        <v>43563</v>
      </c>
      <c r="AI218" s="42">
        <v>64.671059</v>
      </c>
      <c r="AJ218" s="39">
        <f>IF(ISBLANK(AH219),"",Short1[[#This Row],[Adj Close]]/AH219-1)</f>
        <v>-0.9985152204288732</v>
      </c>
      <c r="AK218" s="32">
        <v>43563</v>
      </c>
      <c r="AL218" s="47">
        <v>134.94000199999999</v>
      </c>
      <c r="AM218" s="36">
        <f>IF(ISBLANK(AL219),"",Short2[[#This Row],[Adj Close]]/AL219-1)</f>
        <v>4.8484888465071263E-2</v>
      </c>
      <c r="AN218" s="40">
        <v>43563</v>
      </c>
      <c r="AO218" s="42">
        <v>24.695941999999999</v>
      </c>
      <c r="AP218" s="39">
        <f>IF(ISBLANK(AO219),"",Short3[[#This Row],[Adj Close]]/AO219-1)</f>
        <v>-2.3886883180416207E-2</v>
      </c>
      <c r="AQ218" s="32">
        <v>43563</v>
      </c>
      <c r="AR218" s="47">
        <v>21.854509</v>
      </c>
      <c r="AS218" s="36">
        <f>IF(ISBLANK(AR219),"",Short4[[#This Row],[Adj Close]]/AR219-1)</f>
        <v>6.1481588624120009E-2</v>
      </c>
      <c r="AT218" s="40">
        <v>43563</v>
      </c>
      <c r="AU218" s="42">
        <v>25.571527</v>
      </c>
      <c r="AV218" s="39">
        <f>IF(ISBLANK(AU219),"",Short5[[#This Row],[Adj Close]]/AU219-1)</f>
        <v>-4.0114835500071888E-2</v>
      </c>
      <c r="AW218" s="32">
        <v>43563</v>
      </c>
      <c r="AX218" s="47">
        <v>70.747726</v>
      </c>
      <c r="AY218" s="36">
        <f>IF(ISBLANK(AX219),"",Short6[[#This Row],[Adj Close]]/AX219-1)</f>
        <v>4.678446919041912E-2</v>
      </c>
      <c r="AZ218" s="40">
        <v>43563</v>
      </c>
      <c r="BA218" s="42">
        <v>166.86322000000001</v>
      </c>
      <c r="BB218" s="39">
        <f>IF(ISBLANK(BA219),"",Short7[[#This Row],[Adj Close]]/BA219-1)</f>
        <v>4.0377963030259645E-2</v>
      </c>
    </row>
    <row r="219" spans="1:54" x14ac:dyDescent="0.25">
      <c r="A219" s="40">
        <v>43556</v>
      </c>
      <c r="B219" s="42">
        <v>2892.73999</v>
      </c>
      <c r="C219" s="39">
        <f>IF(ISBLANK(B220), "", GSPC[[#This Row],[Adj Close]]/B220-1)</f>
        <v>2.058287116042945E-2</v>
      </c>
      <c r="D219" s="40">
        <v>43556</v>
      </c>
      <c r="E219" s="38">
        <v>38.419998</v>
      </c>
      <c r="F219" s="39">
        <f>IF(ISBLANK(E220), "", Long0[[#This Row],[Adj Close]]/E220-1)</f>
        <v>7.5587819832367842E-2</v>
      </c>
      <c r="G219" s="32">
        <v>43556</v>
      </c>
      <c r="H219">
        <v>93.806411999999995</v>
      </c>
      <c r="I219" s="36">
        <f>IF(ISBLANK(H220),"",Long1[[#This Row],[Adj Close]]/H220-1)</f>
        <v>4.2610049415893636E-2</v>
      </c>
      <c r="J219" s="40">
        <v>43563</v>
      </c>
      <c r="K219" s="38">
        <v>17.299999</v>
      </c>
      <c r="L219" s="39">
        <f>IF(ISBLANK(K220),"",Long2[[#This Row],[Adj Close]]/K220-1)</f>
        <v>2.9761906533446902E-2</v>
      </c>
      <c r="P219" s="40">
        <v>43556</v>
      </c>
      <c r="Q219" s="38">
        <v>28.196732000000001</v>
      </c>
      <c r="R219" s="39">
        <f>IF(ISBLANK(Q220),"",Long4[[#This Row],[Adj Close]]/Q220-1)</f>
        <v>2.4977190705549157E-2</v>
      </c>
      <c r="S219" s="32">
        <v>43556</v>
      </c>
      <c r="T219">
        <v>58.490001999999997</v>
      </c>
      <c r="U219" s="36">
        <f>IF(ISBLANK(T220),"",Long5[[#This Row],[Adj Close]]/T220-1)</f>
        <v>5.1978491078362943E-2</v>
      </c>
      <c r="V219" s="40">
        <v>43556</v>
      </c>
      <c r="W219" s="38">
        <v>80.5</v>
      </c>
      <c r="X219" s="39">
        <f>IF(ISBLANK(W220),"",Long6[[#This Row],[Adj Close]]/W220-1)</f>
        <v>1.4364906573022918E-2</v>
      </c>
      <c r="Y219" s="32">
        <v>43556</v>
      </c>
      <c r="Z219">
        <v>9.0988640000000007</v>
      </c>
      <c r="AA219" s="36">
        <f>IF(ISBLANK(Z220),"",Long7[[#This Row],[Adj Close]]/Z220-1)</f>
        <v>-2.061822201588237E-3</v>
      </c>
      <c r="AE219" s="32">
        <v>43556</v>
      </c>
      <c r="AF219" s="47">
        <v>49.255629999999996</v>
      </c>
      <c r="AG219" s="36">
        <f>IF(ISBLANK(AF220),"",Short0[[#This Row],[Adj Close]]/AF220-1)</f>
        <v>5.2760010549907532E-2</v>
      </c>
      <c r="AH219" s="40">
        <v>43556</v>
      </c>
      <c r="AI219" s="42">
        <v>65.725914000000003</v>
      </c>
      <c r="AJ219" s="39">
        <f>IF(ISBLANK(AH220),"",Short1[[#This Row],[Adj Close]]/AH220-1)</f>
        <v>-0.99849075951227351</v>
      </c>
      <c r="AK219" s="32">
        <v>43556</v>
      </c>
      <c r="AL219" s="47">
        <v>128.699997</v>
      </c>
      <c r="AM219" s="36">
        <f>IF(ISBLANK(AL220),"",Short2[[#This Row],[Adj Close]]/AL220-1)</f>
        <v>3.29052894527333E-2</v>
      </c>
      <c r="AN219" s="40">
        <v>43556</v>
      </c>
      <c r="AO219" s="42">
        <v>25.300287000000001</v>
      </c>
      <c r="AP219" s="39">
        <f>IF(ISBLANK(AO220),"",Short3[[#This Row],[Adj Close]]/AO220-1)</f>
        <v>-2.5052889317398352E-2</v>
      </c>
      <c r="AQ219" s="32">
        <v>43556</v>
      </c>
      <c r="AR219" s="47">
        <v>20.588684000000001</v>
      </c>
      <c r="AS219" s="36">
        <f>IF(ISBLANK(AR220),"",Short4[[#This Row],[Adj Close]]/AR220-1)</f>
        <v>0.10774090291012306</v>
      </c>
      <c r="AT219" s="40">
        <v>43556</v>
      </c>
      <c r="AU219" s="42">
        <v>26.640194000000001</v>
      </c>
      <c r="AV219" s="39">
        <f>IF(ISBLANK(AU220),"",Short5[[#This Row],[Adj Close]]/AU220-1)</f>
        <v>2.2336233884266532E-2</v>
      </c>
      <c r="AW219" s="32">
        <v>43556</v>
      </c>
      <c r="AX219" s="47">
        <v>67.585762000000003</v>
      </c>
      <c r="AY219" s="36">
        <f>IF(ISBLANK(AX220),"",Short6[[#This Row],[Adj Close]]/AX220-1)</f>
        <v>-2.4464159583941436E-2</v>
      </c>
      <c r="AZ219" s="40">
        <v>43556</v>
      </c>
      <c r="BA219" s="42">
        <v>160.38711499999999</v>
      </c>
      <c r="BB219" s="39">
        <f>IF(ISBLANK(BA220),"",Short7[[#This Row],[Adj Close]]/BA220-1)</f>
        <v>7.2620538896017495E-2</v>
      </c>
    </row>
    <row r="220" spans="1:54" x14ac:dyDescent="0.25">
      <c r="A220" s="40">
        <v>43549</v>
      </c>
      <c r="B220" s="42">
        <v>2834.3999020000001</v>
      </c>
      <c r="C220" s="39">
        <f>IF(ISBLANK(B221), "", GSPC[[#This Row],[Adj Close]]/B221-1)</f>
        <v>1.2029071724360518E-2</v>
      </c>
      <c r="D220" s="40">
        <v>43549</v>
      </c>
      <c r="E220" s="38">
        <v>35.720001000000003</v>
      </c>
      <c r="F220" s="39">
        <f>IF(ISBLANK(E221), "", Long0[[#This Row],[Adj Close]]/E221-1)</f>
        <v>3.6527395335768098E-3</v>
      </c>
      <c r="G220" s="32">
        <v>43549</v>
      </c>
      <c r="H220">
        <v>89.972672000000003</v>
      </c>
      <c r="I220" s="36">
        <f>IF(ISBLANK(H221),"",Long1[[#This Row],[Adj Close]]/H221-1)</f>
        <v>1.2716309025329497E-2</v>
      </c>
      <c r="J220" s="40">
        <v>43556</v>
      </c>
      <c r="K220" s="38">
        <v>16.799999</v>
      </c>
      <c r="L220" s="39">
        <f>IF(ISBLANK(K221),"",Long2[[#This Row],[Adj Close]]/K221-1)</f>
        <v>7.0063630573248492E-2</v>
      </c>
      <c r="P220" s="40">
        <v>43549</v>
      </c>
      <c r="Q220" s="38">
        <v>27.509619000000001</v>
      </c>
      <c r="R220" s="39">
        <f>IF(ISBLANK(Q221),"",Long4[[#This Row],[Adj Close]]/Q221-1)</f>
        <v>-3.6255646837138888E-2</v>
      </c>
      <c r="S220" s="32">
        <v>43549</v>
      </c>
      <c r="T220">
        <v>55.599997999999999</v>
      </c>
      <c r="U220" s="36">
        <f>IF(ISBLANK(T221),"",Long5[[#This Row],[Adj Close]]/T221-1)</f>
        <v>-5.3939118597924218E-2</v>
      </c>
      <c r="V220" s="40">
        <v>43549</v>
      </c>
      <c r="W220" s="38">
        <v>79.360000999999997</v>
      </c>
      <c r="X220" s="39">
        <f>IF(ISBLANK(W221),"",Long6[[#This Row],[Adj Close]]/W221-1)</f>
        <v>-1.7609937106918272E-3</v>
      </c>
      <c r="Y220" s="32">
        <v>43549</v>
      </c>
      <c r="Z220">
        <v>9.1176630000000003</v>
      </c>
      <c r="AA220" s="36">
        <f>IF(ISBLANK(Z221),"",Long7[[#This Row],[Adj Close]]/Z221-1)</f>
        <v>8.3159837150619254E-3</v>
      </c>
      <c r="AE220" s="32">
        <v>43549</v>
      </c>
      <c r="AF220" s="47">
        <v>46.787140000000001</v>
      </c>
      <c r="AG220" s="36">
        <f>IF(ISBLANK(AF221),"",Short0[[#This Row],[Adj Close]]/AF221-1)</f>
        <v>2.6128913882629279E-2</v>
      </c>
      <c r="AH220" s="40">
        <v>43549</v>
      </c>
      <c r="AI220" s="42">
        <v>62.464661</v>
      </c>
      <c r="AJ220" s="39">
        <f>IF(ISBLANK(AH221),"",Short1[[#This Row],[Adj Close]]/AH221-1)</f>
        <v>-0.99856541589729453</v>
      </c>
      <c r="AK220" s="32">
        <v>43549</v>
      </c>
      <c r="AL220" s="47">
        <v>124.599998</v>
      </c>
      <c r="AM220" s="36">
        <f>IF(ISBLANK(AL221),"",Short2[[#This Row],[Adj Close]]/AL221-1)</f>
        <v>-8.5932686187142338E-3</v>
      </c>
      <c r="AN220" s="40">
        <v>43549</v>
      </c>
      <c r="AO220" s="42">
        <v>25.950420000000001</v>
      </c>
      <c r="AP220" s="39">
        <f>IF(ISBLANK(AO221),"",Short3[[#This Row],[Adj Close]]/AO221-1)</f>
        <v>-1.2199425143628373E-2</v>
      </c>
      <c r="AQ220" s="32">
        <v>43549</v>
      </c>
      <c r="AR220" s="47">
        <v>18.586190999999999</v>
      </c>
      <c r="AS220" s="36">
        <f>IF(ISBLANK(AR221),"",Short4[[#This Row],[Adj Close]]/AR221-1)</f>
        <v>8.6534580744368483E-2</v>
      </c>
      <c r="AT220" s="40">
        <v>43549</v>
      </c>
      <c r="AU220" s="42">
        <v>26.058153000000001</v>
      </c>
      <c r="AV220" s="39">
        <f>IF(ISBLANK(AU221),"",Short5[[#This Row],[Adj Close]]/AU221-1)</f>
        <v>1.7132242574896317E-2</v>
      </c>
      <c r="AW220" s="32">
        <v>43549</v>
      </c>
      <c r="AX220" s="47">
        <v>69.280654999999996</v>
      </c>
      <c r="AY220" s="36">
        <f>IF(ISBLANK(AX221),"",Short6[[#This Row],[Adj Close]]/AX221-1)</f>
        <v>5.0718767952895094E-2</v>
      </c>
      <c r="AZ220" s="40">
        <v>43549</v>
      </c>
      <c r="BA220" s="42">
        <v>149.52829</v>
      </c>
      <c r="BB220" s="39">
        <f>IF(ISBLANK(BA221),"",Short7[[#This Row],[Adj Close]]/BA221-1)</f>
        <v>-9.4615489184428636E-3</v>
      </c>
    </row>
    <row r="221" spans="1:54" x14ac:dyDescent="0.25">
      <c r="A221" s="40">
        <v>43542</v>
      </c>
      <c r="B221" s="42">
        <v>2800.709961</v>
      </c>
      <c r="C221" s="39">
        <f>IF(ISBLANK(B222), "", GSPC[[#This Row],[Adj Close]]/B222-1)</f>
        <v>-7.713081812541378E-3</v>
      </c>
      <c r="D221" s="40">
        <v>43542</v>
      </c>
      <c r="E221" s="38">
        <v>35.590000000000003</v>
      </c>
      <c r="F221" s="39">
        <f>IF(ISBLANK(E222), "", Long0[[#This Row],[Adj Close]]/E222-1)</f>
        <v>-7.8933723574889259E-2</v>
      </c>
      <c r="G221" s="32">
        <v>43542</v>
      </c>
      <c r="H221">
        <v>88.842917999999997</v>
      </c>
      <c r="I221" s="36">
        <f>IF(ISBLANK(H222),"",Long1[[#This Row],[Adj Close]]/H222-1)</f>
        <v>-1.7410876430978384E-2</v>
      </c>
      <c r="J221" s="40">
        <v>43549</v>
      </c>
      <c r="K221" s="38">
        <v>15.7</v>
      </c>
      <c r="L221" s="39">
        <f>IF(ISBLANK(K222),"",Long2[[#This Row],[Adj Close]]/K222-1)</f>
        <v>5.3691275167785157E-2</v>
      </c>
      <c r="P221" s="40">
        <v>43542</v>
      </c>
      <c r="Q221" s="38">
        <v>28.544519000000001</v>
      </c>
      <c r="R221" s="39">
        <f>IF(ISBLANK(Q222),"",Long4[[#This Row],[Adj Close]]/Q222-1)</f>
        <v>-3.2584865441119826E-3</v>
      </c>
      <c r="S221" s="32">
        <v>43542</v>
      </c>
      <c r="T221">
        <v>58.77</v>
      </c>
      <c r="U221" s="36">
        <f>IF(ISBLANK(T222),"",Long5[[#This Row],[Adj Close]]/T222-1)</f>
        <v>-6.5065239181271939E-2</v>
      </c>
      <c r="V221" s="40">
        <v>43542</v>
      </c>
      <c r="W221" s="38">
        <v>79.5</v>
      </c>
      <c r="X221" s="39">
        <f>IF(ISBLANK(W222),"",Long6[[#This Row],[Adj Close]]/W222-1)</f>
        <v>5.9717451068413085E-2</v>
      </c>
      <c r="Y221" s="32">
        <v>43542</v>
      </c>
      <c r="Z221">
        <v>9.0424659999999992</v>
      </c>
      <c r="AA221" s="36">
        <f>IF(ISBLANK(Z222),"",Long7[[#This Row],[Adj Close]]/Z222-1)</f>
        <v>3.9999981597940382E-2</v>
      </c>
      <c r="AE221" s="32">
        <v>43542</v>
      </c>
      <c r="AF221" s="47">
        <v>45.595771999999997</v>
      </c>
      <c r="AG221" s="36">
        <f>IF(ISBLANK(AF222),"",Short0[[#This Row],[Adj Close]]/AF222-1)</f>
        <v>2.3045469981095579E-3</v>
      </c>
      <c r="AH221" s="40">
        <v>43542</v>
      </c>
      <c r="AI221" s="42">
        <v>61.190849</v>
      </c>
      <c r="AJ221" s="39">
        <f>IF(ISBLANK(AH222),"",Short1[[#This Row],[Adj Close]]/AH222-1)</f>
        <v>-0.99859444472263692</v>
      </c>
      <c r="AK221" s="32">
        <v>43542</v>
      </c>
      <c r="AL221" s="47">
        <v>125.68</v>
      </c>
      <c r="AM221" s="36">
        <f>IF(ISBLANK(AL222),"",Short2[[#This Row],[Adj Close]]/AL222-1)</f>
        <v>-1.2880929940307762E-2</v>
      </c>
      <c r="AN221" s="40">
        <v>43542</v>
      </c>
      <c r="AO221" s="42">
        <v>26.270910000000001</v>
      </c>
      <c r="AP221" s="39">
        <f>IF(ISBLANK(AO222),"",Short3[[#This Row],[Adj Close]]/AO222-1)</f>
        <v>2.1359792957674761E-2</v>
      </c>
      <c r="AQ221" s="32">
        <v>43542</v>
      </c>
      <c r="AR221" s="47">
        <v>17.105936</v>
      </c>
      <c r="AS221" s="36">
        <f>IF(ISBLANK(AR222),"",Short4[[#This Row],[Adj Close]]/AR222-1)</f>
        <v>-3.8267730622012497E-3</v>
      </c>
      <c r="AT221" s="40">
        <v>43542</v>
      </c>
      <c r="AU221" s="42">
        <v>25.619237999999999</v>
      </c>
      <c r="AV221" s="39">
        <f>IF(ISBLANK(AU222),"",Short5[[#This Row],[Adj Close]]/AU222-1)</f>
        <v>-6.4785703250962889E-2</v>
      </c>
      <c r="AW221" s="32">
        <v>43542</v>
      </c>
      <c r="AX221" s="47">
        <v>65.936440000000005</v>
      </c>
      <c r="AY221" s="36">
        <f>IF(ISBLANK(AX222),"",Short6[[#This Row],[Adj Close]]/AX222-1)</f>
        <v>4.2555659769315968E-2</v>
      </c>
      <c r="AZ221" s="40">
        <v>43542</v>
      </c>
      <c r="BA221" s="42">
        <v>150.95657299999999</v>
      </c>
      <c r="BB221" s="39">
        <f>IF(ISBLANK(BA222),"",Short7[[#This Row],[Adj Close]]/BA222-1)</f>
        <v>-1.0895155946277768E-2</v>
      </c>
    </row>
    <row r="222" spans="1:54" x14ac:dyDescent="0.25">
      <c r="A222" s="40">
        <v>43535</v>
      </c>
      <c r="B222" s="42">
        <v>2822.4799800000001</v>
      </c>
      <c r="C222" s="39">
        <f>IF(ISBLANK(B223), "", GSPC[[#This Row],[Adj Close]]/B223-1)</f>
        <v>2.8949283113974156E-2</v>
      </c>
      <c r="D222" s="40">
        <v>43535</v>
      </c>
      <c r="E222" s="38">
        <v>38.639999000000003</v>
      </c>
      <c r="F222" s="39">
        <f>IF(ISBLANK(E223), "", Long0[[#This Row],[Adj Close]]/E223-1)</f>
        <v>2.493363329088516E-2</v>
      </c>
      <c r="G222" s="32">
        <v>43535</v>
      </c>
      <c r="H222">
        <v>90.417159999999996</v>
      </c>
      <c r="I222" s="36">
        <f>IF(ISBLANK(H223),"",Long1[[#This Row],[Adj Close]]/H223-1)</f>
        <v>3.6958311464145188E-2</v>
      </c>
      <c r="J222" s="40">
        <v>43542</v>
      </c>
      <c r="K222" s="38">
        <v>14.9</v>
      </c>
      <c r="L222" s="39">
        <f>IF(ISBLANK(K223),"",Long2[[#This Row],[Adj Close]]/K223-1)</f>
        <v>1.0169491525423791E-2</v>
      </c>
      <c r="P222" s="40">
        <v>43535</v>
      </c>
      <c r="Q222" s="38">
        <v>28.637834999999999</v>
      </c>
      <c r="R222" s="39">
        <f>IF(ISBLANK(Q223),"",Long4[[#This Row],[Adj Close]]/Q223-1)</f>
        <v>3.4314048419091803E-2</v>
      </c>
      <c r="S222" s="32">
        <v>43535</v>
      </c>
      <c r="T222">
        <v>62.860000999999997</v>
      </c>
      <c r="U222" s="36">
        <f>IF(ISBLANK(T223),"",Long5[[#This Row],[Adj Close]]/T223-1)</f>
        <v>6.6870385840814173E-2</v>
      </c>
      <c r="V222" s="40">
        <v>43535</v>
      </c>
      <c r="W222" s="38">
        <v>75.019997000000004</v>
      </c>
      <c r="X222" s="39">
        <f>IF(ISBLANK(W223),"",Long6[[#This Row],[Adj Close]]/W223-1)</f>
        <v>9.0724019929107502E-2</v>
      </c>
      <c r="Y222" s="32">
        <v>43535</v>
      </c>
      <c r="Z222">
        <v>8.6946790000000007</v>
      </c>
      <c r="AA222" s="36">
        <f>IF(ISBLANK(Z223),"",Long7[[#This Row],[Adj Close]]/Z223-1)</f>
        <v>1.6483540893023507E-2</v>
      </c>
      <c r="AE222" s="32">
        <v>43535</v>
      </c>
      <c r="AF222" s="47">
        <v>45.490935999999998</v>
      </c>
      <c r="AG222" s="36">
        <f>IF(ISBLANK(AF223),"",Short0[[#This Row],[Adj Close]]/AF223-1)</f>
        <v>0</v>
      </c>
      <c r="AH222" s="40">
        <v>43535</v>
      </c>
      <c r="AI222" s="42">
        <v>60.771918999999997</v>
      </c>
      <c r="AJ222" s="39">
        <f>IF(ISBLANK(AH223),"",Short1[[#This Row],[Adj Close]]/AH223-1)</f>
        <v>-0.99860384306653194</v>
      </c>
      <c r="AK222" s="32">
        <v>43535</v>
      </c>
      <c r="AL222" s="47">
        <v>127.32</v>
      </c>
      <c r="AM222" s="36">
        <f>IF(ISBLANK(AL223),"",Short2[[#This Row],[Adj Close]]/AL223-1)</f>
        <v>3.994119088458703E-2</v>
      </c>
      <c r="AN222" s="40">
        <v>43535</v>
      </c>
      <c r="AO222" s="42">
        <v>25.721503999999999</v>
      </c>
      <c r="AP222" s="39">
        <f>IF(ISBLANK(AO223),"",Short3[[#This Row],[Adj Close]]/AO223-1)</f>
        <v>5.5618094124027184E-2</v>
      </c>
      <c r="AQ222" s="32">
        <v>43535</v>
      </c>
      <c r="AR222" s="47">
        <v>17.171648000000001</v>
      </c>
      <c r="AS222" s="36">
        <f>IF(ISBLANK(AR223),"",Short4[[#This Row],[Adj Close]]/AR223-1)</f>
        <v>7.467531898584423E-2</v>
      </c>
      <c r="AT222" s="40">
        <v>43535</v>
      </c>
      <c r="AU222" s="42">
        <v>27.393975999999999</v>
      </c>
      <c r="AV222" s="39">
        <f>IF(ISBLANK(AU223),"",Short5[[#This Row],[Adj Close]]/AU223-1)</f>
        <v>2.5482825056796665E-2</v>
      </c>
      <c r="AW222" s="32">
        <v>43535</v>
      </c>
      <c r="AX222" s="47">
        <v>63.245007000000001</v>
      </c>
      <c r="AY222" s="36">
        <f>IF(ISBLANK(AX223),"",Short6[[#This Row],[Adj Close]]/AX223-1)</f>
        <v>4.2760530503475058E-2</v>
      </c>
      <c r="AZ222" s="40">
        <v>43535</v>
      </c>
      <c r="BA222" s="42">
        <v>152.61938499999999</v>
      </c>
      <c r="BB222" s="39">
        <f>IF(ISBLANK(BA223),"",Short7[[#This Row],[Adj Close]]/BA223-1)</f>
        <v>5.8444449064822157E-2</v>
      </c>
    </row>
    <row r="223" spans="1:54" x14ac:dyDescent="0.25">
      <c r="A223" s="40">
        <v>43528</v>
      </c>
      <c r="B223" s="42">
        <v>2743.070068</v>
      </c>
      <c r="C223" s="39">
        <f>IF(ISBLANK(B224), "", GSPC[[#This Row],[Adj Close]]/B224-1)</f>
        <v>-2.162146110150065E-2</v>
      </c>
      <c r="D223" s="40">
        <v>43528</v>
      </c>
      <c r="E223" s="38">
        <v>37.700001</v>
      </c>
      <c r="F223" s="39">
        <f>IF(ISBLANK(E224), "", Long0[[#This Row],[Adj Close]]/E224-1)</f>
        <v>-5.6792593024953986E-2</v>
      </c>
      <c r="G223" s="32">
        <v>43528</v>
      </c>
      <c r="H223">
        <v>87.194595000000007</v>
      </c>
      <c r="I223" s="36">
        <f>IF(ISBLANK(H224),"",Long1[[#This Row],[Adj Close]]/H224-1)</f>
        <v>-2.1205648101259245E-2</v>
      </c>
      <c r="J223" s="40">
        <v>43535</v>
      </c>
      <c r="K223" s="38">
        <v>14.75</v>
      </c>
      <c r="L223" s="39">
        <f>IF(ISBLANK(K224),"",Long2[[#This Row],[Adj Close]]/K224-1)</f>
        <v>-6.7340067340067034E-3</v>
      </c>
      <c r="P223" s="40">
        <v>43528</v>
      </c>
      <c r="Q223" s="38">
        <v>27.687756</v>
      </c>
      <c r="R223" s="39">
        <f>IF(ISBLANK(Q224),"",Long4[[#This Row],[Adj Close]]/Q224-1)</f>
        <v>-3.6696857018362561E-2</v>
      </c>
      <c r="S223" s="32">
        <v>43528</v>
      </c>
      <c r="T223">
        <v>58.919998</v>
      </c>
      <c r="U223" s="36">
        <f>IF(ISBLANK(T224),"",Long5[[#This Row],[Adj Close]]/T224-1)</f>
        <v>-0.12775728522173424</v>
      </c>
      <c r="V223" s="40">
        <v>43528</v>
      </c>
      <c r="W223" s="38">
        <v>68.779999000000004</v>
      </c>
      <c r="X223" s="39">
        <f>IF(ISBLANK(W224),"",Long6[[#This Row],[Adj Close]]/W224-1)</f>
        <v>5.6528434916388148E-2</v>
      </c>
      <c r="Y223" s="32">
        <v>43528</v>
      </c>
      <c r="Z223">
        <v>8.5536840000000005</v>
      </c>
      <c r="AA223" s="36">
        <f>IF(ISBLANK(Z224),"",Long7[[#This Row],[Adj Close]]/Z224-1)</f>
        <v>2.2471903396862336E-2</v>
      </c>
      <c r="AE223" s="32">
        <v>43528</v>
      </c>
      <c r="AF223" s="47">
        <v>45.490935999999998</v>
      </c>
      <c r="AG223" s="36">
        <f>IF(ISBLANK(AF224),"",Short0[[#This Row],[Adj Close]]/AF224-1)</f>
        <v>1.4884223591282497E-2</v>
      </c>
      <c r="AH223" s="40">
        <v>43528</v>
      </c>
      <c r="AI223" s="42">
        <v>58.799446000000003</v>
      </c>
      <c r="AJ223" s="39">
        <f>IF(ISBLANK(AH224),"",Short1[[#This Row],[Adj Close]]/AH224-1)</f>
        <v>-0.99864894083316103</v>
      </c>
      <c r="AK223" s="32">
        <v>43528</v>
      </c>
      <c r="AL223" s="47">
        <v>122.43</v>
      </c>
      <c r="AM223" s="36">
        <f>IF(ISBLANK(AL224),"",Short2[[#This Row],[Adj Close]]/AL224-1)</f>
        <v>-9.0753765648143969E-2</v>
      </c>
      <c r="AN223" s="40">
        <v>43528</v>
      </c>
      <c r="AO223" s="42">
        <v>24.366296999999999</v>
      </c>
      <c r="AP223" s="39">
        <f>IF(ISBLANK(AO224),"",Short3[[#This Row],[Adj Close]]/AO224-1)</f>
        <v>-3.0600944498104798E-2</v>
      </c>
      <c r="AQ223" s="32">
        <v>43528</v>
      </c>
      <c r="AR223" s="47">
        <v>15.978452000000001</v>
      </c>
      <c r="AS223" s="36">
        <f>IF(ISBLANK(AR224),"",Short4[[#This Row],[Adj Close]]/AR224-1)</f>
        <v>-7.0609463554764162E-2</v>
      </c>
      <c r="AT223" s="40">
        <v>43528</v>
      </c>
      <c r="AU223" s="42">
        <v>26.713246999999999</v>
      </c>
      <c r="AV223" s="39">
        <f>IF(ISBLANK(AU224),"",Short5[[#This Row],[Adj Close]]/AU224-1)</f>
        <v>-9.6128897263088819E-2</v>
      </c>
      <c r="AW223" s="32">
        <v>43528</v>
      </c>
      <c r="AX223" s="47">
        <v>60.651516000000001</v>
      </c>
      <c r="AY223" s="36">
        <f>IF(ISBLANK(AX224),"",Short6[[#This Row],[Adj Close]]/AX224-1)</f>
        <v>2.8231862608600666E-2</v>
      </c>
      <c r="AZ223" s="40">
        <v>43528</v>
      </c>
      <c r="BA223" s="42">
        <v>144.19215399999999</v>
      </c>
      <c r="BB223" s="39">
        <f>IF(ISBLANK(BA224),"",Short7[[#This Row],[Adj Close]]/BA224-1)</f>
        <v>-3.2090789131861142E-2</v>
      </c>
    </row>
    <row r="224" spans="1:54" x14ac:dyDescent="0.25">
      <c r="A224" s="40">
        <v>43521</v>
      </c>
      <c r="B224" s="42">
        <v>2803.6899410000001</v>
      </c>
      <c r="C224" s="39">
        <f>IF(ISBLANK(B225), "", GSPC[[#This Row],[Adj Close]]/B225-1)</f>
        <v>3.9460513801459207E-3</v>
      </c>
      <c r="D224" s="40">
        <v>43521</v>
      </c>
      <c r="E224" s="38">
        <v>39.970001000000003</v>
      </c>
      <c r="F224" s="39">
        <f>IF(ISBLANK(E225), "", Long0[[#This Row],[Adj Close]]/E225-1)</f>
        <v>0.26207770760972537</v>
      </c>
      <c r="G224" s="32">
        <v>43521</v>
      </c>
      <c r="H224">
        <v>89.083672000000007</v>
      </c>
      <c r="I224" s="36">
        <f>IF(ISBLANK(H225),"",Long1[[#This Row],[Adj Close]]/H225-1)</f>
        <v>4.6106880777959658E-2</v>
      </c>
      <c r="J224" s="40">
        <v>43528</v>
      </c>
      <c r="K224" s="38">
        <v>14.85</v>
      </c>
      <c r="L224" s="39">
        <f>IF(ISBLANK(K225),"",Long2[[#This Row],[Adj Close]]/K225-1)</f>
        <v>-1.655629139072845E-2</v>
      </c>
      <c r="P224" s="40">
        <v>43521</v>
      </c>
      <c r="Q224" s="38">
        <v>28.742515999999998</v>
      </c>
      <c r="R224" s="39">
        <f>IF(ISBLANK(Q225),"",Long4[[#This Row],[Adj Close]]/Q225-1)</f>
        <v>2.9261392071044945E-4</v>
      </c>
      <c r="S224" s="32">
        <v>43521</v>
      </c>
      <c r="T224">
        <v>67.550003000000004</v>
      </c>
      <c r="U224" s="36">
        <f>IF(ISBLANK(T225),"",Long5[[#This Row],[Adj Close]]/T225-1)</f>
        <v>-2.3138090437076153E-2</v>
      </c>
      <c r="V224" s="40">
        <v>43521</v>
      </c>
      <c r="W224" s="38">
        <v>65.099997999999999</v>
      </c>
      <c r="X224" s="39">
        <f>IF(ISBLANK(W225),"",Long6[[#This Row],[Adj Close]]/W225-1)</f>
        <v>-1.3337450136217788E-2</v>
      </c>
      <c r="Y224" s="32">
        <v>43521</v>
      </c>
      <c r="Z224">
        <v>8.365691</v>
      </c>
      <c r="AA224" s="36">
        <f>IF(ISBLANK(Z225),"",Long7[[#This Row],[Adj Close]]/Z225-1)</f>
        <v>-2.6258243384602808E-2</v>
      </c>
      <c r="AE224" s="32">
        <v>43521</v>
      </c>
      <c r="AF224" s="47">
        <v>44.823768999999999</v>
      </c>
      <c r="AG224" s="36">
        <f>IF(ISBLANK(AF225),"",Short0[[#This Row],[Adj Close]]/AF225-1)</f>
        <v>-6.4079677748093644E-2</v>
      </c>
      <c r="AH224" s="40">
        <v>43521</v>
      </c>
      <c r="AI224" s="42">
        <v>59.183459999999997</v>
      </c>
      <c r="AJ224" s="39">
        <f>IF(ISBLANK(AH225),"",Short1[[#This Row],[Adj Close]]/AH225-1)</f>
        <v>-0.99863989842349588</v>
      </c>
      <c r="AK224" s="32">
        <v>43521</v>
      </c>
      <c r="AL224" s="47">
        <v>134.64999399999999</v>
      </c>
      <c r="AM224" s="36">
        <f>IF(ISBLANK(AL225),"",Short2[[#This Row],[Adj Close]]/AL225-1)</f>
        <v>6.6881689460185356E-4</v>
      </c>
      <c r="AN224" s="40">
        <v>43521</v>
      </c>
      <c r="AO224" s="42">
        <v>25.135466000000001</v>
      </c>
      <c r="AP224" s="39">
        <f>IF(ISBLANK(AO225),"",Short3[[#This Row],[Adj Close]]/AO225-1)</f>
        <v>-0.12188100606011387</v>
      </c>
      <c r="AQ224" s="32">
        <v>43521</v>
      </c>
      <c r="AR224" s="47">
        <v>17.192398000000001</v>
      </c>
      <c r="AS224" s="36">
        <f>IF(ISBLANK(AR225),"",Short4[[#This Row],[Adj Close]]/AR225-1)</f>
        <v>-4.7153609115899497E-2</v>
      </c>
      <c r="AT224" s="40">
        <v>43521</v>
      </c>
      <c r="AU224" s="42">
        <v>29.554265999999998</v>
      </c>
      <c r="AV224" s="39">
        <f>IF(ISBLANK(AU225),"",Short5[[#This Row],[Adj Close]]/AU225-1)</f>
        <v>-4.0247601809672684E-2</v>
      </c>
      <c r="AW224" s="32">
        <v>43521</v>
      </c>
      <c r="AX224" s="47">
        <v>58.986224999999997</v>
      </c>
      <c r="AY224" s="36">
        <f>IF(ISBLANK(AX225),"",Short6[[#This Row],[Adj Close]]/AX225-1)</f>
        <v>-5.164579727841434E-2</v>
      </c>
      <c r="AZ224" s="40">
        <v>43521</v>
      </c>
      <c r="BA224" s="42">
        <v>148.97280900000001</v>
      </c>
      <c r="BB224" s="39">
        <f>IF(ISBLANK(BA225),"",Short7[[#This Row],[Adj Close]]/BA225-1)</f>
        <v>4.5345535373897405E-2</v>
      </c>
    </row>
    <row r="225" spans="1:54" x14ac:dyDescent="0.25">
      <c r="A225" s="40">
        <v>43514</v>
      </c>
      <c r="B225" s="42">
        <v>2792.669922</v>
      </c>
      <c r="C225" s="39">
        <f>IF(ISBLANK(B226), "", GSPC[[#This Row],[Adj Close]]/B226-1)</f>
        <v>6.1499579900938794E-3</v>
      </c>
      <c r="D225" s="40">
        <v>43514</v>
      </c>
      <c r="E225" s="38">
        <v>31.67</v>
      </c>
      <c r="F225" s="39">
        <f>IF(ISBLANK(E226), "", Long0[[#This Row],[Adj Close]]/E226-1)</f>
        <v>4.7588832487310828E-3</v>
      </c>
      <c r="G225" s="32">
        <v>43514</v>
      </c>
      <c r="H225">
        <v>85.157332999999994</v>
      </c>
      <c r="I225" s="36">
        <f>IF(ISBLANK(H226),"",Long1[[#This Row],[Adj Close]]/H226-1)</f>
        <v>-2.5847413459229474E-2</v>
      </c>
      <c r="J225" s="40">
        <v>43521</v>
      </c>
      <c r="K225" s="38">
        <v>15.1</v>
      </c>
      <c r="L225" s="39">
        <f>IF(ISBLANK(K226),"",Long2[[#This Row],[Adj Close]]/K226-1)</f>
        <v>6.3380281690140983E-2</v>
      </c>
      <c r="P225" s="40">
        <v>43514</v>
      </c>
      <c r="Q225" s="38">
        <v>28.734107999999999</v>
      </c>
      <c r="R225" s="39">
        <f>IF(ISBLANK(Q226),"",Long4[[#This Row],[Adj Close]]/Q226-1)</f>
        <v>8.8520164588246075E-3</v>
      </c>
      <c r="S225" s="32">
        <v>43514</v>
      </c>
      <c r="T225">
        <v>69.150002000000001</v>
      </c>
      <c r="U225" s="36">
        <f>IF(ISBLANK(T226),"",Long5[[#This Row],[Adj Close]]/T226-1)</f>
        <v>-4.0328100244851894E-3</v>
      </c>
      <c r="V225" s="40">
        <v>43514</v>
      </c>
      <c r="W225" s="38">
        <v>65.980002999999996</v>
      </c>
      <c r="X225" s="39">
        <f>IF(ISBLANK(W226),"",Long6[[#This Row],[Adj Close]]/W226-1)</f>
        <v>-1.6691431197956241E-2</v>
      </c>
      <c r="Y225" s="32">
        <v>43514</v>
      </c>
      <c r="Z225">
        <v>8.5912830000000007</v>
      </c>
      <c r="AA225" s="36">
        <f>IF(ISBLANK(Z226),"",Long7[[#This Row],[Adj Close]]/Z226-1)</f>
        <v>-1.1891870878729449E-2</v>
      </c>
      <c r="AE225" s="32">
        <v>43514</v>
      </c>
      <c r="AF225" s="47">
        <v>47.892719</v>
      </c>
      <c r="AG225" s="36">
        <f>IF(ISBLANK(AF226),"",Short0[[#This Row],[Adj Close]]/AF226-1)</f>
        <v>2.7607206239463666E-2</v>
      </c>
      <c r="AH225" s="40">
        <v>43514</v>
      </c>
      <c r="AI225" s="42">
        <v>52.751044999999998</v>
      </c>
      <c r="AJ225" s="39">
        <f>IF(ISBLANK(AH226),"",Short1[[#This Row],[Adj Close]]/AH226-1)</f>
        <v>-0.99878752740938237</v>
      </c>
      <c r="AK225" s="32">
        <v>43514</v>
      </c>
      <c r="AL225" s="47">
        <v>134.55999800000001</v>
      </c>
      <c r="AM225" s="36">
        <f>IF(ISBLANK(AL226),"",Short2[[#This Row],[Adj Close]]/AL226-1)</f>
        <v>-1.2403684403669679E-2</v>
      </c>
      <c r="AN225" s="40">
        <v>43514</v>
      </c>
      <c r="AO225" s="42">
        <v>28.624213999999998</v>
      </c>
      <c r="AP225" s="39">
        <f>IF(ISBLANK(AO226),"",Short3[[#This Row],[Adj Close]]/AO226-1)</f>
        <v>-1.8216165891141944E-2</v>
      </c>
      <c r="AQ225" s="32">
        <v>43514</v>
      </c>
      <c r="AR225" s="47">
        <v>18.043199999999999</v>
      </c>
      <c r="AS225" s="36">
        <f>IF(ISBLANK(AR226),"",Short4[[#This Row],[Adj Close]]/AR226-1)</f>
        <v>3.8483300628739947E-3</v>
      </c>
      <c r="AT225" s="40">
        <v>43514</v>
      </c>
      <c r="AU225" s="42">
        <v>30.793635999999999</v>
      </c>
      <c r="AV225" s="39">
        <f>IF(ISBLANK(AU226),"",Short5[[#This Row],[Adj Close]]/AU226-1)</f>
        <v>5.9169614454590569E-3</v>
      </c>
      <c r="AW225" s="32">
        <v>43514</v>
      </c>
      <c r="AX225" s="47">
        <v>62.198517000000002</v>
      </c>
      <c r="AY225" s="36">
        <f>IF(ISBLANK(AX226),"",Short6[[#This Row],[Adj Close]]/AX226-1)</f>
        <v>4.3920650025630614E-4</v>
      </c>
      <c r="AZ225" s="40">
        <v>43514</v>
      </c>
      <c r="BA225" s="42">
        <v>142.51059000000001</v>
      </c>
      <c r="BB225" s="39">
        <f>IF(ISBLANK(BA226),"",Short7[[#This Row],[Adj Close]]/BA226-1)</f>
        <v>0.23023040399603012</v>
      </c>
    </row>
    <row r="226" spans="1:54" x14ac:dyDescent="0.25">
      <c r="A226" s="40">
        <v>43507</v>
      </c>
      <c r="B226" s="42">
        <v>2775.6000979999999</v>
      </c>
      <c r="C226" s="39">
        <f>IF(ISBLANK(B227), "", GSPC[[#This Row],[Adj Close]]/B227-1)</f>
        <v>2.5008574207868506E-2</v>
      </c>
      <c r="D226" s="40">
        <v>43507</v>
      </c>
      <c r="E226" s="38">
        <v>31.52</v>
      </c>
      <c r="F226" s="39">
        <f>IF(ISBLANK(E227), "", Long0[[#This Row],[Adj Close]]/E227-1)</f>
        <v>3.7183318104090812E-2</v>
      </c>
      <c r="G226" s="32">
        <v>43507</v>
      </c>
      <c r="H226">
        <v>87.416831999999999</v>
      </c>
      <c r="I226" s="36">
        <f>IF(ISBLANK(H227),"",Long1[[#This Row],[Adj Close]]/H227-1)</f>
        <v>0.13570721025473453</v>
      </c>
      <c r="J226" s="40">
        <v>43514</v>
      </c>
      <c r="K226" s="38">
        <v>14.2</v>
      </c>
      <c r="L226" s="39">
        <f>IF(ISBLANK(K227),"",Long2[[#This Row],[Adj Close]]/K227-1)</f>
        <v>0.10505836575875493</v>
      </c>
      <c r="P226" s="40">
        <v>43507</v>
      </c>
      <c r="Q226" s="38">
        <v>28.481985000000002</v>
      </c>
      <c r="R226" s="39">
        <f>IF(ISBLANK(Q227),"",Long4[[#This Row],[Adj Close]]/Q227-1)</f>
        <v>5.1178646026421193E-2</v>
      </c>
      <c r="S226" s="32">
        <v>43507</v>
      </c>
      <c r="T226">
        <v>69.430000000000007</v>
      </c>
      <c r="U226" s="36">
        <f>IF(ISBLANK(T227),"",Long5[[#This Row],[Adj Close]]/T227-1)</f>
        <v>0.10928263300846774</v>
      </c>
      <c r="V226" s="40">
        <v>43507</v>
      </c>
      <c r="W226" s="38">
        <v>67.099997999999999</v>
      </c>
      <c r="X226" s="39">
        <f>IF(ISBLANK(W227),"",Long6[[#This Row],[Adj Close]]/W227-1)</f>
        <v>-3.0346807673994558E-2</v>
      </c>
      <c r="Y226" s="32">
        <v>43507</v>
      </c>
      <c r="Z226">
        <v>8.6946790000000007</v>
      </c>
      <c r="AA226" s="36">
        <f>IF(ISBLANK(Z227),"",Long7[[#This Row],[Adj Close]]/Z227-1)</f>
        <v>-1.4909462362033943E-2</v>
      </c>
      <c r="AE226" s="32">
        <v>43507</v>
      </c>
      <c r="AF226" s="47">
        <v>46.606056000000002</v>
      </c>
      <c r="AG226" s="36">
        <f>IF(ISBLANK(AF227),"",Short0[[#This Row],[Adj Close]]/AF227-1)</f>
        <v>6.2350842870416257E-2</v>
      </c>
      <c r="AH226" s="40">
        <v>43507</v>
      </c>
      <c r="AI226" s="42">
        <v>52.524127999999997</v>
      </c>
      <c r="AJ226" s="39">
        <f>IF(ISBLANK(AH227),"",Short1[[#This Row],[Adj Close]]/AH227-1)</f>
        <v>-0.99879254878160917</v>
      </c>
      <c r="AK226" s="32">
        <v>43507</v>
      </c>
      <c r="AL226" s="47">
        <v>136.25</v>
      </c>
      <c r="AM226" s="36">
        <f>IF(ISBLANK(AL227),"",Short2[[#This Row],[Adj Close]]/AL227-1)</f>
        <v>4.0950424333030977E-2</v>
      </c>
      <c r="AN226" s="40">
        <v>43507</v>
      </c>
      <c r="AO226" s="42">
        <v>29.155311999999999</v>
      </c>
      <c r="AP226" s="39">
        <f>IF(ISBLANK(AO227),"",Short3[[#This Row],[Adj Close]]/AO227-1)</f>
        <v>4.4962324771316897E-2</v>
      </c>
      <c r="AQ226" s="32">
        <v>43507</v>
      </c>
      <c r="AR226" s="47">
        <v>17.974029999999999</v>
      </c>
      <c r="AS226" s="36">
        <f>IF(ISBLANK(AR227),"",Short4[[#This Row],[Adj Close]]/AR227-1)</f>
        <v>-9.6959117648034221E-2</v>
      </c>
      <c r="AT226" s="40">
        <v>43507</v>
      </c>
      <c r="AU226" s="42">
        <v>30.612503</v>
      </c>
      <c r="AV226" s="39">
        <f>IF(ISBLANK(AU227),"",Short5[[#This Row],[Adj Close]]/AU227-1)</f>
        <v>2.9496617988338469E-2</v>
      </c>
      <c r="AW226" s="32">
        <v>43507</v>
      </c>
      <c r="AX226" s="47">
        <v>62.171211</v>
      </c>
      <c r="AY226" s="36">
        <f>IF(ISBLANK(AX227),"",Short6[[#This Row],[Adj Close]]/AX227-1)</f>
        <v>9.0088763948277251E-3</v>
      </c>
      <c r="AZ226" s="40">
        <v>43507</v>
      </c>
      <c r="BA226" s="42">
        <v>115.840569</v>
      </c>
      <c r="BB226" s="39">
        <f>IF(ISBLANK(BA227),"",Short7[[#This Row],[Adj Close]]/BA227-1)</f>
        <v>7.0273553979897097E-2</v>
      </c>
    </row>
    <row r="227" spans="1:54" x14ac:dyDescent="0.25">
      <c r="A227" s="40">
        <v>43500</v>
      </c>
      <c r="B227" s="42">
        <v>2707.8798830000001</v>
      </c>
      <c r="C227" s="39">
        <f>IF(ISBLANK(B228), "", GSPC[[#This Row],[Adj Close]]/B228-1)</f>
        <v>4.9873970934610767E-4</v>
      </c>
      <c r="D227" s="40">
        <v>43500</v>
      </c>
      <c r="E227" s="38">
        <v>30.389999</v>
      </c>
      <c r="F227" s="39">
        <f>IF(ISBLANK(E228), "", Long0[[#This Row],[Adj Close]]/E228-1)</f>
        <v>-4.7932362155388542E-2</v>
      </c>
      <c r="G227" s="32">
        <v>43500</v>
      </c>
      <c r="H227">
        <v>76.971275000000006</v>
      </c>
      <c r="I227" s="36">
        <f>IF(ISBLANK(H228),"",Long1[[#This Row],[Adj Close]]/H228-1)</f>
        <v>4.8356375524292172E-3</v>
      </c>
      <c r="J227" s="40">
        <v>43507</v>
      </c>
      <c r="K227" s="38">
        <v>12.85</v>
      </c>
      <c r="L227" s="39">
        <f>IF(ISBLANK(K228),"",Long2[[#This Row],[Adj Close]]/K228-1)</f>
        <v>1.9841269841269771E-2</v>
      </c>
      <c r="P227" s="40">
        <v>43500</v>
      </c>
      <c r="Q227" s="38">
        <v>27.095285000000001</v>
      </c>
      <c r="R227" s="39">
        <f>IF(ISBLANK(Q228),"",Long4[[#This Row],[Adj Close]]/Q228-1)</f>
        <v>-4.9380919720594108E-3</v>
      </c>
      <c r="S227" s="32">
        <v>43500</v>
      </c>
      <c r="T227">
        <v>62.59</v>
      </c>
      <c r="U227" s="36">
        <f>IF(ISBLANK(T228),"",Long5[[#This Row],[Adj Close]]/T228-1)</f>
        <v>-9.6519144042418459E-3</v>
      </c>
      <c r="V227" s="40">
        <v>43500</v>
      </c>
      <c r="W227" s="38">
        <v>69.199996999999996</v>
      </c>
      <c r="X227" s="39">
        <f>IF(ISBLANK(W228),"",Long6[[#This Row],[Adj Close]]/W228-1)</f>
        <v>-9.9192957563134621E-2</v>
      </c>
      <c r="Y227" s="32">
        <v>43500</v>
      </c>
      <c r="Z227">
        <v>8.8262739999999997</v>
      </c>
      <c r="AA227" s="36">
        <f>IF(ISBLANK(Z228),"",Long7[[#This Row],[Adj Close]]/Z228-1)</f>
        <v>-1.0638690381740146E-3</v>
      </c>
      <c r="AE227" s="32">
        <v>43500</v>
      </c>
      <c r="AF227" s="47">
        <v>43.870682000000002</v>
      </c>
      <c r="AG227" s="36">
        <f>IF(ISBLANK(AF228),"",Short0[[#This Row],[Adj Close]]/AF228-1)</f>
        <v>-2.3753877469375184E-2</v>
      </c>
      <c r="AH227" s="40">
        <v>43500</v>
      </c>
      <c r="AI227" s="42">
        <v>51.450595999999997</v>
      </c>
      <c r="AJ227" s="39">
        <f>IF(ISBLANK(AH228),"",Short1[[#This Row],[Adj Close]]/AH228-1)</f>
        <v>-0.99881703731634974</v>
      </c>
      <c r="AK227" s="32">
        <v>43500</v>
      </c>
      <c r="AL227" s="47">
        <v>130.88999899999999</v>
      </c>
      <c r="AM227" s="36">
        <f>IF(ISBLANK(AL228),"",Short2[[#This Row],[Adj Close]]/AL228-1)</f>
        <v>2.8201067677900982E-2</v>
      </c>
      <c r="AN227" s="40">
        <v>43500</v>
      </c>
      <c r="AO227" s="42">
        <v>27.900825999999999</v>
      </c>
      <c r="AP227" s="39">
        <f>IF(ISBLANK(AO228),"",Short3[[#This Row],[Adj Close]]/AO228-1)</f>
        <v>-9.4279079424346435E-3</v>
      </c>
      <c r="AQ227" s="32">
        <v>43500</v>
      </c>
      <c r="AR227" s="47">
        <v>19.903894000000001</v>
      </c>
      <c r="AS227" s="36">
        <f>IF(ISBLANK(AR228),"",Short4[[#This Row],[Adj Close]]/AR228-1)</f>
        <v>-4.8760371023664262E-2</v>
      </c>
      <c r="AT227" s="40">
        <v>43500</v>
      </c>
      <c r="AU227" s="42">
        <v>29.735409000000001</v>
      </c>
      <c r="AV227" s="39">
        <f>IF(ISBLANK(AU228),"",Short5[[#This Row],[Adj Close]]/AU228-1)</f>
        <v>-4.3251515276024111E-2</v>
      </c>
      <c r="AW227" s="32">
        <v>43500</v>
      </c>
      <c r="AX227" s="47">
        <v>61.616118999999998</v>
      </c>
      <c r="AY227" s="36">
        <f>IF(ISBLANK(AX228),"",Short6[[#This Row],[Adj Close]]/AX228-1)</f>
        <v>3.3582683108432043E-2</v>
      </c>
      <c r="AZ227" s="40">
        <v>43500</v>
      </c>
      <c r="BA227" s="42">
        <v>108.234543</v>
      </c>
      <c r="BB227" s="39">
        <f>IF(ISBLANK(BA228),"",Short7[[#This Row],[Adj Close]]/BA228-1)</f>
        <v>5.8818089696079046E-2</v>
      </c>
    </row>
    <row r="228" spans="1:54" x14ac:dyDescent="0.25">
      <c r="A228" s="40">
        <v>43493</v>
      </c>
      <c r="B228" s="42">
        <v>2706.530029</v>
      </c>
      <c r="C228" s="39">
        <f>IF(ISBLANK(B229), "", GSPC[[#This Row],[Adj Close]]/B229-1)</f>
        <v>1.5674964665955082E-2</v>
      </c>
      <c r="D228" s="40">
        <v>43493</v>
      </c>
      <c r="E228" s="38">
        <v>31.92</v>
      </c>
      <c r="F228" s="39">
        <f>IF(ISBLANK(E229), "", Long0[[#This Row],[Adj Close]]/E229-1)</f>
        <v>-3.8554245826679323E-2</v>
      </c>
      <c r="G228" s="32">
        <v>43493</v>
      </c>
      <c r="H228">
        <v>76.600860999999995</v>
      </c>
      <c r="I228" s="36">
        <f>IF(ISBLANK(H229),"",Long1[[#This Row],[Adj Close]]/H229-1)</f>
        <v>2.1486759133382494E-2</v>
      </c>
      <c r="J228" s="40">
        <v>43500</v>
      </c>
      <c r="K228" s="38">
        <v>12.6</v>
      </c>
      <c r="L228" s="39">
        <f>IF(ISBLANK(K229),"",Long2[[#This Row],[Adj Close]]/K229-1)</f>
        <v>-1.945525291828798E-2</v>
      </c>
      <c r="P228" s="40">
        <v>43493</v>
      </c>
      <c r="Q228" s="38">
        <v>27.229748000000001</v>
      </c>
      <c r="R228" s="39">
        <f>IF(ISBLANK(Q229),"",Long4[[#This Row],[Adj Close]]/Q229-1)</f>
        <v>1.1867648864926972E-2</v>
      </c>
      <c r="S228" s="32">
        <v>43493</v>
      </c>
      <c r="T228">
        <v>63.200001</v>
      </c>
      <c r="U228" s="36">
        <f>IF(ISBLANK(T229),"",Long5[[#This Row],[Adj Close]]/T229-1)</f>
        <v>3.174619047618954E-3</v>
      </c>
      <c r="V228" s="40">
        <v>43493</v>
      </c>
      <c r="W228" s="38">
        <v>76.819999999999993</v>
      </c>
      <c r="X228" s="39">
        <f>IF(ISBLANK(W229),"",Long6[[#This Row],[Adj Close]]/W229-1)</f>
        <v>-5.2043975383242458E-4</v>
      </c>
      <c r="Y228" s="32">
        <v>43493</v>
      </c>
      <c r="Z228">
        <v>8.8356739999999991</v>
      </c>
      <c r="AA228" s="36">
        <f>IF(ISBLANK(Z229),"",Long7[[#This Row],[Adj Close]]/Z229-1)</f>
        <v>0</v>
      </c>
      <c r="AE228" s="32">
        <v>43493</v>
      </c>
      <c r="AF228" s="47">
        <v>44.938136999999998</v>
      </c>
      <c r="AG228" s="36">
        <f>IF(ISBLANK(AF229),"",Short0[[#This Row],[Adj Close]]/AF229-1)</f>
        <v>5.9094053359860732E-2</v>
      </c>
      <c r="AH228" s="40">
        <v>43493</v>
      </c>
      <c r="AI228" s="42">
        <v>51.031666000000001</v>
      </c>
      <c r="AJ228" s="39">
        <f>IF(ISBLANK(AH229),"",Short1[[#This Row],[Adj Close]]/AH229-1)</f>
        <v>-0.9988264805684588</v>
      </c>
      <c r="AK228" s="32">
        <v>43493</v>
      </c>
      <c r="AL228" s="47">
        <v>127.300003</v>
      </c>
      <c r="AM228" s="36">
        <f>IF(ISBLANK(AL229),"",Short2[[#This Row],[Adj Close]]/AL229-1)</f>
        <v>4.2929748368503162E-2</v>
      </c>
      <c r="AN228" s="40">
        <v>43493</v>
      </c>
      <c r="AO228" s="42">
        <v>28.166376</v>
      </c>
      <c r="AP228" s="39">
        <f>IF(ISBLANK(AO229),"",Short3[[#This Row],[Adj Close]]/AO229-1)</f>
        <v>5.9228613878379521E-2</v>
      </c>
      <c r="AQ228" s="32">
        <v>43493</v>
      </c>
      <c r="AR228" s="47">
        <v>20.924164000000001</v>
      </c>
      <c r="AS228" s="36">
        <f>IF(ISBLANK(AR229),"",Short4[[#This Row],[Adj Close]]/AR229-1)</f>
        <v>-2.623531580973959E-2</v>
      </c>
      <c r="AT228" s="40">
        <v>43493</v>
      </c>
      <c r="AU228" s="42">
        <v>31.079650999999998</v>
      </c>
      <c r="AV228" s="39">
        <f>IF(ISBLANK(AU229),"",Short5[[#This Row],[Adj Close]]/AU229-1)</f>
        <v>2.2264029094987148E-2</v>
      </c>
      <c r="AW228" s="32">
        <v>43493</v>
      </c>
      <c r="AX228" s="47">
        <v>59.614117</v>
      </c>
      <c r="AY228" s="36">
        <f>IF(ISBLANK(AX229),"",Short6[[#This Row],[Adj Close]]/AX229-1)</f>
        <v>-2.8618102055742667E-2</v>
      </c>
      <c r="AZ228" s="40">
        <v>43493</v>
      </c>
      <c r="BA228" s="42">
        <v>102.222038</v>
      </c>
      <c r="BB228" s="39">
        <f>IF(ISBLANK(BA229),"",Short7[[#This Row],[Adj Close]]/BA229-1)</f>
        <v>2.1193202605227501E-2</v>
      </c>
    </row>
    <row r="229" spans="1:54" x14ac:dyDescent="0.25">
      <c r="A229" s="40">
        <v>43486</v>
      </c>
      <c r="B229" s="42">
        <v>2664.76001</v>
      </c>
      <c r="C229" s="39">
        <f>IF(ISBLANK(B230), "", GSPC[[#This Row],[Adj Close]]/B230-1)</f>
        <v>-2.2278536744484434E-3</v>
      </c>
      <c r="D229" s="40">
        <v>43486</v>
      </c>
      <c r="E229" s="38">
        <v>33.200001</v>
      </c>
      <c r="F229" s="39">
        <f>IF(ISBLANK(E230), "", Long0[[#This Row],[Adj Close]]/E230-1)</f>
        <v>-0.10584432787922626</v>
      </c>
      <c r="G229" s="32">
        <v>43486</v>
      </c>
      <c r="H229">
        <v>74.989577999999995</v>
      </c>
      <c r="I229" s="36">
        <f>IF(ISBLANK(H230),"",Long1[[#This Row],[Adj Close]]/H230-1)</f>
        <v>1.2250254292355267E-2</v>
      </c>
      <c r="J229" s="40">
        <v>43493</v>
      </c>
      <c r="K229" s="38">
        <v>12.85</v>
      </c>
      <c r="L229" s="39">
        <f>IF(ISBLANK(K230),"",Long2[[#This Row],[Adj Close]]/K230-1)</f>
        <v>3.90625E-3</v>
      </c>
      <c r="P229" s="40">
        <v>43486</v>
      </c>
      <c r="Q229" s="38">
        <v>26.910385000000002</v>
      </c>
      <c r="R229" s="39">
        <f>IF(ISBLANK(Q230),"",Long4[[#This Row],[Adj Close]]/Q230-1)</f>
        <v>6.2483311538175101E-4</v>
      </c>
      <c r="S229" s="32">
        <v>43486</v>
      </c>
      <c r="T229">
        <v>63</v>
      </c>
      <c r="U229" s="36">
        <f>IF(ISBLANK(T230),"",Long5[[#This Row],[Adj Close]]/T230-1)</f>
        <v>9.9390668493255507E-3</v>
      </c>
      <c r="V229" s="40">
        <v>43486</v>
      </c>
      <c r="W229" s="38">
        <v>76.860000999999997</v>
      </c>
      <c r="X229" s="39">
        <f>IF(ISBLANK(W230),"",Long6[[#This Row],[Adj Close]]/W230-1)</f>
        <v>-1.7386857358899777E-2</v>
      </c>
      <c r="Y229" s="32">
        <v>43486</v>
      </c>
      <c r="Z229">
        <v>8.8356739999999991</v>
      </c>
      <c r="AA229" s="36">
        <f>IF(ISBLANK(Z230),"",Long7[[#This Row],[Adj Close]]/Z230-1)</f>
        <v>-4.0816313237787893E-2</v>
      </c>
      <c r="AE229" s="32">
        <v>43486</v>
      </c>
      <c r="AF229" s="47">
        <v>42.430732999999996</v>
      </c>
      <c r="AG229" s="36">
        <f>IF(ISBLANK(AF230),"",Short0[[#This Row],[Adj Close]]/AF230-1)</f>
        <v>1.0430929558963742E-2</v>
      </c>
      <c r="AH229" s="40">
        <v>43486</v>
      </c>
      <c r="AI229" s="42">
        <v>51.790981000000002</v>
      </c>
      <c r="AJ229" s="39">
        <f>IF(ISBLANK(AH230),"",Short1[[#This Row],[Adj Close]]/AH230-1)</f>
        <v>-0.99880882768692936</v>
      </c>
      <c r="AK229" s="32">
        <v>43486</v>
      </c>
      <c r="AL229" s="47">
        <v>122.05999799999999</v>
      </c>
      <c r="AM229" s="36">
        <f>IF(ISBLANK(AL230),"",Short2[[#This Row],[Adj Close]]/AL230-1)</f>
        <v>1.1100041326209009E-2</v>
      </c>
      <c r="AN229" s="40">
        <v>43486</v>
      </c>
      <c r="AO229" s="42">
        <v>26.591404000000001</v>
      </c>
      <c r="AP229" s="39">
        <f>IF(ISBLANK(AO230),"",Short3[[#This Row],[Adj Close]]/AO230-1)</f>
        <v>-1.8587394071901797E-2</v>
      </c>
      <c r="AQ229" s="32">
        <v>43486</v>
      </c>
      <c r="AR229" s="47">
        <v>21.487905999999999</v>
      </c>
      <c r="AS229" s="36">
        <f>IF(ISBLANK(AR230),"",Short4[[#This Row],[Adj Close]]/AR230-1)</f>
        <v>-2.7547260988983524E-2</v>
      </c>
      <c r="AT229" s="40">
        <v>43486</v>
      </c>
      <c r="AU229" s="42">
        <v>30.402763</v>
      </c>
      <c r="AV229" s="39">
        <f>IF(ISBLANK(AU230),"",Short5[[#This Row],[Adj Close]]/AU230-1)</f>
        <v>-9.6274358304230256E-3</v>
      </c>
      <c r="AW229" s="32">
        <v>43486</v>
      </c>
      <c r="AX229" s="47">
        <v>61.370421999999998</v>
      </c>
      <c r="AY229" s="36">
        <f>IF(ISBLANK(AX230),"",Short6[[#This Row],[Adj Close]]/AX230-1)</f>
        <v>-7.5055802966775831E-3</v>
      </c>
      <c r="AZ229" s="40">
        <v>43486</v>
      </c>
      <c r="BA229" s="42">
        <v>100.10058600000001</v>
      </c>
      <c r="BB229" s="39">
        <f>IF(ISBLANK(BA230),"",Short7[[#This Row],[Adj Close]]/BA230-1)</f>
        <v>2.3797685015727543E-2</v>
      </c>
    </row>
    <row r="230" spans="1:54" x14ac:dyDescent="0.25">
      <c r="A230" s="40">
        <v>43479</v>
      </c>
      <c r="B230" s="42">
        <v>2670.709961</v>
      </c>
      <c r="C230" s="39">
        <f>IF(ISBLANK(B231), "", GSPC[[#This Row],[Adj Close]]/B231-1)</f>
        <v>2.867584552904634E-2</v>
      </c>
      <c r="D230" s="40">
        <v>43479</v>
      </c>
      <c r="E230" s="38">
        <v>37.130001</v>
      </c>
      <c r="F230" s="39">
        <f>IF(ISBLANK(E231), "", Long0[[#This Row],[Adj Close]]/E231-1)</f>
        <v>5.6329982570128889E-2</v>
      </c>
      <c r="G230" s="32">
        <v>43479</v>
      </c>
      <c r="H230">
        <v>74.082053999999999</v>
      </c>
      <c r="I230" s="36">
        <f>IF(ISBLANK(H231),"",Long1[[#This Row],[Adj Close]]/H231-1)</f>
        <v>5.4574121166808487E-2</v>
      </c>
      <c r="J230" s="40">
        <v>43486</v>
      </c>
      <c r="K230" s="38">
        <v>12.8</v>
      </c>
      <c r="L230" s="39">
        <f>IF(ISBLANK(K231),"",Long2[[#This Row],[Adj Close]]/K231-1)</f>
        <v>1.9920318725099584E-2</v>
      </c>
      <c r="P230" s="40">
        <v>43479</v>
      </c>
      <c r="Q230" s="38">
        <v>26.893581000000001</v>
      </c>
      <c r="R230" s="39">
        <f>IF(ISBLANK(Q231),"",Long4[[#This Row],[Adj Close]]/Q231-1)</f>
        <v>5.1939613798295703E-2</v>
      </c>
      <c r="S230" s="32">
        <v>43479</v>
      </c>
      <c r="T230">
        <v>62.380001</v>
      </c>
      <c r="U230" s="36">
        <f>IF(ISBLANK(T231),"",Long5[[#This Row],[Adj Close]]/T231-1)</f>
        <v>0.12457183838882568</v>
      </c>
      <c r="V230" s="40">
        <v>43479</v>
      </c>
      <c r="W230" s="38">
        <v>78.220000999999996</v>
      </c>
      <c r="X230" s="39">
        <f>IF(ISBLANK(W231),"",Long6[[#This Row],[Adj Close]]/W231-1)</f>
        <v>2.8205256410256396E-3</v>
      </c>
      <c r="Y230" s="32">
        <v>43479</v>
      </c>
      <c r="Z230">
        <v>9.2116600000000002</v>
      </c>
      <c r="AA230" s="36">
        <f>IF(ISBLANK(Z231),"",Long7[[#This Row],[Adj Close]]/Z231-1)</f>
        <v>0.10236228010728676</v>
      </c>
      <c r="AE230" s="32">
        <v>43479</v>
      </c>
      <c r="AF230" s="47">
        <v>41.992710000000002</v>
      </c>
      <c r="AG230" s="36">
        <f>IF(ISBLANK(AF231),"",Short0[[#This Row],[Adj Close]]/AF231-1)</f>
        <v>-4.9773774086448341E-2</v>
      </c>
      <c r="AH230" s="40">
        <v>43479</v>
      </c>
      <c r="AI230" s="42">
        <v>51.241131000000003</v>
      </c>
      <c r="AJ230" s="39">
        <f>IF(ISBLANK(AH231),"",Short1[[#This Row],[Adj Close]]/AH231-1)</f>
        <v>-0.99882128425193228</v>
      </c>
      <c r="AK230" s="32">
        <v>43479</v>
      </c>
      <c r="AL230" s="47">
        <v>120.720001</v>
      </c>
      <c r="AM230" s="36">
        <f>IF(ISBLANK(AL231),"",Short2[[#This Row],[Adj Close]]/AL231-1)</f>
        <v>3.0297883934417902E-2</v>
      </c>
      <c r="AN230" s="40">
        <v>43479</v>
      </c>
      <c r="AO230" s="42">
        <v>27.095030000000001</v>
      </c>
      <c r="AP230" s="39">
        <f>IF(ISBLANK(AO231),"",Short3[[#This Row],[Adj Close]]/AO231-1)</f>
        <v>1.3538496016598511E-3</v>
      </c>
      <c r="AQ230" s="32">
        <v>43479</v>
      </c>
      <c r="AR230" s="47">
        <v>22.096606999999999</v>
      </c>
      <c r="AS230" s="36">
        <f>IF(ISBLANK(AR231),"",Short4[[#This Row],[Adj Close]]/AR231-1)</f>
        <v>1.444898170180986E-2</v>
      </c>
      <c r="AT230" s="40">
        <v>43479</v>
      </c>
      <c r="AU230" s="42">
        <v>30.698308999999998</v>
      </c>
      <c r="AV230" s="39">
        <f>IF(ISBLANK(AU231),"",Short5[[#This Row],[Adj Close]]/AU231-1)</f>
        <v>1.7699262319671227E-2</v>
      </c>
      <c r="AW230" s="32">
        <v>43479</v>
      </c>
      <c r="AX230" s="47">
        <v>61.834525999999997</v>
      </c>
      <c r="AY230" s="36">
        <f>IF(ISBLANK(AX231),"",Short6[[#This Row],[Adj Close]]/AX231-1)</f>
        <v>-2.9147054834135044E-2</v>
      </c>
      <c r="AZ230" s="40">
        <v>43479</v>
      </c>
      <c r="BA230" s="42">
        <v>97.773796000000004</v>
      </c>
      <c r="BB230" s="39">
        <f>IF(ISBLANK(BA231),"",Short7[[#This Row],[Adj Close]]/BA231-1)</f>
        <v>4.6129715347996481E-2</v>
      </c>
    </row>
    <row r="231" spans="1:54" x14ac:dyDescent="0.25">
      <c r="A231" s="40">
        <v>43472</v>
      </c>
      <c r="B231" s="42">
        <v>2596.26001</v>
      </c>
      <c r="C231" s="39">
        <f>IF(ISBLANK(B232), "", GSPC[[#This Row],[Adj Close]]/B232-1)</f>
        <v>2.5403473423068812E-2</v>
      </c>
      <c r="D231" s="40">
        <v>43472</v>
      </c>
      <c r="E231" s="38">
        <v>35.150002000000001</v>
      </c>
      <c r="F231" s="39">
        <f>IF(ISBLANK(E232), "", Long0[[#This Row],[Adj Close]]/E232-1)</f>
        <v>0.16121579121242147</v>
      </c>
      <c r="G231" s="32">
        <v>43472</v>
      </c>
      <c r="H231">
        <v>70.248313999999993</v>
      </c>
      <c r="I231" s="36">
        <f>IF(ISBLANK(H232),"",Long1[[#This Row],[Adj Close]]/H232-1)</f>
        <v>5.1857851647738595E-2</v>
      </c>
      <c r="J231" s="40">
        <v>43479</v>
      </c>
      <c r="K231" s="38">
        <v>12.55</v>
      </c>
      <c r="L231" s="39">
        <f>IF(ISBLANK(K232),"",Long2[[#This Row],[Adj Close]]/K232-1)</f>
        <v>-2.7131782945736371E-2</v>
      </c>
      <c r="P231" s="40">
        <v>43472</v>
      </c>
      <c r="Q231" s="38">
        <v>25.565708000000001</v>
      </c>
      <c r="R231" s="39">
        <f>IF(ISBLANK(Q232),"",Long4[[#This Row],[Adj Close]]/Q232-1)</f>
        <v>3.7516894945851975E-2</v>
      </c>
      <c r="S231" s="32">
        <v>43472</v>
      </c>
      <c r="T231">
        <v>55.470001000000003</v>
      </c>
      <c r="U231" s="36">
        <f>IF(ISBLANK(T232),"",Long5[[#This Row],[Adj Close]]/T232-1)</f>
        <v>0.1219660623375014</v>
      </c>
      <c r="V231" s="40">
        <v>43472</v>
      </c>
      <c r="W231" s="38">
        <v>78</v>
      </c>
      <c r="X231" s="39">
        <f>IF(ISBLANK(W232),"",Long6[[#This Row],[Adj Close]]/W232-1)</f>
        <v>0.13306223899257641</v>
      </c>
      <c r="Y231" s="32">
        <v>43472</v>
      </c>
      <c r="Z231">
        <v>8.3562910000000006</v>
      </c>
      <c r="AA231" s="36">
        <f>IF(ISBLANK(Z232),"",Long7[[#This Row],[Adj Close]]/Z232-1)</f>
        <v>5.2070912347641718E-2</v>
      </c>
      <c r="AE231" s="32">
        <v>43472</v>
      </c>
      <c r="AF231" s="47">
        <v>44.192329000000001</v>
      </c>
      <c r="AG231" s="36">
        <f>IF(ISBLANK(AF232),"",Short0[[#This Row],[Adj Close]]/AF232-1)</f>
        <v>0.12618289479753342</v>
      </c>
      <c r="AH231" s="40">
        <v>43472</v>
      </c>
      <c r="AI231" s="42">
        <v>49.321007000000002</v>
      </c>
      <c r="AJ231" s="39">
        <f>IF(ISBLANK(AH232),"",Short1[[#This Row],[Adj Close]]/AH232-1)</f>
        <v>-0.99886527074657772</v>
      </c>
      <c r="AK231" s="32">
        <v>43472</v>
      </c>
      <c r="AL231" s="47">
        <v>117.16999800000001</v>
      </c>
      <c r="AM231" s="36">
        <f>IF(ISBLANK(AL232),"",Short2[[#This Row],[Adj Close]]/AL232-1)</f>
        <v>8.4505710065663653E-2</v>
      </c>
      <c r="AN231" s="40">
        <v>43472</v>
      </c>
      <c r="AO231" s="42">
        <v>27.058396999999999</v>
      </c>
      <c r="AP231" s="39">
        <f>IF(ISBLANK(AO232),"",Short3[[#This Row],[Adj Close]]/AO232-1)</f>
        <v>2.461854364982119E-2</v>
      </c>
      <c r="AQ231" s="32">
        <v>43472</v>
      </c>
      <c r="AR231" s="47">
        <v>21.781880999999998</v>
      </c>
      <c r="AS231" s="36">
        <f>IF(ISBLANK(AR232),"",Short4[[#This Row],[Adj Close]]/AR232-1)</f>
        <v>0.10646516584089394</v>
      </c>
      <c r="AT231" s="40">
        <v>43472</v>
      </c>
      <c r="AU231" s="42">
        <v>30.164421000000001</v>
      </c>
      <c r="AV231" s="39">
        <f>IF(ISBLANK(AU232),"",Short5[[#This Row],[Adj Close]]/AU232-1)</f>
        <v>4.1131866153121477E-2</v>
      </c>
      <c r="AW231" s="32">
        <v>43472</v>
      </c>
      <c r="AX231" s="47">
        <v>63.690928999999997</v>
      </c>
      <c r="AY231" s="36">
        <f>IF(ISBLANK(AX232),"",Short6[[#This Row],[Adj Close]]/AX232-1)</f>
        <v>0.11609005483463752</v>
      </c>
      <c r="AZ231" s="40">
        <v>43472</v>
      </c>
      <c r="BA231" s="42">
        <v>93.462401999999997</v>
      </c>
      <c r="BB231" s="39">
        <f>IF(ISBLANK(BA232),"",Short7[[#This Row],[Adj Close]]/BA232-1)</f>
        <v>0.15083686260086271</v>
      </c>
    </row>
    <row r="232" spans="1:54" x14ac:dyDescent="0.25">
      <c r="A232" s="40">
        <v>43465</v>
      </c>
      <c r="B232" s="42">
        <v>2531.9399410000001</v>
      </c>
      <c r="C232" s="39">
        <f>IF(ISBLANK(B233), "", GSPC[[#This Row],[Adj Close]]/B233-1)</f>
        <v>1.8585994989765542E-2</v>
      </c>
      <c r="D232" s="40">
        <v>43465</v>
      </c>
      <c r="E232" s="38">
        <v>30.27</v>
      </c>
      <c r="F232" s="39">
        <f>IF(ISBLANK(E233), "", Long0[[#This Row],[Adj Close]]/E233-1)</f>
        <v>0.131588785046729</v>
      </c>
      <c r="G232" s="32">
        <v>43465</v>
      </c>
      <c r="H232">
        <v>66.784987999999998</v>
      </c>
      <c r="I232" s="36">
        <f>IF(ISBLANK(H233),"",Long1[[#This Row],[Adj Close]]/H233-1)</f>
        <v>3.1759792125971131E-2</v>
      </c>
      <c r="J232" s="40">
        <v>43472</v>
      </c>
      <c r="K232" s="38">
        <v>12.9</v>
      </c>
      <c r="L232" s="39">
        <f>IF(ISBLANK(K233),"",Long2[[#This Row],[Adj Close]]/K233-1)</f>
        <v>0.11206896551724155</v>
      </c>
      <c r="P232" s="40">
        <v>43465</v>
      </c>
      <c r="Q232" s="38">
        <v>24.641245000000001</v>
      </c>
      <c r="R232" s="39">
        <f>IF(ISBLANK(Q233),"",Long4[[#This Row],[Adj Close]]/Q233-1)</f>
        <v>5.8483771974080279E-2</v>
      </c>
      <c r="S232" s="32">
        <v>43465</v>
      </c>
      <c r="T232">
        <v>49.439999</v>
      </c>
      <c r="U232" s="36">
        <f>IF(ISBLANK(T233),"",Long5[[#This Row],[Adj Close]]/T233-1)</f>
        <v>2.1276575087791905E-2</v>
      </c>
      <c r="V232" s="40">
        <v>43465</v>
      </c>
      <c r="W232" s="38">
        <v>68.839995999999999</v>
      </c>
      <c r="X232" s="39">
        <f>IF(ISBLANK(W233),"",Long6[[#This Row],[Adj Close]]/W233-1)</f>
        <v>-1.3188159025568802E-2</v>
      </c>
      <c r="Y232" s="32">
        <v>43465</v>
      </c>
      <c r="Z232">
        <v>7.9427070000000004</v>
      </c>
      <c r="AA232" s="36">
        <f>IF(ISBLANK(Z233),"",Long7[[#This Row],[Adj Close]]/Z233-1)</f>
        <v>1.5625065932392435E-2</v>
      </c>
      <c r="AE232" s="32">
        <v>43465</v>
      </c>
      <c r="AF232" s="47">
        <v>39.240810000000003</v>
      </c>
      <c r="AG232" s="36">
        <f>IF(ISBLANK(AF233),"",Short0[[#This Row],[Adj Close]]/AF233-1)</f>
        <v>4.5143236534044284E-2</v>
      </c>
      <c r="AH232" s="40">
        <v>43465</v>
      </c>
      <c r="AI232" s="42">
        <v>46.039349000000001</v>
      </c>
      <c r="AJ232" s="39">
        <f>IF(ISBLANK(AH233),"",Short1[[#This Row],[Adj Close]]/AH233-1)</f>
        <v>-0.99894060129320261</v>
      </c>
      <c r="AK232" s="32">
        <v>43465</v>
      </c>
      <c r="AL232" s="47">
        <v>108.040001</v>
      </c>
      <c r="AM232" s="36">
        <f>IF(ISBLANK(AL233),"",Short2[[#This Row],[Adj Close]]/AL233-1)</f>
        <v>5.1075006799542688E-2</v>
      </c>
      <c r="AN232" s="40">
        <v>43465</v>
      </c>
      <c r="AO232" s="42">
        <v>26.408263999999999</v>
      </c>
      <c r="AP232" s="39">
        <f>IF(ISBLANK(AO233),"",Short3[[#This Row],[Adj Close]]/AO233-1)</f>
        <v>5.7572403819460938E-2</v>
      </c>
      <c r="AQ232" s="32">
        <v>43465</v>
      </c>
      <c r="AR232" s="47">
        <v>19.686007</v>
      </c>
      <c r="AS232" s="36">
        <f>IF(ISBLANK(AR233),"",Short4[[#This Row],[Adj Close]]/AR233-1)</f>
        <v>1.5884346722246701E-2</v>
      </c>
      <c r="AT232" s="40">
        <v>43465</v>
      </c>
      <c r="AU232" s="42">
        <v>28.972719000000001</v>
      </c>
      <c r="AV232" s="39">
        <f>IF(ISBLANK(AU233),"",Short5[[#This Row],[Adj Close]]/AU233-1)</f>
        <v>5.4476180701402921E-2</v>
      </c>
      <c r="AW232" s="32">
        <v>43465</v>
      </c>
      <c r="AX232" s="47">
        <v>57.066119999999998</v>
      </c>
      <c r="AY232" s="36">
        <f>IF(ISBLANK(AX233),"",Short6[[#This Row],[Adj Close]]/AX233-1)</f>
        <v>-2.9857564159131655E-2</v>
      </c>
      <c r="AZ232" s="40">
        <v>43465</v>
      </c>
      <c r="BA232" s="42">
        <v>81.212554999999995</v>
      </c>
      <c r="BB232" s="39">
        <f>IF(ISBLANK(BA233),"",Short7[[#This Row],[Adj Close]]/BA233-1)</f>
        <v>-9.951223284291022E-2</v>
      </c>
    </row>
    <row r="233" spans="1:54" x14ac:dyDescent="0.25">
      <c r="A233" s="40">
        <v>43458</v>
      </c>
      <c r="B233" s="42">
        <v>2485.73999</v>
      </c>
      <c r="C233" s="39">
        <f>IF(ISBLANK(B234), "", GSPC[[#This Row],[Adj Close]]/B234-1)</f>
        <v>2.8601877686016186E-2</v>
      </c>
      <c r="D233" s="40">
        <v>43458</v>
      </c>
      <c r="E233" s="38">
        <v>26.75</v>
      </c>
      <c r="F233" s="39">
        <f>IF(ISBLANK(E234), "", Long0[[#This Row],[Adj Close]]/E234-1)</f>
        <v>0.17685877694676644</v>
      </c>
      <c r="G233" s="32">
        <v>43458</v>
      </c>
      <c r="H233">
        <v>64.729202000000001</v>
      </c>
      <c r="I233" s="36">
        <f>IF(ISBLANK(H234),"",Long1[[#This Row],[Adj Close]]/H234-1)</f>
        <v>-6.2551581949833457E-3</v>
      </c>
      <c r="J233" s="40">
        <v>43465</v>
      </c>
      <c r="K233" s="38">
        <v>11.6</v>
      </c>
      <c r="L233" s="39">
        <f>IF(ISBLANK(K234),"",Long2[[#This Row],[Adj Close]]/K234-1)</f>
        <v>0.12621359223300965</v>
      </c>
      <c r="P233" s="40">
        <v>43458</v>
      </c>
      <c r="Q233" s="38">
        <v>23.279757</v>
      </c>
      <c r="R233" s="39">
        <f>IF(ISBLANK(Q234),"",Long4[[#This Row],[Adj Close]]/Q234-1)</f>
        <v>3.6288873702488678E-2</v>
      </c>
      <c r="S233" s="32">
        <v>43458</v>
      </c>
      <c r="T233">
        <v>48.41</v>
      </c>
      <c r="U233" s="36">
        <f>IF(ISBLANK(T234),"",Long5[[#This Row],[Adj Close]]/T234-1)</f>
        <v>9.9977327878996824E-2</v>
      </c>
      <c r="V233" s="40">
        <v>43458</v>
      </c>
      <c r="W233" s="38">
        <v>69.760002</v>
      </c>
      <c r="X233" s="39">
        <f>IF(ISBLANK(W234),"",Long6[[#This Row],[Adj Close]]/W234-1)</f>
        <v>3.3787772653181447E-2</v>
      </c>
      <c r="Y233" s="32">
        <v>43458</v>
      </c>
      <c r="Z233">
        <v>7.8205109999999998</v>
      </c>
      <c r="AA233" s="36">
        <f>IF(ISBLANK(Z234),"",Long7[[#This Row],[Adj Close]]/Z234-1)</f>
        <v>4.5226061476660862E-2</v>
      </c>
      <c r="AE233" s="32">
        <v>43458</v>
      </c>
      <c r="AF233" s="47">
        <v>37.545867999999999</v>
      </c>
      <c r="AG233" s="36">
        <f>IF(ISBLANK(AF234),"",Short0[[#This Row],[Adj Close]]/AF234-1)</f>
        <v>1.2063725574233519E-2</v>
      </c>
      <c r="AH233" s="40">
        <v>43458</v>
      </c>
      <c r="AI233" s="42">
        <v>44.808712</v>
      </c>
      <c r="AJ233" s="39">
        <f>IF(ISBLANK(AH234),"",Short1[[#This Row],[Adj Close]]/AH234-1)</f>
        <v>-0.99896875303215116</v>
      </c>
      <c r="AK233" s="32">
        <v>43458</v>
      </c>
      <c r="AL233" s="47">
        <v>102.790001</v>
      </c>
      <c r="AM233" s="36">
        <f>IF(ISBLANK(AL234),"",Short2[[#This Row],[Adj Close]]/AL234-1)</f>
        <v>0.11910727532079002</v>
      </c>
      <c r="AN233" s="40">
        <v>43458</v>
      </c>
      <c r="AO233" s="42">
        <v>24.970644</v>
      </c>
      <c r="AP233" s="39">
        <f>IF(ISBLANK(AO234),"",Short3[[#This Row],[Adj Close]]/AO234-1)</f>
        <v>3.0612189726972439E-2</v>
      </c>
      <c r="AQ233" s="32">
        <v>43458</v>
      </c>
      <c r="AR233" s="47">
        <v>19.378197</v>
      </c>
      <c r="AS233" s="36">
        <f>IF(ISBLANK(AR234),"",Short4[[#This Row],[Adj Close]]/AR234-1)</f>
        <v>7.6258211814438148E-2</v>
      </c>
      <c r="AT233" s="40">
        <v>43458</v>
      </c>
      <c r="AU233" s="42">
        <v>27.475935</v>
      </c>
      <c r="AV233" s="39">
        <f>IF(ISBLANK(AU234),"",Short5[[#This Row],[Adj Close]]/AU234-1)</f>
        <v>9.1035858519787904E-3</v>
      </c>
      <c r="AW233" s="32">
        <v>43458</v>
      </c>
      <c r="AX233" s="47">
        <v>58.822414000000002</v>
      </c>
      <c r="AY233" s="36">
        <f>IF(ISBLANK(AX234),"",Short6[[#This Row],[Adj Close]]/AX234-1)</f>
        <v>7.8591630575119975E-2</v>
      </c>
      <c r="AZ233" s="40">
        <v>43458</v>
      </c>
      <c r="BA233" s="42">
        <v>90.187293999999994</v>
      </c>
      <c r="BB233" s="39">
        <f>IF(ISBLANK(BA234),"",Short7[[#This Row],[Adj Close]]/BA234-1)</f>
        <v>7.1304122110905199E-2</v>
      </c>
    </row>
    <row r="234" spans="1:54" x14ac:dyDescent="0.25">
      <c r="A234" s="40">
        <v>43451</v>
      </c>
      <c r="B234" s="42">
        <v>2416.6201169999999</v>
      </c>
      <c r="C234" s="39">
        <f>IF(ISBLANK(B235), "", GSPC[[#This Row],[Adj Close]]/B235-1)</f>
        <v>-7.0512831960279576E-2</v>
      </c>
      <c r="D234" s="40">
        <v>43451</v>
      </c>
      <c r="E234" s="38">
        <v>22.73</v>
      </c>
      <c r="F234" s="39">
        <f>IF(ISBLANK(E235), "", Long0[[#This Row],[Adj Close]]/E235-1)</f>
        <v>-0.30468030910615806</v>
      </c>
      <c r="G234" s="32">
        <v>43451</v>
      </c>
      <c r="H234">
        <v>65.136641999999995</v>
      </c>
      <c r="I234" s="36">
        <f>IF(ISBLANK(H235),"",Long1[[#This Row],[Adj Close]]/H235-1)</f>
        <v>-6.6118143607522994E-2</v>
      </c>
      <c r="J234" s="40">
        <v>43458</v>
      </c>
      <c r="K234" s="38">
        <v>10.3</v>
      </c>
      <c r="L234" s="39">
        <f>IF(ISBLANK(K235),"",Long2[[#This Row],[Adj Close]]/K235-1)</f>
        <v>2.4875621890547261E-2</v>
      </c>
      <c r="P234" s="40">
        <v>43451</v>
      </c>
      <c r="Q234" s="38">
        <v>22.464544</v>
      </c>
      <c r="R234" s="39">
        <f>IF(ISBLANK(Q235),"",Long4[[#This Row],[Adj Close]]/Q235-1)</f>
        <v>-9.6654211112396027E-2</v>
      </c>
      <c r="S234" s="32">
        <v>43451</v>
      </c>
      <c r="T234">
        <v>44.009998000000003</v>
      </c>
      <c r="U234" s="36">
        <f>IF(ISBLANK(T235),"",Long5[[#This Row],[Adj Close]]/T235-1)</f>
        <v>-0.13992574320600903</v>
      </c>
      <c r="V234" s="40">
        <v>43451</v>
      </c>
      <c r="W234" s="38">
        <v>67.480002999999996</v>
      </c>
      <c r="X234" s="39">
        <f>IF(ISBLANK(W235),"",Long6[[#This Row],[Adj Close]]/W235-1)</f>
        <v>-2.9902171647560927E-2</v>
      </c>
      <c r="Y234" s="32">
        <v>43451</v>
      </c>
      <c r="Z234">
        <v>7.4821239999999998</v>
      </c>
      <c r="AA234" s="36">
        <f>IF(ISBLANK(Z235),"",Long7[[#This Row],[Adj Close]]/Z235-1)</f>
        <v>7.4224032442693488E-2</v>
      </c>
      <c r="AE234" s="32">
        <v>43451</v>
      </c>
      <c r="AF234" s="47">
        <v>37.098323999999998</v>
      </c>
      <c r="AG234" s="36">
        <f>IF(ISBLANK(AF235),"",Short0[[#This Row],[Adj Close]]/AF235-1)</f>
        <v>-3.108677824750572E-2</v>
      </c>
      <c r="AH234" s="40">
        <v>43451</v>
      </c>
      <c r="AI234" s="42">
        <v>42.644202999999997</v>
      </c>
      <c r="AJ234" s="39">
        <f>IF(ISBLANK(AH235),"",Short1[[#This Row],[Adj Close]]/AH235-1)</f>
        <v>-0.99901840983795231</v>
      </c>
      <c r="AK234" s="32">
        <v>43451</v>
      </c>
      <c r="AL234" s="47">
        <v>91.849997999999999</v>
      </c>
      <c r="AM234" s="36">
        <f>IF(ISBLANK(AL235),"",Short2[[#This Row],[Adj Close]]/AL235-1)</f>
        <v>-0.12739885754514801</v>
      </c>
      <c r="AN234" s="40">
        <v>43451</v>
      </c>
      <c r="AO234" s="42">
        <v>24.228943000000001</v>
      </c>
      <c r="AP234" s="39">
        <f>IF(ISBLANK(AO235),"",Short3[[#This Row],[Adj Close]]/AO235-1)</f>
        <v>-8.9156622610825575E-2</v>
      </c>
      <c r="AQ234" s="32">
        <v>43451</v>
      </c>
      <c r="AR234" s="47">
        <v>18.005155999999999</v>
      </c>
      <c r="AS234" s="36">
        <f>IF(ISBLANK(AR235),"",Short4[[#This Row],[Adj Close]]/AR235-1)</f>
        <v>9.8933353226273724E-3</v>
      </c>
      <c r="AT234" s="40">
        <v>43451</v>
      </c>
      <c r="AU234" s="42">
        <v>27.228062000000001</v>
      </c>
      <c r="AV234" s="39">
        <f>IF(ISBLANK(AU235),"",Short5[[#This Row],[Adj Close]]/AU235-1)</f>
        <v>-7.6624807516151194E-2</v>
      </c>
      <c r="AW234" s="32">
        <v>43451</v>
      </c>
      <c r="AX234" s="47">
        <v>54.536315999999999</v>
      </c>
      <c r="AY234" s="36">
        <f>IF(ISBLANK(AX235),"",Short6[[#This Row],[Adj Close]]/AX235-1)</f>
        <v>-5.1890476251902906E-2</v>
      </c>
      <c r="AZ234" s="40">
        <v>43451</v>
      </c>
      <c r="BA234" s="42">
        <v>84.184585999999996</v>
      </c>
      <c r="BB234" s="39">
        <f>IF(ISBLANK(BA235),"",Short7[[#This Row],[Adj Close]]/BA235-1)</f>
        <v>-9.3590881336223619E-2</v>
      </c>
    </row>
    <row r="235" spans="1:54" x14ac:dyDescent="0.25">
      <c r="A235" s="40">
        <v>43444</v>
      </c>
      <c r="B235" s="42">
        <v>2599.9499510000001</v>
      </c>
      <c r="C235" s="39">
        <f>IF(ISBLANK(B236), "", GSPC[[#This Row],[Adj Close]]/B236-1)</f>
        <v>-1.2582270959705988E-2</v>
      </c>
      <c r="D235" s="40">
        <v>43444</v>
      </c>
      <c r="E235" s="38">
        <v>32.689999</v>
      </c>
      <c r="F235" s="39">
        <f>IF(ISBLANK(E236), "", Long0[[#This Row],[Adj Close]]/E236-1)</f>
        <v>-6.7598457855149507E-2</v>
      </c>
      <c r="G235" s="32">
        <v>43444</v>
      </c>
      <c r="H235">
        <v>69.748267999999996</v>
      </c>
      <c r="I235" s="36">
        <f>IF(ISBLANK(H236),"",Long1[[#This Row],[Adj Close]]/H236-1)</f>
        <v>4.2668506519625282E-3</v>
      </c>
      <c r="J235" s="40">
        <v>43451</v>
      </c>
      <c r="K235" s="38">
        <v>10.050000000000001</v>
      </c>
      <c r="L235" s="39">
        <f>IF(ISBLANK(K236),"",Long2[[#This Row],[Adj Close]]/K236-1)</f>
        <v>-9.8522167487684609E-3</v>
      </c>
      <c r="P235" s="40">
        <v>43444</v>
      </c>
      <c r="Q235" s="38">
        <v>24.868155999999999</v>
      </c>
      <c r="R235" s="39">
        <f>IF(ISBLANK(Q236),"",Long4[[#This Row],[Adj Close]]/Q236-1)</f>
        <v>-6.0933011652922087E-2</v>
      </c>
      <c r="S235" s="32">
        <v>43444</v>
      </c>
      <c r="T235">
        <v>51.169998</v>
      </c>
      <c r="U235" s="36">
        <f>IF(ISBLANK(T236),"",Long5[[#This Row],[Adj Close]]/T236-1)</f>
        <v>-4.1939749110653346E-2</v>
      </c>
      <c r="V235" s="40">
        <v>43444</v>
      </c>
      <c r="W235" s="38">
        <v>69.559997999999993</v>
      </c>
      <c r="X235" s="39">
        <f>IF(ISBLANK(W236),"",Long6[[#This Row],[Adj Close]]/W236-1)</f>
        <v>2.0539816869729055E-2</v>
      </c>
      <c r="Y235" s="32">
        <v>43444</v>
      </c>
      <c r="Z235">
        <v>6.9651430000000003</v>
      </c>
      <c r="AA235" s="36">
        <f>IF(ISBLANK(Z236),"",Long7[[#This Row],[Adj Close]]/Z236-1)</f>
        <v>-4.9999938622935947E-2</v>
      </c>
      <c r="AE235" s="32">
        <v>43444</v>
      </c>
      <c r="AF235" s="47">
        <v>38.288592999999999</v>
      </c>
      <c r="AG235" s="36">
        <f>IF(ISBLANK(AF236),"",Short0[[#This Row],[Adj Close]]/AF236-1)</f>
        <v>-4.2618901837776835E-2</v>
      </c>
      <c r="AH235" s="40">
        <v>43444</v>
      </c>
      <c r="AI235" s="42">
        <v>47.967059999999996</v>
      </c>
      <c r="AJ235" s="39">
        <f>IF(ISBLANK(AH236),"",Short1[[#This Row],[Adj Close]]/AH236-1)</f>
        <v>-0.99889570964845642</v>
      </c>
      <c r="AK235" s="32">
        <v>43444</v>
      </c>
      <c r="AL235" s="47">
        <v>105.260002</v>
      </c>
      <c r="AM235" s="36">
        <f>IF(ISBLANK(AL236),"",Short2[[#This Row],[Adj Close]]/AL236-1)</f>
        <v>-3.7857465914916677E-3</v>
      </c>
      <c r="AN235" s="40">
        <v>43444</v>
      </c>
      <c r="AO235" s="42">
        <v>26.600559000000001</v>
      </c>
      <c r="AP235" s="39">
        <f>IF(ISBLANK(AO236),"",Short3[[#This Row],[Adj Close]]/AO236-1)</f>
        <v>-4.9099739798404096E-2</v>
      </c>
      <c r="AQ235" s="32">
        <v>43444</v>
      </c>
      <c r="AR235" s="47">
        <v>17.828769999999999</v>
      </c>
      <c r="AS235" s="36">
        <f>IF(ISBLANK(AR236),"",Short4[[#This Row],[Adj Close]]/AR236-1)</f>
        <v>-0.22434550234881168</v>
      </c>
      <c r="AT235" s="40">
        <v>43444</v>
      </c>
      <c r="AU235" s="42">
        <v>29.487539000000002</v>
      </c>
      <c r="AV235" s="39">
        <f>IF(ISBLANK(AU236),"",Short5[[#This Row],[Adj Close]]/AU236-1)</f>
        <v>-7.6612776831436413E-2</v>
      </c>
      <c r="AW235" s="32">
        <v>43444</v>
      </c>
      <c r="AX235" s="47">
        <v>57.521113999999997</v>
      </c>
      <c r="AY235" s="36">
        <f>IF(ISBLANK(AX236),"",Short6[[#This Row],[Adj Close]]/AX236-1)</f>
        <v>3.0389082214463681E-2</v>
      </c>
      <c r="AZ235" s="40">
        <v>43444</v>
      </c>
      <c r="BA235" s="42">
        <v>92.877028999999993</v>
      </c>
      <c r="BB235" s="39">
        <f>IF(ISBLANK(BA236),"",Short7[[#This Row],[Adj Close]]/BA236-1)</f>
        <v>-3.3548569285047902E-3</v>
      </c>
    </row>
    <row r="236" spans="1:54" x14ac:dyDescent="0.25">
      <c r="A236" s="40">
        <v>43437</v>
      </c>
      <c r="B236" s="42">
        <v>2633.080078</v>
      </c>
      <c r="C236" s="39">
        <f>IF(ISBLANK(B237), "", GSPC[[#This Row],[Adj Close]]/B237-1)</f>
        <v>-4.6044210172362043E-2</v>
      </c>
      <c r="D236" s="40">
        <v>43437</v>
      </c>
      <c r="E236" s="38">
        <v>35.060001</v>
      </c>
      <c r="F236" s="39">
        <f>IF(ISBLANK(E237), "", Long0[[#This Row],[Adj Close]]/E237-1)</f>
        <v>-8.5311787878330936E-2</v>
      </c>
      <c r="G236" s="32">
        <v>43437</v>
      </c>
      <c r="H236">
        <v>69.451926999999998</v>
      </c>
      <c r="I236" s="36">
        <f>IF(ISBLANK(H237),"",Long1[[#This Row],[Adj Close]]/H237-1)</f>
        <v>-4.1411105837906637E-2</v>
      </c>
      <c r="J236" s="40">
        <v>43444</v>
      </c>
      <c r="K236" s="38">
        <v>10.15</v>
      </c>
      <c r="L236" s="39">
        <f>IF(ISBLANK(K237),"",Long2[[#This Row],[Adj Close]]/K237-1)</f>
        <v>-4.245283018867918E-2</v>
      </c>
      <c r="P236" s="40">
        <v>43437</v>
      </c>
      <c r="Q236" s="38">
        <v>26.481770000000001</v>
      </c>
      <c r="R236" s="39">
        <f>IF(ISBLANK(Q237),"",Long4[[#This Row],[Adj Close]]/Q237-1)</f>
        <v>-1.6026475144513275E-2</v>
      </c>
      <c r="S236" s="32">
        <v>43437</v>
      </c>
      <c r="T236">
        <v>53.41</v>
      </c>
      <c r="U236" s="36">
        <f>IF(ISBLANK(T237),"",Long5[[#This Row],[Adj Close]]/T237-1)</f>
        <v>-0.14475581833857787</v>
      </c>
      <c r="V236" s="40">
        <v>43437</v>
      </c>
      <c r="W236" s="38">
        <v>68.160004000000001</v>
      </c>
      <c r="X236" s="39">
        <f>IF(ISBLANK(W237),"",Long6[[#This Row],[Adj Close]]/W237-1)</f>
        <v>-5.2543757227029309E-2</v>
      </c>
      <c r="Y236" s="32">
        <v>43437</v>
      </c>
      <c r="Z236">
        <v>7.3317290000000002</v>
      </c>
      <c r="AA236" s="36">
        <f>IF(ISBLANK(Z237),"",Long7[[#This Row],[Adj Close]]/Z237-1)</f>
        <v>-5.4545531917747025E-2</v>
      </c>
      <c r="AE236" s="32">
        <v>43437</v>
      </c>
      <c r="AF236" s="47">
        <v>39.993053000000003</v>
      </c>
      <c r="AG236" s="36">
        <f>IF(ISBLANK(AF237),"",Short0[[#This Row],[Adj Close]]/AF237-1)</f>
        <v>-1.708432150926964E-2</v>
      </c>
      <c r="AH236" s="40">
        <v>43437</v>
      </c>
      <c r="AI236" s="42">
        <v>52.480483999999997</v>
      </c>
      <c r="AJ236" s="39">
        <f>IF(ISBLANK(AH237),"",Short1[[#This Row],[Adj Close]]/AH237-1)</f>
        <v>-0.99879160755238316</v>
      </c>
      <c r="AK236" s="32">
        <v>43437</v>
      </c>
      <c r="AL236" s="47">
        <v>105.660004</v>
      </c>
      <c r="AM236" s="36">
        <f>IF(ISBLANK(AL237),"",Short2[[#This Row],[Adj Close]]/AL237-1)</f>
        <v>-5.4327385993178545E-2</v>
      </c>
      <c r="AN236" s="40">
        <v>43437</v>
      </c>
      <c r="AO236" s="42">
        <v>27.974079</v>
      </c>
      <c r="AP236" s="39">
        <f>IF(ISBLANK(AO237),"",Short3[[#This Row],[Adj Close]]/AO237-1)</f>
        <v>-9.7755528884578169E-2</v>
      </c>
      <c r="AQ236" s="32">
        <v>43437</v>
      </c>
      <c r="AR236" s="47">
        <v>22.985453</v>
      </c>
      <c r="AS236" s="36">
        <f>IF(ISBLANK(AR237),"",Short4[[#This Row],[Adj Close]]/AR237-1)</f>
        <v>-0.12391250183284874</v>
      </c>
      <c r="AT236" s="40">
        <v>43437</v>
      </c>
      <c r="AU236" s="42">
        <v>31.934099</v>
      </c>
      <c r="AV236" s="39">
        <f>IF(ISBLANK(AU237),"",Short5[[#This Row],[Adj Close]]/AU237-1)</f>
        <v>-6.8888969362944086E-2</v>
      </c>
      <c r="AW236" s="32">
        <v>43437</v>
      </c>
      <c r="AX236" s="47">
        <v>55.824654000000002</v>
      </c>
      <c r="AY236" s="36">
        <f>IF(ISBLANK(AX237),"",Short6[[#This Row],[Adj Close]]/AX237-1)</f>
        <v>-6.3852387430172075E-2</v>
      </c>
      <c r="AZ236" s="40">
        <v>43437</v>
      </c>
      <c r="BA236" s="42">
        <v>93.189667</v>
      </c>
      <c r="BB236" s="39">
        <f>IF(ISBLANK(BA237),"",Short7[[#This Row],[Adj Close]]/BA237-1)</f>
        <v>3.8545163647619951E-2</v>
      </c>
    </row>
    <row r="237" spans="1:54" x14ac:dyDescent="0.25">
      <c r="A237" s="40">
        <v>43430</v>
      </c>
      <c r="B237" s="42">
        <v>2760.169922</v>
      </c>
      <c r="C237" s="39">
        <f>IF(ISBLANK(B238), "", GSPC[[#This Row],[Adj Close]]/B238-1)</f>
        <v>4.8473675866857135E-2</v>
      </c>
      <c r="D237" s="40">
        <v>43430</v>
      </c>
      <c r="E237" s="38">
        <v>38.330002</v>
      </c>
      <c r="F237" s="39">
        <f>IF(ISBLANK(E238), "", Long0[[#This Row],[Adj Close]]/E238-1)</f>
        <v>7.4873864273696134E-2</v>
      </c>
      <c r="G237" s="32">
        <v>43430</v>
      </c>
      <c r="H237">
        <v>72.452254999999994</v>
      </c>
      <c r="I237" s="36">
        <f>IF(ISBLANK(H238),"",Long1[[#This Row],[Adj Close]]/H238-1)</f>
        <v>1.9546396888123097E-2</v>
      </c>
      <c r="J237" s="40">
        <v>43437</v>
      </c>
      <c r="K237" s="38">
        <v>10.6</v>
      </c>
      <c r="L237" s="39">
        <f>IF(ISBLANK(K238),"",Long2[[#This Row],[Adj Close]]/K238-1)</f>
        <v>0.15720524017467241</v>
      </c>
      <c r="P237" s="40">
        <v>43430</v>
      </c>
      <c r="Q237" s="38">
        <v>26.913091999999999</v>
      </c>
      <c r="R237" s="39">
        <f>IF(ISBLANK(Q238),"",Long4[[#This Row],[Adj Close]]/Q238-1)</f>
        <v>-1.1933778459077282E-2</v>
      </c>
      <c r="S237" s="32">
        <v>43430</v>
      </c>
      <c r="T237">
        <v>62.450001</v>
      </c>
      <c r="U237" s="36">
        <f>IF(ISBLANK(T238),"",Long5[[#This Row],[Adj Close]]/T238-1)</f>
        <v>0.12017939013452916</v>
      </c>
      <c r="V237" s="40">
        <v>43430</v>
      </c>
      <c r="W237" s="38">
        <v>71.940002000000007</v>
      </c>
      <c r="X237" s="39">
        <f>IF(ISBLANK(W238),"",Long6[[#This Row],[Adj Close]]/W238-1)</f>
        <v>6.9262828021147804E-2</v>
      </c>
      <c r="Y237" s="32">
        <v>43430</v>
      </c>
      <c r="Z237">
        <v>7.7547139999999999</v>
      </c>
      <c r="AA237" s="36">
        <f>IF(ISBLANK(Z238),"",Long7[[#This Row],[Adj Close]]/Z238-1)</f>
        <v>-2.59739802997071E-2</v>
      </c>
      <c r="AE237" s="32">
        <v>43430</v>
      </c>
      <c r="AF237" s="47">
        <v>40.688183000000002</v>
      </c>
      <c r="AG237" s="36">
        <f>IF(ISBLANK(AF238),"",Short0[[#This Row],[Adj Close]]/AF238-1)</f>
        <v>-2.3377244171818301E-4</v>
      </c>
      <c r="AH237" s="40">
        <v>43430</v>
      </c>
      <c r="AI237" s="42">
        <v>55.954346000000001</v>
      </c>
      <c r="AJ237" s="39">
        <f>IF(ISBLANK(AH238),"",Short1[[#This Row],[Adj Close]]/AH238-1)</f>
        <v>-0.99871141224696591</v>
      </c>
      <c r="AK237" s="32">
        <v>43430</v>
      </c>
      <c r="AL237" s="47">
        <v>111.730003</v>
      </c>
      <c r="AM237" s="36">
        <f>IF(ISBLANK(AL238),"",Short2[[#This Row],[Adj Close]]/AL238-1)</f>
        <v>0.20697853516257969</v>
      </c>
      <c r="AN237" s="40">
        <v>43430</v>
      </c>
      <c r="AO237" s="42">
        <v>31.004988000000001</v>
      </c>
      <c r="AP237" s="39">
        <f>IF(ISBLANK(AO238),"",Short3[[#This Row],[Adj Close]]/AO238-1)</f>
        <v>1.1048031501275313E-2</v>
      </c>
      <c r="AQ237" s="32">
        <v>43430</v>
      </c>
      <c r="AR237" s="47">
        <v>26.236481000000001</v>
      </c>
      <c r="AS237" s="36">
        <f>IF(ISBLANK(AR238),"",Short4[[#This Row],[Adj Close]]/AR238-1)</f>
        <v>4.982016817381818E-2</v>
      </c>
      <c r="AT237" s="40">
        <v>43430</v>
      </c>
      <c r="AU237" s="42">
        <v>34.296768</v>
      </c>
      <c r="AV237" s="39">
        <f>IF(ISBLANK(AU238),"",Short5[[#This Row],[Adj Close]]/AU238-1)</f>
        <v>2.8571490265827615E-2</v>
      </c>
      <c r="AW237" s="32">
        <v>43430</v>
      </c>
      <c r="AX237" s="47">
        <v>59.63232</v>
      </c>
      <c r="AY237" s="36">
        <f>IF(ISBLANK(AX238),"",Short6[[#This Row],[Adj Close]]/AX238-1)</f>
        <v>9.5015014600336123E-2</v>
      </c>
      <c r="AZ237" s="40">
        <v>43430</v>
      </c>
      <c r="BA237" s="42">
        <v>89.730971999999994</v>
      </c>
      <c r="BB237" s="39">
        <f>IF(ISBLANK(BA238),"",Short7[[#This Row],[Adj Close]]/BA238-1)</f>
        <v>4.2806674755061502E-2</v>
      </c>
    </row>
    <row r="238" spans="1:54" x14ac:dyDescent="0.25">
      <c r="A238" s="40">
        <v>43423</v>
      </c>
      <c r="B238" s="42">
        <v>2632.5600589999999</v>
      </c>
      <c r="C238" s="39">
        <f>IF(ISBLANK(B239), "", GSPC[[#This Row],[Adj Close]]/B239-1)</f>
        <v>-3.7901946899231875E-2</v>
      </c>
      <c r="D238" s="40">
        <v>43423</v>
      </c>
      <c r="E238" s="38">
        <v>35.659999999999997</v>
      </c>
      <c r="F238" s="39">
        <f>IF(ISBLANK(E239), "", Long0[[#This Row],[Adj Close]]/E239-1)</f>
        <v>-4.0365984930032295E-2</v>
      </c>
      <c r="G238" s="32">
        <v>43423</v>
      </c>
      <c r="H238">
        <v>71.063225000000003</v>
      </c>
      <c r="I238" s="36">
        <f>IF(ISBLANK(H239),"",Long1[[#This Row],[Adj Close]]/H239-1)</f>
        <v>-2.885330915516493E-2</v>
      </c>
      <c r="J238" s="40">
        <v>43430</v>
      </c>
      <c r="K238" s="38">
        <v>9.16</v>
      </c>
      <c r="L238" s="39">
        <f>IF(ISBLANK(K239),"",Long2[[#This Row],[Adj Close]]/K239-1)</f>
        <v>0.106280193236715</v>
      </c>
      <c r="P238" s="40">
        <v>43423</v>
      </c>
      <c r="Q238" s="38">
        <v>27.238146</v>
      </c>
      <c r="R238" s="39">
        <f>IF(ISBLANK(Q239),"",Long4[[#This Row],[Adj Close]]/Q239-1)</f>
        <v>-1.5662724881627565E-2</v>
      </c>
      <c r="S238" s="32">
        <v>43423</v>
      </c>
      <c r="T238">
        <v>55.75</v>
      </c>
      <c r="U238" s="36">
        <f>IF(ISBLANK(T239),"",Long5[[#This Row],[Adj Close]]/T239-1)</f>
        <v>-5.6364283806219273E-2</v>
      </c>
      <c r="V238" s="40">
        <v>43423</v>
      </c>
      <c r="W238" s="38">
        <v>67.279999000000004</v>
      </c>
      <c r="X238" s="39">
        <f>IF(ISBLANK(W239),"",Long6[[#This Row],[Adj Close]]/W239-1)</f>
        <v>-4.295880328767554E-2</v>
      </c>
      <c r="Y238" s="32">
        <v>43423</v>
      </c>
      <c r="Z238">
        <v>7.961506</v>
      </c>
      <c r="AA238" s="36">
        <f>IF(ISBLANK(Z239),"",Long7[[#This Row],[Adj Close]]/Z239-1)</f>
        <v>-3.1999966928868862E-2</v>
      </c>
      <c r="AE238" s="32">
        <v>43423</v>
      </c>
      <c r="AF238" s="47">
        <v>40.697696999999998</v>
      </c>
      <c r="AG238" s="36">
        <f>IF(ISBLANK(AF239),"",Short0[[#This Row],[Adj Close]]/AF239-1)</f>
        <v>4.1169133835641913E-2</v>
      </c>
      <c r="AH238" s="40">
        <v>43423</v>
      </c>
      <c r="AI238" s="42">
        <v>54.187095999999997</v>
      </c>
      <c r="AJ238" s="39">
        <f>IF(ISBLANK(AH239),"",Short1[[#This Row],[Adj Close]]/AH239-1)</f>
        <v>-0.99875190952644188</v>
      </c>
      <c r="AK238" s="32">
        <v>43423</v>
      </c>
      <c r="AL238" s="47">
        <v>92.57</v>
      </c>
      <c r="AM238" s="36">
        <f>IF(ISBLANK(AL239),"",Short2[[#This Row],[Adj Close]]/AL239-1)</f>
        <v>-7.9088711075071094E-2</v>
      </c>
      <c r="AN238" s="40">
        <v>43423</v>
      </c>
      <c r="AO238" s="42">
        <v>30.666187000000001</v>
      </c>
      <c r="AP238" s="39">
        <f>IF(ISBLANK(AO239),"",Short3[[#This Row],[Adj Close]]/AO239-1)</f>
        <v>-4.0950710840208848E-2</v>
      </c>
      <c r="AQ238" s="32">
        <v>43423</v>
      </c>
      <c r="AR238" s="47">
        <v>24.991405</v>
      </c>
      <c r="AS238" s="36">
        <f>IF(ISBLANK(AR239),"",Short4[[#This Row],[Adj Close]]/AR239-1)</f>
        <v>-5.8133524585422092E-2</v>
      </c>
      <c r="AT238" s="40">
        <v>43423</v>
      </c>
      <c r="AU238" s="42">
        <v>33.344078000000003</v>
      </c>
      <c r="AV238" s="39">
        <f>IF(ISBLANK(AU239),"",Short5[[#This Row],[Adj Close]]/AU239-1)</f>
        <v>-4.554140008879326E-2</v>
      </c>
      <c r="AW238" s="32">
        <v>43423</v>
      </c>
      <c r="AX238" s="47">
        <v>54.457993000000002</v>
      </c>
      <c r="AY238" s="36">
        <f>IF(ISBLANK(AX239),"",Short6[[#This Row],[Adj Close]]/AX239-1)</f>
        <v>-3.9401207037042418E-2</v>
      </c>
      <c r="AZ238" s="40">
        <v>43423</v>
      </c>
      <c r="BA238" s="42">
        <v>86.047561999999999</v>
      </c>
      <c r="BB238" s="39">
        <f>IF(ISBLANK(BA239),"",Short7[[#This Row],[Adj Close]]/BA239-1)</f>
        <v>-2.7173251107830088E-2</v>
      </c>
    </row>
    <row r="239" spans="1:54" x14ac:dyDescent="0.25">
      <c r="A239" s="40">
        <v>43416</v>
      </c>
      <c r="B239" s="42">
        <v>2736.2700199999999</v>
      </c>
      <c r="C239" s="39">
        <f>IF(ISBLANK(B240), "", GSPC[[#This Row],[Adj Close]]/B240-1)</f>
        <v>-1.6087676721451283E-2</v>
      </c>
      <c r="D239" s="40">
        <v>43416</v>
      </c>
      <c r="E239" s="38">
        <v>37.159999999999997</v>
      </c>
      <c r="F239" s="39">
        <f>IF(ISBLANK(E240), "", Long0[[#This Row],[Adj Close]]/E240-1)</f>
        <v>2.172122688262923E-2</v>
      </c>
      <c r="G239" s="32">
        <v>43416</v>
      </c>
      <c r="H239">
        <v>73.174553000000003</v>
      </c>
      <c r="I239" s="36">
        <f>IF(ISBLANK(H240),"",Long1[[#This Row],[Adj Close]]/H240-1)</f>
        <v>-1.011472676858638E-3</v>
      </c>
      <c r="J239" s="40">
        <v>43423</v>
      </c>
      <c r="K239" s="38">
        <v>8.2799999999999994</v>
      </c>
      <c r="L239" s="39">
        <f>IF(ISBLANK(K240),"",Long2[[#This Row],[Adj Close]]/K240-1)</f>
        <v>-6.5462753950338626E-2</v>
      </c>
      <c r="P239" s="40">
        <v>43416</v>
      </c>
      <c r="Q239" s="38">
        <v>27.671558000000001</v>
      </c>
      <c r="R239" s="39">
        <f>IF(ISBLANK(Q240),"",Long4[[#This Row],[Adj Close]]/Q240-1)</f>
        <v>-1.3079614561345543E-2</v>
      </c>
      <c r="S239" s="32">
        <v>43416</v>
      </c>
      <c r="T239">
        <v>59.080002</v>
      </c>
      <c r="U239" s="36">
        <f>IF(ISBLANK(T240),"",Long5[[#This Row],[Adj Close]]/T240-1)</f>
        <v>-5.456872925048073E-2</v>
      </c>
      <c r="V239" s="40">
        <v>43416</v>
      </c>
      <c r="W239" s="38">
        <v>70.300003000000004</v>
      </c>
      <c r="X239" s="39">
        <f>IF(ISBLANK(W240),"",Long6[[#This Row],[Adj Close]]/W240-1)</f>
        <v>-3.1947120685191788E-2</v>
      </c>
      <c r="Y239" s="32">
        <v>43416</v>
      </c>
      <c r="Z239">
        <v>8.2246959999999998</v>
      </c>
      <c r="AA239" s="36">
        <f>IF(ISBLANK(Z240),"",Long7[[#This Row],[Adj Close]]/Z240-1)</f>
        <v>-2.7777856582890559E-2</v>
      </c>
      <c r="AE239" s="32">
        <v>43416</v>
      </c>
      <c r="AF239" s="47">
        <v>39.088459</v>
      </c>
      <c r="AG239" s="36">
        <f>IF(ISBLANK(AF240),"",Short0[[#This Row],[Adj Close]]/AF240-1)</f>
        <v>-2.0286385414028052E-2</v>
      </c>
      <c r="AH239" s="40">
        <v>43416</v>
      </c>
      <c r="AI239" s="42">
        <v>57.548350999999997</v>
      </c>
      <c r="AJ239" s="39">
        <f>IF(ISBLANK(AH240),"",Short1[[#This Row],[Adj Close]]/AH240-1)</f>
        <v>-0.9986742760487457</v>
      </c>
      <c r="AK239" s="32">
        <v>43416</v>
      </c>
      <c r="AL239" s="47">
        <v>100.519997</v>
      </c>
      <c r="AM239" s="36">
        <f>IF(ISBLANK(AL240),"",Short2[[#This Row],[Adj Close]]/AL240-1)</f>
        <v>2.0093322304715722E-2</v>
      </c>
      <c r="AN239" s="40">
        <v>43416</v>
      </c>
      <c r="AO239" s="42">
        <v>31.975611000000001</v>
      </c>
      <c r="AP239" s="39">
        <f>IF(ISBLANK(AO240),"",Short3[[#This Row],[Adj Close]]/AO240-1)</f>
        <v>-5.4939017466284823E-2</v>
      </c>
      <c r="AQ239" s="32">
        <v>43416</v>
      </c>
      <c r="AR239" s="47">
        <v>26.533915</v>
      </c>
      <c r="AS239" s="36">
        <f>IF(ISBLANK(AR240),"",Short4[[#This Row],[Adj Close]]/AR240-1)</f>
        <v>-5.3190192626135668E-2</v>
      </c>
      <c r="AT239" s="40">
        <v>43416</v>
      </c>
      <c r="AU239" s="42">
        <v>34.935070000000003</v>
      </c>
      <c r="AV239" s="39">
        <f>IF(ISBLANK(AU240),"",Short5[[#This Row],[Adj Close]]/AU240-1)</f>
        <v>1.0921582646876704E-3</v>
      </c>
      <c r="AW239" s="32">
        <v>43416</v>
      </c>
      <c r="AX239" s="47">
        <v>56.691715000000002</v>
      </c>
      <c r="AY239" s="36">
        <f>IF(ISBLANK(AX240),"",Short6[[#This Row],[Adj Close]]/AX240-1)</f>
        <v>-2.8486987860276147E-2</v>
      </c>
      <c r="AZ239" s="40">
        <v>43416</v>
      </c>
      <c r="BA239" s="42">
        <v>88.451065</v>
      </c>
      <c r="BB239" s="39">
        <f>IF(ISBLANK(BA240),"",Short7[[#This Row],[Adj Close]]/BA240-1)</f>
        <v>-7.3387778575093487E-2</v>
      </c>
    </row>
    <row r="240" spans="1:54" x14ac:dyDescent="0.25">
      <c r="A240" s="40">
        <v>43409</v>
      </c>
      <c r="B240" s="42">
        <v>2781.01001</v>
      </c>
      <c r="C240" s="39">
        <f>IF(ISBLANK(B241), "", GSPC[[#This Row],[Adj Close]]/B241-1)</f>
        <v>2.1281187246851019E-2</v>
      </c>
      <c r="D240" s="40">
        <v>43409</v>
      </c>
      <c r="E240" s="38">
        <v>36.369999</v>
      </c>
      <c r="F240" s="39">
        <f>IF(ISBLANK(E241), "", Long0[[#This Row],[Adj Close]]/E241-1)</f>
        <v>-1.1684782926216886E-2</v>
      </c>
      <c r="G240" s="32">
        <v>43409</v>
      </c>
      <c r="H240">
        <v>73.248642000000004</v>
      </c>
      <c r="I240" s="36">
        <f>IF(ISBLANK(H241),"",Long1[[#This Row],[Adj Close]]/H241-1)</f>
        <v>-2.8016765130725374E-2</v>
      </c>
      <c r="J240" s="40">
        <v>43416</v>
      </c>
      <c r="K240" s="38">
        <v>8.86</v>
      </c>
      <c r="L240" s="39">
        <f>IF(ISBLANK(K241),"",Long2[[#This Row],[Adj Close]]/K241-1)</f>
        <v>-9.9593495934959364E-2</v>
      </c>
      <c r="P240" s="40">
        <v>43409</v>
      </c>
      <c r="Q240" s="38">
        <v>28.038288000000001</v>
      </c>
      <c r="R240" s="39">
        <f>IF(ISBLANK(Q241),"",Long4[[#This Row],[Adj Close]]/Q241-1)</f>
        <v>2.3837382837907928E-3</v>
      </c>
      <c r="S240" s="32">
        <v>43409</v>
      </c>
      <c r="T240">
        <v>62.490001999999997</v>
      </c>
      <c r="U240" s="36">
        <f>IF(ISBLANK(T241),"",Long5[[#This Row],[Adj Close]]/T241-1)</f>
        <v>-0.13818783234897725</v>
      </c>
      <c r="V240" s="40">
        <v>43409</v>
      </c>
      <c r="W240" s="38">
        <v>72.620002999999997</v>
      </c>
      <c r="X240" s="39">
        <f>IF(ISBLANK(W241),"",Long6[[#This Row],[Adj Close]]/W241-1)</f>
        <v>-0.11374174728480002</v>
      </c>
      <c r="Y240" s="32">
        <v>43409</v>
      </c>
      <c r="Z240">
        <v>8.4596879999999999</v>
      </c>
      <c r="AA240" s="36">
        <f>IF(ISBLANK(Z241),"",Long7[[#This Row],[Adj Close]]/Z241-1)</f>
        <v>2.2272538150014398E-3</v>
      </c>
      <c r="AE240" s="32">
        <v>43409</v>
      </c>
      <c r="AF240" s="47">
        <v>39.897841999999997</v>
      </c>
      <c r="AG240" s="36">
        <f>IF(ISBLANK(AF241),"",Short0[[#This Row],[Adj Close]]/AF241-1)</f>
        <v>-3.1885284576212758E-2</v>
      </c>
      <c r="AH240" s="40">
        <v>43409</v>
      </c>
      <c r="AI240" s="42">
        <v>58.726517000000001</v>
      </c>
      <c r="AJ240" s="39">
        <f>IF(ISBLANK(AH241),"",Short1[[#This Row],[Adj Close]]/AH241-1)</f>
        <v>-0.9986469168010691</v>
      </c>
      <c r="AK240" s="32">
        <v>43409</v>
      </c>
      <c r="AL240" s="47">
        <v>98.540001000000004</v>
      </c>
      <c r="AM240" s="36">
        <f>IF(ISBLANK(AL241),"",Short2[[#This Row],[Adj Close]]/AL241-1)</f>
        <v>-6.5351408517499765E-2</v>
      </c>
      <c r="AN240" s="40">
        <v>43409</v>
      </c>
      <c r="AO240" s="42">
        <v>33.834442000000003</v>
      </c>
      <c r="AP240" s="39">
        <f>IF(ISBLANK(AO241),"",Short3[[#This Row],[Adj Close]]/AO241-1)</f>
        <v>0.16635092915422467</v>
      </c>
      <c r="AQ240" s="32">
        <v>43409</v>
      </c>
      <c r="AR240" s="47">
        <v>28.024546000000001</v>
      </c>
      <c r="AS240" s="36">
        <f>IF(ISBLANK(AR241),"",Short4[[#This Row],[Adj Close]]/AR241-1)</f>
        <v>-7.9413734889986376E-2</v>
      </c>
      <c r="AT240" s="40">
        <v>43409</v>
      </c>
      <c r="AU240" s="42">
        <v>34.896957</v>
      </c>
      <c r="AV240" s="39">
        <f>IF(ISBLANK(AU241),"",Short5[[#This Row],[Adj Close]]/AU241-1)</f>
        <v>0.14791594627837545</v>
      </c>
      <c r="AW240" s="32">
        <v>43409</v>
      </c>
      <c r="AX240" s="47">
        <v>58.354045999999997</v>
      </c>
      <c r="AY240" s="36">
        <f>IF(ISBLANK(AX241),"",Short6[[#This Row],[Adj Close]]/AX241-1)</f>
        <v>7.9955389368083107E-2</v>
      </c>
      <c r="AZ240" s="40">
        <v>43409</v>
      </c>
      <c r="BA240" s="42">
        <v>95.456397999999993</v>
      </c>
      <c r="BB240" s="39">
        <f>IF(ISBLANK(BA241),"",Short7[[#This Row],[Adj Close]]/BA241-1)</f>
        <v>-5.2008501935570717E-2</v>
      </c>
    </row>
    <row r="241" spans="1:54" x14ac:dyDescent="0.25">
      <c r="A241" s="40">
        <v>43402</v>
      </c>
      <c r="B241" s="42">
        <v>2723.0600589999999</v>
      </c>
      <c r="C241" s="39">
        <f>IF(ISBLANK(B242), "", GSPC[[#This Row],[Adj Close]]/B242-1)</f>
        <v>2.4211216587289863E-2</v>
      </c>
      <c r="D241" s="40">
        <v>43402</v>
      </c>
      <c r="E241" s="38">
        <v>36.799999</v>
      </c>
      <c r="F241" s="39">
        <f>IF(ISBLANK(E242), "", Long0[[#This Row],[Adj Close]]/E242-1)</f>
        <v>0.13510182819875549</v>
      </c>
      <c r="G241" s="32">
        <v>43402</v>
      </c>
      <c r="H241">
        <v>75.359984999999995</v>
      </c>
      <c r="I241" s="36">
        <f>IF(ISBLANK(H242),"",Long1[[#This Row],[Adj Close]]/H242-1)</f>
        <v>8.4777540885692559E-2</v>
      </c>
      <c r="J241" s="40">
        <v>43409</v>
      </c>
      <c r="K241" s="38">
        <v>9.84</v>
      </c>
      <c r="L241" s="39">
        <f>IF(ISBLANK(K242),"",Long2[[#This Row],[Adj Close]]/K242-1)</f>
        <v>-1.0060362173038184E-2</v>
      </c>
      <c r="P241" s="40">
        <v>43402</v>
      </c>
      <c r="Q241" s="38">
        <v>27.971610999999999</v>
      </c>
      <c r="R241" s="39">
        <f>IF(ISBLANK(Q242),"",Long4[[#This Row],[Adj Close]]/Q242-1)</f>
        <v>-9.4450368033541787E-3</v>
      </c>
      <c r="S241" s="32">
        <v>43402</v>
      </c>
      <c r="T241">
        <v>72.510002</v>
      </c>
      <c r="U241" s="36">
        <f>IF(ISBLANK(T242),"",Long5[[#This Row],[Adj Close]]/T242-1)</f>
        <v>0.15997447320347047</v>
      </c>
      <c r="V241" s="40">
        <v>43402</v>
      </c>
      <c r="W241" s="38">
        <v>81.940002000000007</v>
      </c>
      <c r="X241" s="39">
        <f>IF(ISBLANK(W242),"",Long6[[#This Row],[Adj Close]]/W242-1)</f>
        <v>-2.1261335149768912E-2</v>
      </c>
      <c r="Y241" s="32">
        <v>43402</v>
      </c>
      <c r="Z241">
        <v>8.4408879999999993</v>
      </c>
      <c r="AA241" s="36">
        <f>IF(ISBLANK(Z242),"",Long7[[#This Row],[Adj Close]]/Z242-1)</f>
        <v>8.9887374515744689E-3</v>
      </c>
      <c r="AE241" s="32">
        <v>43402</v>
      </c>
      <c r="AF241" s="47">
        <v>41.211894999999998</v>
      </c>
      <c r="AG241" s="36">
        <f>IF(ISBLANK(AF242),"",Short0[[#This Row],[Adj Close]]/AF242-1)</f>
        <v>3.5654348902415034E-2</v>
      </c>
      <c r="AH241" s="40">
        <v>43402</v>
      </c>
      <c r="AI241" s="42">
        <v>62.278339000000003</v>
      </c>
      <c r="AJ241" s="39">
        <f>IF(ISBLANK(AH242),"",Short1[[#This Row],[Adj Close]]/AH242-1)</f>
        <v>-0.9985648498905404</v>
      </c>
      <c r="AK241" s="32">
        <v>43402</v>
      </c>
      <c r="AL241" s="47">
        <v>105.43</v>
      </c>
      <c r="AM241" s="36">
        <f>IF(ISBLANK(AL242),"",Short2[[#This Row],[Adj Close]]/AL242-1)</f>
        <v>0.17261700933747037</v>
      </c>
      <c r="AN241" s="40">
        <v>43402</v>
      </c>
      <c r="AO241" s="42">
        <v>29.008800999999998</v>
      </c>
      <c r="AP241" s="39">
        <f>IF(ISBLANK(AO242),"",Short3[[#This Row],[Adj Close]]/AO242-1)</f>
        <v>1.2463872113651853E-2</v>
      </c>
      <c r="AQ241" s="32">
        <v>43402</v>
      </c>
      <c r="AR241" s="47">
        <v>30.442063999999998</v>
      </c>
      <c r="AS241" s="36">
        <f>IF(ISBLANK(AR242),"",Short4[[#This Row],[Adj Close]]/AR242-1)</f>
        <v>1.5576330015375062E-2</v>
      </c>
      <c r="AT241" s="40">
        <v>43402</v>
      </c>
      <c r="AU241" s="42">
        <v>30.400272000000001</v>
      </c>
      <c r="AV241" s="39">
        <f>IF(ISBLANK(AU242),"",Short5[[#This Row],[Adj Close]]/AU242-1)</f>
        <v>7.008716028336659E-2</v>
      </c>
      <c r="AW241" s="32">
        <v>43402</v>
      </c>
      <c r="AX241" s="47">
        <v>54.033755999999997</v>
      </c>
      <c r="AY241" s="36">
        <f>IF(ISBLANK(AX242),"",Short6[[#This Row],[Adj Close]]/AX242-1)</f>
        <v>-7.1141378562446511E-2</v>
      </c>
      <c r="AZ241" s="40">
        <v>43402</v>
      </c>
      <c r="BA241" s="42">
        <v>100.69330600000001</v>
      </c>
      <c r="BB241" s="39">
        <f>IF(ISBLANK(BA242),"",Short7[[#This Row],[Adj Close]]/BA242-1)</f>
        <v>-1.2740794629815588E-2</v>
      </c>
    </row>
    <row r="242" spans="1:54" x14ac:dyDescent="0.25">
      <c r="A242" s="40">
        <v>43395</v>
      </c>
      <c r="B242" s="42">
        <v>2658.6899410000001</v>
      </c>
      <c r="C242" s="39">
        <f>IF(ISBLANK(B243), "", GSPC[[#This Row],[Adj Close]]/B243-1)</f>
        <v>-3.9414291185349115E-2</v>
      </c>
      <c r="D242" s="40">
        <v>43395</v>
      </c>
      <c r="E242" s="38">
        <v>32.419998</v>
      </c>
      <c r="F242" s="39">
        <f>IF(ISBLANK(E243), "", Long0[[#This Row],[Adj Close]]/E243-1)</f>
        <v>-0.1004440316191999</v>
      </c>
      <c r="G242" s="32">
        <v>43395</v>
      </c>
      <c r="H242">
        <v>69.470450999999997</v>
      </c>
      <c r="I242" s="36">
        <f>IF(ISBLANK(H243),"",Long1[[#This Row],[Adj Close]]/H243-1)</f>
        <v>-4.6032629674248482E-2</v>
      </c>
      <c r="J242" s="40">
        <v>43402</v>
      </c>
      <c r="K242" s="38">
        <v>9.94</v>
      </c>
      <c r="L242" s="39">
        <f>IF(ISBLANK(K243),"",Long2[[#This Row],[Adj Close]]/K243-1)</f>
        <v>-6.2264150943396213E-2</v>
      </c>
      <c r="P242" s="40">
        <v>43395</v>
      </c>
      <c r="Q242" s="38">
        <v>28.238323000000001</v>
      </c>
      <c r="R242" s="39">
        <f>IF(ISBLANK(Q243),"",Long4[[#This Row],[Adj Close]]/Q243-1)</f>
        <v>-5.1511684246147937E-2</v>
      </c>
      <c r="S242" s="32">
        <v>43395</v>
      </c>
      <c r="T242">
        <v>62.509998000000003</v>
      </c>
      <c r="U242" s="36">
        <f>IF(ISBLANK(T243),"",Long5[[#This Row],[Adj Close]]/T243-1)</f>
        <v>-6.8266481935697176E-2</v>
      </c>
      <c r="V242" s="40">
        <v>43395</v>
      </c>
      <c r="W242" s="38">
        <v>83.720000999999996</v>
      </c>
      <c r="X242" s="39">
        <f>IF(ISBLANK(W243),"",Long6[[#This Row],[Adj Close]]/W243-1)</f>
        <v>-4.7120418311854984E-2</v>
      </c>
      <c r="Y242" s="32">
        <v>43395</v>
      </c>
      <c r="Z242">
        <v>8.365691</v>
      </c>
      <c r="AA242" s="36">
        <f>IF(ISBLANK(Z243),"",Long7[[#This Row],[Adj Close]]/Z243-1)</f>
        <v>9.0702677066045734E-3</v>
      </c>
      <c r="AE242" s="32">
        <v>43395</v>
      </c>
      <c r="AF242" s="47">
        <v>39.793098000000001</v>
      </c>
      <c r="AG242" s="36">
        <f>IF(ISBLANK(AF243),"",Short0[[#This Row],[Adj Close]]/AF243-1)</f>
        <v>2.4463224607776279E-2</v>
      </c>
      <c r="AH242" s="40">
        <v>43395</v>
      </c>
      <c r="AI242" s="42">
        <v>59.298271</v>
      </c>
      <c r="AJ242" s="39">
        <f>IF(ISBLANK(AH243),"",Short1[[#This Row],[Adj Close]]/AH243-1)</f>
        <v>-0.9986333025029962</v>
      </c>
      <c r="AK242" s="32">
        <v>43395</v>
      </c>
      <c r="AL242" s="47">
        <v>89.910004000000001</v>
      </c>
      <c r="AM242" s="36">
        <f>IF(ISBLANK(AL243),"",Short2[[#This Row],[Adj Close]]/AL243-1)</f>
        <v>-5.158226630013929E-2</v>
      </c>
      <c r="AN242" s="40">
        <v>43395</v>
      </c>
      <c r="AO242" s="42">
        <v>28.651689999999999</v>
      </c>
      <c r="AP242" s="39">
        <f>IF(ISBLANK(AO243),"",Short3[[#This Row],[Adj Close]]/AO243-1)</f>
        <v>-2.8562312949941604E-2</v>
      </c>
      <c r="AQ242" s="32">
        <v>43395</v>
      </c>
      <c r="AR242" s="47">
        <v>29.975161</v>
      </c>
      <c r="AS242" s="36">
        <f>IF(ISBLANK(AR243),"",Short4[[#This Row],[Adj Close]]/AR243-1)</f>
        <v>-8.4794110618380047E-2</v>
      </c>
      <c r="AT242" s="40">
        <v>43395</v>
      </c>
      <c r="AU242" s="42">
        <v>28.409154999999998</v>
      </c>
      <c r="AV242" s="39">
        <f>IF(ISBLANK(AU243),"",Short5[[#This Row],[Adj Close]]/AU243-1)</f>
        <v>-0.10072382647853595</v>
      </c>
      <c r="AW242" s="32">
        <v>43395</v>
      </c>
      <c r="AX242" s="47">
        <v>58.172207</v>
      </c>
      <c r="AY242" s="36">
        <f>IF(ISBLANK(AX243),"",Short6[[#This Row],[Adj Close]]/AX243-1)</f>
        <v>-5.0854701712343631E-2</v>
      </c>
      <c r="AZ242" s="40">
        <v>43395</v>
      </c>
      <c r="BA242" s="42">
        <v>101.99277499999999</v>
      </c>
      <c r="BB242" s="39">
        <f>IF(ISBLANK(BA243),"",Short7[[#This Row],[Adj Close]]/BA243-1)</f>
        <v>-6.2505555277861946E-2</v>
      </c>
    </row>
    <row r="243" spans="1:54" x14ac:dyDescent="0.25">
      <c r="A243" s="40">
        <v>43388</v>
      </c>
      <c r="B243" s="42">
        <v>2767.780029</v>
      </c>
      <c r="C243" s="39">
        <f>IF(ISBLANK(B244), "", GSPC[[#This Row],[Adj Close]]/B244-1)</f>
        <v>2.3495319247368585E-4</v>
      </c>
      <c r="D243" s="40">
        <v>43388</v>
      </c>
      <c r="E243" s="38">
        <v>36.040000999999997</v>
      </c>
      <c r="F243" s="39">
        <f>IF(ISBLANK(E244), "", Long0[[#This Row],[Adj Close]]/E244-1)</f>
        <v>-4.4031829070773854E-2</v>
      </c>
      <c r="G243" s="32">
        <v>43388</v>
      </c>
      <c r="H243">
        <v>72.822670000000002</v>
      </c>
      <c r="I243" s="36">
        <f>IF(ISBLANK(H244),"",Long1[[#This Row],[Adj Close]]/H244-1)</f>
        <v>-1.7736702039303109E-2</v>
      </c>
      <c r="J243" s="40">
        <v>43395</v>
      </c>
      <c r="K243" s="38">
        <v>10.6</v>
      </c>
      <c r="L243" s="39">
        <f>IF(ISBLANK(K244),"",Long2[[#This Row],[Adj Close]]/K244-1)</f>
        <v>-0.17509727626459148</v>
      </c>
      <c r="P243" s="40">
        <v>43388</v>
      </c>
      <c r="Q243" s="38">
        <v>29.771925</v>
      </c>
      <c r="R243" s="39">
        <f>IF(ISBLANK(Q244),"",Long4[[#This Row],[Adj Close]]/Q244-1)</f>
        <v>-2.510929481647417E-2</v>
      </c>
      <c r="S243" s="32">
        <v>43388</v>
      </c>
      <c r="T243">
        <v>67.089995999999999</v>
      </c>
      <c r="U243" s="36">
        <f>IF(ISBLANK(T244),"",Long5[[#This Row],[Adj Close]]/T244-1)</f>
        <v>1.7440005537154635E-2</v>
      </c>
      <c r="V243" s="40">
        <v>43388</v>
      </c>
      <c r="W243" s="38">
        <v>87.860000999999997</v>
      </c>
      <c r="X243" s="39">
        <f>IF(ISBLANK(W244),"",Long6[[#This Row],[Adj Close]]/W244-1)</f>
        <v>-1.0585607750486337E-2</v>
      </c>
      <c r="Y243" s="32">
        <v>43388</v>
      </c>
      <c r="Z243">
        <v>8.2904940000000007</v>
      </c>
      <c r="AA243" s="36">
        <f>IF(ISBLANK(Z244),"",Long7[[#This Row],[Adj Close]]/Z244-1)</f>
        <v>-1.4525082289384428E-2</v>
      </c>
      <c r="AE243" s="32">
        <v>43388</v>
      </c>
      <c r="AF243" s="47">
        <v>38.842875999999997</v>
      </c>
      <c r="AG243" s="36">
        <f>IF(ISBLANK(AF244),"",Short0[[#This Row],[Adj Close]]/AF244-1)</f>
        <v>-5.3766008934135856E-2</v>
      </c>
      <c r="AH243" s="40">
        <v>43388</v>
      </c>
      <c r="AI243" s="42">
        <v>61.325417000000002</v>
      </c>
      <c r="AJ243" s="39">
        <f>IF(ISBLANK(AH244),"",Short1[[#This Row],[Adj Close]]/AH244-1)</f>
        <v>-0.99858635308084187</v>
      </c>
      <c r="AK243" s="32">
        <v>43388</v>
      </c>
      <c r="AL243" s="47">
        <v>94.800003000000004</v>
      </c>
      <c r="AM243" s="36">
        <f>IF(ISBLANK(AL244),"",Short2[[#This Row],[Adj Close]]/AL244-1)</f>
        <v>-8.4411801386789609E-2</v>
      </c>
      <c r="AN243" s="40">
        <v>43388</v>
      </c>
      <c r="AO243" s="42">
        <v>29.494109999999999</v>
      </c>
      <c r="AP243" s="39">
        <f>IF(ISBLANK(AO244),"",Short3[[#This Row],[Adj Close]]/AO244-1)</f>
        <v>3.1140838542291771E-3</v>
      </c>
      <c r="AQ243" s="32">
        <v>43388</v>
      </c>
      <c r="AR243" s="47">
        <v>32.752369000000002</v>
      </c>
      <c r="AS243" s="36">
        <f>IF(ISBLANK(AR244),"",Short4[[#This Row],[Adj Close]]/AR244-1)</f>
        <v>-5.0150485881761964E-2</v>
      </c>
      <c r="AT243" s="40">
        <v>43388</v>
      </c>
      <c r="AU243" s="42">
        <v>31.591135000000001</v>
      </c>
      <c r="AV243" s="39">
        <f>IF(ISBLANK(AU244),"",Short5[[#This Row],[Adj Close]]/AU244-1)</f>
        <v>8.2092217798048761E-3</v>
      </c>
      <c r="AW243" s="32">
        <v>43388</v>
      </c>
      <c r="AX243" s="47">
        <v>61.289042999999999</v>
      </c>
      <c r="AY243" s="36">
        <f>IF(ISBLANK(AX244),"",Short6[[#This Row],[Adj Close]]/AX244-1)</f>
        <v>1.8707528673682416E-2</v>
      </c>
      <c r="AZ243" s="40">
        <v>43388</v>
      </c>
      <c r="BA243" s="42">
        <v>108.79293800000001</v>
      </c>
      <c r="BB243" s="39">
        <f>IF(ISBLANK(BA244),"",Short7[[#This Row],[Adj Close]]/BA244-1)</f>
        <v>-9.4298565530367418E-3</v>
      </c>
    </row>
    <row r="244" spans="1:54" x14ac:dyDescent="0.25">
      <c r="A244" s="40">
        <v>43381</v>
      </c>
      <c r="B244" s="42">
        <v>2767.1298830000001</v>
      </c>
      <c r="C244" s="39">
        <f>IF(ISBLANK(B245), "", GSPC[[#This Row],[Adj Close]]/B245-1)</f>
        <v>-4.1045679782120592E-2</v>
      </c>
      <c r="D244" s="40">
        <v>43381</v>
      </c>
      <c r="E244" s="38">
        <v>37.700001</v>
      </c>
      <c r="F244" s="39">
        <f>IF(ISBLANK(E245), "", Long0[[#This Row],[Adj Close]]/E245-1)</f>
        <v>-2.2302903985920497E-2</v>
      </c>
      <c r="G244" s="32">
        <v>43381</v>
      </c>
      <c r="H244">
        <v>74.137626999999995</v>
      </c>
      <c r="I244" s="36">
        <f>IF(ISBLANK(H245),"",Long1[[#This Row],[Adj Close]]/H245-1)</f>
        <v>-8.7323337739041218E-2</v>
      </c>
      <c r="J244" s="40">
        <v>43388</v>
      </c>
      <c r="K244" s="38">
        <v>12.85</v>
      </c>
      <c r="L244" s="39">
        <f>IF(ISBLANK(K245),"",Long2[[#This Row],[Adj Close]]/K245-1)</f>
        <v>-7.7220077220077066E-3</v>
      </c>
      <c r="P244" s="40">
        <v>43381</v>
      </c>
      <c r="Q244" s="38">
        <v>30.538730999999999</v>
      </c>
      <c r="R244" s="39">
        <f>IF(ISBLANK(Q245),"",Long4[[#This Row],[Adj Close]]/Q245-1)</f>
        <v>-6.4590389654417657E-2</v>
      </c>
      <c r="S244" s="32">
        <v>43381</v>
      </c>
      <c r="T244">
        <v>65.940002000000007</v>
      </c>
      <c r="U244" s="36">
        <f>IF(ISBLANK(T245),"",Long5[[#This Row],[Adj Close]]/T245-1)</f>
        <v>-0.13042331187067602</v>
      </c>
      <c r="V244" s="40">
        <v>43381</v>
      </c>
      <c r="W244" s="38">
        <v>88.800003000000004</v>
      </c>
      <c r="X244" s="39">
        <f>IF(ISBLANK(W245),"",Long6[[#This Row],[Adj Close]]/W245-1)</f>
        <v>-4.5776865372380349E-2</v>
      </c>
      <c r="Y244" s="32">
        <v>43381</v>
      </c>
      <c r="Z244">
        <v>8.4126890000000003</v>
      </c>
      <c r="AA244" s="36">
        <f>IF(ISBLANK(Z245),"",Long7[[#This Row],[Adj Close]]/Z245-1)</f>
        <v>-1.1049778962101131E-2</v>
      </c>
      <c r="AE244" s="32">
        <v>43381</v>
      </c>
      <c r="AF244" s="47">
        <v>41.049968999999997</v>
      </c>
      <c r="AG244" s="36">
        <f>IF(ISBLANK(AF245),"",Short0[[#This Row],[Adj Close]]/AF245-1)</f>
        <v>-3.6399909409786213E-2</v>
      </c>
      <c r="AH244" s="40">
        <v>43381</v>
      </c>
      <c r="AI244" s="42">
        <v>62.763477000000002</v>
      </c>
      <c r="AJ244" s="39">
        <f>IF(ISBLANK(AH245),"",Short1[[#This Row],[Adj Close]]/AH245-1)</f>
        <v>-0.99855297005118271</v>
      </c>
      <c r="AK244" s="32">
        <v>43381</v>
      </c>
      <c r="AL244" s="47">
        <v>103.540001</v>
      </c>
      <c r="AM244" s="36">
        <f>IF(ISBLANK(AL245),"",Short2[[#This Row],[Adj Close]]/AL245-1)</f>
        <v>-6.3748939822730444E-2</v>
      </c>
      <c r="AN244" s="40">
        <v>43381</v>
      </c>
      <c r="AO244" s="42">
        <v>29.402547999999999</v>
      </c>
      <c r="AP244" s="39">
        <f>IF(ISBLANK(AO245),"",Short3[[#This Row],[Adj Close]]/AO245-1)</f>
        <v>-9.0110466180495563E-2</v>
      </c>
      <c r="AQ244" s="32">
        <v>43381</v>
      </c>
      <c r="AR244" s="47">
        <v>34.481639999999999</v>
      </c>
      <c r="AS244" s="36">
        <f>IF(ISBLANK(AR245),"",Short4[[#This Row],[Adj Close]]/AR245-1)</f>
        <v>-9.3801058320641895E-2</v>
      </c>
      <c r="AT244" s="40">
        <v>43381</v>
      </c>
      <c r="AU244" s="42">
        <v>31.333908000000001</v>
      </c>
      <c r="AV244" s="39">
        <f>IF(ISBLANK(AU245),"",Short5[[#This Row],[Adj Close]]/AU245-1)</f>
        <v>-6.6445070028534614E-3</v>
      </c>
      <c r="AW244" s="32">
        <v>43381</v>
      </c>
      <c r="AX244" s="47">
        <v>60.163531999999996</v>
      </c>
      <c r="AY244" s="36">
        <f>IF(ISBLANK(AX245),"",Short6[[#This Row],[Adj Close]]/AX245-1)</f>
        <v>9.1491037618118831E-3</v>
      </c>
      <c r="AZ244" s="40">
        <v>43381</v>
      </c>
      <c r="BA244" s="42">
        <v>109.82860599999999</v>
      </c>
      <c r="BB244" s="39">
        <f>IF(ISBLANK(BA245),"",Short7[[#This Row],[Adj Close]]/BA245-1)</f>
        <v>-3.8819899150335124E-2</v>
      </c>
    </row>
    <row r="245" spans="1:54" x14ac:dyDescent="0.25">
      <c r="A245" s="40">
        <v>43374</v>
      </c>
      <c r="B245" s="42">
        <v>2885.570068</v>
      </c>
      <c r="C245" s="39">
        <f>IF(ISBLANK(B246), "", GSPC[[#This Row],[Adj Close]]/B246-1)</f>
        <v>-9.7495220265720883E-3</v>
      </c>
      <c r="D245" s="40">
        <v>43374</v>
      </c>
      <c r="E245" s="38">
        <v>38.560001</v>
      </c>
      <c r="F245" s="39">
        <f>IF(ISBLANK(E246), "", Long0[[#This Row],[Adj Close]]/E246-1)</f>
        <v>-0.13055236214441313</v>
      </c>
      <c r="G245" s="32">
        <v>43374</v>
      </c>
      <c r="H245">
        <v>81.230987999999996</v>
      </c>
      <c r="I245" s="36">
        <f>IF(ISBLANK(H246),"",Long1[[#This Row],[Adj Close]]/H246-1)</f>
        <v>-3.8579593012955438E-2</v>
      </c>
      <c r="J245" s="40">
        <v>43381</v>
      </c>
      <c r="K245" s="38">
        <v>12.95</v>
      </c>
      <c r="L245" s="39">
        <f>IF(ISBLANK(K246),"",Long2[[#This Row],[Adj Close]]/K246-1)</f>
        <v>-4.4280442804428111E-2</v>
      </c>
      <c r="P245" s="40">
        <v>43374</v>
      </c>
      <c r="Q245" s="38">
        <v>32.647441999999998</v>
      </c>
      <c r="R245" s="39">
        <f>IF(ISBLANK(Q246),"",Long4[[#This Row],[Adj Close]]/Q246-1)</f>
        <v>1.2406659025731015E-2</v>
      </c>
      <c r="S245" s="32">
        <v>43374</v>
      </c>
      <c r="T245">
        <v>75.830001999999993</v>
      </c>
      <c r="U245" s="36">
        <f>IF(ISBLANK(T246),"",Long5[[#This Row],[Adj Close]]/T246-1)</f>
        <v>-0.12182971909275553</v>
      </c>
      <c r="V245" s="40">
        <v>43374</v>
      </c>
      <c r="W245" s="38">
        <v>93.059997999999993</v>
      </c>
      <c r="X245" s="39">
        <f>IF(ISBLANK(W246),"",Long6[[#This Row],[Adj Close]]/W246-1)</f>
        <v>-3.8535646297060966E-3</v>
      </c>
      <c r="Y245" s="32">
        <v>43374</v>
      </c>
      <c r="Z245">
        <v>8.5066860000000002</v>
      </c>
      <c r="AA245" s="36">
        <f>IF(ISBLANK(Z246),"",Long7[[#This Row],[Adj Close]]/Z246-1)</f>
        <v>-6.5082630095361416E-2</v>
      </c>
      <c r="AE245" s="32">
        <v>43374</v>
      </c>
      <c r="AF245" s="47">
        <v>42.600628</v>
      </c>
      <c r="AG245" s="36">
        <f>IF(ISBLANK(AF246),"",Short0[[#This Row],[Adj Close]]/AF246-1)</f>
        <v>-4.0908110648124718E-2</v>
      </c>
      <c r="AH245" s="40">
        <v>43374</v>
      </c>
      <c r="AI245" s="42">
        <v>62.850104999999999</v>
      </c>
      <c r="AJ245" s="39">
        <f>IF(ISBLANK(AH246),"",Short1[[#This Row],[Adj Close]]/AH246-1)</f>
        <v>-0.9985507389259114</v>
      </c>
      <c r="AK245" s="32">
        <v>43374</v>
      </c>
      <c r="AL245" s="47">
        <v>110.589996</v>
      </c>
      <c r="AM245" s="36">
        <f>IF(ISBLANK(AL246),"",Short2[[#This Row],[Adj Close]]/AL246-1)</f>
        <v>-8.5352805049944469E-2</v>
      </c>
      <c r="AN245" s="40">
        <v>43374</v>
      </c>
      <c r="AO245" s="42">
        <v>32.314414999999997</v>
      </c>
      <c r="AP245" s="39">
        <f>IF(ISBLANK(AO246),"",Short3[[#This Row],[Adj Close]]/AO246-1)</f>
        <v>-3.5792225530893784E-2</v>
      </c>
      <c r="AQ245" s="32">
        <v>43374</v>
      </c>
      <c r="AR245" s="47">
        <v>38.050849999999997</v>
      </c>
      <c r="AS245" s="36">
        <f>IF(ISBLANK(AR246),"",Short4[[#This Row],[Adj Close]]/AR246-1)</f>
        <v>-3.63493321518219E-2</v>
      </c>
      <c r="AT245" s="40">
        <v>43374</v>
      </c>
      <c r="AU245" s="42">
        <v>31.543499000000001</v>
      </c>
      <c r="AV245" s="39">
        <f>IF(ISBLANK(AU246),"",Short5[[#This Row],[Adj Close]]/AU246-1)</f>
        <v>1.9396537655026247E-2</v>
      </c>
      <c r="AW245" s="32">
        <v>43374</v>
      </c>
      <c r="AX245" s="47">
        <v>59.618079999999999</v>
      </c>
      <c r="AY245" s="36">
        <f>IF(ISBLANK(AX246),"",Short6[[#This Row],[Adj Close]]/AX246-1)</f>
        <v>8.6422889046890994E-3</v>
      </c>
      <c r="AZ245" s="40">
        <v>43374</v>
      </c>
      <c r="BA245" s="42">
        <v>114.264336</v>
      </c>
      <c r="BB245" s="39">
        <f>IF(ISBLANK(BA246),"",Short7[[#This Row],[Adj Close]]/BA246-1)</f>
        <v>-8.0578051346817947E-3</v>
      </c>
    </row>
    <row r="246" spans="1:54" x14ac:dyDescent="0.25">
      <c r="A246" s="40">
        <v>43367</v>
      </c>
      <c r="B246" s="42">
        <v>2913.9799800000001</v>
      </c>
      <c r="C246" s="39">
        <f>IF(ISBLANK(B247), "", GSPC[[#This Row],[Adj Close]]/B247-1)</f>
        <v>-5.3555323356321294E-3</v>
      </c>
      <c r="D246" s="40">
        <v>43367</v>
      </c>
      <c r="E246" s="38">
        <v>44.349997999999999</v>
      </c>
      <c r="F246" s="39">
        <f>IF(ISBLANK(E247), "", Long0[[#This Row],[Adj Close]]/E247-1)</f>
        <v>-3.1468643224604742E-3</v>
      </c>
      <c r="G246" s="32">
        <v>43367</v>
      </c>
      <c r="H246">
        <v>84.490600999999998</v>
      </c>
      <c r="I246" s="36">
        <f>IF(ISBLANK(H247),"",Long1[[#This Row],[Adj Close]]/H247-1)</f>
        <v>-1.8713838340706612E-2</v>
      </c>
      <c r="J246" s="40">
        <v>43374</v>
      </c>
      <c r="K246" s="38">
        <v>13.55</v>
      </c>
      <c r="L246" s="39">
        <f>IF(ISBLANK(K247),"",Long2[[#This Row],[Adj Close]]/K247-1)</f>
        <v>-7.3260073260073E-3</v>
      </c>
      <c r="P246" s="40">
        <v>43367</v>
      </c>
      <c r="Q246" s="38">
        <v>32.24736</v>
      </c>
      <c r="R246" s="39">
        <f>IF(ISBLANK(Q247),"",Long4[[#This Row],[Adj Close]]/Q247-1)</f>
        <v>-9.219194356443805E-3</v>
      </c>
      <c r="S246" s="32">
        <v>43367</v>
      </c>
      <c r="T246">
        <v>86.349997999999999</v>
      </c>
      <c r="U246" s="36">
        <f>IF(ISBLANK(T247),"",Long5[[#This Row],[Adj Close]]/T247-1)</f>
        <v>0.10563380552199253</v>
      </c>
      <c r="V246" s="40">
        <v>43367</v>
      </c>
      <c r="W246" s="38">
        <v>93.419998000000007</v>
      </c>
      <c r="X246" s="39">
        <f>IF(ISBLANK(W247),"",Long6[[#This Row],[Adj Close]]/W247-1)</f>
        <v>1.2134289963132483E-2</v>
      </c>
      <c r="Y246" s="32">
        <v>43367</v>
      </c>
      <c r="Z246">
        <v>9.0988640000000007</v>
      </c>
      <c r="AA246" s="36">
        <f>IF(ISBLANK(Z247),"",Long7[[#This Row],[Adj Close]]/Z247-1)</f>
        <v>-2.061822201588237E-3</v>
      </c>
      <c r="AE246" s="32">
        <v>43367</v>
      </c>
      <c r="AF246" s="47">
        <v>44.417670999999999</v>
      </c>
      <c r="AG246" s="36">
        <f>IF(ISBLANK(AF247),"",Short0[[#This Row],[Adj Close]]/AF247-1)</f>
        <v>-6.8621708861377972E-2</v>
      </c>
      <c r="AH246" s="40">
        <v>43367</v>
      </c>
      <c r="AI246" s="42">
        <v>68.749618999999996</v>
      </c>
      <c r="AJ246" s="39">
        <f>IF(ISBLANK(AH247),"",Short1[[#This Row],[Adj Close]]/AH247-1)</f>
        <v>-0.99841444605627305</v>
      </c>
      <c r="AK246" s="32">
        <v>43367</v>
      </c>
      <c r="AL246" s="47">
        <v>120.910004</v>
      </c>
      <c r="AM246" s="36">
        <f>IF(ISBLANK(AL247),"",Short2[[#This Row],[Adj Close]]/AL247-1)</f>
        <v>3.8745720983750509E-2</v>
      </c>
      <c r="AN246" s="40">
        <v>43367</v>
      </c>
      <c r="AO246" s="42">
        <v>33.513953999999998</v>
      </c>
      <c r="AP246" s="39">
        <f>IF(ISBLANK(AO247),"",Short3[[#This Row],[Adj Close]]/AO247-1)</f>
        <v>-6.1297991885260972E-2</v>
      </c>
      <c r="AQ246" s="32">
        <v>43367</v>
      </c>
      <c r="AR246" s="47">
        <v>39.486145</v>
      </c>
      <c r="AS246" s="36">
        <f>IF(ISBLANK(AR247),"",Short4[[#This Row],[Adj Close]]/AR247-1)</f>
        <v>1.169696335990178E-2</v>
      </c>
      <c r="AT246" s="40">
        <v>43367</v>
      </c>
      <c r="AU246" s="42">
        <v>30.943306</v>
      </c>
      <c r="AV246" s="39">
        <f>IF(ISBLANK(AU247),"",Short5[[#This Row],[Adj Close]]/AU247-1)</f>
        <v>4.6396144673945816E-3</v>
      </c>
      <c r="AW246" s="32">
        <v>43367</v>
      </c>
      <c r="AX246" s="47">
        <v>59.107258000000002</v>
      </c>
      <c r="AY246" s="36">
        <f>IF(ISBLANK(AX247),"",Short6[[#This Row],[Adj Close]]/AX247-1)</f>
        <v>2.893740877135409E-2</v>
      </c>
      <c r="AZ246" s="40">
        <v>43367</v>
      </c>
      <c r="BA246" s="42">
        <v>115.19253500000001</v>
      </c>
      <c r="BB246" s="39">
        <f>IF(ISBLANK(BA247),"",Short7[[#This Row],[Adj Close]]/BA247-1)</f>
        <v>-2.9229935284206476E-2</v>
      </c>
    </row>
    <row r="247" spans="1:54" x14ac:dyDescent="0.25">
      <c r="A247" s="40">
        <v>43360</v>
      </c>
      <c r="B247" s="42">
        <v>2929.669922</v>
      </c>
      <c r="C247" s="39">
        <f>IF(ISBLANK(B248), "", GSPC[[#This Row],[Adj Close]]/B248-1)</f>
        <v>8.4991780218739432E-3</v>
      </c>
      <c r="D247" s="40">
        <v>43360</v>
      </c>
      <c r="E247" s="38">
        <v>44.490001999999997</v>
      </c>
      <c r="F247" s="39">
        <f>IF(ISBLANK(E248), "", Long0[[#This Row],[Adj Close]]/E248-1)</f>
        <v>-0.19635113445897523</v>
      </c>
      <c r="G247" s="32">
        <v>43360</v>
      </c>
      <c r="H247">
        <v>86.101898000000006</v>
      </c>
      <c r="I247" s="36">
        <f>IF(ISBLANK(H248),"",Long1[[#This Row],[Adj Close]]/H248-1)</f>
        <v>3.6104534987341674E-2</v>
      </c>
      <c r="J247" s="40">
        <v>43367</v>
      </c>
      <c r="K247" s="38">
        <v>13.65</v>
      </c>
      <c r="L247" s="39">
        <f>IF(ISBLANK(K248),"",Long2[[#This Row],[Adj Close]]/K248-1)</f>
        <v>1.1111111111111072E-2</v>
      </c>
      <c r="P247" s="40">
        <v>43360</v>
      </c>
      <c r="Q247" s="38">
        <v>32.547421</v>
      </c>
      <c r="R247" s="39">
        <f>IF(ISBLANK(Q248),"",Long4[[#This Row],[Adj Close]]/Q248-1)</f>
        <v>2.0915271151017878E-2</v>
      </c>
      <c r="S247" s="32">
        <v>43360</v>
      </c>
      <c r="T247">
        <v>78.099997999999999</v>
      </c>
      <c r="U247" s="36">
        <f>IF(ISBLANK(T248),"",Long5[[#This Row],[Adj Close]]/T248-1)</f>
        <v>1.0349223401711738E-2</v>
      </c>
      <c r="V247" s="40">
        <v>43360</v>
      </c>
      <c r="W247" s="38">
        <v>92.300003000000004</v>
      </c>
      <c r="X247" s="39">
        <f>IF(ISBLANK(W248),"",Long6[[#This Row],[Adj Close]]/W248-1)</f>
        <v>-3.5326055602006745E-2</v>
      </c>
      <c r="Y247" s="32">
        <v>43360</v>
      </c>
      <c r="Z247">
        <v>9.1176630000000003</v>
      </c>
      <c r="AA247" s="36">
        <f>IF(ISBLANK(Z248),"",Long7[[#This Row],[Adj Close]]/Z248-1)</f>
        <v>2.1052625684935711E-2</v>
      </c>
      <c r="AE247" s="32">
        <v>43360</v>
      </c>
      <c r="AF247" s="47">
        <v>47.690258</v>
      </c>
      <c r="AG247" s="36">
        <f>IF(ISBLANK(AF248),"",Short0[[#This Row],[Adj Close]]/AF248-1)</f>
        <v>-4.5688023995783755E-2</v>
      </c>
      <c r="AH247" s="40">
        <v>43360</v>
      </c>
      <c r="AI247" s="42">
        <v>69.457451000000006</v>
      </c>
      <c r="AJ247" s="39">
        <f>IF(ISBLANK(AH248),"",Short1[[#This Row],[Adj Close]]/AH248-1)</f>
        <v>-0.99839786286992827</v>
      </c>
      <c r="AK247" s="32">
        <v>43360</v>
      </c>
      <c r="AL247" s="47">
        <v>116.400002</v>
      </c>
      <c r="AM247" s="36">
        <f>IF(ISBLANK(AL248),"",Short2[[#This Row],[Adj Close]]/AL248-1)</f>
        <v>-7.1548223541160749E-2</v>
      </c>
      <c r="AN247" s="40">
        <v>43360</v>
      </c>
      <c r="AO247" s="42">
        <v>35.702441999999998</v>
      </c>
      <c r="AP247" s="39">
        <f>IF(ISBLANK(AO248),"",Short3[[#This Row],[Adj Close]]/AO248-1)</f>
        <v>4.0288249110373986E-2</v>
      </c>
      <c r="AQ247" s="32">
        <v>43360</v>
      </c>
      <c r="AR247" s="47">
        <v>39.029617000000002</v>
      </c>
      <c r="AS247" s="36">
        <f>IF(ISBLANK(AR248),"",Short4[[#This Row],[Adj Close]]/AR248-1)</f>
        <v>-1.4668580663750319E-2</v>
      </c>
      <c r="AT247" s="40">
        <v>43360</v>
      </c>
      <c r="AU247" s="42">
        <v>30.800404</v>
      </c>
      <c r="AV247" s="39">
        <f>IF(ISBLANK(AU248),"",Short5[[#This Row],[Adj Close]]/AU248-1)</f>
        <v>5.00164693604781E-2</v>
      </c>
      <c r="AW247" s="32">
        <v>43360</v>
      </c>
      <c r="AX247" s="47">
        <v>57.444949999999999</v>
      </c>
      <c r="AY247" s="36">
        <f>IF(ISBLANK(AX248),"",Short6[[#This Row],[Adj Close]]/AX248-1)</f>
        <v>-1.5078251040534507E-4</v>
      </c>
      <c r="AZ247" s="40">
        <v>43360</v>
      </c>
      <c r="BA247" s="42">
        <v>118.660988</v>
      </c>
      <c r="BB247" s="39">
        <f>IF(ISBLANK(BA248),"",Short7[[#This Row],[Adj Close]]/BA248-1)</f>
        <v>1.341887453451851E-2</v>
      </c>
    </row>
    <row r="248" spans="1:54" x14ac:dyDescent="0.25">
      <c r="A248" s="40">
        <v>43353</v>
      </c>
      <c r="B248" s="42">
        <v>2904.9799800000001</v>
      </c>
      <c r="C248" s="39">
        <f>IF(ISBLANK(B249), "", GSPC[[#This Row],[Adj Close]]/B249-1)</f>
        <v>1.1596016543810261E-2</v>
      </c>
      <c r="D248" s="40">
        <v>43353</v>
      </c>
      <c r="E248" s="38">
        <v>55.360000999999997</v>
      </c>
      <c r="F248" s="39">
        <f>IF(ISBLANK(E249), "", Long0[[#This Row],[Adj Close]]/E249-1)</f>
        <v>0.10410853817527976</v>
      </c>
      <c r="G248" s="32">
        <v>43353</v>
      </c>
      <c r="H248">
        <v>83.101555000000005</v>
      </c>
      <c r="I248" s="36">
        <f>IF(ISBLANK(H249),"",Long1[[#This Row],[Adj Close]]/H249-1)</f>
        <v>2.4663042287989656E-2</v>
      </c>
      <c r="J248" s="40">
        <v>43360</v>
      </c>
      <c r="K248" s="38">
        <v>13.5</v>
      </c>
      <c r="L248" s="39">
        <f>IF(ISBLANK(K249),"",Long2[[#This Row],[Adj Close]]/K249-1)</f>
        <v>-4.2553191489361653E-2</v>
      </c>
      <c r="P248" s="40">
        <v>43353</v>
      </c>
      <c r="Q248" s="38">
        <v>31.880628999999999</v>
      </c>
      <c r="R248" s="39">
        <f>IF(ISBLANK(Q249),"",Long4[[#This Row],[Adj Close]]/Q249-1)</f>
        <v>-1.9984603487230634E-2</v>
      </c>
      <c r="S248" s="32">
        <v>43353</v>
      </c>
      <c r="T248">
        <v>77.300003000000004</v>
      </c>
      <c r="U248" s="36">
        <f>IF(ISBLANK(T249),"",Long5[[#This Row],[Adj Close]]/T249-1)</f>
        <v>3.2446462072168725E-3</v>
      </c>
      <c r="V248" s="40">
        <v>43353</v>
      </c>
      <c r="W248" s="38">
        <v>95.68</v>
      </c>
      <c r="X248" s="39">
        <f>IF(ISBLANK(W249),"",Long6[[#This Row],[Adj Close]]/W249-1)</f>
        <v>9.0494668121601896E-2</v>
      </c>
      <c r="Y248" s="32">
        <v>43353</v>
      </c>
      <c r="Z248">
        <v>8.9296699999999998</v>
      </c>
      <c r="AA248" s="36">
        <f>IF(ISBLANK(Z249),"",Long7[[#This Row],[Adj Close]]/Z249-1)</f>
        <v>0</v>
      </c>
      <c r="AE248" s="32">
        <v>43353</v>
      </c>
      <c r="AF248" s="47">
        <v>49.973446000000003</v>
      </c>
      <c r="AG248" s="36">
        <f>IF(ISBLANK(AF249),"",Short0[[#This Row],[Adj Close]]/AF249-1)</f>
        <v>3.9580553491354031E-2</v>
      </c>
      <c r="AH248" s="40">
        <v>43353</v>
      </c>
      <c r="AI248" s="42">
        <v>67.519463000000002</v>
      </c>
      <c r="AJ248" s="39">
        <f>IF(ISBLANK(AH249),"",Short1[[#This Row],[Adj Close]]/AH249-1)</f>
        <v>-0.99844231386979188</v>
      </c>
      <c r="AK248" s="32">
        <v>43353</v>
      </c>
      <c r="AL248" s="47">
        <v>125.370003</v>
      </c>
      <c r="AM248" s="36">
        <f>IF(ISBLANK(AL249),"",Short2[[#This Row],[Adj Close]]/AL249-1)</f>
        <v>7.9786215062327415E-5</v>
      </c>
      <c r="AN248" s="40">
        <v>43353</v>
      </c>
      <c r="AO248" s="42">
        <v>34.319758999999998</v>
      </c>
      <c r="AP248" s="39">
        <f>IF(ISBLANK(AO249),"",Short3[[#This Row],[Adj Close]]/AO249-1)</f>
        <v>-1.9874413387718559E-2</v>
      </c>
      <c r="AQ248" s="32">
        <v>43353</v>
      </c>
      <c r="AR248" s="47">
        <v>39.610649000000002</v>
      </c>
      <c r="AS248" s="36">
        <f>IF(ISBLANK(AR249),"",Short4[[#This Row],[Adj Close]]/AR249-1)</f>
        <v>7.8639980626734385E-2</v>
      </c>
      <c r="AT248" s="40">
        <v>43353</v>
      </c>
      <c r="AU248" s="42">
        <v>29.333258000000001</v>
      </c>
      <c r="AV248" s="39">
        <f>IF(ISBLANK(AU249),"",Short5[[#This Row],[Adj Close]]/AU249-1)</f>
        <v>2.9224663771614035E-2</v>
      </c>
      <c r="AW248" s="32">
        <v>43353</v>
      </c>
      <c r="AX248" s="47">
        <v>57.453612999999997</v>
      </c>
      <c r="AY248" s="36">
        <f>IF(ISBLANK(AX249),"",Short6[[#This Row],[Adj Close]]/AX249-1)</f>
        <v>-4.8056440721786609E-2</v>
      </c>
      <c r="AZ248" s="40">
        <v>43353</v>
      </c>
      <c r="BA248" s="42">
        <v>117.089775</v>
      </c>
      <c r="BB248" s="39">
        <f>IF(ISBLANK(BA249),"",Short7[[#This Row],[Adj Close]]/BA249-1)</f>
        <v>-3.3843633863907541E-2</v>
      </c>
    </row>
    <row r="249" spans="1:54" x14ac:dyDescent="0.25">
      <c r="A249" s="40">
        <v>43346</v>
      </c>
      <c r="B249" s="42">
        <v>2871.679932</v>
      </c>
      <c r="C249" s="39">
        <f>IF(ISBLANK(B250), "", GSPC[[#This Row],[Adj Close]]/B250-1)</f>
        <v>-1.0284295057181758E-2</v>
      </c>
      <c r="D249" s="40">
        <v>43346</v>
      </c>
      <c r="E249" s="38">
        <v>50.139999000000003</v>
      </c>
      <c r="F249" s="39">
        <f>IF(ISBLANK(E250), "", Long0[[#This Row],[Adj Close]]/E250-1)</f>
        <v>-0.11522850239027704</v>
      </c>
      <c r="G249" s="32">
        <v>43346</v>
      </c>
      <c r="H249">
        <v>81.101348999999999</v>
      </c>
      <c r="I249" s="36">
        <f>IF(ISBLANK(H250),"",Long1[[#This Row],[Adj Close]]/H250-1)</f>
        <v>-3.0980218059040499E-2</v>
      </c>
      <c r="J249" s="40">
        <v>43353</v>
      </c>
      <c r="K249" s="38">
        <v>14.1</v>
      </c>
      <c r="L249" s="39">
        <f>IF(ISBLANK(K250),"",Long2[[#This Row],[Adj Close]]/K250-1)</f>
        <v>-2.083333333333337E-2</v>
      </c>
      <c r="P249" s="40">
        <v>43346</v>
      </c>
      <c r="Q249" s="38">
        <v>32.530743000000001</v>
      </c>
      <c r="R249" s="39">
        <f>IF(ISBLANK(Q250),"",Long4[[#This Row],[Adj Close]]/Q250-1)</f>
        <v>-5.2209837522525504E-2</v>
      </c>
      <c r="S249" s="32">
        <v>43346</v>
      </c>
      <c r="T249">
        <v>77.050003000000004</v>
      </c>
      <c r="U249" s="36">
        <f>IF(ISBLANK(T250),"",Long5[[#This Row],[Adj Close]]/T250-1)</f>
        <v>-6.4474530065460334E-3</v>
      </c>
      <c r="V249" s="40">
        <v>43346</v>
      </c>
      <c r="W249" s="38">
        <v>87.739998</v>
      </c>
      <c r="X249" s="39">
        <f>IF(ISBLANK(W250),"",Long6[[#This Row],[Adj Close]]/W250-1)</f>
        <v>-5.309740759346393E-2</v>
      </c>
      <c r="Y249" s="32">
        <v>43346</v>
      </c>
      <c r="Z249">
        <v>8.9296699999999998</v>
      </c>
      <c r="AA249" s="36">
        <f>IF(ISBLANK(Z250),"",Long7[[#This Row],[Adj Close]]/Z250-1)</f>
        <v>-4.4265622633653856E-2</v>
      </c>
      <c r="AE249" s="32">
        <v>43346</v>
      </c>
      <c r="AF249" s="47">
        <v>48.070777999999997</v>
      </c>
      <c r="AG249" s="36">
        <f>IF(ISBLANK(AF250),"",Short0[[#This Row],[Adj Close]]/AF250-1)</f>
        <v>-2.2063175283234981E-2</v>
      </c>
      <c r="AH249" s="40">
        <v>43346</v>
      </c>
      <c r="AI249" s="42">
        <v>67.347198000000006</v>
      </c>
      <c r="AJ249" s="39">
        <f>IF(ISBLANK(AH250),"",Short1[[#This Row],[Adj Close]]/AH250-1)</f>
        <v>-0.99844603710284041</v>
      </c>
      <c r="AK249" s="32">
        <v>43346</v>
      </c>
      <c r="AL249" s="47">
        <v>125.360001</v>
      </c>
      <c r="AM249" s="36">
        <f>IF(ISBLANK(AL250),"",Short2[[#This Row],[Adj Close]]/AL250-1)</f>
        <v>-2.1771308081372176E-2</v>
      </c>
      <c r="AN249" s="40">
        <v>43346</v>
      </c>
      <c r="AO249" s="42">
        <v>35.015675000000002</v>
      </c>
      <c r="AP249" s="39">
        <f>IF(ISBLANK(AO250),"",Short3[[#This Row],[Adj Close]]/AO250-1)</f>
        <v>-2.2744673405277083E-2</v>
      </c>
      <c r="AQ249" s="32">
        <v>43346</v>
      </c>
      <c r="AR249" s="47">
        <v>36.722771000000002</v>
      </c>
      <c r="AS249" s="36">
        <f>IF(ISBLANK(AR250),"",Short4[[#This Row],[Adj Close]]/AR250-1)</f>
        <v>-3.004660737254472E-3</v>
      </c>
      <c r="AT249" s="40">
        <v>43346</v>
      </c>
      <c r="AU249" s="42">
        <v>28.500344999999999</v>
      </c>
      <c r="AV249" s="39">
        <f>IF(ISBLANK(AU250),"",Short5[[#This Row],[Adj Close]]/AU250-1)</f>
        <v>-4.253292731397762E-2</v>
      </c>
      <c r="AW249" s="32">
        <v>43346</v>
      </c>
      <c r="AX249" s="47">
        <v>60.354011999999997</v>
      </c>
      <c r="AY249" s="36">
        <f>IF(ISBLANK(AX250),"",Short6[[#This Row],[Adj Close]]/AX250-1)</f>
        <v>4.2634669601535613E-2</v>
      </c>
      <c r="AZ249" s="40">
        <v>43346</v>
      </c>
      <c r="BA249" s="42">
        <v>121.19132999999999</v>
      </c>
      <c r="BB249" s="39">
        <f>IF(ISBLANK(BA250),"",Short7[[#This Row],[Adj Close]]/BA250-1)</f>
        <v>1.3888836252692771E-2</v>
      </c>
    </row>
    <row r="250" spans="1:54" x14ac:dyDescent="0.25">
      <c r="A250" s="40">
        <v>43339</v>
      </c>
      <c r="B250" s="42">
        <v>2901.5200199999999</v>
      </c>
      <c r="C250" s="39">
        <f>IF(ISBLANK(B251), "", GSPC[[#This Row],[Adj Close]]/B251-1)</f>
        <v>9.3332079461294626E-3</v>
      </c>
      <c r="D250" s="40">
        <v>43339</v>
      </c>
      <c r="E250" s="38">
        <v>56.669998</v>
      </c>
      <c r="F250" s="39">
        <f>IF(ISBLANK(E251), "", Long0[[#This Row],[Adj Close]]/E251-1)</f>
        <v>0.17038414582338479</v>
      </c>
      <c r="G250" s="32">
        <v>43339</v>
      </c>
      <c r="H250">
        <v>83.694214000000002</v>
      </c>
      <c r="I250" s="36">
        <f>IF(ISBLANK(H251),"",Long1[[#This Row],[Adj Close]]/H251-1)</f>
        <v>6.2347344118895975E-3</v>
      </c>
      <c r="J250" s="40">
        <v>43346</v>
      </c>
      <c r="K250" s="38">
        <v>14.4</v>
      </c>
      <c r="L250" s="39">
        <f>IF(ISBLANK(K251),"",Long2[[#This Row],[Adj Close]]/K251-1)</f>
        <v>2.8571428571428692E-2</v>
      </c>
      <c r="P250" s="40">
        <v>43339</v>
      </c>
      <c r="Q250" s="38">
        <v>34.322727</v>
      </c>
      <c r="R250" s="39">
        <f>IF(ISBLANK(Q251),"",Long4[[#This Row],[Adj Close]]/Q251-1)</f>
        <v>-2.905694719500862E-3</v>
      </c>
      <c r="S250" s="32">
        <v>43339</v>
      </c>
      <c r="T250">
        <v>77.550003000000004</v>
      </c>
      <c r="U250" s="36">
        <f>IF(ISBLANK(T251),"",Long5[[#This Row],[Adj Close]]/T251-1)</f>
        <v>2.3762415841584117E-2</v>
      </c>
      <c r="V250" s="40">
        <v>43339</v>
      </c>
      <c r="W250" s="38">
        <v>92.660004000000001</v>
      </c>
      <c r="X250" s="39">
        <f>IF(ISBLANK(W251),"",Long6[[#This Row],[Adj Close]]/W251-1)</f>
        <v>-1.7599618320610633E-2</v>
      </c>
      <c r="Y250" s="32">
        <v>43339</v>
      </c>
      <c r="Z250">
        <v>9.3432549999999992</v>
      </c>
      <c r="AA250" s="36">
        <f>IF(ISBLANK(Z251),"",Long7[[#This Row],[Adj Close]]/Z251-1)</f>
        <v>1.221997735973912E-2</v>
      </c>
      <c r="AE250" s="32">
        <v>43339</v>
      </c>
      <c r="AF250" s="47">
        <v>49.155299999999997</v>
      </c>
      <c r="AG250" s="36">
        <f>IF(ISBLANK(AF251),"",Short0[[#This Row],[Adj Close]]/AF251-1)</f>
        <v>2.3276575351038886E-3</v>
      </c>
      <c r="AH250" s="40">
        <v>43339</v>
      </c>
      <c r="AI250" s="42">
        <v>68.527214000000001</v>
      </c>
      <c r="AJ250" s="39">
        <f>IF(ISBLANK(AH251),"",Short1[[#This Row],[Adj Close]]/AH251-1)</f>
        <v>-0.99841855409397218</v>
      </c>
      <c r="AK250" s="32">
        <v>43339</v>
      </c>
      <c r="AL250" s="47">
        <v>128.14999399999999</v>
      </c>
      <c r="AM250" s="36">
        <f>IF(ISBLANK(AL251),"",Short2[[#This Row],[Adj Close]]/AL251-1)</f>
        <v>3.6057821391255018E-2</v>
      </c>
      <c r="AN250" s="40">
        <v>43339</v>
      </c>
      <c r="AO250" s="42">
        <v>35.830630999999997</v>
      </c>
      <c r="AP250" s="39">
        <f>IF(ISBLANK(AO251),"",Short3[[#This Row],[Adj Close]]/AO251-1)</f>
        <v>1.1372561383912627E-2</v>
      </c>
      <c r="AQ250" s="32">
        <v>43339</v>
      </c>
      <c r="AR250" s="47">
        <v>36.833443000000003</v>
      </c>
      <c r="AS250" s="36">
        <f>IF(ISBLANK(AR251),"",Short4[[#This Row],[Adj Close]]/AR251-1)</f>
        <v>7.0921312936178538E-3</v>
      </c>
      <c r="AT250" s="40">
        <v>43339</v>
      </c>
      <c r="AU250" s="42">
        <v>29.766397000000001</v>
      </c>
      <c r="AV250" s="39">
        <f>IF(ISBLANK(AU251),"",Short5[[#This Row],[Adj Close]]/AU251-1)</f>
        <v>5.4993542920273031E-2</v>
      </c>
      <c r="AW250" s="32">
        <v>43339</v>
      </c>
      <c r="AX250" s="47">
        <v>57.886059000000003</v>
      </c>
      <c r="AY250" s="36">
        <f>IF(ISBLANK(AX251),"",Short6[[#This Row],[Adj Close]]/AX251-1)</f>
        <v>1.485518490959592E-2</v>
      </c>
      <c r="AZ250" s="40">
        <v>43339</v>
      </c>
      <c r="BA250" s="42">
        <v>119.531181</v>
      </c>
      <c r="BB250" s="39">
        <f>IF(ISBLANK(BA251),"",Short7[[#This Row],[Adj Close]]/BA251-1)</f>
        <v>3.2787493702082227E-3</v>
      </c>
    </row>
    <row r="251" spans="1:54" x14ac:dyDescent="0.25">
      <c r="A251" s="40">
        <v>43332</v>
      </c>
      <c r="B251" s="42">
        <v>2874.6899410000001</v>
      </c>
      <c r="C251" s="39">
        <f>IF(ISBLANK(B252), "", GSPC[[#This Row],[Adj Close]]/B252-1)</f>
        <v>8.6171715003207083E-3</v>
      </c>
      <c r="D251" s="40">
        <v>43332</v>
      </c>
      <c r="E251" s="38">
        <v>48.419998</v>
      </c>
      <c r="F251" s="39">
        <f>IF(ISBLANK(E252), "", Long0[[#This Row],[Adj Close]]/E252-1)</f>
        <v>-5.1366346881707159E-3</v>
      </c>
      <c r="G251" s="32">
        <v>43332</v>
      </c>
      <c r="H251">
        <v>83.175635999999997</v>
      </c>
      <c r="I251" s="36">
        <f>IF(ISBLANK(H252),"",Long1[[#This Row],[Adj Close]]/H252-1)</f>
        <v>7.176429866273315E-3</v>
      </c>
      <c r="J251" s="40">
        <v>43339</v>
      </c>
      <c r="K251" s="38">
        <v>14</v>
      </c>
      <c r="L251" s="39">
        <f>IF(ISBLANK(K252),"",Long2[[#This Row],[Adj Close]]/K252-1)</f>
        <v>-2.4390243902439046E-2</v>
      </c>
      <c r="P251" s="40">
        <v>43332</v>
      </c>
      <c r="Q251" s="38">
        <v>34.422749000000003</v>
      </c>
      <c r="R251" s="39">
        <f>IF(ISBLANK(Q252),"",Long4[[#This Row],[Adj Close]]/Q252-1)</f>
        <v>2.405169066743662E-2</v>
      </c>
      <c r="S251" s="32">
        <v>43332</v>
      </c>
      <c r="T251">
        <v>75.75</v>
      </c>
      <c r="U251" s="36">
        <f>IF(ISBLANK(T252),"",Long5[[#This Row],[Adj Close]]/T252-1)</f>
        <v>2.434081234648322E-2</v>
      </c>
      <c r="V251" s="40">
        <v>43332</v>
      </c>
      <c r="W251" s="38">
        <v>94.32</v>
      </c>
      <c r="X251" s="39">
        <f>IF(ISBLANK(W252),"",Long6[[#This Row],[Adj Close]]/W252-1)</f>
        <v>7.1818181818181781E-2</v>
      </c>
      <c r="Y251" s="32">
        <v>43332</v>
      </c>
      <c r="Z251">
        <v>9.2304589999999997</v>
      </c>
      <c r="AA251" s="36">
        <f>IF(ISBLANK(Z252),"",Long7[[#This Row],[Adj Close]]/Z252-1)</f>
        <v>5.1391823198177145E-2</v>
      </c>
      <c r="AE251" s="32">
        <v>43332</v>
      </c>
      <c r="AF251" s="47">
        <v>49.041148999999997</v>
      </c>
      <c r="AG251" s="36">
        <f>IF(ISBLANK(AF252),"",Short0[[#This Row],[Adj Close]]/AF252-1)</f>
        <v>1.9379055971931791E-2</v>
      </c>
      <c r="AH251" s="40">
        <v>43332</v>
      </c>
      <c r="AI251" s="42">
        <v>70.697761999999997</v>
      </c>
      <c r="AJ251" s="39">
        <f>IF(ISBLANK(AH252),"",Short1[[#This Row],[Adj Close]]/AH252-1)</f>
        <v>-0.99836819937680321</v>
      </c>
      <c r="AK251" s="32">
        <v>43332</v>
      </c>
      <c r="AL251" s="47">
        <v>123.69000200000001</v>
      </c>
      <c r="AM251" s="36">
        <f>IF(ISBLANK(AL252),"",Short2[[#This Row],[Adj Close]]/AL252-1)</f>
        <v>0.19611253472149559</v>
      </c>
      <c r="AN251" s="40">
        <v>43332</v>
      </c>
      <c r="AO251" s="42">
        <v>35.427726999999997</v>
      </c>
      <c r="AP251" s="39">
        <f>IF(ISBLANK(AO252),"",Short3[[#This Row],[Adj Close]]/AO252-1)</f>
        <v>1.4154561346146233E-2</v>
      </c>
      <c r="AQ251" s="32">
        <v>43332</v>
      </c>
      <c r="AR251" s="47">
        <v>36.574055000000001</v>
      </c>
      <c r="AS251" s="36">
        <f>IF(ISBLANK(AR252),"",Short4[[#This Row],[Adj Close]]/AR252-1)</f>
        <v>3.9720805790088409E-2</v>
      </c>
      <c r="AT251" s="40">
        <v>43332</v>
      </c>
      <c r="AU251" s="42">
        <v>28.214766999999998</v>
      </c>
      <c r="AV251" s="39">
        <f>IF(ISBLANK(AU252),"",Short5[[#This Row],[Adj Close]]/AU252-1)</f>
        <v>3.3741945205223445E-4</v>
      </c>
      <c r="AW251" s="32">
        <v>43332</v>
      </c>
      <c r="AX251" s="47">
        <v>57.038738000000002</v>
      </c>
      <c r="AY251" s="36">
        <f>IF(ISBLANK(AX252),"",Short6[[#This Row],[Adj Close]]/AX252-1)</f>
        <v>4.3664053283083204E-2</v>
      </c>
      <c r="AZ251" s="40">
        <v>43332</v>
      </c>
      <c r="BA251" s="42">
        <v>119.14054899999999</v>
      </c>
      <c r="BB251" s="39">
        <f>IF(ISBLANK(BA252),"",Short7[[#This Row],[Adj Close]]/BA252-1)</f>
        <v>5.4907019857660888E-2</v>
      </c>
    </row>
    <row r="252" spans="1:54" x14ac:dyDescent="0.25">
      <c r="A252" s="40">
        <v>43325</v>
      </c>
      <c r="B252" s="42">
        <v>2850.1298830000001</v>
      </c>
      <c r="C252" s="39">
        <f>IF(ISBLANK(B253), "", GSPC[[#This Row],[Adj Close]]/B253-1)</f>
        <v>5.9471191790199107E-3</v>
      </c>
      <c r="D252" s="40">
        <v>43325</v>
      </c>
      <c r="E252" s="38">
        <v>48.669998</v>
      </c>
      <c r="F252" s="39">
        <f>IF(ISBLANK(E253), "", Long0[[#This Row],[Adj Close]]/E253-1)</f>
        <v>3.3113924153811869E-2</v>
      </c>
      <c r="G252" s="32">
        <v>43325</v>
      </c>
      <c r="H252">
        <v>82.582984999999994</v>
      </c>
      <c r="I252" s="36">
        <f>IF(ISBLANK(H253),"",Long1[[#This Row],[Adj Close]]/H253-1)</f>
        <v>-4.4652423616384773E-3</v>
      </c>
      <c r="J252" s="40">
        <v>43332</v>
      </c>
      <c r="K252" s="38">
        <v>14.35</v>
      </c>
      <c r="L252" s="39">
        <f>IF(ISBLANK(K253),"",Long2[[#This Row],[Adj Close]]/K253-1)</f>
        <v>-2.3809523809523836E-2</v>
      </c>
      <c r="P252" s="40">
        <v>43325</v>
      </c>
      <c r="Q252" s="38">
        <v>33.614269</v>
      </c>
      <c r="R252" s="39">
        <f>IF(ISBLANK(Q253),"",Long4[[#This Row],[Adj Close]]/Q253-1)</f>
        <v>-9.5778541329698541E-3</v>
      </c>
      <c r="S252" s="32">
        <v>43325</v>
      </c>
      <c r="T252">
        <v>73.949996999999996</v>
      </c>
      <c r="U252" s="36">
        <f>IF(ISBLANK(T253),"",Long5[[#This Row],[Adj Close]]/T253-1)</f>
        <v>2.9227544306960063E-2</v>
      </c>
      <c r="V252" s="40">
        <v>43325</v>
      </c>
      <c r="W252" s="38">
        <v>88</v>
      </c>
      <c r="X252" s="39">
        <f>IF(ISBLANK(W253),"",Long6[[#This Row],[Adj Close]]/W253-1)</f>
        <v>-6.2832820812932511E-2</v>
      </c>
      <c r="Y252" s="32">
        <v>43325</v>
      </c>
      <c r="Z252">
        <v>8.7792759999999994</v>
      </c>
      <c r="AA252" s="36">
        <f>IF(ISBLANK(Z253),"",Long7[[#This Row],[Adj Close]]/Z253-1)</f>
        <v>-2.1989559824473814E-2</v>
      </c>
      <c r="AE252" s="32">
        <v>43325</v>
      </c>
      <c r="AF252" s="47">
        <v>48.108845000000002</v>
      </c>
      <c r="AG252" s="36">
        <f>IF(ISBLANK(AF253),"",Short0[[#This Row],[Adj Close]]/AF253-1)</f>
        <v>-5.2641343062696855E-2</v>
      </c>
      <c r="AH252" s="40">
        <v>43325</v>
      </c>
      <c r="AI252" s="42">
        <v>67.596999999999994</v>
      </c>
      <c r="AJ252" s="39">
        <f>IF(ISBLANK(AH253),"",Short1[[#This Row],[Adj Close]]/AH253-1)</f>
        <v>-0.99843951705988276</v>
      </c>
      <c r="AK252" s="32">
        <v>43325</v>
      </c>
      <c r="AL252" s="47">
        <v>103.410004</v>
      </c>
      <c r="AM252" s="36">
        <f>IF(ISBLANK(AL253),"",Short2[[#This Row],[Adj Close]]/AL253-1)</f>
        <v>-2.2497371939716682E-2</v>
      </c>
      <c r="AN252" s="40">
        <v>43325</v>
      </c>
      <c r="AO252" s="42">
        <v>34.933261999999999</v>
      </c>
      <c r="AP252" s="39">
        <f>IF(ISBLANK(AO253),"",Short3[[#This Row],[Adj Close]]/AO253-1)</f>
        <v>2.5262028600701258E-2</v>
      </c>
      <c r="AQ252" s="32">
        <v>43325</v>
      </c>
      <c r="AR252" s="47">
        <v>35.176803999999997</v>
      </c>
      <c r="AS252" s="36">
        <f>IF(ISBLANK(AR253),"",Short4[[#This Row],[Adj Close]]/AR253-1)</f>
        <v>-2.8000736664432591E-2</v>
      </c>
      <c r="AT252" s="40">
        <v>43325</v>
      </c>
      <c r="AU252" s="42">
        <v>28.205249999999999</v>
      </c>
      <c r="AV252" s="39">
        <f>IF(ISBLANK(AU253),"",Short5[[#This Row],[Adj Close]]/AU253-1)</f>
        <v>-5.9066450737035869E-2</v>
      </c>
      <c r="AW252" s="32">
        <v>43325</v>
      </c>
      <c r="AX252" s="47">
        <v>54.652393000000004</v>
      </c>
      <c r="AY252" s="36">
        <f>IF(ISBLANK(AX253),"",Short6[[#This Row],[Adj Close]]/AX253-1)</f>
        <v>5.2798205470859116E-2</v>
      </c>
      <c r="AZ252" s="40">
        <v>43325</v>
      </c>
      <c r="BA252" s="42">
        <v>112.939384</v>
      </c>
      <c r="BB252" s="39">
        <f>IF(ISBLANK(BA253),"",Short7[[#This Row],[Adj Close]]/BA253-1)</f>
        <v>6.9656116069121143E-3</v>
      </c>
    </row>
    <row r="253" spans="1:54" x14ac:dyDescent="0.25">
      <c r="A253" s="40">
        <v>43318</v>
      </c>
      <c r="B253" s="42">
        <v>2833.280029</v>
      </c>
      <c r="C253" s="39">
        <f>IF(ISBLANK(B254), "", GSPC[[#This Row],[Adj Close]]/B254-1)</f>
        <v>-2.4891540676545976E-3</v>
      </c>
      <c r="D253" s="40">
        <v>43318</v>
      </c>
      <c r="E253" s="38">
        <v>47.110000999999997</v>
      </c>
      <c r="F253" s="39">
        <f>IF(ISBLANK(E254), "", Long0[[#This Row],[Adj Close]]/E254-1)</f>
        <v>-8.8364824076684334E-3</v>
      </c>
      <c r="G253" s="32">
        <v>43318</v>
      </c>
      <c r="H253">
        <v>82.953391999999994</v>
      </c>
      <c r="I253" s="36">
        <f>IF(ISBLANK(H254),"",Long1[[#This Row],[Adj Close]]/H254-1)</f>
        <v>-8.167914383055308E-3</v>
      </c>
      <c r="J253" s="40">
        <v>43325</v>
      </c>
      <c r="K253" s="38">
        <v>14.7</v>
      </c>
      <c r="L253" s="39">
        <f>IF(ISBLANK(K254),"",Long2[[#This Row],[Adj Close]]/K254-1)</f>
        <v>-6.0702875399361034E-2</v>
      </c>
      <c r="P253" s="40">
        <v>43318</v>
      </c>
      <c r="Q253" s="38">
        <v>33.939335</v>
      </c>
      <c r="R253" s="39">
        <f>IF(ISBLANK(Q254),"",Long4[[#This Row],[Adj Close]]/Q254-1)</f>
        <v>-1.5949555089725287E-2</v>
      </c>
      <c r="S253" s="32">
        <v>43318</v>
      </c>
      <c r="T253">
        <v>71.849997999999999</v>
      </c>
      <c r="U253" s="36">
        <f>IF(ISBLANK(T254),"",Long5[[#This Row],[Adj Close]]/T254-1)</f>
        <v>0.14959996799999997</v>
      </c>
      <c r="V253" s="40">
        <v>43318</v>
      </c>
      <c r="W253" s="38">
        <v>93.900002000000001</v>
      </c>
      <c r="X253" s="39">
        <f>IF(ISBLANK(W254),"",Long6[[#This Row],[Adj Close]]/W254-1)</f>
        <v>-2.126328911271036E-2</v>
      </c>
      <c r="Y253" s="32">
        <v>43318</v>
      </c>
      <c r="Z253">
        <v>8.9766689999999993</v>
      </c>
      <c r="AA253" s="36">
        <f>IF(ISBLANK(Z254),"",Long7[[#This Row],[Adj Close]]/Z254-1)</f>
        <v>4.3715951828005917E-2</v>
      </c>
      <c r="AE253" s="32">
        <v>43318</v>
      </c>
      <c r="AF253" s="47">
        <v>50.782082000000003</v>
      </c>
      <c r="AG253" s="36">
        <f>IF(ISBLANK(AF254),"",Short0[[#This Row],[Adj Close]]/AF254-1)</f>
        <v>3.690753516234313E-2</v>
      </c>
      <c r="AH253" s="40">
        <v>43318</v>
      </c>
      <c r="AI253" s="42">
        <v>67.795090000000002</v>
      </c>
      <c r="AJ253" s="39">
        <f>IF(ISBLANK(AH254),"",Short1[[#This Row],[Adj Close]]/AH254-1)</f>
        <v>-0.99843469118699635</v>
      </c>
      <c r="AK253" s="32">
        <v>43318</v>
      </c>
      <c r="AL253" s="47">
        <v>105.790001</v>
      </c>
      <c r="AM253" s="36">
        <f>IF(ISBLANK(AL254),"",Short2[[#This Row],[Adj Close]]/AL254-1)</f>
        <v>5.2951129163420596E-2</v>
      </c>
      <c r="AN253" s="40">
        <v>43318</v>
      </c>
      <c r="AO253" s="42">
        <v>34.072521000000002</v>
      </c>
      <c r="AP253" s="39">
        <f>IF(ISBLANK(AO254),"",Short3[[#This Row],[Adj Close]]/AO254-1)</f>
        <v>-3.2249771855633824E-2</v>
      </c>
      <c r="AQ253" s="32">
        <v>43318</v>
      </c>
      <c r="AR253" s="47">
        <v>36.190154999999997</v>
      </c>
      <c r="AS253" s="36">
        <f>IF(ISBLANK(AR254),"",Short4[[#This Row],[Adj Close]]/AR254-1)</f>
        <v>3.1647438406721351E-2</v>
      </c>
      <c r="AT253" s="40">
        <v>43318</v>
      </c>
      <c r="AU253" s="42">
        <v>29.975815000000001</v>
      </c>
      <c r="AV253" s="39">
        <f>IF(ISBLANK(AU254),"",Short5[[#This Row],[Adj Close]]/AU254-1)</f>
        <v>3.4154351939567285E-2</v>
      </c>
      <c r="AW253" s="32">
        <v>43318</v>
      </c>
      <c r="AX253" s="47">
        <v>51.911555999999997</v>
      </c>
      <c r="AY253" s="36">
        <f>IF(ISBLANK(AX254),"",Short6[[#This Row],[Adj Close]]/AX254-1)</f>
        <v>1.3846509567418508E-2</v>
      </c>
      <c r="AZ253" s="40">
        <v>43318</v>
      </c>
      <c r="BA253" s="42">
        <v>112.158134</v>
      </c>
      <c r="BB253" s="39">
        <f>IF(ISBLANK(BA254),"",Short7[[#This Row],[Adj Close]]/BA254-1)</f>
        <v>0.13882020812407414</v>
      </c>
    </row>
    <row r="254" spans="1:54" x14ac:dyDescent="0.25">
      <c r="A254" s="40">
        <v>43311</v>
      </c>
      <c r="B254" s="42">
        <v>2840.3500979999999</v>
      </c>
      <c r="C254" s="39">
        <f>IF(ISBLANK(B255), "", GSPC[[#This Row],[Adj Close]]/B255-1)</f>
        <v>7.6379582522541067E-3</v>
      </c>
      <c r="D254" s="40">
        <v>43311</v>
      </c>
      <c r="E254" s="38">
        <v>47.529998999999997</v>
      </c>
      <c r="F254" s="39">
        <f>IF(ISBLANK(E255), "", Long0[[#This Row],[Adj Close]]/E255-1)</f>
        <v>1.1061498024313776E-2</v>
      </c>
      <c r="G254" s="32">
        <v>43311</v>
      </c>
      <c r="H254">
        <v>83.636527999999998</v>
      </c>
      <c r="I254" s="36">
        <f>IF(ISBLANK(H255),"",Long1[[#This Row],[Adj Close]]/H255-1)</f>
        <v>-4.1546478201023307E-3</v>
      </c>
      <c r="J254" s="40">
        <v>43318</v>
      </c>
      <c r="K254" s="38">
        <v>15.65</v>
      </c>
      <c r="L254" s="39">
        <f>IF(ISBLANK(K255),"",Long2[[#This Row],[Adj Close]]/K255-1)</f>
        <v>3.2051282051281937E-3</v>
      </c>
      <c r="P254" s="40">
        <v>43311</v>
      </c>
      <c r="Q254" s="38">
        <v>34.489426000000002</v>
      </c>
      <c r="R254" s="39">
        <f>IF(ISBLANK(Q255),"",Long4[[#This Row],[Adj Close]]/Q255-1)</f>
        <v>-1.4292482436094489E-2</v>
      </c>
      <c r="S254" s="32">
        <v>43311</v>
      </c>
      <c r="T254">
        <v>62.5</v>
      </c>
      <c r="U254" s="36">
        <f>IF(ISBLANK(T255),"",Long5[[#This Row],[Adj Close]]/T255-1)</f>
        <v>-2.1143273959068898E-2</v>
      </c>
      <c r="V254" s="40">
        <v>43311</v>
      </c>
      <c r="W254" s="38">
        <v>95.940002000000007</v>
      </c>
      <c r="X254" s="39">
        <f>IF(ISBLANK(W255),"",Long6[[#This Row],[Adj Close]]/W255-1)</f>
        <v>-4.1079469033099336E-2</v>
      </c>
      <c r="Y254" s="32">
        <v>43311</v>
      </c>
      <c r="Z254">
        <v>8.6006820000000008</v>
      </c>
      <c r="AA254" s="36">
        <f>IF(ISBLANK(Z255),"",Long7[[#This Row],[Adj Close]]/Z255-1)</f>
        <v>-3.174607820709785E-2</v>
      </c>
      <c r="AE254" s="32">
        <v>43311</v>
      </c>
      <c r="AF254" s="47">
        <v>48.974552000000003</v>
      </c>
      <c r="AG254" s="36">
        <f>IF(ISBLANK(AF255),"",Short0[[#This Row],[Adj Close]]/AF255-1)</f>
        <v>-1.2089891262326624E-2</v>
      </c>
      <c r="AH254" s="40">
        <v>43311</v>
      </c>
      <c r="AI254" s="42">
        <v>65.529799999999994</v>
      </c>
      <c r="AJ254" s="39">
        <f>IF(ISBLANK(AH255),"",Short1[[#This Row],[Adj Close]]/AH255-1)</f>
        <v>-0.99848674949196381</v>
      </c>
      <c r="AK254" s="32">
        <v>43311</v>
      </c>
      <c r="AL254" s="47">
        <v>100.470001</v>
      </c>
      <c r="AM254" s="36">
        <f>IF(ISBLANK(AL255),"",Short2[[#This Row],[Adj Close]]/AL255-1)</f>
        <v>-6.231424455616752E-3</v>
      </c>
      <c r="AN254" s="40">
        <v>43311</v>
      </c>
      <c r="AO254" s="42">
        <v>35.207970000000003</v>
      </c>
      <c r="AP254" s="39">
        <f>IF(ISBLANK(AO255),"",Short3[[#This Row],[Adj Close]]/AO255-1)</f>
        <v>6.1568268247748081E-2</v>
      </c>
      <c r="AQ254" s="32">
        <v>43311</v>
      </c>
      <c r="AR254" s="47">
        <v>35.079963999999997</v>
      </c>
      <c r="AS254" s="36">
        <f>IF(ISBLANK(AR255),"",Short4[[#This Row],[Adj Close]]/AR255-1)</f>
        <v>2.8076239961446259E-2</v>
      </c>
      <c r="AT254" s="40">
        <v>43311</v>
      </c>
      <c r="AU254" s="42">
        <v>28.985823</v>
      </c>
      <c r="AV254" s="39">
        <f>IF(ISBLANK(AU255),"",Short5[[#This Row],[Adj Close]]/AU255-1)</f>
        <v>2.2498310288824097E-2</v>
      </c>
      <c r="AW254" s="32">
        <v>43311</v>
      </c>
      <c r="AX254" s="47">
        <v>51.202579</v>
      </c>
      <c r="AY254" s="36">
        <f>IF(ISBLANK(AX255),"",Short6[[#This Row],[Adj Close]]/AX255-1)</f>
        <v>0.1586774824365107</v>
      </c>
      <c r="AZ254" s="40">
        <v>43311</v>
      </c>
      <c r="BA254" s="42">
        <v>98.486251999999993</v>
      </c>
      <c r="BB254" s="39">
        <f>IF(ISBLANK(BA255),"",Short7[[#This Row],[Adj Close]]/BA255-1)</f>
        <v>1.714559206038957E-2</v>
      </c>
    </row>
    <row r="255" spans="1:54" x14ac:dyDescent="0.25">
      <c r="A255" s="40">
        <v>43304</v>
      </c>
      <c r="B255" s="42">
        <v>2818.820068</v>
      </c>
      <c r="C255" s="39">
        <f>IF(ISBLANK(B256), "", GSPC[[#This Row],[Adj Close]]/B256-1)</f>
        <v>6.0638902171139542E-3</v>
      </c>
      <c r="D255" s="40">
        <v>43304</v>
      </c>
      <c r="E255" s="38">
        <v>47.009998000000003</v>
      </c>
      <c r="F255" s="39">
        <f>IF(ISBLANK(E256), "", Long0[[#This Row],[Adj Close]]/E256-1)</f>
        <v>-0.19434447966904811</v>
      </c>
      <c r="G255" s="32">
        <v>43304</v>
      </c>
      <c r="H255">
        <v>83.985457999999994</v>
      </c>
      <c r="I255" s="36">
        <f>IF(ISBLANK(H256),"",Long1[[#This Row],[Adj Close]]/H256-1)</f>
        <v>1.6222038724739374E-2</v>
      </c>
      <c r="J255" s="40">
        <v>43311</v>
      </c>
      <c r="K255" s="38">
        <v>15.6</v>
      </c>
      <c r="L255" s="39">
        <f>IF(ISBLANK(K256),"",Long2[[#This Row],[Adj Close]]/K256-1)</f>
        <v>-4.5871559633027581E-2</v>
      </c>
      <c r="P255" s="40">
        <v>43304</v>
      </c>
      <c r="Q255" s="38">
        <v>34.989513000000002</v>
      </c>
      <c r="R255" s="39">
        <f>IF(ISBLANK(Q256),"",Long4[[#This Row],[Adj Close]]/Q256-1)</f>
        <v>2.0417946143930221E-2</v>
      </c>
      <c r="S255" s="32">
        <v>43304</v>
      </c>
      <c r="T255">
        <v>63.849997999999999</v>
      </c>
      <c r="U255" s="36">
        <f>IF(ISBLANK(T256),"",Long5[[#This Row],[Adj Close]]/T256-1)</f>
        <v>-6.8563162571998792E-2</v>
      </c>
      <c r="V255" s="40">
        <v>43304</v>
      </c>
      <c r="W255" s="38">
        <v>100.050003</v>
      </c>
      <c r="X255" s="39">
        <f>IF(ISBLANK(W256),"",Long6[[#This Row],[Adj Close]]/W256-1)</f>
        <v>-2.8168956624641694E-2</v>
      </c>
      <c r="Y255" s="32">
        <v>43304</v>
      </c>
      <c r="Z255">
        <v>8.8826719999999995</v>
      </c>
      <c r="AA255" s="36">
        <f>IF(ISBLANK(Z256),"",Long7[[#This Row],[Adj Close]]/Z256-1)</f>
        <v>-5.2631284246786869E-3</v>
      </c>
      <c r="AE255" s="32">
        <v>43304</v>
      </c>
      <c r="AF255" s="47">
        <v>49.573895</v>
      </c>
      <c r="AG255" s="36">
        <f>IF(ISBLANK(AF256),"",Short0[[#This Row],[Adj Close]]/AF256-1)</f>
        <v>-4.7000594592609857E-2</v>
      </c>
      <c r="AH255" s="40">
        <v>43304</v>
      </c>
      <c r="AI255" s="42">
        <v>64.323943999999997</v>
      </c>
      <c r="AJ255" s="39">
        <f>IF(ISBLANK(AH256),"",Short1[[#This Row],[Adj Close]]/AH256-1)</f>
        <v>-0.99851435563664914</v>
      </c>
      <c r="AK255" s="32">
        <v>43304</v>
      </c>
      <c r="AL255" s="47">
        <v>101.099998</v>
      </c>
      <c r="AM255" s="36">
        <f>IF(ISBLANK(AL256),"",Short2[[#This Row],[Adj Close]]/AL256-1)</f>
        <v>-4.1797023186484261E-2</v>
      </c>
      <c r="AN255" s="40">
        <v>43304</v>
      </c>
      <c r="AO255" s="42">
        <v>33.165996999999997</v>
      </c>
      <c r="AP255" s="39">
        <f>IF(ISBLANK(AO256),"",Short3[[#This Row],[Adj Close]]/AO256-1)</f>
        <v>1.9420224443366774E-2</v>
      </c>
      <c r="AQ255" s="32">
        <v>43304</v>
      </c>
      <c r="AR255" s="47">
        <v>34.121948000000003</v>
      </c>
      <c r="AS255" s="36">
        <f>IF(ISBLANK(AR256),"",Short4[[#This Row],[Adj Close]]/AR256-1)</f>
        <v>-3.3124312713043391E-2</v>
      </c>
      <c r="AT255" s="40">
        <v>43304</v>
      </c>
      <c r="AU255" s="42">
        <v>28.348040000000001</v>
      </c>
      <c r="AV255" s="39">
        <f>IF(ISBLANK(AU256),"",Short5[[#This Row],[Adj Close]]/AU256-1)</f>
        <v>5.1553927654838905E-2</v>
      </c>
      <c r="AW255" s="32">
        <v>43304</v>
      </c>
      <c r="AX255" s="47">
        <v>44.190536000000002</v>
      </c>
      <c r="AY255" s="36">
        <f>IF(ISBLANK(AX256),"",Short6[[#This Row],[Adj Close]]/AX256-1)</f>
        <v>-1.9566390912797438E-2</v>
      </c>
      <c r="AZ255" s="40">
        <v>43304</v>
      </c>
      <c r="BA255" s="42">
        <v>96.826110999999997</v>
      </c>
      <c r="BB255" s="39">
        <f>IF(ISBLANK(BA256),"",Short7[[#This Row],[Adj Close]]/BA256-1)</f>
        <v>3.659167856337997E-2</v>
      </c>
    </row>
    <row r="256" spans="1:54" x14ac:dyDescent="0.25">
      <c r="A256" s="40">
        <v>43297</v>
      </c>
      <c r="B256" s="42">
        <v>2801.830078</v>
      </c>
      <c r="C256" s="39">
        <f>IF(ISBLANK(B257), "", GSPC[[#This Row],[Adj Close]]/B257-1)</f>
        <v>1.8563421722261886E-4</v>
      </c>
      <c r="D256" s="40">
        <v>43297</v>
      </c>
      <c r="E256" s="38">
        <v>58.349997999999999</v>
      </c>
      <c r="F256" s="39">
        <f>IF(ISBLANK(E257), "", Long0[[#This Row],[Adj Close]]/E257-1)</f>
        <v>-0.11200732174718186</v>
      </c>
      <c r="G256" s="32">
        <v>43297</v>
      </c>
      <c r="H256">
        <v>82.644790999999998</v>
      </c>
      <c r="I256" s="36">
        <f>IF(ISBLANK(H257),"",Long1[[#This Row],[Adj Close]]/H257-1)</f>
        <v>1.8560563293454235E-2</v>
      </c>
      <c r="J256" s="40">
        <v>43304</v>
      </c>
      <c r="K256" s="38">
        <v>16.350000000000001</v>
      </c>
      <c r="L256" s="39">
        <f>IF(ISBLANK(K257),"",Long2[[#This Row],[Adj Close]]/K257-1)</f>
        <v>-2.3880597014925287E-2</v>
      </c>
      <c r="P256" s="40">
        <v>43297</v>
      </c>
      <c r="Q256" s="38">
        <v>34.289394000000001</v>
      </c>
      <c r="R256" s="39">
        <f>IF(ISBLANK(Q257),"",Long4[[#This Row],[Adj Close]]/Q257-1)</f>
        <v>-1.8372531946254989E-2</v>
      </c>
      <c r="S256" s="32">
        <v>43297</v>
      </c>
      <c r="T256">
        <v>68.550003000000004</v>
      </c>
      <c r="U256" s="36">
        <f>IF(ISBLANK(T257),"",Long5[[#This Row],[Adj Close]]/T257-1)</f>
        <v>3.7065129714527467E-2</v>
      </c>
      <c r="V256" s="40">
        <v>43297</v>
      </c>
      <c r="W256" s="38">
        <v>102.949997</v>
      </c>
      <c r="X256" s="39">
        <f>IF(ISBLANK(W257),"",Long6[[#This Row],[Adj Close]]/W257-1)</f>
        <v>3.6339854493249613E-2</v>
      </c>
      <c r="Y256" s="32">
        <v>43297</v>
      </c>
      <c r="Z256">
        <v>8.9296699999999998</v>
      </c>
      <c r="AA256" s="36">
        <f>IF(ISBLANK(Z257),"",Long7[[#This Row],[Adj Close]]/Z257-1)</f>
        <v>-3.5533011371626455E-2</v>
      </c>
      <c r="AE256" s="32">
        <v>43297</v>
      </c>
      <c r="AF256" s="47">
        <v>52.018810000000002</v>
      </c>
      <c r="AG256" s="36">
        <f>IF(ISBLANK(AF257),"",Short0[[#This Row],[Adj Close]]/AF257-1)</f>
        <v>1.2213741468080519E-2</v>
      </c>
      <c r="AH256" s="40">
        <v>43297</v>
      </c>
      <c r="AI256" s="42">
        <v>65.555633999999998</v>
      </c>
      <c r="AJ256" s="39">
        <f>IF(ISBLANK(AH257),"",Short1[[#This Row],[Adj Close]]/AH257-1)</f>
        <v>-0.99848566334026334</v>
      </c>
      <c r="AK256" s="32">
        <v>43297</v>
      </c>
      <c r="AL256" s="47">
        <v>105.510002</v>
      </c>
      <c r="AM256" s="36">
        <f>IF(ISBLANK(AL257),"",Short2[[#This Row],[Adj Close]]/AL257-1)</f>
        <v>-3.2120548552112549E-3</v>
      </c>
      <c r="AN256" s="40">
        <v>43297</v>
      </c>
      <c r="AO256" s="42">
        <v>32.534176000000002</v>
      </c>
      <c r="AP256" s="39">
        <f>IF(ISBLANK(AO257),"",Short3[[#This Row],[Adj Close]]/AO257-1)</f>
        <v>-2.8704269725340903E-2</v>
      </c>
      <c r="AQ256" s="32">
        <v>43297</v>
      </c>
      <c r="AR256" s="47">
        <v>35.290936000000002</v>
      </c>
      <c r="AS256" s="36">
        <f>IF(ISBLANK(AR257),"",Short4[[#This Row],[Adj Close]]/AR257-1)</f>
        <v>2.8501045405855407E-3</v>
      </c>
      <c r="AT256" s="40">
        <v>43297</v>
      </c>
      <c r="AU256" s="42">
        <v>26.958237</v>
      </c>
      <c r="AV256" s="39">
        <f>IF(ISBLANK(AU257),"",Short5[[#This Row],[Adj Close]]/AU257-1)</f>
        <v>6.0387919744051555E-3</v>
      </c>
      <c r="AW256" s="32">
        <v>43297</v>
      </c>
      <c r="AX256" s="47">
        <v>45.072440999999998</v>
      </c>
      <c r="AY256" s="36">
        <f>IF(ISBLANK(AX257),"",Short6[[#This Row],[Adj Close]]/AX257-1)</f>
        <v>-1.5322448962774571E-3</v>
      </c>
      <c r="AZ256" s="40">
        <v>43297</v>
      </c>
      <c r="BA256" s="42">
        <v>93.408150000000006</v>
      </c>
      <c r="BB256" s="39">
        <f>IF(ISBLANK(BA257),"",Short7[[#This Row],[Adj Close]]/BA257-1)</f>
        <v>2.2448078153052498E-2</v>
      </c>
    </row>
    <row r="257" spans="1:54" x14ac:dyDescent="0.25">
      <c r="A257" s="40">
        <v>43290</v>
      </c>
      <c r="B257" s="42">
        <v>2801.3100589999999</v>
      </c>
      <c r="C257" s="39">
        <f>IF(ISBLANK(B258), "", GSPC[[#This Row],[Adj Close]]/B258-1)</f>
        <v>1.5033585515619174E-2</v>
      </c>
      <c r="D257" s="40">
        <v>43290</v>
      </c>
      <c r="E257" s="38">
        <v>65.709998999999996</v>
      </c>
      <c r="F257" s="39">
        <f>IF(ISBLANK(E258), "", Long0[[#This Row],[Adj Close]]/E258-1)</f>
        <v>4.5006328800789808E-2</v>
      </c>
      <c r="G257" s="32">
        <v>43290</v>
      </c>
      <c r="H257">
        <v>81.138808999999995</v>
      </c>
      <c r="I257" s="36">
        <f>IF(ISBLANK(H258),"",Long1[[#This Row],[Adj Close]]/H258-1)</f>
        <v>1.9381715938343591E-2</v>
      </c>
      <c r="J257" s="40">
        <v>43297</v>
      </c>
      <c r="K257" s="38">
        <v>16.75</v>
      </c>
      <c r="L257" s="39">
        <f>IF(ISBLANK(K258),"",Long2[[#This Row],[Adj Close]]/K258-1)</f>
        <v>-1.4705882352941124E-2</v>
      </c>
      <c r="P257" s="40">
        <v>43290</v>
      </c>
      <c r="Q257" s="38">
        <v>34.931168</v>
      </c>
      <c r="R257" s="39">
        <f>IF(ISBLANK(Q258),"",Long4[[#This Row],[Adj Close]]/Q258-1)</f>
        <v>1.8469040013794569E-2</v>
      </c>
      <c r="S257" s="32">
        <v>43290</v>
      </c>
      <c r="T257">
        <v>66.099997999999999</v>
      </c>
      <c r="U257" s="36">
        <f>IF(ISBLANK(T258),"",Long5[[#This Row],[Adj Close]]/T258-1)</f>
        <v>4.3409630415457867E-2</v>
      </c>
      <c r="V257" s="40">
        <v>43290</v>
      </c>
      <c r="W257" s="38">
        <v>99.339995999999999</v>
      </c>
      <c r="X257" s="39">
        <f>IF(ISBLANK(W258),"",Long6[[#This Row],[Adj Close]]/W258-1)</f>
        <v>6.9091671741103422E-2</v>
      </c>
      <c r="Y257" s="32">
        <v>43290</v>
      </c>
      <c r="Z257">
        <v>9.2586580000000005</v>
      </c>
      <c r="AA257" s="36">
        <f>IF(ISBLANK(Z258),"",Long7[[#This Row],[Adj Close]]/Z258-1)</f>
        <v>-7.056497451432997E-3</v>
      </c>
      <c r="AE257" s="32">
        <v>43290</v>
      </c>
      <c r="AF257" s="47">
        <v>51.391131999999999</v>
      </c>
      <c r="AG257" s="36">
        <f>IF(ISBLANK(AF258),"",Short0[[#This Row],[Adj Close]]/AF258-1)</f>
        <v>6.8915595015621722E-3</v>
      </c>
      <c r="AH257" s="40">
        <v>43290</v>
      </c>
      <c r="AI257" s="42">
        <v>65.357529</v>
      </c>
      <c r="AJ257" s="39">
        <f>IF(ISBLANK(AH258),"",Short1[[#This Row],[Adj Close]]/AH258-1)</f>
        <v>-0.99848999540235195</v>
      </c>
      <c r="AK257" s="32">
        <v>43290</v>
      </c>
      <c r="AL257" s="47">
        <v>105.849998</v>
      </c>
      <c r="AM257" s="36">
        <f>IF(ISBLANK(AL258),"",Short2[[#This Row],[Adj Close]]/AL258-1)</f>
        <v>4.4091547960886102E-2</v>
      </c>
      <c r="AN257" s="40">
        <v>43290</v>
      </c>
      <c r="AO257" s="42">
        <v>33.495643999999999</v>
      </c>
      <c r="AP257" s="39">
        <f>IF(ISBLANK(AO258),"",Short3[[#This Row],[Adj Close]]/AO258-1)</f>
        <v>-1.3652069447833703E-3</v>
      </c>
      <c r="AQ257" s="32">
        <v>43290</v>
      </c>
      <c r="AR257" s="47">
        <v>35.190638999999997</v>
      </c>
      <c r="AS257" s="36">
        <f>IF(ISBLANK(AR258),"",Short4[[#This Row],[Adj Close]]/AR258-1)</f>
        <v>3.8476705508787568E-3</v>
      </c>
      <c r="AT257" s="40">
        <v>43290</v>
      </c>
      <c r="AU257" s="42">
        <v>26.796419</v>
      </c>
      <c r="AV257" s="39">
        <f>IF(ISBLANK(AU258),"",Short5[[#This Row],[Adj Close]]/AU258-1)</f>
        <v>1.0669138287484614E-3</v>
      </c>
      <c r="AW257" s="32">
        <v>43290</v>
      </c>
      <c r="AX257" s="47">
        <v>45.141609000000003</v>
      </c>
      <c r="AY257" s="36">
        <f>IF(ISBLANK(AX258),"",Short6[[#This Row],[Adj Close]]/AX258-1)</f>
        <v>-1.7686069010947492E-2</v>
      </c>
      <c r="AZ257" s="40">
        <v>43290</v>
      </c>
      <c r="BA257" s="42">
        <v>91.357353000000003</v>
      </c>
      <c r="BB257" s="39">
        <f>IF(ISBLANK(BA258),"",Short7[[#This Row],[Adj Close]]/BA258-1)</f>
        <v>5.5869114389200503E-2</v>
      </c>
    </row>
    <row r="258" spans="1:54" x14ac:dyDescent="0.25">
      <c r="A258" s="40">
        <v>43283</v>
      </c>
      <c r="B258" s="42">
        <v>2759.820068</v>
      </c>
      <c r="C258" s="39">
        <f>IF(ISBLANK(B259), "", GSPC[[#This Row],[Adj Close]]/B259-1)</f>
        <v>1.5248089559542599E-2</v>
      </c>
      <c r="D258" s="40">
        <v>43283</v>
      </c>
      <c r="E258" s="38">
        <v>62.880001</v>
      </c>
      <c r="F258" s="39">
        <f>IF(ISBLANK(E259), "", Long0[[#This Row],[Adj Close]]/E259-1)</f>
        <v>7.0115778424635122E-2</v>
      </c>
      <c r="G258" s="32">
        <v>43283</v>
      </c>
      <c r="H258">
        <v>79.596100000000007</v>
      </c>
      <c r="I258" s="36">
        <f>IF(ISBLANK(H259),"",Long1[[#This Row],[Adj Close]]/H259-1)</f>
        <v>6.502489047078841E-3</v>
      </c>
      <c r="J258" s="40">
        <v>43290</v>
      </c>
      <c r="K258" s="38">
        <v>17</v>
      </c>
      <c r="L258" s="39">
        <f>IF(ISBLANK(K259),"",Long2[[#This Row],[Adj Close]]/K259-1)</f>
        <v>2.409638554216853E-2</v>
      </c>
      <c r="P258" s="40">
        <v>43283</v>
      </c>
      <c r="Q258" s="38">
        <v>34.297722</v>
      </c>
      <c r="R258" s="39">
        <f>IF(ISBLANK(Q259),"",Long4[[#This Row],[Adj Close]]/Q259-1)</f>
        <v>1.1553444935439305E-2</v>
      </c>
      <c r="S258" s="32">
        <v>43283</v>
      </c>
      <c r="T258">
        <v>63.349997999999999</v>
      </c>
      <c r="U258" s="36">
        <f>IF(ISBLANK(T259),"",Long5[[#This Row],[Adj Close]]/T259-1)</f>
        <v>9.1300587274773193E-2</v>
      </c>
      <c r="V258" s="40">
        <v>43283</v>
      </c>
      <c r="W258" s="38">
        <v>92.919998000000007</v>
      </c>
      <c r="X258" s="39">
        <f>IF(ISBLANK(W259),"",Long6[[#This Row],[Adj Close]]/W259-1)</f>
        <v>-1.1279048373726841E-2</v>
      </c>
      <c r="Y258" s="32">
        <v>43283</v>
      </c>
      <c r="Z258">
        <v>9.3244559999999996</v>
      </c>
      <c r="AA258" s="36">
        <f>IF(ISBLANK(Z259),"",Long7[[#This Row],[Adj Close]]/Z259-1)</f>
        <v>-2.3621977986076903E-2</v>
      </c>
      <c r="AE258" s="32">
        <v>43283</v>
      </c>
      <c r="AF258" s="47">
        <v>51.039391000000002</v>
      </c>
      <c r="AG258" s="36">
        <f>IF(ISBLANK(AF259),"",Short0[[#This Row],[Adj Close]]/AF259-1)</f>
        <v>2.2666458283867597E-2</v>
      </c>
      <c r="AH258" s="40">
        <v>43283</v>
      </c>
      <c r="AI258" s="42">
        <v>63.979401000000003</v>
      </c>
      <c r="AJ258" s="39">
        <f>IF(ISBLANK(AH259),"",Short1[[#This Row],[Adj Close]]/AH259-1)</f>
        <v>-0.99852159624272119</v>
      </c>
      <c r="AK258" s="32">
        <v>43283</v>
      </c>
      <c r="AL258" s="47">
        <v>101.379997</v>
      </c>
      <c r="AM258" s="36">
        <f>IF(ISBLANK(AL259),"",Short2[[#This Row],[Adj Close]]/AL259-1)</f>
        <v>2.2903803623208541E-2</v>
      </c>
      <c r="AN258" s="40">
        <v>43283</v>
      </c>
      <c r="AO258" s="42">
        <v>33.541435</v>
      </c>
      <c r="AP258" s="39">
        <f>IF(ISBLANK(AO259),"",Short3[[#This Row],[Adj Close]]/AO259-1)</f>
        <v>1.3558622203061255E-2</v>
      </c>
      <c r="AQ258" s="32">
        <v>43283</v>
      </c>
      <c r="AR258" s="47">
        <v>35.055756000000002</v>
      </c>
      <c r="AS258" s="36">
        <f>IF(ISBLANK(AR259),"",Short4[[#This Row],[Adj Close]]/AR259-1)</f>
        <v>1.1778808189231382E-2</v>
      </c>
      <c r="AT258" s="40">
        <v>43283</v>
      </c>
      <c r="AU258" s="42">
        <v>26.767859999999999</v>
      </c>
      <c r="AV258" s="39">
        <f>IF(ISBLANK(AU259),"",Short5[[#This Row],[Adj Close]]/AU259-1)</f>
        <v>2.4955032965339186E-3</v>
      </c>
      <c r="AW258" s="32">
        <v>43283</v>
      </c>
      <c r="AX258" s="47">
        <v>45.954360999999999</v>
      </c>
      <c r="AY258" s="36">
        <f>IF(ISBLANK(AX259),"",Short6[[#This Row],[Adj Close]]/AX259-1)</f>
        <v>1.9762203370283782E-2</v>
      </c>
      <c r="AZ258" s="40">
        <v>43283</v>
      </c>
      <c r="BA258" s="42">
        <v>86.523369000000002</v>
      </c>
      <c r="BB258" s="39">
        <f>IF(ISBLANK(BA259),"",Short7[[#This Row],[Adj Close]]/BA259-1)</f>
        <v>3.0232392660144214E-2</v>
      </c>
    </row>
    <row r="259" spans="1:54" x14ac:dyDescent="0.25">
      <c r="A259" s="40">
        <v>43276</v>
      </c>
      <c r="B259" s="42">
        <v>2718.3701169999999</v>
      </c>
      <c r="C259" s="39">
        <f>IF(ISBLANK(B260), "", GSPC[[#This Row],[Adj Close]]/B260-1)</f>
        <v>-1.3252761481651887E-2</v>
      </c>
      <c r="D259" s="40">
        <v>43276</v>
      </c>
      <c r="E259" s="38">
        <v>58.759998000000003</v>
      </c>
      <c r="F259" s="39">
        <f>IF(ISBLANK(E260), "", Long0[[#This Row],[Adj Close]]/E260-1)</f>
        <v>-6.4033148519164418E-2</v>
      </c>
      <c r="G259" s="32">
        <v>43276</v>
      </c>
      <c r="H259">
        <v>79.081871000000007</v>
      </c>
      <c r="I259" s="36">
        <f>IF(ISBLANK(H260),"",Long1[[#This Row],[Adj Close]]/H260-1)</f>
        <v>-4.853314218109972E-3</v>
      </c>
      <c r="J259" s="40">
        <v>43283</v>
      </c>
      <c r="K259" s="38">
        <v>16.600000000000001</v>
      </c>
      <c r="L259" s="39">
        <f>IF(ISBLANK(K260),"",Long2[[#This Row],[Adj Close]]/K260-1)</f>
        <v>-2.6392904773777315E-2</v>
      </c>
      <c r="P259" s="40">
        <v>43276</v>
      </c>
      <c r="Q259" s="38">
        <v>33.905991</v>
      </c>
      <c r="R259" s="39">
        <f>IF(ISBLANK(Q260),"",Long4[[#This Row],[Adj Close]]/Q260-1)</f>
        <v>1.2948361070268533E-2</v>
      </c>
      <c r="S259" s="32">
        <v>43276</v>
      </c>
      <c r="T259">
        <v>58.049999</v>
      </c>
      <c r="U259" s="36">
        <f>IF(ISBLANK(T260),"",Long5[[#This Row],[Adj Close]]/T260-1)</f>
        <v>-5.7629855767203142E-2</v>
      </c>
      <c r="V259" s="40">
        <v>43276</v>
      </c>
      <c r="W259" s="38">
        <v>93.980002999999996</v>
      </c>
      <c r="X259" s="39">
        <f>IF(ISBLANK(W260),"",Long6[[#This Row],[Adj Close]]/W260-1)</f>
        <v>-2.5912105330262114E-2</v>
      </c>
      <c r="Y259" s="32">
        <v>43276</v>
      </c>
      <c r="Z259">
        <v>9.5500469999999993</v>
      </c>
      <c r="AA259" s="36">
        <f>IF(ISBLANK(Z260),"",Long7[[#This Row],[Adj Close]]/Z260-1)</f>
        <v>0</v>
      </c>
      <c r="AE259" s="32">
        <v>43276</v>
      </c>
      <c r="AF259" s="47">
        <v>49.908149999999999</v>
      </c>
      <c r="AG259" s="36">
        <f>IF(ISBLANK(AF260),"",Short0[[#This Row],[Adj Close]]/AF260-1)</f>
        <v>2.5390543740732463E-2</v>
      </c>
      <c r="AH259" s="40">
        <v>43276</v>
      </c>
      <c r="AI259" s="42">
        <v>64.237808000000001</v>
      </c>
      <c r="AJ259" s="39">
        <f>IF(ISBLANK(AH260),"",Short1[[#This Row],[Adj Close]]/AH260-1)</f>
        <v>-0.99851538496383097</v>
      </c>
      <c r="AK259" s="32">
        <v>43276</v>
      </c>
      <c r="AL259" s="47">
        <v>99.110000999999997</v>
      </c>
      <c r="AM259" s="36">
        <f>IF(ISBLANK(AL260),"",Short2[[#This Row],[Adj Close]]/AL260-1)</f>
        <v>-5.8158337218711331E-2</v>
      </c>
      <c r="AN259" s="40">
        <v>43276</v>
      </c>
      <c r="AO259" s="42">
        <v>33.092742999999999</v>
      </c>
      <c r="AP259" s="39">
        <f>IF(ISBLANK(AO260),"",Short3[[#This Row],[Adj Close]]/AO260-1)</f>
        <v>-5.6643182953321936E-2</v>
      </c>
      <c r="AQ259" s="32">
        <v>43276</v>
      </c>
      <c r="AR259" s="47">
        <v>34.647647999999997</v>
      </c>
      <c r="AS259" s="36">
        <f>IF(ISBLANK(AR260),"",Short4[[#This Row],[Adj Close]]/AR260-1)</f>
        <v>-7.8889277208387343E-2</v>
      </c>
      <c r="AT259" s="40">
        <v>43276</v>
      </c>
      <c r="AU259" s="42">
        <v>26.701226999999999</v>
      </c>
      <c r="AV259" s="39">
        <f>IF(ISBLANK(AU260),"",Short5[[#This Row],[Adj Close]]/AU260-1)</f>
        <v>-2.8739513869726285E-2</v>
      </c>
      <c r="AW259" s="32">
        <v>43276</v>
      </c>
      <c r="AX259" s="47">
        <v>45.063800999999998</v>
      </c>
      <c r="AY259" s="36">
        <f>IF(ISBLANK(AX260),"",Short6[[#This Row],[Adj Close]]/AX260-1)</f>
        <v>-7.9937600013630927E-3</v>
      </c>
      <c r="AZ259" s="40">
        <v>43276</v>
      </c>
      <c r="BA259" s="42">
        <v>83.984322000000006</v>
      </c>
      <c r="BB259" s="39">
        <f>IF(ISBLANK(BA260),"",Short7[[#This Row],[Adj Close]]/BA260-1)</f>
        <v>-5.205499539880809E-3</v>
      </c>
    </row>
    <row r="260" spans="1:54" x14ac:dyDescent="0.25">
      <c r="A260" s="40">
        <v>43269</v>
      </c>
      <c r="B260" s="42">
        <v>2754.8798830000001</v>
      </c>
      <c r="C260" s="39">
        <f>IF(ISBLANK(B261), "", GSPC[[#This Row],[Adj Close]]/B261-1)</f>
        <v>-8.9147700742175928E-3</v>
      </c>
      <c r="D260" s="40">
        <v>43269</v>
      </c>
      <c r="E260" s="38">
        <v>62.779998999999997</v>
      </c>
      <c r="F260" s="39">
        <f>IF(ISBLANK(E261), "", Long0[[#This Row],[Adj Close]]/E261-1)</f>
        <v>5.8506119397974565E-2</v>
      </c>
      <c r="G260" s="32">
        <v>43269</v>
      </c>
      <c r="H260">
        <v>79.467551999999998</v>
      </c>
      <c r="I260" s="36">
        <f>IF(ISBLANK(H261),"",Long1[[#This Row],[Adj Close]]/H261-1)</f>
        <v>-3.0689969352051261E-2</v>
      </c>
      <c r="J260" s="40">
        <v>43276</v>
      </c>
      <c r="K260" s="38">
        <v>17.049999</v>
      </c>
      <c r="L260" s="39">
        <f>IF(ISBLANK(K261),"",Long2[[#This Row],[Adj Close]]/K261-1)</f>
        <v>-5.0139384393349085E-2</v>
      </c>
      <c r="P260" s="40">
        <v>43269</v>
      </c>
      <c r="Q260" s="38">
        <v>33.472575999999997</v>
      </c>
      <c r="R260" s="39">
        <f>IF(ISBLANK(Q261),"",Long4[[#This Row],[Adj Close]]/Q261-1)</f>
        <v>2.5274078134513545E-2</v>
      </c>
      <c r="S260" s="32">
        <v>43269</v>
      </c>
      <c r="T260">
        <v>61.599997999999999</v>
      </c>
      <c r="U260" s="36">
        <f>IF(ISBLANK(T261),"",Long5[[#This Row],[Adj Close]]/T261-1)</f>
        <v>1.2325390709133632E-2</v>
      </c>
      <c r="V260" s="40">
        <v>43269</v>
      </c>
      <c r="W260" s="38">
        <v>96.480002999999996</v>
      </c>
      <c r="X260" s="39">
        <f>IF(ISBLANK(W261),"",Long6[[#This Row],[Adj Close]]/W261-1)</f>
        <v>-1.6112533471599688E-2</v>
      </c>
      <c r="Y260" s="32">
        <v>43269</v>
      </c>
      <c r="Z260">
        <v>9.5500469999999993</v>
      </c>
      <c r="AA260" s="36">
        <f>IF(ISBLANK(Z261),"",Long7[[#This Row],[Adj Close]]/Z261-1)</f>
        <v>-3.9216091207372461E-3</v>
      </c>
      <c r="AE260" s="32">
        <v>43269</v>
      </c>
      <c r="AF260" s="47">
        <v>48.672333000000002</v>
      </c>
      <c r="AG260" s="36">
        <f>IF(ISBLANK(AF261),"",Short0[[#This Row],[Adj Close]]/AF261-1)</f>
        <v>-3.0670142066435258E-2</v>
      </c>
      <c r="AH260" s="40">
        <v>43269</v>
      </c>
      <c r="AI260" s="42">
        <v>65.684814000000003</v>
      </c>
      <c r="AJ260" s="39">
        <f>IF(ISBLANK(AH261),"",Short1[[#This Row],[Adj Close]]/AH261-1)</f>
        <v>-0.99848169724007207</v>
      </c>
      <c r="AK260" s="32">
        <v>43269</v>
      </c>
      <c r="AL260" s="47">
        <v>105.230003</v>
      </c>
      <c r="AM260" s="36">
        <f>IF(ISBLANK(AL261),"",Short2[[#This Row],[Adj Close]]/AL261-1)</f>
        <v>-9.1748644124385992E-2</v>
      </c>
      <c r="AN260" s="40">
        <v>43269</v>
      </c>
      <c r="AO260" s="42">
        <v>35.079773000000003</v>
      </c>
      <c r="AP260" s="39">
        <f>IF(ISBLANK(AO261),"",Short3[[#This Row],[Adj Close]]/AO261-1)</f>
        <v>-1.7692321434881753E-2</v>
      </c>
      <c r="AQ260" s="32">
        <v>43269</v>
      </c>
      <c r="AR260" s="47">
        <v>37.615074</v>
      </c>
      <c r="AS260" s="36">
        <f>IF(ISBLANK(AR261),"",Short4[[#This Row],[Adj Close]]/AR261-1)</f>
        <v>-4.5797543624140347E-2</v>
      </c>
      <c r="AT260" s="40">
        <v>43269</v>
      </c>
      <c r="AU260" s="42">
        <v>27.491313999999999</v>
      </c>
      <c r="AV260" s="39">
        <f>IF(ISBLANK(AU261),"",Short5[[#This Row],[Adj Close]]/AU261-1)</f>
        <v>-3.4507448351200898E-3</v>
      </c>
      <c r="AW260" s="32">
        <v>43269</v>
      </c>
      <c r="AX260" s="47">
        <v>45.426932999999998</v>
      </c>
      <c r="AY260" s="36">
        <f>IF(ISBLANK(AX261),"",Short6[[#This Row],[Adj Close]]/AX261-1)</f>
        <v>7.2850495834784201E-3</v>
      </c>
      <c r="AZ260" s="40">
        <v>43269</v>
      </c>
      <c r="BA260" s="42">
        <v>84.423789999999997</v>
      </c>
      <c r="BB260" s="39">
        <f>IF(ISBLANK(BA261),"",Short7[[#This Row],[Adj Close]]/BA261-1)</f>
        <v>-7.9270428405550875E-2</v>
      </c>
    </row>
    <row r="261" spans="1:54" x14ac:dyDescent="0.25">
      <c r="A261" s="40">
        <v>43262</v>
      </c>
      <c r="B261" s="42">
        <v>2779.6599120000001</v>
      </c>
      <c r="C261" s="39">
        <f>IF(ISBLANK(B262), "", GSPC[[#This Row],[Adj Close]]/B262-1)</f>
        <v>2.2665570124358325E-4</v>
      </c>
      <c r="D261" s="40">
        <v>43262</v>
      </c>
      <c r="E261" s="38">
        <v>59.310001</v>
      </c>
      <c r="F261" s="39">
        <f>IF(ISBLANK(E262), "", Long0[[#This Row],[Adj Close]]/E262-1)</f>
        <v>-0.12971387733781725</v>
      </c>
      <c r="G261" s="32">
        <v>43262</v>
      </c>
      <c r="H261">
        <v>81.983626999999998</v>
      </c>
      <c r="I261" s="36">
        <f>IF(ISBLANK(H262),"",Long1[[#This Row],[Adj Close]]/H262-1)</f>
        <v>7.6748535663579975E-3</v>
      </c>
      <c r="J261" s="40">
        <v>43269</v>
      </c>
      <c r="K261" s="38">
        <v>17.950001</v>
      </c>
      <c r="L261" s="39">
        <f>IF(ISBLANK(K262),"",Long2[[#This Row],[Adj Close]]/K262-1)</f>
        <v>3.4582190201729146E-2</v>
      </c>
      <c r="P261" s="40">
        <v>43262</v>
      </c>
      <c r="Q261" s="38">
        <v>32.647441999999998</v>
      </c>
      <c r="R261" s="39">
        <f>IF(ISBLANK(Q262),"",Long4[[#This Row],[Adj Close]]/Q262-1)</f>
        <v>-3.9244309533771116E-2</v>
      </c>
      <c r="S261" s="32">
        <v>43262</v>
      </c>
      <c r="T261">
        <v>60.849997999999999</v>
      </c>
      <c r="U261" s="36">
        <f>IF(ISBLANK(T262),"",Long5[[#This Row],[Adj Close]]/T262-1)</f>
        <v>0.13526119907691037</v>
      </c>
      <c r="V261" s="40">
        <v>43262</v>
      </c>
      <c r="W261" s="38">
        <v>98.059997999999993</v>
      </c>
      <c r="X261" s="39">
        <f>IF(ISBLANK(W262),"",Long6[[#This Row],[Adj Close]]/W262-1)</f>
        <v>2.5517621035841209E-2</v>
      </c>
      <c r="Y261" s="32">
        <v>43262</v>
      </c>
      <c r="Z261">
        <v>9.5876459999999994</v>
      </c>
      <c r="AA261" s="36">
        <f>IF(ISBLANK(Z262),"",Long7[[#This Row],[Adj Close]]/Z262-1)</f>
        <v>9.9009337820541443E-3</v>
      </c>
      <c r="AE261" s="32">
        <v>43262</v>
      </c>
      <c r="AF261" s="47">
        <v>50.212353</v>
      </c>
      <c r="AG261" s="36">
        <f>IF(ISBLANK(AF262),"",Short0[[#This Row],[Adj Close]]/AF262-1)</f>
        <v>-2.1851868871800018E-2</v>
      </c>
      <c r="AH261" s="40">
        <v>43262</v>
      </c>
      <c r="AI261" s="42">
        <v>64.044334000000006</v>
      </c>
      <c r="AJ261" s="39">
        <f>IF(ISBLANK(AH262),"",Short1[[#This Row],[Adj Close]]/AH262-1)</f>
        <v>-0.99851937732054097</v>
      </c>
      <c r="AK261" s="32">
        <v>43262</v>
      </c>
      <c r="AL261" s="47">
        <v>115.860001</v>
      </c>
      <c r="AM261" s="36">
        <f>IF(ISBLANK(AL262),"",Short2[[#This Row],[Adj Close]]/AL262-1)</f>
        <v>-7.6231177730192723E-3</v>
      </c>
      <c r="AN261" s="40">
        <v>43262</v>
      </c>
      <c r="AO261" s="42">
        <v>35.711593999999998</v>
      </c>
      <c r="AP261" s="39">
        <f>IF(ISBLANK(AO262),"",Short3[[#This Row],[Adj Close]]/AO262-1)</f>
        <v>-5.7059904599634059E-2</v>
      </c>
      <c r="AQ261" s="32">
        <v>43262</v>
      </c>
      <c r="AR261" s="47">
        <v>39.420433000000003</v>
      </c>
      <c r="AS261" s="36">
        <f>IF(ISBLANK(AR262),"",Short4[[#This Row],[Adj Close]]/AR262-1)</f>
        <v>2.4263155725835706E-2</v>
      </c>
      <c r="AT261" s="40">
        <v>43262</v>
      </c>
      <c r="AU261" s="42">
        <v>27.586507999999998</v>
      </c>
      <c r="AV261" s="39">
        <f>IF(ISBLANK(AU262),"",Short5[[#This Row],[Adj Close]]/AU262-1)</f>
        <v>-1.5410016392875203E-2</v>
      </c>
      <c r="AW261" s="32">
        <v>43262</v>
      </c>
      <c r="AX261" s="47">
        <v>45.098388999999997</v>
      </c>
      <c r="AY261" s="36">
        <f>IF(ISBLANK(AX262),"",Short6[[#This Row],[Adj Close]]/AX262-1)</f>
        <v>-4.1352880088198707E-2</v>
      </c>
      <c r="AZ261" s="40">
        <v>43262</v>
      </c>
      <c r="BA261" s="42">
        <v>91.692276000000007</v>
      </c>
      <c r="BB261" s="39">
        <f>IF(ISBLANK(BA262),"",Short7[[#This Row],[Adj Close]]/BA262-1)</f>
        <v>-2.7936170799450211E-2</v>
      </c>
    </row>
    <row r="262" spans="1:54" x14ac:dyDescent="0.25">
      <c r="A262" s="40">
        <v>43255</v>
      </c>
      <c r="B262" s="42">
        <v>2779.030029</v>
      </c>
      <c r="C262" s="39">
        <f>IF(ISBLANK(B263), "", GSPC[[#This Row],[Adj Close]]/B263-1)</f>
        <v>1.6239883457275228E-2</v>
      </c>
      <c r="D262" s="40">
        <v>43255</v>
      </c>
      <c r="E262" s="38">
        <v>68.150002000000001</v>
      </c>
      <c r="F262" s="39">
        <f>IF(ISBLANK(E263), "", Long0[[#This Row],[Adj Close]]/E263-1)</f>
        <v>1.5194474088833898E-2</v>
      </c>
      <c r="G262" s="32">
        <v>43255</v>
      </c>
      <c r="H262">
        <v>81.359206999999998</v>
      </c>
      <c r="I262" s="36">
        <f>IF(ISBLANK(H263),"",Long1[[#This Row],[Adj Close]]/H263-1)</f>
        <v>1.8625108126681944E-2</v>
      </c>
      <c r="J262" s="40">
        <v>43262</v>
      </c>
      <c r="K262" s="38">
        <v>17.350000000000001</v>
      </c>
      <c r="L262" s="39">
        <f>IF(ISBLANK(K263),"",Long2[[#This Row],[Adj Close]]/K263-1)</f>
        <v>-5.9620647175032571E-2</v>
      </c>
      <c r="P262" s="40">
        <v>43255</v>
      </c>
      <c r="Q262" s="38">
        <v>33.981003000000001</v>
      </c>
      <c r="R262" s="39">
        <f>IF(ISBLANK(Q263),"",Long4[[#This Row],[Adj Close]]/Q263-1)</f>
        <v>1.4252150207802128E-2</v>
      </c>
      <c r="S262" s="32">
        <v>43255</v>
      </c>
      <c r="T262">
        <v>53.599997999999999</v>
      </c>
      <c r="U262" s="36">
        <f>IF(ISBLANK(T263),"",Long5[[#This Row],[Adj Close]]/T263-1)</f>
        <v>5.5118091636182864E-2</v>
      </c>
      <c r="V262" s="40">
        <v>43255</v>
      </c>
      <c r="W262" s="38">
        <v>95.620002999999997</v>
      </c>
      <c r="X262" s="39">
        <f>IF(ISBLANK(W263),"",Long6[[#This Row],[Adj Close]]/W263-1)</f>
        <v>3.6643593595914847E-2</v>
      </c>
      <c r="Y262" s="32">
        <v>43255</v>
      </c>
      <c r="Z262">
        <v>9.4936500000000006</v>
      </c>
      <c r="AA262" s="36">
        <f>IF(ISBLANK(Z263),"",Long7[[#This Row],[Adj Close]]/Z263-1)</f>
        <v>2.0202122236196995E-2</v>
      </c>
      <c r="AE262" s="32">
        <v>43255</v>
      </c>
      <c r="AF262" s="47">
        <v>51.334099000000002</v>
      </c>
      <c r="AG262" s="36">
        <f>IF(ISBLANK(AF263),"",Short0[[#This Row],[Adj Close]]/AF263-1)</f>
        <v>4.6106290829378116E-2</v>
      </c>
      <c r="AH262" s="40">
        <v>43255</v>
      </c>
      <c r="AI262" s="42">
        <v>61.904110000000003</v>
      </c>
      <c r="AJ262" s="39">
        <f>IF(ISBLANK(AH263),"",Short1[[#This Row],[Adj Close]]/AH263-1)</f>
        <v>-0.99856862490751019</v>
      </c>
      <c r="AK262" s="32">
        <v>43255</v>
      </c>
      <c r="AL262" s="47">
        <v>116.75</v>
      </c>
      <c r="AM262" s="36">
        <f>IF(ISBLANK(AL263),"",Short2[[#This Row],[Adj Close]]/AL263-1)</f>
        <v>2.4572207755301667E-2</v>
      </c>
      <c r="AN262" s="40">
        <v>43255</v>
      </c>
      <c r="AO262" s="42">
        <v>37.872601000000003</v>
      </c>
      <c r="AP262" s="39">
        <f>IF(ISBLANK(AO263),"",Short3[[#This Row],[Adj Close]]/AO263-1)</f>
        <v>6.4881558128234929E-2</v>
      </c>
      <c r="AQ262" s="32">
        <v>43255</v>
      </c>
      <c r="AR262" s="47">
        <v>38.486626000000001</v>
      </c>
      <c r="AS262" s="36">
        <f>IF(ISBLANK(AR263),"",Short4[[#This Row],[Adj Close]]/AR263-1)</f>
        <v>4.3217409493633507E-2</v>
      </c>
      <c r="AT262" s="40">
        <v>43255</v>
      </c>
      <c r="AU262" s="42">
        <v>28.018270000000001</v>
      </c>
      <c r="AV262" s="39">
        <f>IF(ISBLANK(AU263),"",Short5[[#This Row],[Adj Close]]/AU263-1)</f>
        <v>6.5075655071475946E-2</v>
      </c>
      <c r="AW262" s="32">
        <v>43255</v>
      </c>
      <c r="AX262" s="47">
        <v>47.043785</v>
      </c>
      <c r="AY262" s="36">
        <f>IF(ISBLANK(AX263),"",Short6[[#This Row],[Adj Close]]/AX263-1)</f>
        <v>8.558235099573408E-2</v>
      </c>
      <c r="AZ262" s="40">
        <v>43255</v>
      </c>
      <c r="BA262" s="42">
        <v>94.327422999999996</v>
      </c>
      <c r="BB262" s="39">
        <f>IF(ISBLANK(BA263),"",Short7[[#This Row],[Adj Close]]/BA263-1)</f>
        <v>-2.9131053185371902E-2</v>
      </c>
    </row>
    <row r="263" spans="1:54" x14ac:dyDescent="0.25">
      <c r="A263" s="40">
        <v>43248</v>
      </c>
      <c r="B263" s="42">
        <v>2734.6201169999999</v>
      </c>
      <c r="C263" s="39">
        <f>IF(ISBLANK(B264), "", GSPC[[#This Row],[Adj Close]]/B264-1)</f>
        <v>4.883655645979923E-3</v>
      </c>
      <c r="D263" s="40">
        <v>43248</v>
      </c>
      <c r="E263" s="38">
        <v>67.129997000000003</v>
      </c>
      <c r="F263" s="39">
        <f>IF(ISBLANK(E264), "", Long0[[#This Row],[Adj Close]]/E264-1)</f>
        <v>-4.0177365165073975E-2</v>
      </c>
      <c r="G263" s="32">
        <v>43248</v>
      </c>
      <c r="H263">
        <v>79.871589999999998</v>
      </c>
      <c r="I263" s="36">
        <f>IF(ISBLANK(H264),"",Long1[[#This Row],[Adj Close]]/H264-1)</f>
        <v>-1.3777012542394163E-3</v>
      </c>
      <c r="J263" s="40">
        <v>43255</v>
      </c>
      <c r="K263" s="38">
        <v>18.450001</v>
      </c>
      <c r="L263" s="39">
        <f>IF(ISBLANK(K264),"",Long2[[#This Row],[Adj Close]]/K264-1)</f>
        <v>2.2160776851012587E-2</v>
      </c>
      <c r="P263" s="40">
        <v>43248</v>
      </c>
      <c r="Q263" s="38">
        <v>33.503506000000002</v>
      </c>
      <c r="R263" s="39">
        <f>IF(ISBLANK(Q264),"",Long4[[#This Row],[Adj Close]]/Q264-1)</f>
        <v>3.344383239097759E-2</v>
      </c>
      <c r="S263" s="32">
        <v>43248</v>
      </c>
      <c r="T263">
        <v>50.799999</v>
      </c>
      <c r="U263" s="36">
        <f>IF(ISBLANK(T264),"",Long5[[#This Row],[Adj Close]]/T264-1)</f>
        <v>1.9723471011370286E-3</v>
      </c>
      <c r="V263" s="40">
        <v>43248</v>
      </c>
      <c r="W263" s="38">
        <v>92.239998</v>
      </c>
      <c r="X263" s="39">
        <f>IF(ISBLANK(W264),"",Long6[[#This Row],[Adj Close]]/W264-1)</f>
        <v>3.4544570006973085E-2</v>
      </c>
      <c r="Y263" s="32">
        <v>43248</v>
      </c>
      <c r="Z263">
        <v>9.3056560000000008</v>
      </c>
      <c r="AA263" s="36">
        <f>IF(ISBLANK(Z264),"",Long7[[#This Row],[Adj Close]]/Z264-1)</f>
        <v>0</v>
      </c>
      <c r="AE263" s="32">
        <v>43248</v>
      </c>
      <c r="AF263" s="47">
        <v>49.07159</v>
      </c>
      <c r="AG263" s="36">
        <f>IF(ISBLANK(AF264),"",Short0[[#This Row],[Adj Close]]/AF264-1)</f>
        <v>-3.3152285619351907E-2</v>
      </c>
      <c r="AH263" s="40">
        <v>43248</v>
      </c>
      <c r="AI263" s="42">
        <v>58.942017</v>
      </c>
      <c r="AJ263" s="39">
        <f>IF(ISBLANK(AH264),"",Short1[[#This Row],[Adj Close]]/AH264-1)</f>
        <v>-0.99863689514581067</v>
      </c>
      <c r="AK263" s="32">
        <v>43248</v>
      </c>
      <c r="AL263" s="47">
        <v>113.949997</v>
      </c>
      <c r="AM263" s="36">
        <f>IF(ISBLANK(AL264),"",Short2[[#This Row],[Adj Close]]/AL264-1)</f>
        <v>3.3466306303894244E-2</v>
      </c>
      <c r="AN263" s="40">
        <v>43248</v>
      </c>
      <c r="AO263" s="42">
        <v>35.565083000000001</v>
      </c>
      <c r="AP263" s="39">
        <f>IF(ISBLANK(AO264),"",Short3[[#This Row],[Adj Close]]/AO264-1)</f>
        <v>-1.3712648422866014E-2</v>
      </c>
      <c r="AQ263" s="32">
        <v>43248</v>
      </c>
      <c r="AR263" s="47">
        <v>36.892239000000004</v>
      </c>
      <c r="AS263" s="36">
        <f>IF(ISBLANK(AR264),"",Short4[[#This Row],[Adj Close]]/AR264-1)</f>
        <v>-1.9667299154137563E-2</v>
      </c>
      <c r="AT263" s="40">
        <v>43248</v>
      </c>
      <c r="AU263" s="42">
        <v>26.306366000000001</v>
      </c>
      <c r="AV263" s="39">
        <f>IF(ISBLANK(AU264),"",Short5[[#This Row],[Adj Close]]/AU264-1)</f>
        <v>-1.3199927242043885E-2</v>
      </c>
      <c r="AW263" s="32">
        <v>43248</v>
      </c>
      <c r="AX263" s="47">
        <v>43.335068</v>
      </c>
      <c r="AY263" s="36">
        <f>IF(ISBLANK(AX264),"",Short6[[#This Row],[Adj Close]]/AX264-1)</f>
        <v>-1.2007887053311128E-2</v>
      </c>
      <c r="AZ263" s="40">
        <v>43248</v>
      </c>
      <c r="BA263" s="42">
        <v>97.157730000000001</v>
      </c>
      <c r="BB263" s="39">
        <f>IF(ISBLANK(BA264),"",Short7[[#This Row],[Adj Close]]/BA264-1)</f>
        <v>-1.0034207075442225E-3</v>
      </c>
    </row>
    <row r="264" spans="1:54" x14ac:dyDescent="0.25">
      <c r="A264" s="40">
        <v>43241</v>
      </c>
      <c r="B264" s="42">
        <v>2721.330078</v>
      </c>
      <c r="C264" s="39">
        <f>IF(ISBLANK(B265), "", GSPC[[#This Row],[Adj Close]]/B265-1)</f>
        <v>3.0815331866420603E-3</v>
      </c>
      <c r="D264" s="40">
        <v>43241</v>
      </c>
      <c r="E264" s="38">
        <v>69.940002000000007</v>
      </c>
      <c r="F264" s="39">
        <f>IF(ISBLANK(E265), "", Long0[[#This Row],[Adj Close]]/E265-1)</f>
        <v>8.1323469387755143E-2</v>
      </c>
      <c r="G264" s="32">
        <v>43241</v>
      </c>
      <c r="H264">
        <v>79.981780999999998</v>
      </c>
      <c r="I264" s="36">
        <f>IF(ISBLANK(H265),"",Long1[[#This Row],[Adj Close]]/H265-1)</f>
        <v>-1.8259741256688722E-2</v>
      </c>
      <c r="J264" s="40">
        <v>43248</v>
      </c>
      <c r="K264" s="38">
        <v>18.049999</v>
      </c>
      <c r="L264" s="39">
        <f>IF(ISBLANK(K265),"",Long2[[#This Row],[Adj Close]]/K265-1)</f>
        <v>-1.0958958904109584E-2</v>
      </c>
      <c r="P264" s="40">
        <v>43241</v>
      </c>
      <c r="Q264" s="38">
        <v>32.419280999999998</v>
      </c>
      <c r="R264" s="39">
        <f>IF(ISBLANK(Q265),"",Long4[[#This Row],[Adj Close]]/Q265-1)</f>
        <v>-4.3934569583038652E-2</v>
      </c>
      <c r="S264" s="32">
        <v>43241</v>
      </c>
      <c r="T264">
        <v>50.700001</v>
      </c>
      <c r="U264" s="36">
        <f>IF(ISBLANK(T265),"",Long5[[#This Row],[Adj Close]]/T265-1)</f>
        <v>2.7355684999217145E-2</v>
      </c>
      <c r="V264" s="40">
        <v>43241</v>
      </c>
      <c r="W264" s="38">
        <v>89.160004000000001</v>
      </c>
      <c r="X264" s="39">
        <f>IF(ISBLANK(W265),"",Long6[[#This Row],[Adj Close]]/W265-1)</f>
        <v>9.2824092951058201E-3</v>
      </c>
      <c r="Y264" s="32">
        <v>43241</v>
      </c>
      <c r="Z264">
        <v>9.3056560000000008</v>
      </c>
      <c r="AA264" s="36">
        <f>IF(ISBLANK(Z265),"",Long7[[#This Row],[Adj Close]]/Z265-1)</f>
        <v>1.0204024030413761E-2</v>
      </c>
      <c r="AE264" s="32">
        <v>43241</v>
      </c>
      <c r="AF264" s="47">
        <v>50.754207999999998</v>
      </c>
      <c r="AG264" s="36">
        <f>IF(ISBLANK(AF265),"",Short0[[#This Row],[Adj Close]]/AF265-1)</f>
        <v>2.6138524574768507E-2</v>
      </c>
      <c r="AH264" s="40">
        <v>43241</v>
      </c>
      <c r="AI264" s="42">
        <v>58.599583000000003</v>
      </c>
      <c r="AJ264" s="39">
        <f>IF(ISBLANK(AH265),"",Short1[[#This Row],[Adj Close]]/AH265-1)</f>
        <v>-0.99864459492529023</v>
      </c>
      <c r="AK264" s="32">
        <v>43241</v>
      </c>
      <c r="AL264" s="47">
        <v>110.260002</v>
      </c>
      <c r="AM264" s="36">
        <f>IF(ISBLANK(AL265),"",Short2[[#This Row],[Adj Close]]/AL265-1)</f>
        <v>-5.5184191649979231E-2</v>
      </c>
      <c r="AN264" s="40">
        <v>43241</v>
      </c>
      <c r="AO264" s="42">
        <v>36.059555000000003</v>
      </c>
      <c r="AP264" s="39">
        <f>IF(ISBLANK(AO265),"",Short3[[#This Row],[Adj Close]]/AO265-1)</f>
        <v>-7.0598748907538811E-3</v>
      </c>
      <c r="AQ264" s="32">
        <v>43241</v>
      </c>
      <c r="AR264" s="47">
        <v>37.632365999999998</v>
      </c>
      <c r="AS264" s="36">
        <f>IF(ISBLANK(AR265),"",Short4[[#This Row],[Adj Close]]/AR265-1)</f>
        <v>3.782284855341933E-3</v>
      </c>
      <c r="AT264" s="40">
        <v>43241</v>
      </c>
      <c r="AU264" s="42">
        <v>26.658252999999998</v>
      </c>
      <c r="AV264" s="39">
        <f>IF(ISBLANK(AU265),"",Short5[[#This Row],[Adj Close]]/AU265-1)</f>
        <v>4.2994821415673901E-3</v>
      </c>
      <c r="AW264" s="32">
        <v>43241</v>
      </c>
      <c r="AX264" s="47">
        <v>43.861755000000002</v>
      </c>
      <c r="AY264" s="36">
        <f>IF(ISBLANK(AX265),"",Short6[[#This Row],[Adj Close]]/AX265-1)</f>
        <v>-1.9872770453398858E-2</v>
      </c>
      <c r="AZ264" s="40">
        <v>43241</v>
      </c>
      <c r="BA264" s="42">
        <v>97.255318000000003</v>
      </c>
      <c r="BB264" s="39">
        <f>IF(ISBLANK(BA265),"",Short7[[#This Row],[Adj Close]]/BA265-1)</f>
        <v>5.897970092106819E-2</v>
      </c>
    </row>
    <row r="265" spans="1:54" x14ac:dyDescent="0.25">
      <c r="A265" s="40">
        <v>43234</v>
      </c>
      <c r="B265" s="42">
        <v>2712.969971</v>
      </c>
      <c r="C265" s="39">
        <f>IF(ISBLANK(B266), "", GSPC[[#This Row],[Adj Close]]/B266-1)</f>
        <v>-5.4074465695951313E-3</v>
      </c>
      <c r="D265" s="40">
        <v>43234</v>
      </c>
      <c r="E265" s="38">
        <v>64.680000000000007</v>
      </c>
      <c r="F265" s="39">
        <f>IF(ISBLANK(E266), "", Long0[[#This Row],[Adj Close]]/E266-1)</f>
        <v>0.22662620898919039</v>
      </c>
      <c r="G265" s="32">
        <v>43234</v>
      </c>
      <c r="H265">
        <v>81.469391000000002</v>
      </c>
      <c r="I265" s="36">
        <f>IF(ISBLANK(H266),"",Long1[[#This Row],[Adj Close]]/H266-1)</f>
        <v>5.3430982602690857E-2</v>
      </c>
      <c r="J265" s="40">
        <v>43241</v>
      </c>
      <c r="K265" s="38">
        <v>18.25</v>
      </c>
      <c r="L265" s="39">
        <f>IF(ISBLANK(K266),"",Long2[[#This Row],[Adj Close]]/K266-1)</f>
        <v>1.388888888888884E-2</v>
      </c>
      <c r="P265" s="40">
        <v>43234</v>
      </c>
      <c r="Q265" s="38">
        <v>33.909061000000001</v>
      </c>
      <c r="R265" s="39">
        <f>IF(ISBLANK(Q266),"",Long4[[#This Row],[Adj Close]]/Q266-1)</f>
        <v>2.8621620386916957E-2</v>
      </c>
      <c r="S265" s="32">
        <v>43234</v>
      </c>
      <c r="T265">
        <v>49.349997999999999</v>
      </c>
      <c r="U265" s="36">
        <f>IF(ISBLANK(T266),"",Long5[[#This Row],[Adj Close]]/T266-1)</f>
        <v>3.1347963692704761E-2</v>
      </c>
      <c r="V265" s="40">
        <v>43234</v>
      </c>
      <c r="W265" s="38">
        <v>88.339995999999999</v>
      </c>
      <c r="X265" s="39">
        <f>IF(ISBLANK(W266),"",Long6[[#This Row],[Adj Close]]/W266-1)</f>
        <v>2.5301670134555643E-2</v>
      </c>
      <c r="Y265" s="32">
        <v>43234</v>
      </c>
      <c r="Z265">
        <v>9.2116600000000002</v>
      </c>
      <c r="AA265" s="36">
        <f>IF(ISBLANK(Z266),"",Long7[[#This Row],[Adj Close]]/Z266-1)</f>
        <v>-1.1099879592779693E-2</v>
      </c>
      <c r="AE265" s="32">
        <v>43234</v>
      </c>
      <c r="AF265" s="47">
        <v>49.461360999999997</v>
      </c>
      <c r="AG265" s="36">
        <f>IF(ISBLANK(AF266),"",Short0[[#This Row],[Adj Close]]/AF266-1)</f>
        <v>-4.162819285638153E-2</v>
      </c>
      <c r="AH265" s="40">
        <v>43234</v>
      </c>
      <c r="AI265" s="42">
        <v>66.989304000000004</v>
      </c>
      <c r="AJ265" s="39">
        <f>IF(ISBLANK(AH266),"",Short1[[#This Row],[Adj Close]]/AH266-1)</f>
        <v>-0.99845029023526966</v>
      </c>
      <c r="AK265" s="32">
        <v>43234</v>
      </c>
      <c r="AL265" s="47">
        <v>116.699997</v>
      </c>
      <c r="AM265" s="36">
        <f>IF(ISBLANK(AL266),"",Short2[[#This Row],[Adj Close]]/AL266-1)</f>
        <v>5.6009821904097201E-3</v>
      </c>
      <c r="AN265" s="40">
        <v>43234</v>
      </c>
      <c r="AO265" s="42">
        <v>36.315941000000002</v>
      </c>
      <c r="AP265" s="39">
        <f>IF(ISBLANK(AO266),"",Short3[[#This Row],[Adj Close]]/AO266-1)</f>
        <v>3.2543424199444226E-2</v>
      </c>
      <c r="AQ265" s="32">
        <v>43234</v>
      </c>
      <c r="AR265" s="47">
        <v>37.490566000000001</v>
      </c>
      <c r="AS265" s="36">
        <f>IF(ISBLANK(AR266),"",Short4[[#This Row],[Adj Close]]/AR266-1)</f>
        <v>-6.1428932336822228E-3</v>
      </c>
      <c r="AT265" s="40">
        <v>43234</v>
      </c>
      <c r="AU265" s="42">
        <v>26.544127</v>
      </c>
      <c r="AV265" s="39">
        <f>IF(ISBLANK(AU266),"",Short5[[#This Row],[Adj Close]]/AU266-1)</f>
        <v>5.0828186335997172E-2</v>
      </c>
      <c r="AW265" s="32">
        <v>43234</v>
      </c>
      <c r="AX265" s="47">
        <v>44.751083000000001</v>
      </c>
      <c r="AY265" s="36">
        <f>IF(ISBLANK(AX266),"",Short6[[#This Row],[Adj Close]]/AX266-1)</f>
        <v>-6.1360673620451944E-3</v>
      </c>
      <c r="AZ265" s="40">
        <v>43234</v>
      </c>
      <c r="BA265" s="42">
        <v>91.838699000000005</v>
      </c>
      <c r="BB265" s="39">
        <f>IF(ISBLANK(BA266),"",Short7[[#This Row],[Adj Close]]/BA266-1)</f>
        <v>-4.0774572553997079E-2</v>
      </c>
    </row>
    <row r="266" spans="1:54" x14ac:dyDescent="0.25">
      <c r="A266" s="40">
        <v>43227</v>
      </c>
      <c r="B266" s="42">
        <v>2727.719971</v>
      </c>
      <c r="C266" s="39">
        <f>IF(ISBLANK(B267), "", GSPC[[#This Row],[Adj Close]]/B267-1)</f>
        <v>2.4141911858839071E-2</v>
      </c>
      <c r="D266" s="40">
        <v>43227</v>
      </c>
      <c r="E266" s="38">
        <v>52.73</v>
      </c>
      <c r="F266" s="39">
        <f>IF(ISBLANK(E267), "", Long0[[#This Row],[Adj Close]]/E267-1)</f>
        <v>7.4149521287431019E-2</v>
      </c>
      <c r="G266" s="32">
        <v>43227</v>
      </c>
      <c r="H266">
        <v>77.337188999999995</v>
      </c>
      <c r="I266" s="36">
        <f>IF(ISBLANK(H267),"",Long1[[#This Row],[Adj Close]]/H267-1)</f>
        <v>-6.046334267431952E-3</v>
      </c>
      <c r="J266" s="40">
        <v>43234</v>
      </c>
      <c r="K266" s="38">
        <v>18</v>
      </c>
      <c r="L266" s="39">
        <f>IF(ISBLANK(K267),"",Long2[[#This Row],[Adj Close]]/K267-1)</f>
        <v>3.1518565529021991E-2</v>
      </c>
      <c r="P266" s="40">
        <v>43227</v>
      </c>
      <c r="Q266" s="38">
        <v>32.965533999999998</v>
      </c>
      <c r="R266" s="39">
        <f>IF(ISBLANK(Q267),"",Long4[[#This Row],[Adj Close]]/Q267-1)</f>
        <v>3.7509883171953584E-2</v>
      </c>
      <c r="S266" s="32">
        <v>43227</v>
      </c>
      <c r="T266">
        <v>47.849997999999999</v>
      </c>
      <c r="U266" s="36">
        <f>IF(ISBLANK(T267),"",Long5[[#This Row],[Adj Close]]/T267-1)</f>
        <v>0.13388618166146493</v>
      </c>
      <c r="V266" s="40">
        <v>43227</v>
      </c>
      <c r="W266" s="38">
        <v>86.160004000000001</v>
      </c>
      <c r="X266" s="39">
        <f>IF(ISBLANK(W267),"",Long6[[#This Row],[Adj Close]]/W267-1)</f>
        <v>2.7917012646146544E-2</v>
      </c>
      <c r="Y266" s="32">
        <v>43227</v>
      </c>
      <c r="Z266">
        <v>9.3150560000000002</v>
      </c>
      <c r="AA266" s="36">
        <f>IF(ISBLANK(Z267),"",Long7[[#This Row],[Adj Close]]/Z267-1)</f>
        <v>-2.2682444103857113E-2</v>
      </c>
      <c r="AE266" s="32">
        <v>43227</v>
      </c>
      <c r="AF266" s="47">
        <v>51.609783</v>
      </c>
      <c r="AG266" s="36">
        <f>IF(ISBLANK(AF267),"",Short0[[#This Row],[Adj Close]]/AF267-1)</f>
        <v>-2.7553130554757166E-3</v>
      </c>
      <c r="AH266" s="40">
        <v>43227</v>
      </c>
      <c r="AI266" s="42">
        <v>66.586922000000001</v>
      </c>
      <c r="AJ266" s="39">
        <f>IF(ISBLANK(AH267),"",Short1[[#This Row],[Adj Close]]/AH267-1)</f>
        <v>-0.99845934932901437</v>
      </c>
      <c r="AK266" s="32">
        <v>43227</v>
      </c>
      <c r="AL266" s="47">
        <v>116.050003</v>
      </c>
      <c r="AM266" s="36">
        <f>IF(ISBLANK(AL267),"",Short2[[#This Row],[Adj Close]]/AL267-1)</f>
        <v>8.2051310023310009E-2</v>
      </c>
      <c r="AN266" s="40">
        <v>43227</v>
      </c>
      <c r="AO266" s="42">
        <v>35.171345000000002</v>
      </c>
      <c r="AP266" s="39">
        <f>IF(ISBLANK(AO267),"",Short3[[#This Row],[Adj Close]]/AO267-1)</f>
        <v>6.7537578496068562E-2</v>
      </c>
      <c r="AQ266" s="32">
        <v>43227</v>
      </c>
      <c r="AR266" s="47">
        <v>37.722290000000001</v>
      </c>
      <c r="AS266" s="36">
        <f>IF(ISBLANK(AR267),"",Short4[[#This Row],[Adj Close]]/AR267-1)</f>
        <v>7.7341021021954282E-2</v>
      </c>
      <c r="AT266" s="40">
        <v>43227</v>
      </c>
      <c r="AU266" s="42">
        <v>25.260197000000002</v>
      </c>
      <c r="AV266" s="39">
        <f>IF(ISBLANK(AU267),"",Short5[[#This Row],[Adj Close]]/AU267-1)</f>
        <v>-3.1716926529430589E-2</v>
      </c>
      <c r="AW266" s="32">
        <v>43227</v>
      </c>
      <c r="AX266" s="47">
        <v>45.027374000000002</v>
      </c>
      <c r="AY266" s="36">
        <f>IF(ISBLANK(AX267),"",Short6[[#This Row],[Adj Close]]/AX267-1)</f>
        <v>-2.3042357131193403E-2</v>
      </c>
      <c r="AZ266" s="40">
        <v>43227</v>
      </c>
      <c r="BA266" s="42">
        <v>95.742560999999995</v>
      </c>
      <c r="BB266" s="39">
        <f>IF(ISBLANK(BA267),"",Short7[[#This Row],[Adj Close]]/BA267-1)</f>
        <v>-4.0117484311669283E-2</v>
      </c>
    </row>
    <row r="267" spans="1:54" x14ac:dyDescent="0.25">
      <c r="A267" s="40">
        <v>43220</v>
      </c>
      <c r="B267" s="42">
        <v>2663.419922</v>
      </c>
      <c r="C267" s="39">
        <f>IF(ISBLANK(B268), "", GSPC[[#This Row],[Adj Close]]/B268-1)</f>
        <v>-2.4307898820220553E-3</v>
      </c>
      <c r="D267" s="40">
        <v>43220</v>
      </c>
      <c r="E267" s="38">
        <v>49.09</v>
      </c>
      <c r="F267" s="39">
        <f>IF(ISBLANK(E268), "", Long0[[#This Row],[Adj Close]]/E268-1)</f>
        <v>3.6802289920263576E-3</v>
      </c>
      <c r="G267" s="32">
        <v>43220</v>
      </c>
      <c r="H267">
        <v>77.807640000000006</v>
      </c>
      <c r="I267" s="36">
        <f>IF(ISBLANK(H268),"",Long1[[#This Row],[Adj Close]]/H268-1)</f>
        <v>-6.0100974092381909E-3</v>
      </c>
      <c r="J267" s="40">
        <v>43227</v>
      </c>
      <c r="K267" s="38">
        <v>17.450001</v>
      </c>
      <c r="L267" s="39">
        <f>IF(ISBLANK(K268),"",Long2[[#This Row],[Adj Close]]/K268-1)</f>
        <v>-2.5139608938547386E-2</v>
      </c>
      <c r="P267" s="40">
        <v>43220</v>
      </c>
      <c r="Q267" s="38">
        <v>31.773706000000001</v>
      </c>
      <c r="R267" s="39">
        <f>IF(ISBLANK(Q268),"",Long4[[#This Row],[Adj Close]]/Q268-1)</f>
        <v>1.4802831509424408E-2</v>
      </c>
      <c r="S267" s="32">
        <v>43220</v>
      </c>
      <c r="T267">
        <v>42.200001</v>
      </c>
      <c r="U267" s="36">
        <f>IF(ISBLANK(T268),"",Long5[[#This Row],[Adj Close]]/T268-1)</f>
        <v>-1.8604627906976701E-2</v>
      </c>
      <c r="V267" s="40">
        <v>43220</v>
      </c>
      <c r="W267" s="38">
        <v>83.82</v>
      </c>
      <c r="X267" s="39">
        <f>IF(ISBLANK(W268),"",Long6[[#This Row],[Adj Close]]/W268-1)</f>
        <v>4.9586763716669591E-2</v>
      </c>
      <c r="Y267" s="32">
        <v>43220</v>
      </c>
      <c r="Z267">
        <v>9.5312479999999997</v>
      </c>
      <c r="AA267" s="36">
        <f>IF(ISBLANK(Z268),"",Long7[[#This Row],[Adj Close]]/Z268-1)</f>
        <v>3.9603313793956652E-3</v>
      </c>
      <c r="AE267" s="32">
        <v>43220</v>
      </c>
      <c r="AF267" s="47">
        <v>51.752377000000003</v>
      </c>
      <c r="AG267" s="36">
        <f>IF(ISBLANK(AF268),"",Short0[[#This Row],[Adj Close]]/AF268-1)</f>
        <v>-6.7452812299869658E-3</v>
      </c>
      <c r="AH267" s="40">
        <v>43220</v>
      </c>
      <c r="AI267" s="42">
        <v>65.251427000000007</v>
      </c>
      <c r="AJ267" s="39">
        <f>IF(ISBLANK(AH268),"",Short1[[#This Row],[Adj Close]]/AH268-1)</f>
        <v>-0.99849000469766047</v>
      </c>
      <c r="AK267" s="32">
        <v>43220</v>
      </c>
      <c r="AL267" s="47">
        <v>107.25</v>
      </c>
      <c r="AM267" s="36">
        <f>IF(ISBLANK(AL268),"",Short2[[#This Row],[Adj Close]]/AL268-1)</f>
        <v>4.9926558004374844E-2</v>
      </c>
      <c r="AN267" s="40">
        <v>43220</v>
      </c>
      <c r="AO267" s="42">
        <v>32.946235999999999</v>
      </c>
      <c r="AP267" s="39">
        <f>IF(ISBLANK(AO268),"",Short3[[#This Row],[Adj Close]]/AO268-1)</f>
        <v>-8.5409219673049264E-2</v>
      </c>
      <c r="AQ267" s="32">
        <v>43220</v>
      </c>
      <c r="AR267" s="47">
        <v>35.014251999999999</v>
      </c>
      <c r="AS267" s="36">
        <f>IF(ISBLANK(AR268),"",Short4[[#This Row],[Adj Close]]/AR268-1)</f>
        <v>3.2850388152376286E-2</v>
      </c>
      <c r="AT267" s="40">
        <v>43220</v>
      </c>
      <c r="AU267" s="42">
        <v>26.087616000000001</v>
      </c>
      <c r="AV267" s="39">
        <f>IF(ISBLANK(AU268),"",Short5[[#This Row],[Adj Close]]/AU268-1)</f>
        <v>1.0313028148832171E-2</v>
      </c>
      <c r="AW267" s="32">
        <v>43220</v>
      </c>
      <c r="AX267" s="47">
        <v>46.089382000000001</v>
      </c>
      <c r="AY267" s="36">
        <f>IF(ISBLANK(AX268),"",Short6[[#This Row],[Adj Close]]/AX268-1)</f>
        <v>7.9255887461957775E-2</v>
      </c>
      <c r="AZ267" s="40">
        <v>43220</v>
      </c>
      <c r="BA267" s="42">
        <v>99.744040999999996</v>
      </c>
      <c r="BB267" s="39">
        <f>IF(ISBLANK(BA268),"",Short7[[#This Row],[Adj Close]]/BA268-1)</f>
        <v>0.14573981594700913</v>
      </c>
    </row>
    <row r="268" spans="1:54" x14ac:dyDescent="0.25">
      <c r="A268" s="40">
        <v>43213</v>
      </c>
      <c r="B268" s="42">
        <v>2669.9099120000001</v>
      </c>
      <c r="C268" s="39">
        <f>IF(ISBLANK(B269), "", GSPC[[#This Row],[Adj Close]]/B269-1)</f>
        <v>-8.6130693228048116E-5</v>
      </c>
      <c r="D268" s="40">
        <v>43213</v>
      </c>
      <c r="E268" s="38">
        <v>48.91</v>
      </c>
      <c r="F268" s="39">
        <f>IF(ISBLANK(E269), "", Long0[[#This Row],[Adj Close]]/E269-1)</f>
        <v>-9.5431847604956599E-2</v>
      </c>
      <c r="G268" s="32">
        <v>43213</v>
      </c>
      <c r="H268">
        <v>78.278098999999997</v>
      </c>
      <c r="I268" s="36">
        <f>IF(ISBLANK(H269),"",Long1[[#This Row],[Adj Close]]/H269-1)</f>
        <v>9.2521339417750426E-4</v>
      </c>
      <c r="J268" s="40">
        <v>43220</v>
      </c>
      <c r="K268" s="38">
        <v>17.899999999999999</v>
      </c>
      <c r="L268" s="39">
        <f>IF(ISBLANK(K269),"",Long2[[#This Row],[Adj Close]]/K269-1)</f>
        <v>4.0697613912929365E-2</v>
      </c>
      <c r="P268" s="40">
        <v>43213</v>
      </c>
      <c r="Q268" s="38">
        <v>31.310226</v>
      </c>
      <c r="R268" s="39">
        <f>IF(ISBLANK(Q269),"",Long4[[#This Row],[Adj Close]]/Q269-1)</f>
        <v>-1.0980438559885397E-2</v>
      </c>
      <c r="S268" s="32">
        <v>43213</v>
      </c>
      <c r="T268">
        <v>43</v>
      </c>
      <c r="U268" s="36">
        <f>IF(ISBLANK(T269),"",Long5[[#This Row],[Adj Close]]/T269-1)</f>
        <v>5.8479532163742132E-3</v>
      </c>
      <c r="V268" s="40">
        <v>43213</v>
      </c>
      <c r="W268" s="38">
        <v>79.860000999999997</v>
      </c>
      <c r="X268" s="39">
        <f>IF(ISBLANK(W269),"",Long6[[#This Row],[Adj Close]]/W269-1)</f>
        <v>9.6081291936316315E-3</v>
      </c>
      <c r="Y268" s="32">
        <v>43213</v>
      </c>
      <c r="Z268">
        <v>9.4936500000000006</v>
      </c>
      <c r="AA268" s="36">
        <f>IF(ISBLANK(Z269),"",Long7[[#This Row],[Adj Close]]/Z269-1)</f>
        <v>5.9761040608006244E-3</v>
      </c>
      <c r="AE268" s="32">
        <v>43213</v>
      </c>
      <c r="AF268" s="47">
        <v>52.103831999999997</v>
      </c>
      <c r="AG268" s="36">
        <f>IF(ISBLANK(AF269),"",Short0[[#This Row],[Adj Close]]/AF269-1)</f>
        <v>4.2109578340472353E-3</v>
      </c>
      <c r="AH268" s="40">
        <v>43213</v>
      </c>
      <c r="AI268" s="42">
        <v>65.953423000000001</v>
      </c>
      <c r="AJ268" s="39">
        <f>IF(ISBLANK(AH269),"",Short1[[#This Row],[Adj Close]]/AH269-1)</f>
        <v>-0.99847351240568438</v>
      </c>
      <c r="AK268" s="32">
        <v>43213</v>
      </c>
      <c r="AL268" s="47">
        <v>102.150002</v>
      </c>
      <c r="AM268" s="36">
        <f>IF(ISBLANK(AL269),"",Short2[[#This Row],[Adj Close]]/AL269-1)</f>
        <v>-2.2394449658234228E-2</v>
      </c>
      <c r="AN268" s="40">
        <v>43213</v>
      </c>
      <c r="AO268" s="42">
        <v>36.022925999999998</v>
      </c>
      <c r="AP268" s="39">
        <f>IF(ISBLANK(AO269),"",Short3[[#This Row],[Adj Close]]/AO269-1)</f>
        <v>-3.3889902003306105E-2</v>
      </c>
      <c r="AQ268" s="32">
        <v>43213</v>
      </c>
      <c r="AR268" s="47">
        <v>33.900604000000001</v>
      </c>
      <c r="AS268" s="36">
        <f>IF(ISBLANK(AR269),"",Short4[[#This Row],[Adj Close]]/AR269-1)</f>
        <v>-6.1470613908818583E-2</v>
      </c>
      <c r="AT268" s="40">
        <v>43213</v>
      </c>
      <c r="AU268" s="42">
        <v>25.82132</v>
      </c>
      <c r="AV268" s="39">
        <f>IF(ISBLANK(AU269),"",Short5[[#This Row],[Adj Close]]/AU269-1)</f>
        <v>5.7243059054610912E-2</v>
      </c>
      <c r="AW268" s="32">
        <v>43213</v>
      </c>
      <c r="AX268" s="47">
        <v>42.704777</v>
      </c>
      <c r="AY268" s="36">
        <f>IF(ISBLANK(AX269),"",Short6[[#This Row],[Adj Close]]/AX269-1)</f>
        <v>-2.5610569797301919E-2</v>
      </c>
      <c r="AZ268" s="40">
        <v>43213</v>
      </c>
      <c r="BA268" s="42">
        <v>87.056449999999998</v>
      </c>
      <c r="BB268" s="39">
        <f>IF(ISBLANK(BA269),"",Short7[[#This Row],[Adj Close]]/BA269-1)</f>
        <v>-5.1568247807324052E-2</v>
      </c>
    </row>
    <row r="269" spans="1:54" x14ac:dyDescent="0.25">
      <c r="A269" s="40">
        <v>43206</v>
      </c>
      <c r="B269" s="42">
        <v>2670.139893</v>
      </c>
      <c r="C269" s="39">
        <f>IF(ISBLANK(B270), "", GSPC[[#This Row],[Adj Close]]/B270-1)</f>
        <v>5.210196041373516E-3</v>
      </c>
      <c r="D269" s="40">
        <v>43206</v>
      </c>
      <c r="E269" s="38">
        <v>54.07</v>
      </c>
      <c r="F269" s="39">
        <f>IF(ISBLANK(E270), "", Long0[[#This Row],[Adj Close]]/E270-1)</f>
        <v>4.4427274483291423E-2</v>
      </c>
      <c r="G269" s="32">
        <v>43206</v>
      </c>
      <c r="H269">
        <v>78.205742000000001</v>
      </c>
      <c r="I269" s="36">
        <f>IF(ISBLANK(H270),"",Long1[[#This Row],[Adj Close]]/H270-1)</f>
        <v>9.8133480292137421E-3</v>
      </c>
      <c r="J269" s="40">
        <v>43213</v>
      </c>
      <c r="K269" s="38">
        <v>17.200001</v>
      </c>
      <c r="L269" s="39">
        <f>IF(ISBLANK(K270),"",Long2[[#This Row],[Adj Close]]/K270-1)</f>
        <v>0.12052123778501644</v>
      </c>
      <c r="P269" s="40">
        <v>43206</v>
      </c>
      <c r="Q269" s="38">
        <v>31.657843</v>
      </c>
      <c r="R269" s="39">
        <f>IF(ISBLANK(Q270),"",Long4[[#This Row],[Adj Close]]/Q270-1)</f>
        <v>1.003451197013927E-2</v>
      </c>
      <c r="S269" s="32">
        <v>43206</v>
      </c>
      <c r="T269">
        <v>42.75</v>
      </c>
      <c r="U269" s="36">
        <f>IF(ISBLANK(T270),"",Long5[[#This Row],[Adj Close]]/T270-1)</f>
        <v>3.8882088025171901E-2</v>
      </c>
      <c r="V269" s="40">
        <v>43206</v>
      </c>
      <c r="W269" s="38">
        <v>79.099997999999999</v>
      </c>
      <c r="X269" s="39">
        <f>IF(ISBLANK(W270),"",Long6[[#This Row],[Adj Close]]/W270-1)</f>
        <v>4.4362293223192406E-2</v>
      </c>
      <c r="Y269" s="32">
        <v>43206</v>
      </c>
      <c r="Z269">
        <v>9.4372520000000009</v>
      </c>
      <c r="AA269" s="36">
        <f>IF(ISBLANK(Z270),"",Long7[[#This Row],[Adj Close]]/Z270-1)</f>
        <v>-2.3346234643365271E-2</v>
      </c>
      <c r="AE269" s="32">
        <v>43206</v>
      </c>
      <c r="AF269" s="47">
        <v>51.885345000000001</v>
      </c>
      <c r="AG269" s="36">
        <f>IF(ISBLANK(AF270),"",Short0[[#This Row],[Adj Close]]/AF270-1)</f>
        <v>-4.0744736541188931E-2</v>
      </c>
      <c r="AH269" s="40">
        <v>43206</v>
      </c>
      <c r="AI269" s="42">
        <v>61.895541999999999</v>
      </c>
      <c r="AJ269" s="39">
        <f>IF(ISBLANK(AH270),"",Short1[[#This Row],[Adj Close]]/AH270-1)</f>
        <v>-0.99856719965739948</v>
      </c>
      <c r="AK269" s="32">
        <v>43206</v>
      </c>
      <c r="AL269" s="47">
        <v>104.489998</v>
      </c>
      <c r="AM269" s="36">
        <f>IF(ISBLANK(AL270),"",Short2[[#This Row],[Adj Close]]/AL270-1)</f>
        <v>3.2644838547386534E-3</v>
      </c>
      <c r="AN269" s="40">
        <v>43206</v>
      </c>
      <c r="AO269" s="42">
        <v>37.286563999999998</v>
      </c>
      <c r="AP269" s="39">
        <f>IF(ISBLANK(AO270),"",Short3[[#This Row],[Adj Close]]/AO270-1)</f>
        <v>2.461728726979473E-3</v>
      </c>
      <c r="AQ269" s="32">
        <v>43206</v>
      </c>
      <c r="AR269" s="47">
        <v>36.120983000000003</v>
      </c>
      <c r="AS269" s="36">
        <f>IF(ISBLANK(AR270),"",Short4[[#This Row],[Adj Close]]/AR270-1)</f>
        <v>5.4842952409888568E-2</v>
      </c>
      <c r="AT269" s="40">
        <v>43206</v>
      </c>
      <c r="AU269" s="42">
        <v>24.423258000000001</v>
      </c>
      <c r="AV269" s="39">
        <f>IF(ISBLANK(AU270),"",Short5[[#This Row],[Adj Close]]/AU270-1)</f>
        <v>3.3816398128254654E-2</v>
      </c>
      <c r="AW269" s="32">
        <v>43206</v>
      </c>
      <c r="AX269" s="47">
        <v>43.827216999999997</v>
      </c>
      <c r="AY269" s="36">
        <f>IF(ISBLANK(AX270),"",Short6[[#This Row],[Adj Close]]/AX270-1)</f>
        <v>5.1367190386165884E-2</v>
      </c>
      <c r="AZ269" s="40">
        <v>43206</v>
      </c>
      <c r="BA269" s="42">
        <v>91.789894000000004</v>
      </c>
      <c r="BB269" s="39">
        <f>IF(ISBLANK(BA270),"",Short7[[#This Row],[Adj Close]]/BA270-1)</f>
        <v>-5.3346692996564249E-2</v>
      </c>
    </row>
    <row r="270" spans="1:54" x14ac:dyDescent="0.25">
      <c r="A270" s="40">
        <v>43199</v>
      </c>
      <c r="B270" s="42">
        <v>2656.3000489999999</v>
      </c>
      <c r="C270" s="39">
        <f>IF(ISBLANK(B271), "", GSPC[[#This Row],[Adj Close]]/B271-1)</f>
        <v>1.9900432171271909E-2</v>
      </c>
      <c r="D270" s="40">
        <v>43199</v>
      </c>
      <c r="E270" s="38">
        <v>51.77</v>
      </c>
      <c r="F270" s="39">
        <f>IF(ISBLANK(E271), "", Long0[[#This Row],[Adj Close]]/E271-1)</f>
        <v>0.19644095216085056</v>
      </c>
      <c r="G270" s="32">
        <v>43199</v>
      </c>
      <c r="H270">
        <v>77.445740000000001</v>
      </c>
      <c r="I270" s="36">
        <f>IF(ISBLANK(H271),"",Long1[[#This Row],[Adj Close]]/H271-1)</f>
        <v>5.2631650483473402E-2</v>
      </c>
      <c r="J270" s="40">
        <v>43206</v>
      </c>
      <c r="K270" s="38">
        <v>15.35</v>
      </c>
      <c r="L270" s="39">
        <f>IF(ISBLANK(K271),"",Long2[[#This Row],[Adj Close]]/K271-1)</f>
        <v>-2.8481012658227889E-2</v>
      </c>
      <c r="P270" s="40">
        <v>43199</v>
      </c>
      <c r="Q270" s="38">
        <v>31.343328</v>
      </c>
      <c r="R270" s="39">
        <f>IF(ISBLANK(Q271),"",Long4[[#This Row],[Adj Close]]/Q271-1)</f>
        <v>4.8739949276355832E-2</v>
      </c>
      <c r="S270" s="32">
        <v>43199</v>
      </c>
      <c r="T270">
        <v>41.150002000000001</v>
      </c>
      <c r="U270" s="36">
        <f>IF(ISBLANK(T271),"",Long5[[#This Row],[Adj Close]]/T271-1)</f>
        <v>5.1085565717212456E-2</v>
      </c>
      <c r="V270" s="40">
        <v>43199</v>
      </c>
      <c r="W270" s="38">
        <v>75.739998</v>
      </c>
      <c r="X270" s="39">
        <f>IF(ISBLANK(W271),"",Long6[[#This Row],[Adj Close]]/W271-1)</f>
        <v>3.2724326846159002E-2</v>
      </c>
      <c r="Y270" s="32">
        <v>43199</v>
      </c>
      <c r="Z270">
        <v>9.6628430000000005</v>
      </c>
      <c r="AA270" s="36">
        <f>IF(ISBLANK(Z271),"",Long7[[#This Row],[Adj Close]]/Z271-1)</f>
        <v>7.3068811225217356E-2</v>
      </c>
      <c r="AE270" s="32">
        <v>43199</v>
      </c>
      <c r="AF270" s="47">
        <v>54.089194999999997</v>
      </c>
      <c r="AG270" s="36">
        <f>IF(ISBLANK(AF271),"",Short0[[#This Row],[Adj Close]]/AF271-1)</f>
        <v>-7.5349235226877309E-2</v>
      </c>
      <c r="AH270" s="40">
        <v>43199</v>
      </c>
      <c r="AI270" s="42">
        <v>60.893917000000002</v>
      </c>
      <c r="AJ270" s="39">
        <f>IF(ISBLANK(AH271),"",Short1[[#This Row],[Adj Close]]/AH271-1)</f>
        <v>-0.99859015750601965</v>
      </c>
      <c r="AK270" s="32">
        <v>43199</v>
      </c>
      <c r="AL270" s="47">
        <v>104.150002</v>
      </c>
      <c r="AM270" s="36">
        <f>IF(ISBLANK(AL271),"",Short2[[#This Row],[Adj Close]]/AL271-1)</f>
        <v>6.864357755636763E-2</v>
      </c>
      <c r="AN270" s="40">
        <v>43199</v>
      </c>
      <c r="AO270" s="42">
        <v>37.195</v>
      </c>
      <c r="AP270" s="39">
        <f>IF(ISBLANK(AO271),"",Short3[[#This Row],[Adj Close]]/AO271-1)</f>
        <v>2.7834061406639687E-2</v>
      </c>
      <c r="AQ270" s="32">
        <v>43199</v>
      </c>
      <c r="AR270" s="47">
        <v>34.242995999999998</v>
      </c>
      <c r="AS270" s="36">
        <f>IF(ISBLANK(AR271),"",Short4[[#This Row],[Adj Close]]/AR271-1)</f>
        <v>2.8889030776083624E-2</v>
      </c>
      <c r="AT270" s="40">
        <v>43199</v>
      </c>
      <c r="AU270" s="42">
        <v>23.624366999999999</v>
      </c>
      <c r="AV270" s="39">
        <f>IF(ISBLANK(AU271),"",Short5[[#This Row],[Adj Close]]/AU271-1)</f>
        <v>2.5598896343534516E-2</v>
      </c>
      <c r="AW270" s="32">
        <v>43199</v>
      </c>
      <c r="AX270" s="47">
        <v>41.685927999999997</v>
      </c>
      <c r="AY270" s="36">
        <f>IF(ISBLANK(AX271),"",Short6[[#This Row],[Adj Close]]/AX271-1)</f>
        <v>1.0887489987440935E-2</v>
      </c>
      <c r="AZ270" s="40">
        <v>43199</v>
      </c>
      <c r="BA270" s="42">
        <v>96.962524000000002</v>
      </c>
      <c r="BB270" s="39">
        <f>IF(ISBLANK(BA271),"",Short7[[#This Row],[Adj Close]]/BA271-1)</f>
        <v>1.0681392183631511E-2</v>
      </c>
    </row>
    <row r="271" spans="1:54" x14ac:dyDescent="0.25">
      <c r="A271" s="40">
        <v>43192</v>
      </c>
      <c r="B271" s="42">
        <v>2604.469971</v>
      </c>
      <c r="C271" s="39">
        <f>IF(ISBLANK(B272), "", GSPC[[#This Row],[Adj Close]]/B272-1)</f>
        <v>-1.3783391226127484E-2</v>
      </c>
      <c r="D271" s="40">
        <v>43192</v>
      </c>
      <c r="E271" s="38">
        <v>43.27</v>
      </c>
      <c r="F271" s="39">
        <f>IF(ISBLANK(E272), "", Long0[[#This Row],[Adj Close]]/E272-1)</f>
        <v>-5.3379983666155817E-2</v>
      </c>
      <c r="G271" s="32">
        <v>43192</v>
      </c>
      <c r="H271">
        <v>73.573447999999999</v>
      </c>
      <c r="I271" s="36">
        <f>IF(ISBLANK(H272),"",Long1[[#This Row],[Adj Close]]/H272-1)</f>
        <v>8.4324826470225656E-3</v>
      </c>
      <c r="J271" s="40">
        <v>43199</v>
      </c>
      <c r="K271" s="38">
        <v>15.8</v>
      </c>
      <c r="L271" s="39">
        <f>IF(ISBLANK(K272),"",Long2[[#This Row],[Adj Close]]/K272-1)</f>
        <v>-4.8192771084337394E-2</v>
      </c>
      <c r="P271" s="40">
        <v>43192</v>
      </c>
      <c r="Q271" s="38">
        <v>29.886654</v>
      </c>
      <c r="R271" s="39">
        <f>IF(ISBLANK(Q272),"",Long4[[#This Row],[Adj Close]]/Q272-1)</f>
        <v>4.545466470677062E-2</v>
      </c>
      <c r="S271" s="32">
        <v>43192</v>
      </c>
      <c r="T271">
        <v>39.150002000000001</v>
      </c>
      <c r="U271" s="36">
        <f>IF(ISBLANK(T272),"",Long5[[#This Row],[Adj Close]]/T272-1)</f>
        <v>-2.853590641528303E-2</v>
      </c>
      <c r="V271" s="40">
        <v>43192</v>
      </c>
      <c r="W271" s="38">
        <v>73.339995999999999</v>
      </c>
      <c r="X271" s="39">
        <f>IF(ISBLANK(W272),"",Long6[[#This Row],[Adj Close]]/W272-1)</f>
        <v>7.0344413471004508E-2</v>
      </c>
      <c r="Y271" s="32">
        <v>43192</v>
      </c>
      <c r="Z271">
        <v>9.0048680000000001</v>
      </c>
      <c r="AA271" s="36">
        <f>IF(ISBLANK(Z272),"",Long7[[#This Row],[Adj Close]]/Z272-1)</f>
        <v>-1.2371042886757277E-2</v>
      </c>
      <c r="AE271" s="32">
        <v>43192</v>
      </c>
      <c r="AF271" s="47">
        <v>58.496890999999998</v>
      </c>
      <c r="AG271" s="36">
        <f>IF(ISBLANK(AF272),"",Short0[[#This Row],[Adj Close]]/AF272-1)</f>
        <v>4.479131613320142E-2</v>
      </c>
      <c r="AH271" s="40">
        <v>43192</v>
      </c>
      <c r="AI271" s="42">
        <v>60.346012000000002</v>
      </c>
      <c r="AJ271" s="39">
        <f>IF(ISBLANK(AH272),"",Short1[[#This Row],[Adj Close]]/AH272-1)</f>
        <v>-0.99860261637142522</v>
      </c>
      <c r="AK271" s="32">
        <v>43192</v>
      </c>
      <c r="AL271" s="47">
        <v>97.459998999999996</v>
      </c>
      <c r="AM271" s="36">
        <f>IF(ISBLANK(AL272),"",Short2[[#This Row],[Adj Close]]/AL272-1)</f>
        <v>-9.4521801956721774E-3</v>
      </c>
      <c r="AN271" s="40">
        <v>43192</v>
      </c>
      <c r="AO271" s="42">
        <v>36.187747999999999</v>
      </c>
      <c r="AP271" s="39">
        <f>IF(ISBLANK(AO272),"",Short3[[#This Row],[Adj Close]]/AO272-1)</f>
        <v>-4.0077749256842932E-2</v>
      </c>
      <c r="AQ271" s="32">
        <v>43192</v>
      </c>
      <c r="AR271" s="47">
        <v>33.281525000000002</v>
      </c>
      <c r="AS271" s="36">
        <f>IF(ISBLANK(AR272),"",Short4[[#This Row],[Adj Close]]/AR272-1)</f>
        <v>-5.4807921800753667E-2</v>
      </c>
      <c r="AT271" s="40">
        <v>43192</v>
      </c>
      <c r="AU271" s="42">
        <v>23.034704000000001</v>
      </c>
      <c r="AV271" s="39">
        <f>IF(ISBLANK(AU272),"",Short5[[#This Row],[Adj Close]]/AU272-1)</f>
        <v>-2.4713564641118957E-3</v>
      </c>
      <c r="AW271" s="32">
        <v>43192</v>
      </c>
      <c r="AX271" s="47">
        <v>41.236961000000001</v>
      </c>
      <c r="AY271" s="36">
        <f>IF(ISBLANK(AX272),"",Short6[[#This Row],[Adj Close]]/AX272-1)</f>
        <v>1.122163546010424E-2</v>
      </c>
      <c r="AZ271" s="40">
        <v>43192</v>
      </c>
      <c r="BA271" s="42">
        <v>95.937775000000002</v>
      </c>
      <c r="BB271" s="39">
        <f>IF(ISBLANK(BA272),"",Short7[[#This Row],[Adj Close]]/BA272-1)</f>
        <v>-2.6732743246193902E-2</v>
      </c>
    </row>
    <row r="272" spans="1:54" x14ac:dyDescent="0.25">
      <c r="A272" s="40">
        <v>43185</v>
      </c>
      <c r="B272" s="42">
        <v>2640.8701169999999</v>
      </c>
      <c r="C272" s="39">
        <f>IF(ISBLANK(B273), "", GSPC[[#This Row],[Adj Close]]/B273-1)</f>
        <v>2.0326438146374581E-2</v>
      </c>
      <c r="D272" s="40">
        <v>43185</v>
      </c>
      <c r="E272" s="38">
        <v>45.709999000000003</v>
      </c>
      <c r="F272" s="39">
        <f>IF(ISBLANK(E273), "", Long0[[#This Row],[Adj Close]]/E273-1)</f>
        <v>-0.13689577297763922</v>
      </c>
      <c r="G272" s="32">
        <v>43185</v>
      </c>
      <c r="H272">
        <v>72.958229000000003</v>
      </c>
      <c r="I272" s="36">
        <f>IF(ISBLANK(H273),"",Long1[[#This Row],[Adj Close]]/H273-1)</f>
        <v>1.4084468475975775E-2</v>
      </c>
      <c r="J272" s="40">
        <v>43192</v>
      </c>
      <c r="K272" s="38">
        <v>16.600000000000001</v>
      </c>
      <c r="L272" s="39">
        <f>IF(ISBLANK(K273),"",Long2[[#This Row],[Adj Close]]/K273-1)</f>
        <v>-2.3529411764705799E-2</v>
      </c>
      <c r="P272" s="40">
        <v>43185</v>
      </c>
      <c r="Q272" s="38">
        <v>28.587230999999999</v>
      </c>
      <c r="R272" s="39">
        <f>IF(ISBLANK(Q273),"",Long4[[#This Row],[Adj Close]]/Q273-1)</f>
        <v>3.8484650734572856E-2</v>
      </c>
      <c r="S272" s="32">
        <v>43185</v>
      </c>
      <c r="T272">
        <v>40.299999</v>
      </c>
      <c r="U272" s="36">
        <f>IF(ISBLANK(T273),"",Long5[[#This Row],[Adj Close]]/T273-1)</f>
        <v>-4.7281324994830398E-2</v>
      </c>
      <c r="V272" s="40">
        <v>43185</v>
      </c>
      <c r="W272" s="38">
        <v>68.519997000000004</v>
      </c>
      <c r="X272" s="39">
        <f>IF(ISBLANK(W273),"",Long6[[#This Row],[Adj Close]]/W273-1)</f>
        <v>-3.2749846569725904E-2</v>
      </c>
      <c r="Y272" s="32">
        <v>43185</v>
      </c>
      <c r="Z272">
        <v>9.1176630000000003</v>
      </c>
      <c r="AA272" s="36">
        <f>IF(ISBLANK(Z273),"",Long7[[#This Row],[Adj Close]]/Z273-1)</f>
        <v>4.4133386500063265E-2</v>
      </c>
      <c r="AE272" s="32">
        <v>43185</v>
      </c>
      <c r="AF272" s="47">
        <v>55.989066999999999</v>
      </c>
      <c r="AG272" s="36">
        <f>IF(ISBLANK(AF273),"",Short0[[#This Row],[Adj Close]]/AF273-1)</f>
        <v>1.515672928493661E-2</v>
      </c>
      <c r="AH272" s="40">
        <v>43185</v>
      </c>
      <c r="AI272" s="42">
        <v>59.917973000000003</v>
      </c>
      <c r="AJ272" s="39">
        <f>IF(ISBLANK(AH273),"",Short1[[#This Row],[Adj Close]]/AH273-1)</f>
        <v>-0.99861230318680805</v>
      </c>
      <c r="AK272" s="32">
        <v>43185</v>
      </c>
      <c r="AL272" s="47">
        <v>98.389999000000003</v>
      </c>
      <c r="AM272" s="36">
        <f>IF(ISBLANK(AL273),"",Short2[[#This Row],[Adj Close]]/AL273-1)</f>
        <v>-3.9629068998410899E-2</v>
      </c>
      <c r="AN272" s="40">
        <v>43185</v>
      </c>
      <c r="AO272" s="42">
        <v>37.698624000000002</v>
      </c>
      <c r="AP272" s="39">
        <f>IF(ISBLANK(AO273),"",Short3[[#This Row],[Adj Close]]/AO273-1)</f>
        <v>5.9171824394252504E-2</v>
      </c>
      <c r="AQ272" s="32">
        <v>43185</v>
      </c>
      <c r="AR272" s="47">
        <v>35.211387999999999</v>
      </c>
      <c r="AS272" s="36">
        <f>IF(ISBLANK(AR273),"",Short4[[#This Row],[Adj Close]]/AR273-1)</f>
        <v>2.3216004152913472E-2</v>
      </c>
      <c r="AT272" s="40">
        <v>43185</v>
      </c>
      <c r="AU272" s="42">
        <v>23.091771999999999</v>
      </c>
      <c r="AV272" s="39">
        <f>IF(ISBLANK(AU273),"",Short5[[#This Row],[Adj Close]]/AU273-1)</f>
        <v>8.2443575213186904E-4</v>
      </c>
      <c r="AW272" s="32">
        <v>43185</v>
      </c>
      <c r="AX272" s="47">
        <v>40.779350000000001</v>
      </c>
      <c r="AY272" s="36">
        <f>IF(ISBLANK(AX273),"",Short6[[#This Row],[Adj Close]]/AX273-1)</f>
        <v>2.97315693120348E-3</v>
      </c>
      <c r="AZ272" s="40">
        <v>43185</v>
      </c>
      <c r="BA272" s="42">
        <v>98.572899000000007</v>
      </c>
      <c r="BB272" s="39">
        <f>IF(ISBLANK(BA273),"",Short7[[#This Row],[Adj Close]]/BA273-1)</f>
        <v>-4.0379939957023492E-2</v>
      </c>
    </row>
    <row r="273" spans="1:54" x14ac:dyDescent="0.25">
      <c r="A273" s="40">
        <v>43178</v>
      </c>
      <c r="B273" s="42">
        <v>2588.26001</v>
      </c>
      <c r="C273" s="39">
        <f>IF(ISBLANK(B274), "", GSPC[[#This Row],[Adj Close]]/B274-1)</f>
        <v>-5.9501963802813362E-2</v>
      </c>
      <c r="D273" s="40">
        <v>43178</v>
      </c>
      <c r="E273" s="38">
        <v>52.959999000000003</v>
      </c>
      <c r="F273" s="39">
        <f>IF(ISBLANK(E274), "", Long0[[#This Row],[Adj Close]]/E274-1)</f>
        <v>2.2986266177322801E-2</v>
      </c>
      <c r="G273" s="32">
        <v>43178</v>
      </c>
      <c r="H273">
        <v>71.944923000000003</v>
      </c>
      <c r="I273" s="36">
        <f>IF(ISBLANK(H274),"",Long1[[#This Row],[Adj Close]]/H274-1)</f>
        <v>-6.7451114984854454E-3</v>
      </c>
      <c r="J273" s="40">
        <v>43185</v>
      </c>
      <c r="K273" s="38">
        <v>17</v>
      </c>
      <c r="L273" s="39">
        <f>IF(ISBLANK(K274),"",Long2[[#This Row],[Adj Close]]/K274-1)</f>
        <v>2.409638554216853E-2</v>
      </c>
      <c r="P273" s="40">
        <v>43178</v>
      </c>
      <c r="Q273" s="38">
        <v>27.527832</v>
      </c>
      <c r="R273" s="39">
        <f>IF(ISBLANK(Q274),"",Long4[[#This Row],[Adj Close]]/Q274-1)</f>
        <v>1.650343725600889E-2</v>
      </c>
      <c r="S273" s="32">
        <v>43178</v>
      </c>
      <c r="T273">
        <v>42.299999</v>
      </c>
      <c r="U273" s="36">
        <f>IF(ISBLANK(T274),"",Long5[[#This Row],[Adj Close]]/T274-1)</f>
        <v>2.5454521212121106E-2</v>
      </c>
      <c r="V273" s="40">
        <v>43178</v>
      </c>
      <c r="W273" s="38">
        <v>70.839995999999999</v>
      </c>
      <c r="X273" s="39">
        <f>IF(ISBLANK(W274),"",Long6[[#This Row],[Adj Close]]/W274-1)</f>
        <v>1.1999942857142898E-2</v>
      </c>
      <c r="Y273" s="32">
        <v>43178</v>
      </c>
      <c r="Z273">
        <v>8.7322780000000009</v>
      </c>
      <c r="AA273" s="36">
        <f>IF(ISBLANK(Z274),"",Long7[[#This Row],[Adj Close]]/Z274-1)</f>
        <v>1.6411402115376728E-2</v>
      </c>
      <c r="AE273" s="32">
        <v>43178</v>
      </c>
      <c r="AF273" s="47">
        <v>55.153126</v>
      </c>
      <c r="AG273" s="36">
        <f>IF(ISBLANK(AF274),"",Short0[[#This Row],[Adj Close]]/AF274-1)</f>
        <v>-1.9422250734507207E-2</v>
      </c>
      <c r="AH273" s="40">
        <v>43178</v>
      </c>
      <c r="AI273" s="42">
        <v>56.717545000000001</v>
      </c>
      <c r="AJ273" s="39">
        <f>IF(ISBLANK(AH274),"",Short1[[#This Row],[Adj Close]]/AH274-1)</f>
        <v>-0.99868621192467166</v>
      </c>
      <c r="AK273" s="32">
        <v>43178</v>
      </c>
      <c r="AL273" s="47">
        <v>102.449997</v>
      </c>
      <c r="AM273" s="36">
        <f>IF(ISBLANK(AL274),"",Short2[[#This Row],[Adj Close]]/AL274-1)</f>
        <v>-4.0909970043063071E-2</v>
      </c>
      <c r="AN273" s="40">
        <v>43178</v>
      </c>
      <c r="AO273" s="42">
        <v>35.592548000000001</v>
      </c>
      <c r="AP273" s="39">
        <f>IF(ISBLANK(AO274),"",Short3[[#This Row],[Adj Close]]/AO274-1)</f>
        <v>-6.8536052598115571E-2</v>
      </c>
      <c r="AQ273" s="32">
        <v>43178</v>
      </c>
      <c r="AR273" s="47">
        <v>34.412467999999997</v>
      </c>
      <c r="AS273" s="36">
        <f>IF(ISBLANK(AR274),"",Short4[[#This Row],[Adj Close]]/AR274-1)</f>
        <v>-4.9393280999110223E-2</v>
      </c>
      <c r="AT273" s="40">
        <v>43178</v>
      </c>
      <c r="AU273" s="42">
        <v>23.072749999999999</v>
      </c>
      <c r="AV273" s="39">
        <f>IF(ISBLANK(AU274),"",Short5[[#This Row],[Adj Close]]/AU274-1)</f>
        <v>-7.0498271179760041E-2</v>
      </c>
      <c r="AW273" s="32">
        <v>43178</v>
      </c>
      <c r="AX273" s="47">
        <v>40.658465999999997</v>
      </c>
      <c r="AY273" s="36">
        <f>IF(ISBLANK(AX274),"",Short6[[#This Row],[Adj Close]]/AX274-1)</f>
        <v>-3.2065849621019105E-2</v>
      </c>
      <c r="AZ273" s="40">
        <v>43178</v>
      </c>
      <c r="BA273" s="42">
        <v>102.72075700000001</v>
      </c>
      <c r="BB273" s="39">
        <f>IF(ISBLANK(BA274),"",Short7[[#This Row],[Adj Close]]/BA274-1)</f>
        <v>-0.15080602480828498</v>
      </c>
    </row>
    <row r="274" spans="1:54" x14ac:dyDescent="0.25">
      <c r="A274" s="40">
        <v>43171</v>
      </c>
      <c r="B274" s="42">
        <v>2752.01001</v>
      </c>
      <c r="C274" s="39">
        <f>IF(ISBLANK(B275), "", GSPC[[#This Row],[Adj Close]]/B275-1)</f>
        <v>-1.2402364611920458E-2</v>
      </c>
      <c r="D274" s="40">
        <v>43171</v>
      </c>
      <c r="E274" s="38">
        <v>51.77</v>
      </c>
      <c r="F274" s="39">
        <f>IF(ISBLANK(E275), "", Long0[[#This Row],[Adj Close]]/E275-1)</f>
        <v>-8.7270820041064567E-2</v>
      </c>
      <c r="G274" s="32">
        <v>43171</v>
      </c>
      <c r="H274">
        <v>72.433494999999994</v>
      </c>
      <c r="I274" s="36">
        <f>IF(ISBLANK(H275),"",Long1[[#This Row],[Adj Close]]/H275-1)</f>
        <v>-1.4767277101988108E-2</v>
      </c>
      <c r="J274" s="40">
        <v>43178</v>
      </c>
      <c r="K274" s="38">
        <v>16.600000000000001</v>
      </c>
      <c r="L274" s="39">
        <f>IF(ISBLANK(K275),"",Long2[[#This Row],[Adj Close]]/K275-1)</f>
        <v>-2.3529411764705799E-2</v>
      </c>
      <c r="P274" s="40">
        <v>43171</v>
      </c>
      <c r="Q274" s="38">
        <v>27.080904</v>
      </c>
      <c r="R274" s="39">
        <f>IF(ISBLANK(Q275),"",Long4[[#This Row],[Adj Close]]/Q275-1)</f>
        <v>4.914155624761829E-3</v>
      </c>
      <c r="S274" s="32">
        <v>43171</v>
      </c>
      <c r="T274">
        <v>41.25</v>
      </c>
      <c r="U274" s="36">
        <f>IF(ISBLANK(T275),"",Long5[[#This Row],[Adj Close]]/T275-1)</f>
        <v>-4.4032489268482577E-2</v>
      </c>
      <c r="V274" s="40">
        <v>43171</v>
      </c>
      <c r="W274" s="38">
        <v>70</v>
      </c>
      <c r="X274" s="39">
        <f>IF(ISBLANK(W275),"",Long6[[#This Row],[Adj Close]]/W275-1)</f>
        <v>-1.1857651714153095E-2</v>
      </c>
      <c r="Y274" s="32">
        <v>43171</v>
      </c>
      <c r="Z274">
        <v>8.5912830000000007</v>
      </c>
      <c r="AA274" s="36">
        <f>IF(ISBLANK(Z275),"",Long7[[#This Row],[Adj Close]]/Z275-1)</f>
        <v>1.330378875381899E-2</v>
      </c>
      <c r="AE274" s="32">
        <v>43171</v>
      </c>
      <c r="AF274" s="47">
        <v>56.245541000000003</v>
      </c>
      <c r="AG274" s="36">
        <f>IF(ISBLANK(AF275),"",Short0[[#This Row],[Adj Close]]/AF275-1)</f>
        <v>-9.7005975773049036E-3</v>
      </c>
      <c r="AH274" s="40">
        <v>43171</v>
      </c>
      <c r="AI274" s="42">
        <v>59.311855000000001</v>
      </c>
      <c r="AJ274" s="39">
        <f>IF(ISBLANK(AH275),"",Short1[[#This Row],[Adj Close]]/AH275-1)</f>
        <v>-0.99862589530627377</v>
      </c>
      <c r="AK274" s="32">
        <v>43171</v>
      </c>
      <c r="AL274" s="47">
        <v>106.82</v>
      </c>
      <c r="AM274" s="36">
        <f>IF(ISBLANK(AL275),"",Short2[[#This Row],[Adj Close]]/AL275-1)</f>
        <v>-3.6377110683492031E-3</v>
      </c>
      <c r="AN274" s="40">
        <v>43171</v>
      </c>
      <c r="AO274" s="42">
        <v>38.211407000000001</v>
      </c>
      <c r="AP274" s="39">
        <f>IF(ISBLANK(AO275),"",Short3[[#This Row],[Adj Close]]/AO275-1)</f>
        <v>-1.8348449679635226E-2</v>
      </c>
      <c r="AQ274" s="32">
        <v>43171</v>
      </c>
      <c r="AR274" s="47">
        <v>36.200530999999998</v>
      </c>
      <c r="AS274" s="36">
        <f>IF(ISBLANK(AR275),"",Short4[[#This Row],[Adj Close]]/AR275-1)</f>
        <v>3.836150720847753E-3</v>
      </c>
      <c r="AT274" s="40">
        <v>43171</v>
      </c>
      <c r="AU274" s="42">
        <v>24.822707999999999</v>
      </c>
      <c r="AV274" s="39">
        <f>IF(ISBLANK(AU275),"",Short5[[#This Row],[Adj Close]]/AU275-1)</f>
        <v>-7.610593817068767E-2</v>
      </c>
      <c r="AW274" s="32">
        <v>43171</v>
      </c>
      <c r="AX274" s="47">
        <v>42.005405000000003</v>
      </c>
      <c r="AY274" s="36">
        <f>IF(ISBLANK(AX275),"",Short6[[#This Row],[Adj Close]]/AX275-1)</f>
        <v>1.2576437273368768E-2</v>
      </c>
      <c r="AZ274" s="40">
        <v>43171</v>
      </c>
      <c r="BA274" s="42">
        <v>120.962654</v>
      </c>
      <c r="BB274" s="39">
        <f>IF(ISBLANK(BA275),"",Short7[[#This Row],[Adj Close]]/BA275-1)</f>
        <v>-6.0961564042262273E-2</v>
      </c>
    </row>
    <row r="275" spans="1:54" x14ac:dyDescent="0.25">
      <c r="A275" s="40">
        <v>43164</v>
      </c>
      <c r="B275" s="42">
        <v>2786.570068</v>
      </c>
      <c r="C275" s="39">
        <f>IF(ISBLANK(B276), "", GSPC[[#This Row],[Adj Close]]/B276-1)</f>
        <v>3.541851110078964E-2</v>
      </c>
      <c r="D275" s="40">
        <v>43164</v>
      </c>
      <c r="E275" s="38">
        <v>56.720001000000003</v>
      </c>
      <c r="F275" s="39">
        <f>IF(ISBLANK(E276), "", Long0[[#This Row],[Adj Close]]/E276-1)</f>
        <v>0.1339464414234306</v>
      </c>
      <c r="G275" s="32">
        <v>43164</v>
      </c>
      <c r="H275">
        <v>73.519172999999995</v>
      </c>
      <c r="I275" s="36">
        <f>IF(ISBLANK(H276),"",Long1[[#This Row],[Adj Close]]/H276-1)</f>
        <v>1.1955204236384853E-2</v>
      </c>
      <c r="J275" s="40">
        <v>43171</v>
      </c>
      <c r="K275" s="38">
        <v>17</v>
      </c>
      <c r="L275" s="39">
        <f>IF(ISBLANK(K276),"",Long2[[#This Row],[Adj Close]]/K276-1)</f>
        <v>8.9020771513352859E-3</v>
      </c>
      <c r="P275" s="40">
        <v>43164</v>
      </c>
      <c r="Q275" s="38">
        <v>26.948474999999998</v>
      </c>
      <c r="R275" s="39">
        <f>IF(ISBLANK(Q276),"",Long4[[#This Row],[Adj Close]]/Q276-1)</f>
        <v>3.5964773820522877E-2</v>
      </c>
      <c r="S275" s="32">
        <v>43164</v>
      </c>
      <c r="T275">
        <v>43.150002000000001</v>
      </c>
      <c r="U275" s="36">
        <f>IF(ISBLANK(T276),"",Long5[[#This Row],[Adj Close]]/T276-1)</f>
        <v>2.8605505873527948E-2</v>
      </c>
      <c r="V275" s="40">
        <v>43164</v>
      </c>
      <c r="W275" s="38">
        <v>70.839995999999999</v>
      </c>
      <c r="X275" s="39">
        <f>IF(ISBLANK(W276),"",Long6[[#This Row],[Adj Close]]/W276-1)</f>
        <v>8.85063586814272E-2</v>
      </c>
      <c r="Y275" s="32">
        <v>43164</v>
      </c>
      <c r="Z275">
        <v>8.4784869999999994</v>
      </c>
      <c r="AA275" s="36">
        <f>IF(ISBLANK(Z276),"",Long7[[#This Row],[Adj Close]]/Z276-1)</f>
        <v>-4.4150564003229142E-3</v>
      </c>
      <c r="AE275" s="32">
        <v>43164</v>
      </c>
      <c r="AF275" s="47">
        <v>56.796500999999999</v>
      </c>
      <c r="AG275" s="36">
        <f>IF(ISBLANK(AF276),"",Short0[[#This Row],[Adj Close]]/AF276-1)</f>
        <v>4.0187710505618313E-2</v>
      </c>
      <c r="AH275" s="40">
        <v>43164</v>
      </c>
      <c r="AI275" s="42">
        <v>62.790768</v>
      </c>
      <c r="AJ275" s="39">
        <f>IF(ISBLANK(AH276),"",Short1[[#This Row],[Adj Close]]/AH276-1)</f>
        <v>-0.99854506179762259</v>
      </c>
      <c r="AK275" s="32">
        <v>43164</v>
      </c>
      <c r="AL275" s="47">
        <v>107.209999</v>
      </c>
      <c r="AM275" s="36">
        <f>IF(ISBLANK(AL276),"",Short2[[#This Row],[Adj Close]]/AL276-1)</f>
        <v>4.7791233385457321E-2</v>
      </c>
      <c r="AN275" s="40">
        <v>43164</v>
      </c>
      <c r="AO275" s="42">
        <v>38.925632</v>
      </c>
      <c r="AP275" s="39">
        <f>IF(ISBLANK(AO276),"",Short3[[#This Row],[Adj Close]]/AO276-1)</f>
        <v>3.7588426154917753E-2</v>
      </c>
      <c r="AQ275" s="32">
        <v>43164</v>
      </c>
      <c r="AR275" s="47">
        <v>36.062190999999999</v>
      </c>
      <c r="AS275" s="36">
        <f>IF(ISBLANK(AR276),"",Short4[[#This Row],[Adj Close]]/AR276-1)</f>
        <v>5.0367722873556842E-2</v>
      </c>
      <c r="AT275" s="40">
        <v>43164</v>
      </c>
      <c r="AU275" s="42">
        <v>26.867483</v>
      </c>
      <c r="AV275" s="39">
        <f>IF(ISBLANK(AU276),"",Short5[[#This Row],[Adj Close]]/AU276-1)</f>
        <v>5.7059824450254704E-2</v>
      </c>
      <c r="AW275" s="32">
        <v>43164</v>
      </c>
      <c r="AX275" s="47">
        <v>41.483688000000001</v>
      </c>
      <c r="AY275" s="36">
        <f>IF(ISBLANK(AX276),"",Short6[[#This Row],[Adj Close]]/AX276-1)</f>
        <v>9.4382552048921209E-2</v>
      </c>
      <c r="AZ275" s="40">
        <v>43164</v>
      </c>
      <c r="BA275" s="42">
        <v>128.81544500000001</v>
      </c>
      <c r="BB275" s="39">
        <f>IF(ISBLANK(BA276),"",Short7[[#This Row],[Adj Close]]/BA276-1)</f>
        <v>6.8797728220881149E-2</v>
      </c>
    </row>
    <row r="276" spans="1:54" x14ac:dyDescent="0.25">
      <c r="A276" s="40">
        <v>43157</v>
      </c>
      <c r="B276" s="42">
        <v>2691.25</v>
      </c>
      <c r="C276" s="39">
        <f>IF(ISBLANK(B277), "", GSPC[[#This Row],[Adj Close]]/B277-1)</f>
        <v>-2.040186656000742E-2</v>
      </c>
      <c r="D276" s="40">
        <v>43157</v>
      </c>
      <c r="E276" s="38">
        <v>50.02</v>
      </c>
      <c r="F276" s="39">
        <f>IF(ISBLANK(E277), "", Long0[[#This Row],[Adj Close]]/E277-1)</f>
        <v>0.16217469418739117</v>
      </c>
      <c r="G276" s="32">
        <v>43157</v>
      </c>
      <c r="H276">
        <v>72.650620000000004</v>
      </c>
      <c r="I276" s="36">
        <f>IF(ISBLANK(H277),"",Long1[[#This Row],[Adj Close]]/H277-1)</f>
        <v>-4.677121137694884E-2</v>
      </c>
      <c r="J276" s="40">
        <v>43164</v>
      </c>
      <c r="K276" s="38">
        <v>16.850000000000001</v>
      </c>
      <c r="L276" s="39">
        <f>IF(ISBLANK(K277),"",Long2[[#This Row],[Adj Close]]/K277-1)</f>
        <v>1.5060240963855387E-2</v>
      </c>
      <c r="P276" s="40">
        <v>43157</v>
      </c>
      <c r="Q276" s="38">
        <v>26.012926</v>
      </c>
      <c r="R276" s="39">
        <f>IF(ISBLANK(Q277),"",Long4[[#This Row],[Adj Close]]/Q277-1)</f>
        <v>-7.9558461384513834E-2</v>
      </c>
      <c r="S276" s="32">
        <v>43157</v>
      </c>
      <c r="T276">
        <v>41.950001</v>
      </c>
      <c r="U276" s="36">
        <f>IF(ISBLANK(T277),"",Long5[[#This Row],[Adj Close]]/T277-1)</f>
        <v>0.10540184175489209</v>
      </c>
      <c r="V276" s="40">
        <v>43157</v>
      </c>
      <c r="W276" s="38">
        <v>65.080001999999993</v>
      </c>
      <c r="X276" s="39">
        <f>IF(ISBLANK(W277),"",Long6[[#This Row],[Adj Close]]/W277-1)</f>
        <v>-2.1647550585427888E-2</v>
      </c>
      <c r="Y276" s="32">
        <v>43157</v>
      </c>
      <c r="Z276">
        <v>8.5160859999999996</v>
      </c>
      <c r="AA276" s="36">
        <f>IF(ISBLANK(Z277),"",Long7[[#This Row],[Adj Close]]/Z277-1)</f>
        <v>-5.6249970217207679E-2</v>
      </c>
      <c r="AE276" s="32">
        <v>43157</v>
      </c>
      <c r="AF276" s="47">
        <v>54.602164999999999</v>
      </c>
      <c r="AG276" s="36">
        <f>IF(ISBLANK(AF277),"",Short0[[#This Row],[Adj Close]]/AF277-1)</f>
        <v>-2.6422817718772973E-2</v>
      </c>
      <c r="AH276" s="40">
        <v>43157</v>
      </c>
      <c r="AI276" s="42">
        <v>62.127316</v>
      </c>
      <c r="AJ276" s="39">
        <f>IF(ISBLANK(AH277),"",Short1[[#This Row],[Adj Close]]/AH277-1)</f>
        <v>-0.9985602012514484</v>
      </c>
      <c r="AK276" s="32">
        <v>43157</v>
      </c>
      <c r="AL276" s="47">
        <v>102.32</v>
      </c>
      <c r="AM276" s="36">
        <f>IF(ISBLANK(AL277),"",Short2[[#This Row],[Adj Close]]/AL277-1)</f>
        <v>7.5693826460455416E-2</v>
      </c>
      <c r="AN276" s="40">
        <v>43157</v>
      </c>
      <c r="AO276" s="42">
        <v>37.515484000000001</v>
      </c>
      <c r="AP276" s="39">
        <f>IF(ISBLANK(AO277),"",Short3[[#This Row],[Adj Close]]/AO277-1)</f>
        <v>-1.158015797071732E-2</v>
      </c>
      <c r="AQ276" s="32">
        <v>43157</v>
      </c>
      <c r="AR276" s="47">
        <v>34.332920000000001</v>
      </c>
      <c r="AS276" s="36">
        <f>IF(ISBLANK(AR277),"",Short4[[#This Row],[Adj Close]]/AR277-1)</f>
        <v>2.4563896836234944E-2</v>
      </c>
      <c r="AT276" s="40">
        <v>43157</v>
      </c>
      <c r="AU276" s="42">
        <v>25.417183000000001</v>
      </c>
      <c r="AV276" s="39">
        <f>IF(ISBLANK(AU277),"",Short5[[#This Row],[Adj Close]]/AU277-1)</f>
        <v>-6.9241326002790204E-2</v>
      </c>
      <c r="AW276" s="32">
        <v>43157</v>
      </c>
      <c r="AX276" s="47">
        <v>37.906021000000003</v>
      </c>
      <c r="AY276" s="36">
        <f>IF(ISBLANK(AX277),"",Short6[[#This Row],[Adj Close]]/AX277-1)</f>
        <v>-9.2388569164333356E-3</v>
      </c>
      <c r="AZ276" s="40">
        <v>43157</v>
      </c>
      <c r="BA276" s="42">
        <v>120.523689</v>
      </c>
      <c r="BB276" s="39">
        <f>IF(ISBLANK(BA277),"",Short7[[#This Row],[Adj Close]]/BA277-1)</f>
        <v>-5.2530743264994517E-2</v>
      </c>
    </row>
    <row r="277" spans="1:54" x14ac:dyDescent="0.25">
      <c r="A277" s="40">
        <v>43150</v>
      </c>
      <c r="B277" s="42">
        <v>2747.3000489999999</v>
      </c>
      <c r="C277" s="39">
        <f>IF(ISBLANK(B278), "", GSPC[[#This Row],[Adj Close]]/B278-1)</f>
        <v>5.5193498913195249E-3</v>
      </c>
      <c r="D277" s="40">
        <v>43150</v>
      </c>
      <c r="E277" s="38">
        <v>43.040000999999997</v>
      </c>
      <c r="F277" s="39">
        <f>IF(ISBLANK(E278), "", Long0[[#This Row],[Adj Close]]/E278-1)</f>
        <v>7.5731146000057148E-2</v>
      </c>
      <c r="G277" s="32">
        <v>43150</v>
      </c>
      <c r="H277">
        <v>76.215301999999994</v>
      </c>
      <c r="I277" s="36">
        <f>IF(ISBLANK(H278),"",Long1[[#This Row],[Adj Close]]/H278-1)</f>
        <v>-9.6402816989512585E-3</v>
      </c>
      <c r="J277" s="40">
        <v>43157</v>
      </c>
      <c r="K277" s="38">
        <v>16.600000000000001</v>
      </c>
      <c r="L277" s="39">
        <f>IF(ISBLANK(K278),"",Long2[[#This Row],[Adj Close]]/K278-1)</f>
        <v>-4.8710656234346228E-2</v>
      </c>
      <c r="P277" s="40">
        <v>43150</v>
      </c>
      <c r="Q277" s="38">
        <v>28.261355999999999</v>
      </c>
      <c r="R277" s="39">
        <f>IF(ISBLANK(Q278),"",Long4[[#This Row],[Adj Close]]/Q278-1)</f>
        <v>-2.6064039266482375E-3</v>
      </c>
      <c r="S277" s="32">
        <v>43150</v>
      </c>
      <c r="T277">
        <v>37.950001</v>
      </c>
      <c r="U277" s="36">
        <f>IF(ISBLANK(T278),"",Long5[[#This Row],[Adj Close]]/T278-1)</f>
        <v>2.1534292245798614E-2</v>
      </c>
      <c r="V277" s="40">
        <v>43150</v>
      </c>
      <c r="W277" s="38">
        <v>66.519997000000004</v>
      </c>
      <c r="X277" s="39">
        <f>IF(ISBLANK(W278),"",Long6[[#This Row],[Adj Close]]/W278-1)</f>
        <v>-2.1764749999999999E-2</v>
      </c>
      <c r="Y277" s="32">
        <v>43150</v>
      </c>
      <c r="Z277">
        <v>9.0236669999999997</v>
      </c>
      <c r="AA277" s="36">
        <f>IF(ISBLANK(Z278),"",Long7[[#This Row],[Adj Close]]/Z278-1)</f>
        <v>6.5482855471906243E-2</v>
      </c>
      <c r="AE277" s="32">
        <v>43150</v>
      </c>
      <c r="AF277" s="47">
        <v>56.084063999999998</v>
      </c>
      <c r="AG277" s="36">
        <f>IF(ISBLANK(AF278),"",Short0[[#This Row],[Adj Close]]/AF278-1)</f>
        <v>-2.9904503544371464E-2</v>
      </c>
      <c r="AH277" s="40">
        <v>43150</v>
      </c>
      <c r="AI277" s="42">
        <v>62.237873</v>
      </c>
      <c r="AJ277" s="39">
        <f>IF(ISBLANK(AH278),"",Short1[[#This Row],[Adj Close]]/AH278-1)</f>
        <v>-0.99855740507150637</v>
      </c>
      <c r="AK277" s="32">
        <v>43150</v>
      </c>
      <c r="AL277" s="47">
        <v>95.120002999999997</v>
      </c>
      <c r="AM277" s="36">
        <f>IF(ISBLANK(AL278),"",Short2[[#This Row],[Adj Close]]/AL278-1)</f>
        <v>2.6770337076536421E-2</v>
      </c>
      <c r="AN277" s="40">
        <v>43150</v>
      </c>
      <c r="AO277" s="42">
        <v>37.955008999999997</v>
      </c>
      <c r="AP277" s="39">
        <f>IF(ISBLANK(AO278),"",Short3[[#This Row],[Adj Close]]/AO278-1)</f>
        <v>-1.6374108329281545E-2</v>
      </c>
      <c r="AQ277" s="32">
        <v>43150</v>
      </c>
      <c r="AR277" s="47">
        <v>33.509788999999998</v>
      </c>
      <c r="AS277" s="36">
        <f>IF(ISBLANK(AR278),"",Short4[[#This Row],[Adj Close]]/AR278-1)</f>
        <v>5.9717831827065471E-2</v>
      </c>
      <c r="AT277" s="40">
        <v>43150</v>
      </c>
      <c r="AU277" s="42">
        <v>27.308026999999999</v>
      </c>
      <c r="AV277" s="39">
        <f>IF(ISBLANK(AU278),"",Short5[[#This Row],[Adj Close]]/AU278-1)</f>
        <v>0.1301612754437611</v>
      </c>
      <c r="AW277" s="32">
        <v>43150</v>
      </c>
      <c r="AX277" s="47">
        <v>38.259495000000001</v>
      </c>
      <c r="AY277" s="36">
        <f>IF(ISBLANK(AX278),"",Short6[[#This Row],[Adj Close]]/AX278-1)</f>
        <v>-5.4335962681518302E-2</v>
      </c>
      <c r="AZ277" s="40">
        <v>43150</v>
      </c>
      <c r="BA277" s="42">
        <v>127.20591</v>
      </c>
      <c r="BB277" s="39">
        <f>IF(ISBLANK(BA278),"",Short7[[#This Row],[Adj Close]]/BA278-1)</f>
        <v>-0.15843822441573252</v>
      </c>
    </row>
    <row r="278" spans="1:54" x14ac:dyDescent="0.25">
      <c r="A278" s="40">
        <v>43143</v>
      </c>
      <c r="B278" s="42">
        <v>2732.219971</v>
      </c>
      <c r="C278" s="39">
        <f>IF(ISBLANK(B279), "", GSPC[[#This Row],[Adj Close]]/B279-1)</f>
        <v>4.3011173633812128E-2</v>
      </c>
      <c r="D278" s="40">
        <v>43143</v>
      </c>
      <c r="E278" s="38">
        <v>40.009998000000003</v>
      </c>
      <c r="F278" s="39">
        <f>IF(ISBLANK(E279), "", Long0[[#This Row],[Adj Close]]/E279-1)</f>
        <v>0.14707559784760327</v>
      </c>
      <c r="G278" s="32">
        <v>43143</v>
      </c>
      <c r="H278">
        <v>76.957190999999995</v>
      </c>
      <c r="I278" s="36">
        <f>IF(ISBLANK(H279),"",Long1[[#This Row],[Adj Close]]/H279-1)</f>
        <v>9.2473910164618367E-2</v>
      </c>
      <c r="J278" s="40">
        <v>43150</v>
      </c>
      <c r="K278" s="38">
        <v>17.450001</v>
      </c>
      <c r="L278" s="39">
        <f>IF(ISBLANK(K279),"",Long2[[#This Row],[Adj Close]]/K279-1)</f>
        <v>1.4534882875878896E-2</v>
      </c>
      <c r="P278" s="40">
        <v>43143</v>
      </c>
      <c r="Q278" s="38">
        <v>28.335208999999999</v>
      </c>
      <c r="R278" s="39">
        <f>IF(ISBLANK(Q279),"",Long4[[#This Row],[Adj Close]]/Q279-1)</f>
        <v>2.5237480842745796E-2</v>
      </c>
      <c r="S278" s="32">
        <v>43143</v>
      </c>
      <c r="T278">
        <v>37.150002000000001</v>
      </c>
      <c r="U278" s="36">
        <f>IF(ISBLANK(T279),"",Long5[[#This Row],[Adj Close]]/T279-1)</f>
        <v>0.12746588384018565</v>
      </c>
      <c r="V278" s="40">
        <v>43143</v>
      </c>
      <c r="W278" s="38">
        <v>68</v>
      </c>
      <c r="X278" s="39">
        <f>IF(ISBLANK(W279),"",Long6[[#This Row],[Adj Close]]/W279-1)</f>
        <v>8.5568344277910935E-2</v>
      </c>
      <c r="Y278" s="32">
        <v>43143</v>
      </c>
      <c r="Z278">
        <v>8.469087</v>
      </c>
      <c r="AA278" s="36">
        <f>IF(ISBLANK(Z279),"",Long7[[#This Row],[Adj Close]]/Z279-1)</f>
        <v>-8.5279205690500737E-2</v>
      </c>
      <c r="AE278" s="32">
        <v>43143</v>
      </c>
      <c r="AF278" s="47">
        <v>57.812930999999999</v>
      </c>
      <c r="AG278" s="36">
        <f>IF(ISBLANK(AF279),"",Short0[[#This Row],[Adj Close]]/AF279-1)</f>
        <v>3.6973876560518537E-2</v>
      </c>
      <c r="AH278" s="40">
        <v>43143</v>
      </c>
      <c r="AI278" s="42">
        <v>62.246391000000003</v>
      </c>
      <c r="AJ278" s="39">
        <f>IF(ISBLANK(AH279),"",Short1[[#This Row],[Adj Close]]/AH279-1)</f>
        <v>-0.99855697350241102</v>
      </c>
      <c r="AK278" s="32">
        <v>43143</v>
      </c>
      <c r="AL278" s="47">
        <v>92.639999000000003</v>
      </c>
      <c r="AM278" s="36">
        <f>IF(ISBLANK(AL279),"",Short2[[#This Row],[Adj Close]]/AL279-1)</f>
        <v>6.6912321388637119E-2</v>
      </c>
      <c r="AN278" s="40">
        <v>43143</v>
      </c>
      <c r="AO278" s="42">
        <v>38.586834000000003</v>
      </c>
      <c r="AP278" s="39">
        <f>IF(ISBLANK(AO279),"",Short3[[#This Row],[Adj Close]]/AO279-1)</f>
        <v>7.2810616041494747E-2</v>
      </c>
      <c r="AQ278" s="32">
        <v>43143</v>
      </c>
      <c r="AR278" s="47">
        <v>31.621426</v>
      </c>
      <c r="AS278" s="36">
        <f>IF(ISBLANK(AR279),"",Short4[[#This Row],[Adj Close]]/AR279-1)</f>
        <v>6.3015950873800408E-2</v>
      </c>
      <c r="AT278" s="40">
        <v>43143</v>
      </c>
      <c r="AU278" s="42">
        <v>24.162946999999999</v>
      </c>
      <c r="AV278" s="39">
        <f>IF(ISBLANK(AU279),"",Short5[[#This Row],[Adj Close]]/AU279-1)</f>
        <v>4.4353143843526066E-2</v>
      </c>
      <c r="AW278" s="32">
        <v>43143</v>
      </c>
      <c r="AX278" s="47">
        <v>40.457808999999997</v>
      </c>
      <c r="AY278" s="36">
        <f>IF(ISBLANK(AX279),"",Short6[[#This Row],[Adj Close]]/AX279-1)</f>
        <v>0.11271068802468132</v>
      </c>
      <c r="AZ278" s="40">
        <v>43143</v>
      </c>
      <c r="BA278" s="42">
        <v>151.154572</v>
      </c>
      <c r="BB278" s="39">
        <f>IF(ISBLANK(BA279),"",Short7[[#This Row],[Adj Close]]/BA279-1)</f>
        <v>8.092089729753571E-2</v>
      </c>
    </row>
    <row r="279" spans="1:54" x14ac:dyDescent="0.25">
      <c r="A279" s="40">
        <v>43136</v>
      </c>
      <c r="B279" s="42">
        <v>2619.5500489999999</v>
      </c>
      <c r="C279" s="39">
        <f>IF(ISBLANK(B280), "", GSPC[[#This Row],[Adj Close]]/B280-1)</f>
        <v>-5.1619525525404164E-2</v>
      </c>
      <c r="D279" s="40">
        <v>43136</v>
      </c>
      <c r="E279" s="38">
        <v>34.880001</v>
      </c>
      <c r="F279" s="39">
        <f>IF(ISBLANK(E280), "", Long0[[#This Row],[Adj Close]]/E280-1)</f>
        <v>-5.4998618260633902E-2</v>
      </c>
      <c r="G279" s="32">
        <v>43136</v>
      </c>
      <c r="H279">
        <v>70.443047000000007</v>
      </c>
      <c r="I279" s="36">
        <f>IF(ISBLANK(H280),"",Long1[[#This Row],[Adj Close]]/H280-1)</f>
        <v>-3.6386135383642659E-2</v>
      </c>
      <c r="J279" s="40">
        <v>43143</v>
      </c>
      <c r="K279" s="38">
        <v>17.200001</v>
      </c>
      <c r="L279" s="39">
        <f>IF(ISBLANK(K280),"",Long2[[#This Row],[Adj Close]]/K280-1)</f>
        <v>-1.149419540229879E-2</v>
      </c>
      <c r="P279" s="40">
        <v>43136</v>
      </c>
      <c r="Q279" s="38">
        <v>27.637702999999998</v>
      </c>
      <c r="R279" s="39">
        <f>IF(ISBLANK(Q280),"",Long4[[#This Row],[Adj Close]]/Q280-1)</f>
        <v>-4.4809782458429925E-2</v>
      </c>
      <c r="S279" s="32">
        <v>43136</v>
      </c>
      <c r="T279">
        <v>32.950001</v>
      </c>
      <c r="U279" s="36">
        <f>IF(ISBLANK(T280),"",Long5[[#This Row],[Adj Close]]/T280-1)</f>
        <v>-6.6572183189013701E-2</v>
      </c>
      <c r="V279" s="40">
        <v>43136</v>
      </c>
      <c r="W279" s="38">
        <v>62.639999000000003</v>
      </c>
      <c r="X279" s="39">
        <f>IF(ISBLANK(W280),"",Long6[[#This Row],[Adj Close]]/W280-1)</f>
        <v>-7.6650903694039041E-2</v>
      </c>
      <c r="Y279" s="32">
        <v>43136</v>
      </c>
      <c r="Z279">
        <v>9.2586580000000005</v>
      </c>
      <c r="AA279" s="36">
        <f>IF(ISBLANK(Z280),"",Long7[[#This Row],[Adj Close]]/Z280-1)</f>
        <v>-4.922786831560888E-2</v>
      </c>
      <c r="AE279" s="32">
        <v>43136</v>
      </c>
      <c r="AF279" s="47">
        <v>55.751579</v>
      </c>
      <c r="AG279" s="36">
        <f>IF(ISBLANK(AF280),"",Short0[[#This Row],[Adj Close]]/AF280-1)</f>
        <v>-2.2159380665395467E-2</v>
      </c>
      <c r="AH279" s="40">
        <v>43136</v>
      </c>
      <c r="AI279" s="42">
        <v>60.187958000000002</v>
      </c>
      <c r="AJ279" s="39">
        <f>IF(ISBLANK(AH280),"",Short1[[#This Row],[Adj Close]]/AH280-1)</f>
        <v>-0.99860446664657188</v>
      </c>
      <c r="AK279" s="32">
        <v>43136</v>
      </c>
      <c r="AL279" s="47">
        <v>86.830001999999993</v>
      </c>
      <c r="AM279" s="36">
        <f>IF(ISBLANK(AL280),"",Short2[[#This Row],[Adj Close]]/AL280-1)</f>
        <v>-4.8229758361402308E-2</v>
      </c>
      <c r="AN279" s="40">
        <v>43136</v>
      </c>
      <c r="AO279" s="42">
        <v>35.967982999999997</v>
      </c>
      <c r="AP279" s="39">
        <f>IF(ISBLANK(AO280),"",Short3[[#This Row],[Adj Close]]/AO280-1)</f>
        <v>-6.6983353266214851E-2</v>
      </c>
      <c r="AQ279" s="32">
        <v>43136</v>
      </c>
      <c r="AR279" s="47">
        <v>29.746897000000001</v>
      </c>
      <c r="AS279" s="36">
        <f>IF(ISBLANK(AR280),"",Short4[[#This Row],[Adj Close]]/AR280-1)</f>
        <v>-8.3244532323808906E-2</v>
      </c>
      <c r="AT279" s="40">
        <v>43136</v>
      </c>
      <c r="AU279" s="42">
        <v>23.136759000000001</v>
      </c>
      <c r="AV279" s="39">
        <f>IF(ISBLANK(AU280),"",Short5[[#This Row],[Adj Close]]/AU280-1)</f>
        <v>-6.4900282339441118E-2</v>
      </c>
      <c r="AW279" s="32">
        <v>43136</v>
      </c>
      <c r="AX279" s="47">
        <v>36.359684000000001</v>
      </c>
      <c r="AY279" s="36">
        <f>IF(ISBLANK(AX280),"",Short6[[#This Row],[Adj Close]]/AX280-1)</f>
        <v>-5.7607385353546703E-2</v>
      </c>
      <c r="AZ279" s="40">
        <v>43136</v>
      </c>
      <c r="BA279" s="42">
        <v>139.83869899999999</v>
      </c>
      <c r="BB279" s="39">
        <f>IF(ISBLANK(BA280),"",Short7[[#This Row],[Adj Close]]/BA280-1)</f>
        <v>-8.0205141156476367E-2</v>
      </c>
    </row>
    <row r="280" spans="1:54" x14ac:dyDescent="0.25">
      <c r="A280" s="40">
        <v>43129</v>
      </c>
      <c r="B280" s="42">
        <v>2762.1298830000001</v>
      </c>
      <c r="C280" s="39">
        <f>IF(ISBLANK(B281), "", GSPC[[#This Row],[Adj Close]]/B281-1)</f>
        <v>-3.8546898916419048E-2</v>
      </c>
      <c r="D280" s="40">
        <v>43129</v>
      </c>
      <c r="E280" s="38">
        <v>36.909999999999997</v>
      </c>
      <c r="F280" s="39">
        <f>IF(ISBLANK(E281), "", Long0[[#This Row],[Adj Close]]/E281-1)</f>
        <v>-6.4385321561842401E-2</v>
      </c>
      <c r="G280" s="32">
        <v>43129</v>
      </c>
      <c r="H280">
        <v>73.102981999999997</v>
      </c>
      <c r="I280" s="36">
        <f>IF(ISBLANK(H281),"",Long1[[#This Row],[Adj Close]]/H281-1)</f>
        <v>-4.1291076182014885E-2</v>
      </c>
      <c r="J280" s="40">
        <v>43136</v>
      </c>
      <c r="K280" s="38">
        <v>17.399999999999999</v>
      </c>
      <c r="L280" s="39">
        <f>IF(ISBLANK(K281),"",Long2[[#This Row],[Adj Close]]/K281-1)</f>
        <v>-3.8674033149171394E-2</v>
      </c>
      <c r="P280" s="40">
        <v>43129</v>
      </c>
      <c r="Q280" s="38">
        <v>28.934239999999999</v>
      </c>
      <c r="R280" s="39">
        <f>IF(ISBLANK(Q281),"",Long4[[#This Row],[Adj Close]]/Q281-1)</f>
        <v>-5.9483028106674829E-2</v>
      </c>
      <c r="S280" s="32">
        <v>43129</v>
      </c>
      <c r="T280">
        <v>35.299999</v>
      </c>
      <c r="U280" s="36">
        <f>IF(ISBLANK(T281),"",Long5[[#This Row],[Adj Close]]/T281-1)</f>
        <v>-3.2876739726027449E-2</v>
      </c>
      <c r="V280" s="40">
        <v>43129</v>
      </c>
      <c r="W280" s="38">
        <v>67.839995999999999</v>
      </c>
      <c r="X280" s="39">
        <f>IF(ISBLANK(W281),"",Long6[[#This Row],[Adj Close]]/W281-1)</f>
        <v>1.4762031731976322E-3</v>
      </c>
      <c r="Y280" s="32">
        <v>43129</v>
      </c>
      <c r="Z280">
        <v>9.7380410000000008</v>
      </c>
      <c r="AA280" s="36">
        <f>IF(ISBLANK(Z281),"",Long7[[#This Row],[Adj Close]]/Z281-1)</f>
        <v>-4.0740669597231771E-2</v>
      </c>
      <c r="AE280" s="32">
        <v>43129</v>
      </c>
      <c r="AF280" s="47">
        <v>57.014995999999996</v>
      </c>
      <c r="AG280" s="36">
        <f>IF(ISBLANK(AF281),"",Short0[[#This Row],[Adj Close]]/AF281-1)</f>
        <v>-0.1145104483348145</v>
      </c>
      <c r="AH280" s="40">
        <v>43129</v>
      </c>
      <c r="AI280" s="42">
        <v>60.596245000000003</v>
      </c>
      <c r="AJ280" s="39">
        <f>IF(ISBLANK(AH281),"",Short1[[#This Row],[Adj Close]]/AH281-1)</f>
        <v>-0.99859477192616297</v>
      </c>
      <c r="AK280" s="32">
        <v>43129</v>
      </c>
      <c r="AL280" s="47">
        <v>91.230002999999996</v>
      </c>
      <c r="AM280" s="36">
        <f>IF(ISBLANK(AL281),"",Short2[[#This Row],[Adj Close]]/AL281-1)</f>
        <v>-1.3409732741324398E-2</v>
      </c>
      <c r="AN280" s="40">
        <v>43129</v>
      </c>
      <c r="AO280" s="42">
        <v>38.550204999999998</v>
      </c>
      <c r="AP280" s="39">
        <f>IF(ISBLANK(AO281),"",Short3[[#This Row],[Adj Close]]/AO281-1)</f>
        <v>-8.8744664161527598E-2</v>
      </c>
      <c r="AQ280" s="32">
        <v>43129</v>
      </c>
      <c r="AR280" s="47">
        <v>32.448017</v>
      </c>
      <c r="AS280" s="36">
        <f>IF(ISBLANK(AR281),"",Short4[[#This Row],[Adj Close]]/AR281-1)</f>
        <v>-2.9782852132531512E-2</v>
      </c>
      <c r="AT280" s="40">
        <v>43129</v>
      </c>
      <c r="AU280" s="42">
        <v>24.742557999999999</v>
      </c>
      <c r="AV280" s="39">
        <f>IF(ISBLANK(AU281),"",Short5[[#This Row],[Adj Close]]/AU281-1)</f>
        <v>-5.7204831977281434E-2</v>
      </c>
      <c r="AW280" s="32">
        <v>43129</v>
      </c>
      <c r="AX280" s="47">
        <v>38.58231</v>
      </c>
      <c r="AY280" s="36">
        <f>IF(ISBLANK(AX281),"",Short6[[#This Row],[Adj Close]]/AX281-1)</f>
        <v>3.3505950620629221E-3</v>
      </c>
      <c r="AZ280" s="40">
        <v>43129</v>
      </c>
      <c r="BA280" s="42">
        <v>152.03248600000001</v>
      </c>
      <c r="BB280" s="39">
        <f>IF(ISBLANK(BA281),"",Short7[[#This Row],[Adj Close]]/BA281-1)</f>
        <v>-8.5655672614199818E-2</v>
      </c>
    </row>
    <row r="281" spans="1:54" x14ac:dyDescent="0.25">
      <c r="A281" s="40">
        <v>43122</v>
      </c>
      <c r="B281" s="42">
        <v>2872.8701169999999</v>
      </c>
      <c r="C281" s="39">
        <f>IF(ISBLANK(B282), "", GSPC[[#This Row],[Adj Close]]/B282-1)</f>
        <v>2.2264550727337573E-2</v>
      </c>
      <c r="D281" s="40">
        <v>43122</v>
      </c>
      <c r="E281" s="38">
        <v>39.450001</v>
      </c>
      <c r="F281" s="39">
        <f>IF(ISBLANK(E282), "", Long0[[#This Row],[Adj Close]]/E282-1)</f>
        <v>0.32694251597712753</v>
      </c>
      <c r="G281" s="32">
        <v>43122</v>
      </c>
      <c r="H281">
        <v>76.251487999999995</v>
      </c>
      <c r="I281" s="36">
        <f>IF(ISBLANK(H282),"",Long1[[#This Row],[Adj Close]]/H282-1)</f>
        <v>-3.7825475201477277E-3</v>
      </c>
      <c r="J281" s="40">
        <v>43129</v>
      </c>
      <c r="K281" s="38">
        <v>18.100000000000001</v>
      </c>
      <c r="L281" s="39">
        <f>IF(ISBLANK(K282),"",Long2[[#This Row],[Adj Close]]/K282-1)</f>
        <v>8.3564897851537978E-3</v>
      </c>
      <c r="P281" s="40">
        <v>43122</v>
      </c>
      <c r="Q281" s="38">
        <v>30.764187</v>
      </c>
      <c r="R281" s="39">
        <f>IF(ISBLANK(Q282),"",Long4[[#This Row],[Adj Close]]/Q282-1)</f>
        <v>1.3791621216746153E-2</v>
      </c>
      <c r="S281" s="32">
        <v>43122</v>
      </c>
      <c r="T281">
        <v>36.5</v>
      </c>
      <c r="U281" s="36">
        <f>IF(ISBLANK(T282),"",Long5[[#This Row],[Adj Close]]/T282-1)</f>
        <v>0.11791723626846951</v>
      </c>
      <c r="V281" s="40">
        <v>43122</v>
      </c>
      <c r="W281" s="38">
        <v>67.739998</v>
      </c>
      <c r="X281" s="39">
        <f>IF(ISBLANK(W282),"",Long6[[#This Row],[Adj Close]]/W282-1)</f>
        <v>-1.9113814628259784E-2</v>
      </c>
      <c r="Y281" s="32">
        <v>43122</v>
      </c>
      <c r="Z281">
        <v>10.151624999999999</v>
      </c>
      <c r="AA281" s="36">
        <f>IF(ISBLANK(Z282),"",Long7[[#This Row],[Adj Close]]/Z282-1)</f>
        <v>1.8867918847263576E-2</v>
      </c>
      <c r="AE281" s="32">
        <v>43122</v>
      </c>
      <c r="AF281" s="47">
        <v>64.388107000000005</v>
      </c>
      <c r="AG281" s="36">
        <f>IF(ISBLANK(AF282),"",Short0[[#This Row],[Adj Close]]/AF282-1)</f>
        <v>-5.5694638188274137E-2</v>
      </c>
      <c r="AH281" s="40">
        <v>43122</v>
      </c>
      <c r="AI281" s="42">
        <v>66.218643</v>
      </c>
      <c r="AJ281" s="39">
        <f>IF(ISBLANK(AH282),"",Short1[[#This Row],[Adj Close]]/AH282-1)</f>
        <v>-0.99846413909312304</v>
      </c>
      <c r="AK281" s="32">
        <v>43122</v>
      </c>
      <c r="AL281" s="47">
        <v>92.470000999999996</v>
      </c>
      <c r="AM281" s="36">
        <f>IF(ISBLANK(AL282),"",Short2[[#This Row],[Adj Close]]/AL282-1)</f>
        <v>2.8129852609965367E-2</v>
      </c>
      <c r="AN281" s="40">
        <v>43122</v>
      </c>
      <c r="AO281" s="42">
        <v>42.304504000000001</v>
      </c>
      <c r="AP281" s="39">
        <f>IF(ISBLANK(AO282),"",Short3[[#This Row],[Adj Close]]/AO282-1)</f>
        <v>-1.1341810334411728E-2</v>
      </c>
      <c r="AQ281" s="32">
        <v>43122</v>
      </c>
      <c r="AR281" s="47">
        <v>33.444077</v>
      </c>
      <c r="AS281" s="36">
        <f>IF(ISBLANK(AR282),"",Short4[[#This Row],[Adj Close]]/AR282-1)</f>
        <v>7.8166178163210365E-3</v>
      </c>
      <c r="AT281" s="40">
        <v>43122</v>
      </c>
      <c r="AU281" s="42">
        <v>26.243832000000001</v>
      </c>
      <c r="AV281" s="39">
        <f>IF(ISBLANK(AU282),"",Short5[[#This Row],[Adj Close]]/AU282-1)</f>
        <v>4.1085493683529206E-2</v>
      </c>
      <c r="AW281" s="32">
        <v>43122</v>
      </c>
      <c r="AX281" s="47">
        <v>38.453468000000001</v>
      </c>
      <c r="AY281" s="36">
        <f>IF(ISBLANK(AX282),"",Short6[[#This Row],[Adj Close]]/AX282-1)</f>
        <v>7.545037309868019E-2</v>
      </c>
      <c r="AZ281" s="40">
        <v>43122</v>
      </c>
      <c r="BA281" s="42">
        <v>166.27487199999999</v>
      </c>
      <c r="BB281" s="39">
        <f>IF(ISBLANK(BA282),"",Short7[[#This Row],[Adj Close]]/BA282-1)</f>
        <v>-0.16302494609906715</v>
      </c>
    </row>
    <row r="282" spans="1:54" x14ac:dyDescent="0.25">
      <c r="A282" s="40">
        <v>43115</v>
      </c>
      <c r="B282" s="42">
        <v>2810.3000489999999</v>
      </c>
      <c r="C282" s="39">
        <f>IF(ISBLANK(B283), "", GSPC[[#This Row],[Adj Close]]/B283-1)</f>
        <v>8.6353146485418364E-3</v>
      </c>
      <c r="D282" s="40">
        <v>43115</v>
      </c>
      <c r="E282" s="38">
        <v>29.73</v>
      </c>
      <c r="F282" s="39">
        <f>IF(ISBLANK(E283), "", Long0[[#This Row],[Adj Close]]/E283-1)</f>
        <v>4.2426367461430692E-2</v>
      </c>
      <c r="G282" s="32">
        <v>43115</v>
      </c>
      <c r="H282">
        <v>76.541008000000005</v>
      </c>
      <c r="I282" s="36">
        <f>IF(ISBLANK(H283),"",Long1[[#This Row],[Adj Close]]/H283-1)</f>
        <v>3.0701658352081385E-2</v>
      </c>
      <c r="J282" s="40">
        <v>43122</v>
      </c>
      <c r="K282" s="38">
        <v>17.950001</v>
      </c>
      <c r="L282" s="39">
        <f>IF(ISBLANK(K283),"",Long2[[#This Row],[Adj Close]]/K283-1)</f>
        <v>2.7933519553073882E-3</v>
      </c>
      <c r="P282" s="40">
        <v>43115</v>
      </c>
      <c r="Q282" s="38">
        <v>30.345670999999999</v>
      </c>
      <c r="R282" s="39">
        <f>IF(ISBLANK(Q283),"",Long4[[#This Row],[Adj Close]]/Q283-1)</f>
        <v>-2.6073282345141835E-2</v>
      </c>
      <c r="S282" s="32">
        <v>43115</v>
      </c>
      <c r="T282">
        <v>32.650002000000001</v>
      </c>
      <c r="U282" s="36">
        <f>IF(ISBLANK(T283),"",Long5[[#This Row],[Adj Close]]/T283-1)</f>
        <v>0</v>
      </c>
      <c r="V282" s="40">
        <v>43115</v>
      </c>
      <c r="W282" s="38">
        <v>69.059997999999993</v>
      </c>
      <c r="X282" s="39">
        <f>IF(ISBLANK(W283),"",Long6[[#This Row],[Adj Close]]/W283-1)</f>
        <v>-1.4554851182795314E-2</v>
      </c>
      <c r="Y282" s="32">
        <v>43115</v>
      </c>
      <c r="Z282">
        <v>9.9636320000000005</v>
      </c>
      <c r="AA282" s="36">
        <f>IF(ISBLANK(Z283),"",Long7[[#This Row],[Adj Close]]/Z283-1)</f>
        <v>-3.636362581286845E-2</v>
      </c>
      <c r="AE282" s="32">
        <v>43115</v>
      </c>
      <c r="AF282" s="47">
        <v>68.185683999999995</v>
      </c>
      <c r="AG282" s="36">
        <f>IF(ISBLANK(AF283),"",Short0[[#This Row],[Adj Close]]/AF283-1)</f>
        <v>3.6961966271251256E-2</v>
      </c>
      <c r="AH282" s="40">
        <v>43115</v>
      </c>
      <c r="AI282" s="42">
        <v>65.376564000000002</v>
      </c>
      <c r="AJ282" s="39">
        <f>IF(ISBLANK(AH283),"",Short1[[#This Row],[Adj Close]]/AH283-1)</f>
        <v>-0.99848342386563982</v>
      </c>
      <c r="AK282" s="32">
        <v>43115</v>
      </c>
      <c r="AL282" s="47">
        <v>89.940002000000007</v>
      </c>
      <c r="AM282" s="36">
        <f>IF(ISBLANK(AL283),"",Short2[[#This Row],[Adj Close]]/AL283-1)</f>
        <v>3.3467537187277241E-3</v>
      </c>
      <c r="AN282" s="40">
        <v>43115</v>
      </c>
      <c r="AO282" s="42">
        <v>42.789817999999997</v>
      </c>
      <c r="AP282" s="39">
        <f>IF(ISBLANK(AO283),"",Short3[[#This Row],[Adj Close]]/AO283-1)</f>
        <v>-3.6247350245256493E-3</v>
      </c>
      <c r="AQ282" s="32">
        <v>43115</v>
      </c>
      <c r="AR282" s="47">
        <v>33.184685000000002</v>
      </c>
      <c r="AS282" s="36">
        <f>IF(ISBLANK(AR283),"",Short4[[#This Row],[Adj Close]]/AR283-1)</f>
        <v>9.8936124725859109E-3</v>
      </c>
      <c r="AT282" s="40">
        <v>43115</v>
      </c>
      <c r="AU282" s="42">
        <v>25.208143</v>
      </c>
      <c r="AV282" s="39">
        <f>IF(ISBLANK(AU283),"",Short5[[#This Row],[Adj Close]]/AU283-1)</f>
        <v>-2.5348866522114322E-2</v>
      </c>
      <c r="AW282" s="32">
        <v>43115</v>
      </c>
      <c r="AX282" s="47">
        <v>35.755687999999999</v>
      </c>
      <c r="AY282" s="36">
        <f>IF(ISBLANK(AX283),"",Short6[[#This Row],[Adj Close]]/AX283-1)</f>
        <v>-1.5084114550386163E-2</v>
      </c>
      <c r="AZ282" s="40">
        <v>43115</v>
      </c>
      <c r="BA282" s="42">
        <v>198.66168200000001</v>
      </c>
      <c r="BB282" s="39">
        <f>IF(ISBLANK(BA283),"",Short7[[#This Row],[Adj Close]]/BA283-1)</f>
        <v>3.5859725111665686E-2</v>
      </c>
    </row>
    <row r="283" spans="1:54" x14ac:dyDescent="0.25">
      <c r="A283" s="40">
        <v>43108</v>
      </c>
      <c r="B283" s="42">
        <v>2786.23999</v>
      </c>
      <c r="C283" s="39">
        <f>IF(ISBLANK(B284), "", GSPC[[#This Row],[Adj Close]]/B284-1)</f>
        <v>1.5708251294828335E-2</v>
      </c>
      <c r="D283" s="40">
        <v>43108</v>
      </c>
      <c r="E283" s="38">
        <v>28.52</v>
      </c>
      <c r="F283" s="39">
        <f>IF(ISBLANK(E284), "", Long0[[#This Row],[Adj Close]]/E284-1)</f>
        <v>6.3782210510339832E-2</v>
      </c>
      <c r="G283" s="32">
        <v>43108</v>
      </c>
      <c r="H283">
        <v>74.261070000000004</v>
      </c>
      <c r="I283" s="36">
        <f>IF(ISBLANK(H284),"",Long1[[#This Row],[Adj Close]]/H284-1)</f>
        <v>-2.6731627082924314E-3</v>
      </c>
      <c r="J283" s="40">
        <v>43115</v>
      </c>
      <c r="K283" s="38">
        <v>17.899999999999999</v>
      </c>
      <c r="L283" s="39">
        <f>IF(ISBLANK(K284),"",Long2[[#This Row],[Adj Close]]/K284-1)</f>
        <v>1.9943078059434516E-2</v>
      </c>
      <c r="P283" s="40">
        <v>43108</v>
      </c>
      <c r="Q283" s="38">
        <v>31.158064</v>
      </c>
      <c r="R283" s="39">
        <f>IF(ISBLANK(Q284),"",Long4[[#This Row],[Adj Close]]/Q284-1)</f>
        <v>3.9661382037523563E-3</v>
      </c>
      <c r="S283" s="32">
        <v>43108</v>
      </c>
      <c r="T283">
        <v>32.650002000000001</v>
      </c>
      <c r="U283" s="36">
        <f>IF(ISBLANK(T284),"",Long5[[#This Row],[Adj Close]]/T284-1)</f>
        <v>-0.12933327999999999</v>
      </c>
      <c r="V283" s="40">
        <v>43108</v>
      </c>
      <c r="W283" s="38">
        <v>70.080001999999993</v>
      </c>
      <c r="X283" s="39">
        <f>IF(ISBLANK(W284),"",Long6[[#This Row],[Adj Close]]/W284-1)</f>
        <v>4.0071313746125492E-2</v>
      </c>
      <c r="Y283" s="32">
        <v>43108</v>
      </c>
      <c r="Z283">
        <v>10.339618</v>
      </c>
      <c r="AA283" s="36">
        <f>IF(ISBLANK(Z284),"",Long7[[#This Row],[Adj Close]]/Z284-1)</f>
        <v>7.3259855572953558E-3</v>
      </c>
      <c r="AE283" s="32">
        <v>43108</v>
      </c>
      <c r="AF283" s="47">
        <v>65.755240999999998</v>
      </c>
      <c r="AG283" s="36">
        <f>IF(ISBLANK(AF284),"",Short0[[#This Row],[Adj Close]]/AF284-1)</f>
        <v>2.4859648280617375E-2</v>
      </c>
      <c r="AH283" s="40">
        <v>43108</v>
      </c>
      <c r="AI283" s="42">
        <v>62.305931000000001</v>
      </c>
      <c r="AJ283" s="39">
        <f>IF(ISBLANK(AH284),"",Short1[[#This Row],[Adj Close]]/AH284-1)</f>
        <v>-0.99855442029187258</v>
      </c>
      <c r="AK283" s="32">
        <v>43108</v>
      </c>
      <c r="AL283" s="47">
        <v>89.639999000000003</v>
      </c>
      <c r="AM283" s="36">
        <f>IF(ISBLANK(AL284),"",Short2[[#This Row],[Adj Close]]/AL284-1)</f>
        <v>2.0027333410127524E-2</v>
      </c>
      <c r="AN283" s="40">
        <v>43108</v>
      </c>
      <c r="AO283" s="42">
        <v>42.945484</v>
      </c>
      <c r="AP283" s="39">
        <f>IF(ISBLANK(AO284),"",Short3[[#This Row],[Adj Close]]/AO284-1)</f>
        <v>5.2986017204535774E-2</v>
      </c>
      <c r="AQ283" s="32">
        <v>43108</v>
      </c>
      <c r="AR283" s="47">
        <v>32.859585000000003</v>
      </c>
      <c r="AS283" s="36">
        <f>IF(ISBLANK(AR284),"",Short4[[#This Row],[Adj Close]]/AR284-1)</f>
        <v>4.3148910784499117E-2</v>
      </c>
      <c r="AT283" s="40">
        <v>43108</v>
      </c>
      <c r="AU283" s="42">
        <v>25.863759999999999</v>
      </c>
      <c r="AV283" s="39">
        <f>IF(ISBLANK(AU284),"",Short5[[#This Row],[Adj Close]]/AU284-1)</f>
        <v>1.3402632786794433E-2</v>
      </c>
      <c r="AW283" s="32">
        <v>43108</v>
      </c>
      <c r="AX283" s="47">
        <v>36.303291000000002</v>
      </c>
      <c r="AY283" s="36">
        <f>IF(ISBLANK(AX284),"",Short6[[#This Row],[Adj Close]]/AX284-1)</f>
        <v>0.1355164154514823</v>
      </c>
      <c r="AZ283" s="40">
        <v>43108</v>
      </c>
      <c r="BA283" s="42">
        <v>191.78434799999999</v>
      </c>
      <c r="BB283" s="39">
        <f>IF(ISBLANK(BA284),"",Short7[[#This Row],[Adj Close]]/BA284-1)</f>
        <v>9.6486202725159842E-2</v>
      </c>
    </row>
    <row r="284" spans="1:54" x14ac:dyDescent="0.25">
      <c r="A284" s="40">
        <v>43101</v>
      </c>
      <c r="B284" s="42">
        <v>2743.1499020000001</v>
      </c>
      <c r="C284" s="39">
        <f>IF(ISBLANK(B285), "", GSPC[[#This Row],[Adj Close]]/B285-1)</f>
        <v>2.6009699326738911E-2</v>
      </c>
      <c r="D284" s="40">
        <v>43101</v>
      </c>
      <c r="E284" s="38">
        <v>26.809999000000001</v>
      </c>
      <c r="F284" s="39">
        <f>IF(ISBLANK(E285), "", Long0[[#This Row],[Adj Close]]/E285-1)</f>
        <v>0.14182278534923332</v>
      </c>
      <c r="G284" s="32">
        <v>43101</v>
      </c>
      <c r="H284">
        <v>74.460114000000004</v>
      </c>
      <c r="I284" s="36">
        <f>IF(ISBLANK(H285),"",Long1[[#This Row],[Adj Close]]/H285-1)</f>
        <v>3.3011349025990233E-2</v>
      </c>
      <c r="J284" s="40">
        <v>43108</v>
      </c>
      <c r="K284" s="38">
        <v>17.549999</v>
      </c>
      <c r="L284" s="39">
        <f>IF(ISBLANK(K285),"",Long2[[#This Row],[Adj Close]]/K285-1)</f>
        <v>5.7305440842094768E-3</v>
      </c>
      <c r="P284" s="40">
        <v>43101</v>
      </c>
      <c r="Q284" s="38">
        <v>31.034974999999999</v>
      </c>
      <c r="R284" s="39">
        <f>IF(ISBLANK(Q285),"",Long4[[#This Row],[Adj Close]]/Q285-1)</f>
        <v>2.9956440788923011E-2</v>
      </c>
      <c r="S284" s="32">
        <v>43101</v>
      </c>
      <c r="T284">
        <v>37.5</v>
      </c>
      <c r="U284" s="36">
        <f>IF(ISBLANK(T285),"",Long5[[#This Row],[Adj Close]]/T285-1)</f>
        <v>7.6040233919095312E-2</v>
      </c>
      <c r="V284" s="40">
        <v>43101</v>
      </c>
      <c r="W284" s="38">
        <v>67.379997000000003</v>
      </c>
      <c r="X284" s="39">
        <f>IF(ISBLANK(W285),"",Long6[[#This Row],[Adj Close]]/W285-1)</f>
        <v>5.0514469138049023E-2</v>
      </c>
      <c r="Y284" s="32">
        <v>43101</v>
      </c>
      <c r="Z284">
        <v>10.264421</v>
      </c>
      <c r="AA284" s="36">
        <f>IF(ISBLANK(Z285),"",Long7[[#This Row],[Adj Close]]/Z285-1)</f>
        <v>7.69230849936966E-2</v>
      </c>
      <c r="AE284" s="32">
        <v>43101</v>
      </c>
      <c r="AF284" s="47">
        <v>64.160240000000002</v>
      </c>
      <c r="AG284" s="36">
        <f>IF(ISBLANK(AF285),"",Short0[[#This Row],[Adj Close]]/AF285-1)</f>
        <v>6.8627479719471696E-2</v>
      </c>
      <c r="AH284" s="40">
        <v>43101</v>
      </c>
      <c r="AI284" s="42">
        <v>58.580334000000001</v>
      </c>
      <c r="AJ284" s="39">
        <f>IF(ISBLANK(AH285),"",Short1[[#This Row],[Adj Close]]/AH285-1)</f>
        <v>-0.99864063827911076</v>
      </c>
      <c r="AK284" s="32">
        <v>43101</v>
      </c>
      <c r="AL284" s="47">
        <v>87.879997000000003</v>
      </c>
      <c r="AM284" s="36">
        <f>IF(ISBLANK(AL285),"",Short2[[#This Row],[Adj Close]]/AL285-1)</f>
        <v>6.0840188838251485E-2</v>
      </c>
      <c r="AN284" s="40">
        <v>43101</v>
      </c>
      <c r="AO284" s="42">
        <v>40.784477000000003</v>
      </c>
      <c r="AP284" s="39">
        <f>IF(ISBLANK(AO285),"",Short3[[#This Row],[Adj Close]]/AO285-1)</f>
        <v>5.2706273192873798E-2</v>
      </c>
      <c r="AQ284" s="32">
        <v>43101</v>
      </c>
      <c r="AR284" s="47">
        <v>31.500378000000001</v>
      </c>
      <c r="AS284" s="36">
        <f>IF(ISBLANK(AR285),"",Short4[[#This Row],[Adj Close]]/AR285-1)</f>
        <v>-5.5682458958399295E-3</v>
      </c>
      <c r="AT284" s="40">
        <v>43101</v>
      </c>
      <c r="AU284" s="42">
        <v>25.521702000000001</v>
      </c>
      <c r="AV284" s="39">
        <f>IF(ISBLANK(AU285),"",Short5[[#This Row],[Adj Close]]/AU285-1)</f>
        <v>4.6765519530000965E-2</v>
      </c>
      <c r="AW284" s="32">
        <v>43101</v>
      </c>
      <c r="AX284" s="47">
        <v>31.970732000000002</v>
      </c>
      <c r="AY284" s="36">
        <f>IF(ISBLANK(AX285),"",Short6[[#This Row],[Adj Close]]/AX285-1)</f>
        <v>1.8470561745809189E-2</v>
      </c>
      <c r="AZ284" s="40">
        <v>43101</v>
      </c>
      <c r="BA284" s="42">
        <v>174.90812700000001</v>
      </c>
      <c r="BB284" s="39">
        <f>IF(ISBLANK(BA285),"",Short7[[#This Row],[Adj Close]]/BA285-1)</f>
        <v>3.8517297768173364E-2</v>
      </c>
    </row>
    <row r="285" spans="1:54" x14ac:dyDescent="0.25">
      <c r="A285" s="40">
        <v>43094</v>
      </c>
      <c r="B285" s="42">
        <v>2673.610107</v>
      </c>
      <c r="C285" s="39">
        <f>IF(ISBLANK(B286), "", GSPC[[#This Row],[Adj Close]]/B286-1)</f>
        <v>-3.6260707479878196E-3</v>
      </c>
      <c r="D285" s="40">
        <v>43094</v>
      </c>
      <c r="E285" s="38">
        <v>23.48</v>
      </c>
      <c r="F285" s="39">
        <f>IF(ISBLANK(E286), "", Long0[[#This Row],[Adj Close]]/E286-1)</f>
        <v>0.11016548463356979</v>
      </c>
      <c r="G285" s="32">
        <v>43094</v>
      </c>
      <c r="H285">
        <v>72.080635000000001</v>
      </c>
      <c r="I285" s="36">
        <f>IF(ISBLANK(H286),"",Long1[[#This Row],[Adj Close]]/H286-1)</f>
        <v>-7.3511281152605079E-3</v>
      </c>
      <c r="J285" s="40">
        <v>43101</v>
      </c>
      <c r="K285" s="38">
        <v>17.450001</v>
      </c>
      <c r="L285" s="39">
        <f>IF(ISBLANK(K286),"",Long2[[#This Row],[Adj Close]]/K286-1)</f>
        <v>-6.8190210294772791E-2</v>
      </c>
      <c r="P285" s="40">
        <v>43094</v>
      </c>
      <c r="Q285" s="38">
        <v>30.132318000000001</v>
      </c>
      <c r="R285" s="39">
        <f>IF(ISBLANK(Q286),"",Long4[[#This Row],[Adj Close]]/Q286-1)</f>
        <v>4.4962929211167069E-2</v>
      </c>
      <c r="S285" s="32">
        <v>43094</v>
      </c>
      <c r="T285">
        <v>34.849997999999999</v>
      </c>
      <c r="U285" s="36">
        <f>IF(ISBLANK(T286),"",Long5[[#This Row],[Adj Close]]/T286-1)</f>
        <v>-9.9432667629754112E-3</v>
      </c>
      <c r="V285" s="40">
        <v>43094</v>
      </c>
      <c r="W285" s="38">
        <v>64.139999000000003</v>
      </c>
      <c r="X285" s="39">
        <f>IF(ISBLANK(W286),"",Long6[[#This Row],[Adj Close]]/W286-1)</f>
        <v>-1.8816030955360219E-2</v>
      </c>
      <c r="Y285" s="32">
        <v>43094</v>
      </c>
      <c r="Z285">
        <v>9.5312479999999997</v>
      </c>
      <c r="AA285" s="36">
        <f>IF(ISBLANK(Z286),"",Long7[[#This Row],[Adj Close]]/Z286-1)</f>
        <v>-8.7976667677152065E-3</v>
      </c>
      <c r="AE285" s="32">
        <v>43094</v>
      </c>
      <c r="AF285" s="47">
        <v>60.039856</v>
      </c>
      <c r="AG285" s="36">
        <f>IF(ISBLANK(AF286),"",Short0[[#This Row],[Adj Close]]/AF286-1)</f>
        <v>-1.1875136661584129E-2</v>
      </c>
      <c r="AH285" s="40">
        <v>43094</v>
      </c>
      <c r="AI285" s="42">
        <v>58.240107999999999</v>
      </c>
      <c r="AJ285" s="39">
        <f>IF(ISBLANK(AH286),"",Short1[[#This Row],[Adj Close]]/AH286-1)</f>
        <v>-0.99864831369090445</v>
      </c>
      <c r="AK285" s="32">
        <v>43094</v>
      </c>
      <c r="AL285" s="47">
        <v>82.839995999999999</v>
      </c>
      <c r="AM285" s="36">
        <f>IF(ISBLANK(AL286),"",Short2[[#This Row],[Adj Close]]/AL286-1)</f>
        <v>1.0875649546828736E-3</v>
      </c>
      <c r="AN285" s="40">
        <v>43094</v>
      </c>
      <c r="AO285" s="42">
        <v>38.742503999999997</v>
      </c>
      <c r="AP285" s="39">
        <f>IF(ISBLANK(AO286),"",Short3[[#This Row],[Adj Close]]/AO286-1)</f>
        <v>6.1831594680350488E-3</v>
      </c>
      <c r="AQ285" s="32">
        <v>43094</v>
      </c>
      <c r="AR285" s="47">
        <v>31.676762</v>
      </c>
      <c r="AS285" s="36">
        <f>IF(ISBLANK(AR286),"",Short4[[#This Row],[Adj Close]]/AR286-1)</f>
        <v>1.7553565312576014E-2</v>
      </c>
      <c r="AT285" s="40">
        <v>43094</v>
      </c>
      <c r="AU285" s="42">
        <v>24.381488999999998</v>
      </c>
      <c r="AV285" s="39">
        <f>IF(ISBLANK(AU286),"",Short5[[#This Row],[Adj Close]]/AU286-1)</f>
        <v>5.4859559552289383E-3</v>
      </c>
      <c r="AW285" s="32">
        <v>43094</v>
      </c>
      <c r="AX285" s="47">
        <v>31.390923999999998</v>
      </c>
      <c r="AY285" s="36">
        <f>IF(ISBLANK(AX286),"",Short6[[#This Row],[Adj Close]]/AX286-1)</f>
        <v>1.6427958296272083E-2</v>
      </c>
      <c r="AZ285" s="40">
        <v>43094</v>
      </c>
      <c r="BA285" s="42">
        <v>168.42100500000001</v>
      </c>
      <c r="BB285" s="39">
        <f>IF(ISBLANK(BA286),"",Short7[[#This Row],[Adj Close]]/BA286-1)</f>
        <v>-1.6519328511994447E-2</v>
      </c>
    </row>
    <row r="286" spans="1:54" x14ac:dyDescent="0.25">
      <c r="A286" s="40">
        <v>43087</v>
      </c>
      <c r="B286" s="42">
        <v>2683.3400879999999</v>
      </c>
      <c r="C286" s="39">
        <f>IF(ISBLANK(B287), "", GSPC[[#This Row],[Adj Close]]/B287-1)</f>
        <v>2.8141119264699643E-3</v>
      </c>
      <c r="D286" s="40">
        <v>43087</v>
      </c>
      <c r="E286" s="38">
        <v>21.15</v>
      </c>
      <c r="F286" s="39">
        <f>IF(ISBLANK(E287), "", Long0[[#This Row],[Adj Close]]/E287-1)</f>
        <v>0.10328638497652576</v>
      </c>
      <c r="G286" s="32">
        <v>43087</v>
      </c>
      <c r="H286">
        <v>72.614433000000005</v>
      </c>
      <c r="I286" s="36">
        <f>IF(ISBLANK(H287),"",Long1[[#This Row],[Adj Close]]/H287-1)</f>
        <v>-1.9893710179078594E-3</v>
      </c>
      <c r="J286" s="40">
        <v>43094</v>
      </c>
      <c r="K286" s="38">
        <v>18.726998999999999</v>
      </c>
      <c r="L286" s="39">
        <f>IF(ISBLANK(K287),"",Long2[[#This Row],[Adj Close]]/K287-1)</f>
        <v>8.2172724646055961E-2</v>
      </c>
      <c r="P286" s="40">
        <v>43087</v>
      </c>
      <c r="Q286" s="38">
        <v>28.835777</v>
      </c>
      <c r="R286" s="39">
        <f>IF(ISBLANK(Q287),"",Long4[[#This Row],[Adj Close]]/Q287-1)</f>
        <v>3.5967156612457529E-2</v>
      </c>
      <c r="S286" s="32">
        <v>43087</v>
      </c>
      <c r="T286">
        <v>35.200001</v>
      </c>
      <c r="U286" s="36">
        <f>IF(ISBLANK(T287),"",Long5[[#This Row],[Adj Close]]/T287-1)</f>
        <v>-2.0862308181855083E-2</v>
      </c>
      <c r="V286" s="40">
        <v>43087</v>
      </c>
      <c r="W286" s="38">
        <v>65.370002999999997</v>
      </c>
      <c r="X286" s="39">
        <f>IF(ISBLANK(W287),"",Long6[[#This Row],[Adj Close]]/W287-1)</f>
        <v>2.7184224185798467E-2</v>
      </c>
      <c r="Y286" s="32">
        <v>43087</v>
      </c>
      <c r="Z286">
        <v>9.6158450000000002</v>
      </c>
      <c r="AA286" s="36">
        <f>IF(ISBLANK(Z287),"",Long7[[#This Row],[Adj Close]]/Z287-1)</f>
        <v>-3.0331763781944576E-2</v>
      </c>
      <c r="AE286" s="32">
        <v>43087</v>
      </c>
      <c r="AF286" s="47">
        <v>60.761406000000001</v>
      </c>
      <c r="AG286" s="36">
        <f>IF(ISBLANK(AF287),"",Short0[[#This Row],[Adj Close]]/AF287-1)</f>
        <v>4.2345435679931542E-2</v>
      </c>
      <c r="AH286" s="40">
        <v>43087</v>
      </c>
      <c r="AI286" s="42">
        <v>57.083286000000001</v>
      </c>
      <c r="AJ286" s="39">
        <f>IF(ISBLANK(AH287),"",Short1[[#This Row],[Adj Close]]/AH287-1)</f>
        <v>-0.99867494693593317</v>
      </c>
      <c r="AK286" s="32">
        <v>43087</v>
      </c>
      <c r="AL286" s="47">
        <v>82.75</v>
      </c>
      <c r="AM286" s="36">
        <f>IF(ISBLANK(AL287),"",Short2[[#This Row],[Adj Close]]/AL287-1)</f>
        <v>3.5168688275148963E-3</v>
      </c>
      <c r="AN286" s="40">
        <v>43087</v>
      </c>
      <c r="AO286" s="42">
        <v>38.504424999999998</v>
      </c>
      <c r="AP286" s="39">
        <f>IF(ISBLANK(AO287),"",Short3[[#This Row],[Adj Close]]/AO287-1)</f>
        <v>3.7759009704653623E-2</v>
      </c>
      <c r="AQ286" s="32">
        <v>43087</v>
      </c>
      <c r="AR286" s="47">
        <v>31.130313999999998</v>
      </c>
      <c r="AS286" s="36">
        <f>IF(ISBLANK(AR287),"",Short4[[#This Row],[Adj Close]]/AR287-1)</f>
        <v>0.16126958424282378</v>
      </c>
      <c r="AT286" s="40">
        <v>43087</v>
      </c>
      <c r="AU286" s="42">
        <v>24.248463000000001</v>
      </c>
      <c r="AV286" s="39">
        <f>IF(ISBLANK(AU287),"",Short5[[#This Row],[Adj Close]]/AU287-1)</f>
        <v>2.4077049599469769E-2</v>
      </c>
      <c r="AW286" s="32">
        <v>43087</v>
      </c>
      <c r="AX286" s="47">
        <v>30.883569999999999</v>
      </c>
      <c r="AY286" s="36">
        <f>IF(ISBLANK(AX287),"",Short6[[#This Row],[Adj Close]]/AX287-1)</f>
        <v>-6.2576642498833324E-2</v>
      </c>
      <c r="AZ286" s="40">
        <v>43087</v>
      </c>
      <c r="BA286" s="42">
        <v>171.24993900000001</v>
      </c>
      <c r="BB286" s="39">
        <f>IF(ISBLANK(BA287),"",Short7[[#This Row],[Adj Close]]/BA287-1)</f>
        <v>2.9499286056268614E-2</v>
      </c>
    </row>
    <row r="287" spans="1:54" x14ac:dyDescent="0.25">
      <c r="A287" s="40">
        <v>43080</v>
      </c>
      <c r="B287" s="42">
        <v>2675.8100589999999</v>
      </c>
      <c r="C287" s="39">
        <f>IF(ISBLANK(B288), "", GSPC[[#This Row],[Adj Close]]/B288-1)</f>
        <v>9.1684174995285694E-3</v>
      </c>
      <c r="D287" s="40">
        <v>43080</v>
      </c>
      <c r="E287" s="38">
        <v>19.170000000000002</v>
      </c>
      <c r="F287" s="39">
        <f>IF(ISBLANK(E288), "", Long0[[#This Row],[Adj Close]]/E288-1)</f>
        <v>1.5360223271198237E-2</v>
      </c>
      <c r="G287" s="32">
        <v>43080</v>
      </c>
      <c r="H287">
        <v>72.759178000000006</v>
      </c>
      <c r="I287" s="36">
        <f>IF(ISBLANK(H288),"",Long1[[#This Row],[Adj Close]]/H288-1)</f>
        <v>5.2497675989915393E-3</v>
      </c>
      <c r="J287" s="40">
        <v>43087</v>
      </c>
      <c r="K287" s="38">
        <v>17.305</v>
      </c>
      <c r="L287" s="39">
        <f>IF(ISBLANK(K288),"",Long2[[#This Row],[Adj Close]]/K288-1)</f>
        <v>7.3344777149730866E-3</v>
      </c>
      <c r="P287" s="40">
        <v>43080</v>
      </c>
      <c r="Q287" s="38">
        <v>27.834644000000001</v>
      </c>
      <c r="R287" s="39">
        <f>IF(ISBLANK(Q288),"",Long4[[#This Row],[Adj Close]]/Q288-1)</f>
        <v>-1.4526423881486505E-2</v>
      </c>
      <c r="S287" s="32">
        <v>43080</v>
      </c>
      <c r="T287">
        <v>35.950001</v>
      </c>
      <c r="U287" s="36">
        <f>IF(ISBLANK(T288),"",Long5[[#This Row],[Adj Close]]/T288-1)</f>
        <v>7.1535084099406454E-2</v>
      </c>
      <c r="V287" s="40">
        <v>43080</v>
      </c>
      <c r="W287" s="38">
        <v>63.639999000000003</v>
      </c>
      <c r="X287" s="39">
        <f>IF(ISBLANK(W288),"",Long6[[#This Row],[Adj Close]]/W288-1)</f>
        <v>-4.2863574759018586E-2</v>
      </c>
      <c r="Y287" s="32">
        <v>43080</v>
      </c>
      <c r="Z287">
        <v>9.9166340000000002</v>
      </c>
      <c r="AA287" s="36">
        <f>IF(ISBLANK(Z288),"",Long7[[#This Row],[Adj Close]]/Z288-1)</f>
        <v>1.4423098070622364E-2</v>
      </c>
      <c r="AE287" s="32">
        <v>43080</v>
      </c>
      <c r="AF287" s="47">
        <v>58.292965000000002</v>
      </c>
      <c r="AG287" s="36">
        <f>IF(ISBLANK(AF288),"",Short0[[#This Row],[Adj Close]]/AF288-1)</f>
        <v>-1.2544384964849775E-2</v>
      </c>
      <c r="AH287" s="40">
        <v>43080</v>
      </c>
      <c r="AI287" s="42">
        <v>55.560738000000001</v>
      </c>
      <c r="AJ287" s="39">
        <f>IF(ISBLANK(AH288),"",Short1[[#This Row],[Adj Close]]/AH288-1)</f>
        <v>-0.99871007967868497</v>
      </c>
      <c r="AK287" s="32">
        <v>43080</v>
      </c>
      <c r="AL287" s="47">
        <v>82.459998999999996</v>
      </c>
      <c r="AM287" s="36">
        <f>IF(ISBLANK(AL288),"",Short2[[#This Row],[Adj Close]]/AL288-1)</f>
        <v>2.5366837238667728E-2</v>
      </c>
      <c r="AN287" s="40">
        <v>43080</v>
      </c>
      <c r="AO287" s="42">
        <v>37.103436000000002</v>
      </c>
      <c r="AP287" s="39">
        <f>IF(ISBLANK(AO288),"",Short3[[#This Row],[Adj Close]]/AO288-1)</f>
        <v>4.7840947165014081E-2</v>
      </c>
      <c r="AQ287" s="32">
        <v>43080</v>
      </c>
      <c r="AR287" s="47">
        <v>26.807137999999998</v>
      </c>
      <c r="AS287" s="36">
        <f>IF(ISBLANK(AR288),"",Short4[[#This Row],[Adj Close]]/AR288-1)</f>
        <v>3.1059565859083982E-3</v>
      </c>
      <c r="AT287" s="40">
        <v>43080</v>
      </c>
      <c r="AU287" s="42">
        <v>23.678357999999999</v>
      </c>
      <c r="AV287" s="39">
        <f>IF(ISBLANK(AU288),"",Short5[[#This Row],[Adj Close]]/AU288-1)</f>
        <v>5.6145426323395586E-2</v>
      </c>
      <c r="AW287" s="32">
        <v>43080</v>
      </c>
      <c r="AX287" s="47">
        <v>32.945168000000002</v>
      </c>
      <c r="AY287" s="36">
        <f>IF(ISBLANK(AX288),"",Short6[[#This Row],[Adj Close]]/AX288-1)</f>
        <v>5.1597735187804972E-3</v>
      </c>
      <c r="AZ287" s="40">
        <v>43080</v>
      </c>
      <c r="BA287" s="42">
        <v>166.342941</v>
      </c>
      <c r="BB287" s="39">
        <f>IF(ISBLANK(BA288),"",Short7[[#This Row],[Adj Close]]/BA288-1)</f>
        <v>-1.2449183649382745E-2</v>
      </c>
    </row>
    <row r="288" spans="1:54" x14ac:dyDescent="0.25">
      <c r="A288" s="40">
        <v>43073</v>
      </c>
      <c r="B288" s="42">
        <v>2651.5</v>
      </c>
      <c r="C288" s="39">
        <f>IF(ISBLANK(B289), "", GSPC[[#This Row],[Adj Close]]/B289-1)</f>
        <v>3.51220909002814E-3</v>
      </c>
      <c r="D288" s="40">
        <v>43073</v>
      </c>
      <c r="E288" s="38">
        <v>18.879999000000002</v>
      </c>
      <c r="F288" s="39">
        <f>IF(ISBLANK(E289), "", Long0[[#This Row],[Adj Close]]/E289-1)</f>
        <v>-1.2552405201233907E-2</v>
      </c>
      <c r="G288" s="32">
        <v>43073</v>
      </c>
      <c r="H288">
        <v>72.379204000000001</v>
      </c>
      <c r="I288" s="36">
        <f>IF(ISBLANK(H289),"",Long1[[#This Row],[Adj Close]]/H289-1)</f>
        <v>2.7749236368097563E-2</v>
      </c>
      <c r="J288" s="40">
        <v>43080</v>
      </c>
      <c r="K288" s="38">
        <v>17.179001</v>
      </c>
      <c r="L288" s="39">
        <f>IF(ISBLANK(K289),"",Long2[[#This Row],[Adj Close]]/K289-1)</f>
        <v>-5.9097275665312643E-2</v>
      </c>
      <c r="P288" s="40">
        <v>43073</v>
      </c>
      <c r="Q288" s="38">
        <v>28.244942000000002</v>
      </c>
      <c r="R288" s="39">
        <f>IF(ISBLANK(Q289),"",Long4[[#This Row],[Adj Close]]/Q289-1)</f>
        <v>-1.2240134166356831E-2</v>
      </c>
      <c r="S288" s="32">
        <v>43073</v>
      </c>
      <c r="T288">
        <v>33.549999</v>
      </c>
      <c r="U288" s="36">
        <f>IF(ISBLANK(T289),"",Long5[[#This Row],[Adj Close]]/T289-1)</f>
        <v>-6.0224143971312483E-2</v>
      </c>
      <c r="V288" s="40">
        <v>43073</v>
      </c>
      <c r="W288" s="38">
        <v>66.489998</v>
      </c>
      <c r="X288" s="39">
        <f>IF(ISBLANK(W289),"",Long6[[#This Row],[Adj Close]]/W289-1)</f>
        <v>2.0254719050321279E-2</v>
      </c>
      <c r="Y288" s="32">
        <v>43073</v>
      </c>
      <c r="Z288">
        <v>9.775639</v>
      </c>
      <c r="AA288" s="36">
        <f>IF(ISBLANK(Z289),"",Long7[[#This Row],[Adj Close]]/Z289-1)</f>
        <v>-4.9360122607510104E-2</v>
      </c>
      <c r="AE288" s="32">
        <v>43073</v>
      </c>
      <c r="AF288" s="47">
        <v>59.033504000000001</v>
      </c>
      <c r="AG288" s="36">
        <f>IF(ISBLANK(AF289),"",Short0[[#This Row],[Adj Close]]/AF289-1)</f>
        <v>-6.0741210869627027E-3</v>
      </c>
      <c r="AH288" s="40">
        <v>43073</v>
      </c>
      <c r="AI288" s="42">
        <v>53.961666000000001</v>
      </c>
      <c r="AJ288" s="39">
        <f>IF(ISBLANK(AH289),"",Short1[[#This Row],[Adj Close]]/AH289-1)</f>
        <v>-0.99874700074304557</v>
      </c>
      <c r="AK288" s="32">
        <v>43073</v>
      </c>
      <c r="AL288" s="47">
        <v>80.419998000000007</v>
      </c>
      <c r="AM288" s="36">
        <f>IF(ISBLANK(AL289),"",Short2[[#This Row],[Adj Close]]/AL289-1)</f>
        <v>9.0338899259934102E-3</v>
      </c>
      <c r="AN288" s="40">
        <v>43073</v>
      </c>
      <c r="AO288" s="42">
        <v>35.409416</v>
      </c>
      <c r="AP288" s="39">
        <f>IF(ISBLANK(AO289),"",Short3[[#This Row],[Adj Close]]/AO289-1)</f>
        <v>1.442809262141953E-2</v>
      </c>
      <c r="AQ288" s="32">
        <v>43073</v>
      </c>
      <c r="AR288" s="47">
        <v>26.724133999999999</v>
      </c>
      <c r="AS288" s="36">
        <f>IF(ISBLANK(AR289),"",Short4[[#This Row],[Adj Close]]/AR289-1)</f>
        <v>-9.2319220581891237E-3</v>
      </c>
      <c r="AT288" s="40">
        <v>43073</v>
      </c>
      <c r="AU288" s="42">
        <v>22.419599999999999</v>
      </c>
      <c r="AV288" s="39">
        <f>IF(ISBLANK(AU289),"",Short5[[#This Row],[Adj Close]]/AU289-1)</f>
        <v>-2.7182827847731295E-2</v>
      </c>
      <c r="AW288" s="32">
        <v>43073</v>
      </c>
      <c r="AX288" s="47">
        <v>32.776051000000002</v>
      </c>
      <c r="AY288" s="36">
        <f>IF(ISBLANK(AX289),"",Short6[[#This Row],[Adj Close]]/AX289-1)</f>
        <v>5.2473742946725466E-2</v>
      </c>
      <c r="AZ288" s="40">
        <v>43073</v>
      </c>
      <c r="BA288" s="42">
        <v>168.43987999999999</v>
      </c>
      <c r="BB288" s="39">
        <f>IF(ISBLANK(BA289),"",Short7[[#This Row],[Adj Close]]/BA289-1)</f>
        <v>-2.2637198503466571E-2</v>
      </c>
    </row>
    <row r="289" spans="1:54" x14ac:dyDescent="0.25">
      <c r="A289" s="40">
        <v>43066</v>
      </c>
      <c r="B289" s="42">
        <v>2642.219971</v>
      </c>
      <c r="C289" s="39">
        <f>IF(ISBLANK(B290), "", GSPC[[#This Row],[Adj Close]]/B290-1)</f>
        <v>1.5293476914906456E-2</v>
      </c>
      <c r="D289" s="40">
        <v>43066</v>
      </c>
      <c r="E289" s="38">
        <v>19.120000999999998</v>
      </c>
      <c r="F289" s="39">
        <f>IF(ISBLANK(E290), "", Long0[[#This Row],[Adj Close]]/E290-1)</f>
        <v>-4.4954995004995113E-2</v>
      </c>
      <c r="G289" s="32">
        <v>43066</v>
      </c>
      <c r="H289">
        <v>70.424965</v>
      </c>
      <c r="I289" s="36">
        <f>IF(ISBLANK(H290),"",Long1[[#This Row],[Adj Close]]/H290-1)</f>
        <v>-3.0736913146846012E-3</v>
      </c>
      <c r="J289" s="40">
        <v>43073</v>
      </c>
      <c r="K289" s="38">
        <v>18.257999000000002</v>
      </c>
      <c r="L289" s="39">
        <f>IF(ISBLANK(K290),"",Long2[[#This Row],[Adj Close]]/K290-1)</f>
        <v>-8.3985555086572017E-2</v>
      </c>
      <c r="P289" s="40">
        <v>43066</v>
      </c>
      <c r="Q289" s="38">
        <v>28.594947999999999</v>
      </c>
      <c r="R289" s="39">
        <f>IF(ISBLANK(Q290),"",Long4[[#This Row],[Adj Close]]/Q290-1)</f>
        <v>-6.7911365664498069E-3</v>
      </c>
      <c r="S289" s="32">
        <v>43066</v>
      </c>
      <c r="T289">
        <v>35.700001</v>
      </c>
      <c r="U289" s="36">
        <f>IF(ISBLANK(T290),"",Long5[[#This Row],[Adj Close]]/T290-1)</f>
        <v>1.2765985815602843E-2</v>
      </c>
      <c r="V289" s="40">
        <v>43066</v>
      </c>
      <c r="W289" s="38">
        <v>65.169998000000007</v>
      </c>
      <c r="X289" s="39">
        <f>IF(ISBLANK(W290),"",Long6[[#This Row],[Adj Close]]/W290-1)</f>
        <v>-5.1796956854490261E-2</v>
      </c>
      <c r="Y289" s="32">
        <v>43066</v>
      </c>
      <c r="Z289">
        <v>10.28322</v>
      </c>
      <c r="AA289" s="36">
        <f>IF(ISBLANK(Z290),"",Long7[[#This Row],[Adj Close]]/Z290-1)</f>
        <v>0</v>
      </c>
      <c r="AE289" s="32">
        <v>43066</v>
      </c>
      <c r="AF289" s="47">
        <v>59.394272000000001</v>
      </c>
      <c r="AG289" s="36">
        <f>IF(ISBLANK(AF290),"",Short0[[#This Row],[Adj Close]]/AF290-1)</f>
        <v>2.5237622164571372E-2</v>
      </c>
      <c r="AH289" s="40">
        <v>43066</v>
      </c>
      <c r="AI289" s="42">
        <v>51.051693</v>
      </c>
      <c r="AJ289" s="39">
        <f>IF(ISBLANK(AH290),"",Short1[[#This Row],[Adj Close]]/AH290-1)</f>
        <v>-0.99881437810910612</v>
      </c>
      <c r="AK289" s="32">
        <v>43066</v>
      </c>
      <c r="AL289" s="47">
        <v>79.699996999999996</v>
      </c>
      <c r="AM289" s="36">
        <f>IF(ISBLANK(AL290),"",Short2[[#This Row],[Adj Close]]/AL290-1)</f>
        <v>-5.2318681386888999E-2</v>
      </c>
      <c r="AN289" s="40">
        <v>43066</v>
      </c>
      <c r="AO289" s="42">
        <v>34.905791999999998</v>
      </c>
      <c r="AP289" s="39">
        <f>IF(ISBLANK(AO290),"",Short3[[#This Row],[Adj Close]]/AO290-1)</f>
        <v>2.0069652475225075E-2</v>
      </c>
      <c r="AQ289" s="32">
        <v>43066</v>
      </c>
      <c r="AR289" s="47">
        <v>26.973147999999998</v>
      </c>
      <c r="AS289" s="36">
        <f>IF(ISBLANK(AR290),"",Short4[[#This Row],[Adj Close]]/AR290-1)</f>
        <v>1.5759302555690358E-2</v>
      </c>
      <c r="AT289" s="40">
        <v>43066</v>
      </c>
      <c r="AU289" s="42">
        <v>23.046057000000001</v>
      </c>
      <c r="AV289" s="39">
        <f>IF(ISBLANK(AU290),"",Short5[[#This Row],[Adj Close]]/AU290-1)</f>
        <v>1.8029493627657489E-2</v>
      </c>
      <c r="AW289" s="32">
        <v>43066</v>
      </c>
      <c r="AX289" s="47">
        <v>31.141918</v>
      </c>
      <c r="AY289" s="36">
        <f>IF(ISBLANK(AX290),"",Short6[[#This Row],[Adj Close]]/AX290-1)</f>
        <v>-1.1230447603711835E-2</v>
      </c>
      <c r="AZ289" s="40">
        <v>43066</v>
      </c>
      <c r="BA289" s="42">
        <v>172.34120200000001</v>
      </c>
      <c r="BB289" s="39">
        <f>IF(ISBLANK(BA290),"",Short7[[#This Row],[Adj Close]]/BA290-1)</f>
        <v>-7.4627089103774469E-2</v>
      </c>
    </row>
    <row r="290" spans="1:54" x14ac:dyDescent="0.25">
      <c r="A290" s="40">
        <v>43059</v>
      </c>
      <c r="B290" s="42">
        <v>2602.419922</v>
      </c>
      <c r="C290" s="39">
        <f>IF(ISBLANK(B291), "", GSPC[[#This Row],[Adj Close]]/B291-1)</f>
        <v>9.13966423185264E-3</v>
      </c>
      <c r="D290" s="40">
        <v>43059</v>
      </c>
      <c r="E290" s="38">
        <v>20.02</v>
      </c>
      <c r="F290" s="39">
        <f>IF(ISBLANK(E291), "", Long0[[#This Row],[Adj Close]]/E291-1)</f>
        <v>7.6923076923076872E-2</v>
      </c>
      <c r="G290" s="32">
        <v>43059</v>
      </c>
      <c r="H290">
        <v>70.642097000000007</v>
      </c>
      <c r="I290" s="36">
        <f>IF(ISBLANK(H291),"",Long1[[#This Row],[Adj Close]]/H291-1)</f>
        <v>1.9055101128911955E-2</v>
      </c>
      <c r="J290" s="40">
        <v>43066</v>
      </c>
      <c r="K290" s="38">
        <v>19.931999000000001</v>
      </c>
      <c r="L290" s="39">
        <f>IF(ISBLANK(K291),"",Long2[[#This Row],[Adj Close]]/K291-1)</f>
        <v>-4.0115581031330616E-2</v>
      </c>
      <c r="P290" s="40">
        <v>43059</v>
      </c>
      <c r="Q290" s="38">
        <v>28.790468000000001</v>
      </c>
      <c r="R290" s="39">
        <f>IF(ISBLANK(Q291),"",Long4[[#This Row],[Adj Close]]/Q291-1)</f>
        <v>-1.6950450204290535E-3</v>
      </c>
      <c r="S290" s="32">
        <v>43059</v>
      </c>
      <c r="T290">
        <v>35.25</v>
      </c>
      <c r="U290" s="36">
        <f>IF(ISBLANK(T291),"",Long5[[#This Row],[Adj Close]]/T291-1)</f>
        <v>0.24119718309859151</v>
      </c>
      <c r="V290" s="40">
        <v>43059</v>
      </c>
      <c r="W290" s="38">
        <v>68.730002999999996</v>
      </c>
      <c r="X290" s="39">
        <f>IF(ISBLANK(W291),"",Long6[[#This Row],[Adj Close]]/W291-1)</f>
        <v>4.8352731798436022E-2</v>
      </c>
      <c r="Y290" s="32">
        <v>43059</v>
      </c>
      <c r="Z290">
        <v>10.28322</v>
      </c>
      <c r="AA290" s="36">
        <f>IF(ISBLANK(Z291),"",Long7[[#This Row],[Adj Close]]/Z291-1)</f>
        <v>-5.4545535434674663E-3</v>
      </c>
      <c r="AE290" s="32">
        <v>43059</v>
      </c>
      <c r="AF290" s="47">
        <v>57.932200999999999</v>
      </c>
      <c r="AG290" s="36">
        <f>IF(ISBLANK(AF291),"",Short0[[#This Row],[Adj Close]]/AF291-1)</f>
        <v>3.6169212792256156E-2</v>
      </c>
      <c r="AH290" s="40">
        <v>43059</v>
      </c>
      <c r="AI290" s="42">
        <v>48.217827</v>
      </c>
      <c r="AJ290" s="39">
        <f>IF(ISBLANK(AH291),"",Short1[[#This Row],[Adj Close]]/AH291-1)</f>
        <v>-0.99888000959305023</v>
      </c>
      <c r="AK290" s="32">
        <v>43059</v>
      </c>
      <c r="AL290" s="47">
        <v>84.099997999999999</v>
      </c>
      <c r="AM290" s="36">
        <f>IF(ISBLANK(AL291),"",Short2[[#This Row],[Adj Close]]/AL291-1)</f>
        <v>2.9375778312452194E-2</v>
      </c>
      <c r="AN290" s="40">
        <v>43059</v>
      </c>
      <c r="AO290" s="42">
        <v>34.219028000000002</v>
      </c>
      <c r="AP290" s="39">
        <f>IF(ISBLANK(AO291),"",Short3[[#This Row],[Adj Close]]/AO291-1)</f>
        <v>-5.8528517000020486E-3</v>
      </c>
      <c r="AQ290" s="32">
        <v>43059</v>
      </c>
      <c r="AR290" s="47">
        <v>26.554665</v>
      </c>
      <c r="AS290" s="36">
        <f>IF(ISBLANK(AR291),"",Short4[[#This Row],[Adj Close]]/AR291-1)</f>
        <v>2.8257595426741888E-2</v>
      </c>
      <c r="AT290" s="40">
        <v>43059</v>
      </c>
      <c r="AU290" s="42">
        <v>22.637906999999998</v>
      </c>
      <c r="AV290" s="39">
        <f>IF(ISBLANK(AU291),"",Short5[[#This Row],[Adj Close]]/AU291-1)</f>
        <v>3.9668585102973219E-2</v>
      </c>
      <c r="AW290" s="32">
        <v>43059</v>
      </c>
      <c r="AX290" s="47">
        <v>31.495628</v>
      </c>
      <c r="AY290" s="36">
        <f>IF(ISBLANK(AX291),"",Short6[[#This Row],[Adj Close]]/AX291-1)</f>
        <v>2.0844321087724271E-2</v>
      </c>
      <c r="AZ290" s="40">
        <v>43059</v>
      </c>
      <c r="BA290" s="42">
        <v>186.23973100000001</v>
      </c>
      <c r="BB290" s="39">
        <f>IF(ISBLANK(BA291),"",Short7[[#This Row],[Adj Close]]/BA291-1)</f>
        <v>5.4972657396239688E-2</v>
      </c>
    </row>
    <row r="291" spans="1:54" x14ac:dyDescent="0.25">
      <c r="A291" s="40">
        <v>43052</v>
      </c>
      <c r="B291" s="42">
        <v>2578.8500979999999</v>
      </c>
      <c r="C291" s="39">
        <f>IF(ISBLANK(B292), "", GSPC[[#This Row],[Adj Close]]/B292-1)</f>
        <v>-1.3359992775959784E-3</v>
      </c>
      <c r="D291" s="40">
        <v>43052</v>
      </c>
      <c r="E291" s="38">
        <v>18.59</v>
      </c>
      <c r="F291" s="39">
        <f>IF(ISBLANK(E292), "", Long0[[#This Row],[Adj Close]]/E292-1)</f>
        <v>6.5329451843584296E-2</v>
      </c>
      <c r="G291" s="32">
        <v>43052</v>
      </c>
      <c r="H291">
        <v>69.321174999999997</v>
      </c>
      <c r="I291" s="36">
        <f>IF(ISBLANK(H292),"",Long1[[#This Row],[Adj Close]]/H292-1)</f>
        <v>9.7520555942693932E-3</v>
      </c>
      <c r="J291" s="40">
        <v>43059</v>
      </c>
      <c r="K291" s="38">
        <v>20.764999</v>
      </c>
      <c r="L291" s="39">
        <f>IF(ISBLANK(K292),"",Long2[[#This Row],[Adj Close]]/K292-1)</f>
        <v>-7.2369935224480764E-2</v>
      </c>
      <c r="P291" s="40">
        <v>43052</v>
      </c>
      <c r="Q291" s="38">
        <v>28.839352000000002</v>
      </c>
      <c r="R291" s="39">
        <f>IF(ISBLANK(Q292),"",Long4[[#This Row],[Adj Close]]/Q292-1)</f>
        <v>-2.8006413549220954E-2</v>
      </c>
      <c r="S291" s="32">
        <v>43052</v>
      </c>
      <c r="T291">
        <v>28.4</v>
      </c>
      <c r="U291" s="36">
        <f>IF(ISBLANK(T292),"",Long5[[#This Row],[Adj Close]]/T292-1)</f>
        <v>-2.0689655172413834E-2</v>
      </c>
      <c r="V291" s="40">
        <v>43052</v>
      </c>
      <c r="W291" s="38">
        <v>65.559997999999993</v>
      </c>
      <c r="X291" s="39">
        <f>IF(ISBLANK(W292),"",Long6[[#This Row],[Adj Close]]/W292-1)</f>
        <v>-3.8850623645369065E-2</v>
      </c>
      <c r="Y291" s="32">
        <v>43052</v>
      </c>
      <c r="Z291">
        <v>10.339618</v>
      </c>
      <c r="AA291" s="36">
        <f>IF(ISBLANK(Z292),"",Long7[[#This Row],[Adj Close]]/Z292-1)</f>
        <v>-1.4336969839789493E-2</v>
      </c>
      <c r="AE291" s="32">
        <v>43052</v>
      </c>
      <c r="AF291" s="47">
        <v>55.909981000000002</v>
      </c>
      <c r="AG291" s="36">
        <f>IF(ISBLANK(AF292),"",Short0[[#This Row],[Adj Close]]/AF292-1)</f>
        <v>3.0659813833331384E-3</v>
      </c>
      <c r="AH291" s="40">
        <v>43052</v>
      </c>
      <c r="AI291" s="42">
        <v>47.228104000000002</v>
      </c>
      <c r="AJ291" s="39">
        <f>IF(ISBLANK(AH292),"",Short1[[#This Row],[Adj Close]]/AH292-1)</f>
        <v>-0.99890282021140664</v>
      </c>
      <c r="AK291" s="32">
        <v>43052</v>
      </c>
      <c r="AL291" s="47">
        <v>81.699996999999996</v>
      </c>
      <c r="AM291" s="36">
        <f>IF(ISBLANK(AL292),"",Short2[[#This Row],[Adj Close]]/AL292-1)</f>
        <v>0.17149411160006056</v>
      </c>
      <c r="AN291" s="40">
        <v>43052</v>
      </c>
      <c r="AO291" s="42">
        <v>34.420485999999997</v>
      </c>
      <c r="AP291" s="39">
        <f>IF(ISBLANK(AO292),"",Short3[[#This Row],[Adj Close]]/AO292-1)</f>
        <v>-1.4937001646222692E-2</v>
      </c>
      <c r="AQ291" s="32">
        <v>43052</v>
      </c>
      <c r="AR291" s="47">
        <v>25.824915000000001</v>
      </c>
      <c r="AS291" s="36">
        <f>IF(ISBLANK(AR292),"",Short4[[#This Row],[Adj Close]]/AR292-1)</f>
        <v>3.5644992801391551E-2</v>
      </c>
      <c r="AT291" s="40">
        <v>43052</v>
      </c>
      <c r="AU291" s="42">
        <v>21.774156999999999</v>
      </c>
      <c r="AV291" s="39">
        <f>IF(ISBLANK(AU292),"",Short5[[#This Row],[Adj Close]]/AU292-1)</f>
        <v>4.3785218610583598E-3</v>
      </c>
      <c r="AW291" s="32">
        <v>43052</v>
      </c>
      <c r="AX291" s="47">
        <v>30.852528</v>
      </c>
      <c r="AY291" s="36">
        <f>IF(ISBLANK(AX292),"",Short6[[#This Row],[Adj Close]]/AX292-1)</f>
        <v>7.3490622544583051E-3</v>
      </c>
      <c r="AZ291" s="40">
        <v>43052</v>
      </c>
      <c r="BA291" s="42">
        <v>176.53512599999999</v>
      </c>
      <c r="BB291" s="39">
        <f>IF(ISBLANK(BA292),"",Short7[[#This Row],[Adj Close]]/BA292-1)</f>
        <v>2.8993769490451848E-2</v>
      </c>
    </row>
    <row r="292" spans="1:54" x14ac:dyDescent="0.25">
      <c r="A292" s="40">
        <v>43045</v>
      </c>
      <c r="B292" s="42">
        <v>2582.3000489999999</v>
      </c>
      <c r="C292" s="39">
        <f>IF(ISBLANK(B293), "", GSPC[[#This Row],[Adj Close]]/B293-1)</f>
        <v>-2.1407964988600092E-3</v>
      </c>
      <c r="D292" s="40">
        <v>43045</v>
      </c>
      <c r="E292" s="38">
        <v>17.450001</v>
      </c>
      <c r="F292" s="39">
        <f>IF(ISBLANK(E293), "", Long0[[#This Row],[Adj Close]]/E293-1)</f>
        <v>-8.3989400734351682E-2</v>
      </c>
      <c r="G292" s="32">
        <v>43045</v>
      </c>
      <c r="H292">
        <v>68.651679999999999</v>
      </c>
      <c r="I292" s="36">
        <f>IF(ISBLANK(H293),"",Long1[[#This Row],[Adj Close]]/H293-1)</f>
        <v>-6.5835569569383523E-4</v>
      </c>
      <c r="J292" s="40">
        <v>43052</v>
      </c>
      <c r="K292" s="38">
        <v>22.385000000000002</v>
      </c>
      <c r="L292" s="39">
        <f>IF(ISBLANK(K293),"",Long2[[#This Row],[Adj Close]]/K293-1)</f>
        <v>1.5653311449486784E-2</v>
      </c>
      <c r="P292" s="40">
        <v>43045</v>
      </c>
      <c r="Q292" s="38">
        <v>29.670311000000002</v>
      </c>
      <c r="R292" s="39">
        <f>IF(ISBLANK(Q293),"",Long4[[#This Row],[Adj Close]]/Q293-1)</f>
        <v>3.3777876388847883E-2</v>
      </c>
      <c r="S292" s="32">
        <v>43045</v>
      </c>
      <c r="T292">
        <v>29</v>
      </c>
      <c r="U292" s="36">
        <f>IF(ISBLANK(T293),"",Long5[[#This Row],[Adj Close]]/T293-1)</f>
        <v>-0.10769230769230764</v>
      </c>
      <c r="V292" s="40">
        <v>43045</v>
      </c>
      <c r="W292" s="38">
        <v>68.209998999999996</v>
      </c>
      <c r="X292" s="39">
        <f>IF(ISBLANK(W293),"",Long6[[#This Row],[Adj Close]]/W293-1)</f>
        <v>1.6390969804932709E-2</v>
      </c>
      <c r="Y292" s="32">
        <v>43045</v>
      </c>
      <c r="Z292">
        <v>10.490012999999999</v>
      </c>
      <c r="AA292" s="36">
        <f>IF(ISBLANK(Z293),"",Long7[[#This Row],[Adj Close]]/Z293-1)</f>
        <v>2.6954216544090581E-3</v>
      </c>
      <c r="AE292" s="32">
        <v>43045</v>
      </c>
      <c r="AF292" s="47">
        <v>55.739086</v>
      </c>
      <c r="AG292" s="36">
        <f>IF(ISBLANK(AF293),"",Short0[[#This Row],[Adj Close]]/AF293-1)</f>
        <v>9.3153674549047105E-2</v>
      </c>
      <c r="AH292" s="40">
        <v>43045</v>
      </c>
      <c r="AI292" s="42">
        <v>47.947139999999997</v>
      </c>
      <c r="AJ292" s="39">
        <f>IF(ISBLANK(AH293),"",Short1[[#This Row],[Adj Close]]/AH293-1)</f>
        <v>-0.99888593475533249</v>
      </c>
      <c r="AK292" s="32">
        <v>43045</v>
      </c>
      <c r="AL292" s="47">
        <v>69.739998</v>
      </c>
      <c r="AM292" s="36">
        <f>IF(ISBLANK(AL293),"",Short2[[#This Row],[Adj Close]]/AL293-1)</f>
        <v>3.1199188135406786E-2</v>
      </c>
      <c r="AN292" s="40">
        <v>43045</v>
      </c>
      <c r="AO292" s="42">
        <v>34.942421000000003</v>
      </c>
      <c r="AP292" s="39">
        <f>IF(ISBLANK(AO293),"",Short3[[#This Row],[Adj Close]]/AO293-1)</f>
        <v>6.8309076540142621E-2</v>
      </c>
      <c r="AQ292" s="32">
        <v>43045</v>
      </c>
      <c r="AR292" s="47">
        <v>24.936069</v>
      </c>
      <c r="AS292" s="36">
        <f>IF(ISBLANK(AR293),"",Short4[[#This Row],[Adj Close]]/AR293-1)</f>
        <v>-1.5699657544479884E-2</v>
      </c>
      <c r="AT292" s="40">
        <v>43045</v>
      </c>
      <c r="AU292" s="42">
        <v>21.679234000000001</v>
      </c>
      <c r="AV292" s="39">
        <f>IF(ISBLANK(AU293),"",Short5[[#This Row],[Adj Close]]/AU293-1)</f>
        <v>2.0553919562163125E-2</v>
      </c>
      <c r="AW292" s="32">
        <v>43045</v>
      </c>
      <c r="AX292" s="47">
        <v>30.627445000000002</v>
      </c>
      <c r="AY292" s="36">
        <f>IF(ISBLANK(AX293),"",Short6[[#This Row],[Adj Close]]/AX293-1)</f>
        <v>4.6415776524069585E-2</v>
      </c>
      <c r="AZ292" s="40">
        <v>43045</v>
      </c>
      <c r="BA292" s="42">
        <v>171.56092799999999</v>
      </c>
      <c r="BB292" s="39">
        <f>IF(ISBLANK(BA293),"",Short7[[#This Row],[Adj Close]]/BA293-1)</f>
        <v>0.11258677145764473</v>
      </c>
    </row>
    <row r="293" spans="1:54" x14ac:dyDescent="0.25">
      <c r="A293" s="40">
        <v>43038</v>
      </c>
      <c r="B293" s="42">
        <v>2587.8400879999999</v>
      </c>
      <c r="C293" s="39">
        <f>IF(ISBLANK(B294), "", GSPC[[#This Row],[Adj Close]]/B294-1)</f>
        <v>2.6229508775970078E-3</v>
      </c>
      <c r="D293" s="40">
        <v>43038</v>
      </c>
      <c r="E293" s="38">
        <v>19.049999</v>
      </c>
      <c r="F293" s="39">
        <f>IF(ISBLANK(E294), "", Long0[[#This Row],[Adj Close]]/E294-1)</f>
        <v>5.2769390355176249E-3</v>
      </c>
      <c r="G293" s="32">
        <v>43038</v>
      </c>
      <c r="H293">
        <v>68.696906999999996</v>
      </c>
      <c r="I293" s="36">
        <f>IF(ISBLANK(H294),"",Long1[[#This Row],[Adj Close]]/H294-1)</f>
        <v>3.842987835432865E-2</v>
      </c>
      <c r="J293" s="40">
        <v>43045</v>
      </c>
      <c r="K293" s="38">
        <v>22.040001</v>
      </c>
      <c r="L293" s="39">
        <f>IF(ISBLANK(K294),"",Long2[[#This Row],[Adj Close]]/K294-1)</f>
        <v>5.5252370008618268E-2</v>
      </c>
      <c r="P293" s="40">
        <v>43038</v>
      </c>
      <c r="Q293" s="38">
        <v>28.700856999999999</v>
      </c>
      <c r="R293" s="39">
        <f>IF(ISBLANK(Q294),"",Long4[[#This Row],[Adj Close]]/Q294-1)</f>
        <v>4.3542909275852137E-2</v>
      </c>
      <c r="S293" s="32">
        <v>43038</v>
      </c>
      <c r="T293">
        <v>32.5</v>
      </c>
      <c r="U293" s="36">
        <f>IF(ISBLANK(T294),"",Long5[[#This Row],[Adj Close]]/T294-1)</f>
        <v>-1.5151515151515138E-2</v>
      </c>
      <c r="V293" s="40">
        <v>43038</v>
      </c>
      <c r="W293" s="38">
        <v>67.110000999999997</v>
      </c>
      <c r="X293" s="39">
        <f>IF(ISBLANK(W294),"",Long6[[#This Row],[Adj Close]]/W294-1)</f>
        <v>2.3018339116412712E-2</v>
      </c>
      <c r="Y293" s="32">
        <v>43038</v>
      </c>
      <c r="Z293">
        <v>10.461814</v>
      </c>
      <c r="AA293" s="36">
        <f>IF(ISBLANK(Z294),"",Long7[[#This Row],[Adj Close]]/Z294-1)</f>
        <v>-2.6881758869125028E-3</v>
      </c>
      <c r="AE293" s="32">
        <v>43038</v>
      </c>
      <c r="AF293" s="47">
        <v>50.989249999999998</v>
      </c>
      <c r="AG293" s="36">
        <f>IF(ISBLANK(AF294),"",Short0[[#This Row],[Adj Close]]/AF294-1)</f>
        <v>-5.8438011551375846E-2</v>
      </c>
      <c r="AH293" s="40">
        <v>43038</v>
      </c>
      <c r="AI293" s="42">
        <v>48.150157999999998</v>
      </c>
      <c r="AJ293" s="39">
        <f>IF(ISBLANK(AH294),"",Short1[[#This Row],[Adj Close]]/AH294-1)</f>
        <v>-0.99888103557900121</v>
      </c>
      <c r="AK293" s="32">
        <v>43038</v>
      </c>
      <c r="AL293" s="47">
        <v>67.629997000000003</v>
      </c>
      <c r="AM293" s="36">
        <f>IF(ISBLANK(AL294),"",Short2[[#This Row],[Adj Close]]/AL294-1)</f>
        <v>1.4703600459006871E-2</v>
      </c>
      <c r="AN293" s="40">
        <v>43038</v>
      </c>
      <c r="AO293" s="42">
        <v>32.708157</v>
      </c>
      <c r="AP293" s="39">
        <f>IF(ISBLANK(AO294),"",Short3[[#This Row],[Adj Close]]/AO294-1)</f>
        <v>-6.8578816084724825E-2</v>
      </c>
      <c r="AQ293" s="32">
        <v>43038</v>
      </c>
      <c r="AR293" s="47">
        <v>25.333801000000001</v>
      </c>
      <c r="AS293" s="36">
        <f>IF(ISBLANK(AR294),"",Short4[[#This Row],[Adj Close]]/AR294-1)</f>
        <v>5.259374531535177E-2</v>
      </c>
      <c r="AT293" s="40">
        <v>43038</v>
      </c>
      <c r="AU293" s="42">
        <v>21.242615000000001</v>
      </c>
      <c r="AV293" s="39">
        <f>IF(ISBLANK(AU294),"",Short5[[#This Row],[Adj Close]]/AU294-1)</f>
        <v>6.8767959342712182E-2</v>
      </c>
      <c r="AW293" s="32">
        <v>43038</v>
      </c>
      <c r="AX293" s="47">
        <v>29.268906000000001</v>
      </c>
      <c r="AY293" s="36">
        <f>IF(ISBLANK(AX294),"",Short6[[#This Row],[Adj Close]]/AX294-1)</f>
        <v>8.4276353141892635E-2</v>
      </c>
      <c r="AZ293" s="40">
        <v>43038</v>
      </c>
      <c r="BA293" s="42">
        <v>154.20004299999999</v>
      </c>
      <c r="BB293" s="39">
        <f>IF(ISBLANK(BA294),"",Short7[[#This Row],[Adj Close]]/BA294-1)</f>
        <v>0.16164593189523413</v>
      </c>
    </row>
    <row r="294" spans="1:54" x14ac:dyDescent="0.25">
      <c r="A294" s="40">
        <v>43031</v>
      </c>
      <c r="B294" s="42">
        <v>2581.070068</v>
      </c>
      <c r="C294" s="39">
        <f>IF(ISBLANK(B295), "", GSPC[[#This Row],[Adj Close]]/B295-1)</f>
        <v>2.2755841615820227E-3</v>
      </c>
      <c r="D294" s="40">
        <v>43031</v>
      </c>
      <c r="E294" s="38">
        <v>18.950001</v>
      </c>
      <c r="F294" s="39">
        <f>IF(ISBLANK(E295), "", Long0[[#This Row],[Adj Close]]/E295-1)</f>
        <v>-6.2925537493445649E-3</v>
      </c>
      <c r="G294" s="32">
        <v>43031</v>
      </c>
      <c r="H294">
        <v>66.154594000000003</v>
      </c>
      <c r="I294" s="36">
        <f>IF(ISBLANK(H295),"",Long1[[#This Row],[Adj Close]]/H295-1)</f>
        <v>5.638909099079159E-3</v>
      </c>
      <c r="J294" s="40">
        <v>43038</v>
      </c>
      <c r="K294" s="38">
        <v>20.885999999999999</v>
      </c>
      <c r="L294" s="39">
        <f>IF(ISBLANK(K295),"",Long2[[#This Row],[Adj Close]]/K295-1)</f>
        <v>2.0422122337306892E-2</v>
      </c>
      <c r="P294" s="40">
        <v>43031</v>
      </c>
      <c r="Q294" s="38">
        <v>27.503284000000001</v>
      </c>
      <c r="R294" s="39">
        <f>IF(ISBLANK(Q295),"",Long4[[#This Row],[Adj Close]]/Q295-1)</f>
        <v>1.2900938883883217E-2</v>
      </c>
      <c r="S294" s="32">
        <v>43031</v>
      </c>
      <c r="T294">
        <v>33</v>
      </c>
      <c r="U294" s="36">
        <f>IF(ISBLANK(T295),"",Long5[[#This Row],[Adj Close]]/T295-1)</f>
        <v>-3.6496350364963459E-2</v>
      </c>
      <c r="V294" s="40">
        <v>43031</v>
      </c>
      <c r="W294" s="38">
        <v>65.599997999999999</v>
      </c>
      <c r="X294" s="39">
        <f>IF(ISBLANK(W295),"",Long6[[#This Row],[Adj Close]]/W295-1)</f>
        <v>-7.4141024308731485E-3</v>
      </c>
      <c r="Y294" s="32">
        <v>43031</v>
      </c>
      <c r="Z294">
        <v>10.490012999999999</v>
      </c>
      <c r="AA294" s="36">
        <f>IF(ISBLANK(Z295),"",Long7[[#This Row],[Adj Close]]/Z295-1)</f>
        <v>1.7953028178012698E-3</v>
      </c>
      <c r="AE294" s="32">
        <v>43031</v>
      </c>
      <c r="AF294" s="47">
        <v>54.153896000000003</v>
      </c>
      <c r="AG294" s="36">
        <f>IF(ISBLANK(AF295),"",Short0[[#This Row],[Adj Close]]/AF295-1)</f>
        <v>9.591021263291033E-3</v>
      </c>
      <c r="AH294" s="40">
        <v>43031</v>
      </c>
      <c r="AI294" s="42">
        <v>46.695160000000001</v>
      </c>
      <c r="AJ294" s="39">
        <f>IF(ISBLANK(AH295),"",Short1[[#This Row],[Adj Close]]/AH295-1)</f>
        <v>-0.99891467181108218</v>
      </c>
      <c r="AK294" s="32">
        <v>43031</v>
      </c>
      <c r="AL294" s="47">
        <v>66.650002000000001</v>
      </c>
      <c r="AM294" s="36">
        <f>IF(ISBLANK(AL295),"",Short2[[#This Row],[Adj Close]]/AL295-1)</f>
        <v>3.9943925101820987E-2</v>
      </c>
      <c r="AN294" s="40">
        <v>43031</v>
      </c>
      <c r="AO294" s="42">
        <v>35.116397999999997</v>
      </c>
      <c r="AP294" s="39">
        <f>IF(ISBLANK(AO295),"",Short3[[#This Row],[Adj Close]]/AO295-1)</f>
        <v>-4.1548188778187667E-3</v>
      </c>
      <c r="AQ294" s="32">
        <v>43031</v>
      </c>
      <c r="AR294" s="47">
        <v>24.067976000000002</v>
      </c>
      <c r="AS294" s="36">
        <f>IF(ISBLANK(AR295),"",Short4[[#This Row],[Adj Close]]/AR295-1)</f>
        <v>2.9285661011776654E-2</v>
      </c>
      <c r="AT294" s="40">
        <v>43031</v>
      </c>
      <c r="AU294" s="42">
        <v>19.875796999999999</v>
      </c>
      <c r="AV294" s="39">
        <f>IF(ISBLANK(AU295),"",Short5[[#This Row],[Adj Close]]/AU295-1)</f>
        <v>-2.1952364617678022E-2</v>
      </c>
      <c r="AW294" s="32">
        <v>43031</v>
      </c>
      <c r="AX294" s="47">
        <v>26.993953999999999</v>
      </c>
      <c r="AY294" s="36">
        <f>IF(ISBLANK(AX295),"",Short6[[#This Row],[Adj Close]]/AX295-1)</f>
        <v>2.4405242258742632E-2</v>
      </c>
      <c r="AZ294" s="40">
        <v>43031</v>
      </c>
      <c r="BA294" s="42">
        <v>132.74272199999999</v>
      </c>
      <c r="BB294" s="39">
        <f>IF(ISBLANK(BA295),"",Short7[[#This Row],[Adj Close]]/BA295-1)</f>
        <v>1.3402612189018281E-2</v>
      </c>
    </row>
    <row r="295" spans="1:54" x14ac:dyDescent="0.25">
      <c r="A295" s="40">
        <v>43024</v>
      </c>
      <c r="B295" s="42">
        <v>2575.209961</v>
      </c>
      <c r="C295" s="39">
        <f>IF(ISBLANK(B296), "", GSPC[[#This Row],[Adj Close]]/B296-1)</f>
        <v>8.6324215282682637E-3</v>
      </c>
      <c r="D295" s="40">
        <v>43024</v>
      </c>
      <c r="E295" s="38">
        <v>19.07</v>
      </c>
      <c r="F295" s="39">
        <f>IF(ISBLANK(E296), "", Long0[[#This Row],[Adj Close]]/E296-1)</f>
        <v>3.5287730727470157E-2</v>
      </c>
      <c r="G295" s="32">
        <v>43024</v>
      </c>
      <c r="H295">
        <v>65.783646000000005</v>
      </c>
      <c r="I295" s="36">
        <f>IF(ISBLANK(H296),"",Long1[[#This Row],[Adj Close]]/H296-1)</f>
        <v>6.6452964052605701E-3</v>
      </c>
      <c r="J295" s="40">
        <v>43031</v>
      </c>
      <c r="K295" s="38">
        <v>20.468</v>
      </c>
      <c r="L295" s="39">
        <f>IF(ISBLANK(K296),"",Long2[[#This Row],[Adj Close]]/K296-1)</f>
        <v>-3.3662244464378488E-2</v>
      </c>
      <c r="P295" s="40">
        <v>43024</v>
      </c>
      <c r="Q295" s="38">
        <v>27.152985000000001</v>
      </c>
      <c r="R295" s="39">
        <f>IF(ISBLANK(Q296),"",Long4[[#This Row],[Adj Close]]/Q296-1)</f>
        <v>-1.1858864705888594E-2</v>
      </c>
      <c r="S295" s="32">
        <v>43024</v>
      </c>
      <c r="T295">
        <v>34.25</v>
      </c>
      <c r="U295" s="36">
        <f>IF(ISBLANK(T296),"",Long5[[#This Row],[Adj Close]]/T296-1)</f>
        <v>6.531875176866242E-2</v>
      </c>
      <c r="V295" s="40">
        <v>43024</v>
      </c>
      <c r="W295" s="38">
        <v>66.089995999999999</v>
      </c>
      <c r="X295" s="39">
        <f>IF(ISBLANK(W296),"",Long6[[#This Row],[Adj Close]]/W296-1)</f>
        <v>1.0395840978697946E-2</v>
      </c>
      <c r="Y295" s="32">
        <v>43024</v>
      </c>
      <c r="Z295">
        <v>10.471214</v>
      </c>
      <c r="AA295" s="36">
        <f>IF(ISBLANK(Z296),"",Long7[[#This Row],[Adj Close]]/Z296-1)</f>
        <v>-7.1301033119229862E-3</v>
      </c>
      <c r="AE295" s="32">
        <v>43024</v>
      </c>
      <c r="AF295" s="47">
        <v>53.639439000000003</v>
      </c>
      <c r="AG295" s="36">
        <f>IF(ISBLANK(AF296),"",Short0[[#This Row],[Adj Close]]/AF296-1)</f>
        <v>2.6419027665611772E-2</v>
      </c>
      <c r="AH295" s="40">
        <v>43024</v>
      </c>
      <c r="AI295" s="42">
        <v>47.228104000000002</v>
      </c>
      <c r="AJ295" s="39">
        <f>IF(ISBLANK(AH296),"",Short1[[#This Row],[Adj Close]]/AH296-1)</f>
        <v>-0.99890210605109608</v>
      </c>
      <c r="AK295" s="32">
        <v>43024</v>
      </c>
      <c r="AL295" s="47">
        <v>64.089995999999999</v>
      </c>
      <c r="AM295" s="36">
        <f>IF(ISBLANK(AL296),"",Short2[[#This Row],[Adj Close]]/AL296-1)</f>
        <v>8.4971991895703702E-3</v>
      </c>
      <c r="AN295" s="40">
        <v>43024</v>
      </c>
      <c r="AO295" s="42">
        <v>35.262909000000001</v>
      </c>
      <c r="AP295" s="39">
        <f>IF(ISBLANK(AO296),"",Short3[[#This Row],[Adj Close]]/AO296-1)</f>
        <v>1.4756175012870409E-2</v>
      </c>
      <c r="AQ295" s="32">
        <v>43024</v>
      </c>
      <c r="AR295" s="47">
        <v>23.383184</v>
      </c>
      <c r="AS295" s="36">
        <f>IF(ISBLANK(AR296),"",Short4[[#This Row],[Adj Close]]/AR296-1)</f>
        <v>6.1011424233108347E-3</v>
      </c>
      <c r="AT295" s="40">
        <v>43024</v>
      </c>
      <c r="AU295" s="42">
        <v>20.321911</v>
      </c>
      <c r="AV295" s="39">
        <f>IF(ISBLANK(AU296),"",Short5[[#This Row],[Adj Close]]/AU296-1)</f>
        <v>-1.6988251066808457E-2</v>
      </c>
      <c r="AW295" s="32">
        <v>43024</v>
      </c>
      <c r="AX295" s="47">
        <v>26.350854999999999</v>
      </c>
      <c r="AY295" s="36">
        <f>IF(ISBLANK(AX296),"",Short6[[#This Row],[Adj Close]]/AX296-1)</f>
        <v>8.925890231429312E-3</v>
      </c>
      <c r="AZ295" s="40">
        <v>43024</v>
      </c>
      <c r="BA295" s="42">
        <v>130.98715200000001</v>
      </c>
      <c r="BB295" s="39">
        <f>IF(ISBLANK(BA296),"",Short7[[#This Row],[Adj Close]]/BA296-1)</f>
        <v>7.4539925013294983E-4</v>
      </c>
    </row>
    <row r="296" spans="1:54" x14ac:dyDescent="0.25">
      <c r="A296" s="40">
        <v>43017</v>
      </c>
      <c r="B296" s="42">
        <v>2553.169922</v>
      </c>
      <c r="C296" s="39">
        <f>IF(ISBLANK(B297), "", GSPC[[#This Row],[Adj Close]]/B297-1)</f>
        <v>1.5062168815003218E-3</v>
      </c>
      <c r="D296" s="40">
        <v>43017</v>
      </c>
      <c r="E296" s="38">
        <v>18.420000000000002</v>
      </c>
      <c r="F296" s="39">
        <f>IF(ISBLANK(E297), "", Long0[[#This Row],[Adj Close]]/E297-1)</f>
        <v>-4.5595805471285167E-2</v>
      </c>
      <c r="G296" s="32">
        <v>43017</v>
      </c>
      <c r="H296">
        <v>65.349379999999996</v>
      </c>
      <c r="I296" s="36">
        <f>IF(ISBLANK(H297),"",Long1[[#This Row],[Adj Close]]/H297-1)</f>
        <v>4.0029119181831163E-2</v>
      </c>
      <c r="J296" s="40">
        <v>43024</v>
      </c>
      <c r="K296" s="38">
        <v>21.181000000000001</v>
      </c>
      <c r="L296" s="39">
        <f>IF(ISBLANK(K297),"",Long2[[#This Row],[Adj Close]]/K297-1)</f>
        <v>-1.6712316048465681E-2</v>
      </c>
      <c r="P296" s="40">
        <v>43017</v>
      </c>
      <c r="Q296" s="38">
        <v>27.478853000000001</v>
      </c>
      <c r="R296" s="39">
        <f>IF(ISBLANK(Q297),"",Long4[[#This Row],[Adj Close]]/Q297-1)</f>
        <v>-2.7112579739913767E-2</v>
      </c>
      <c r="S296" s="32">
        <v>43017</v>
      </c>
      <c r="T296">
        <v>32.150002000000001</v>
      </c>
      <c r="U296" s="36">
        <f>IF(ISBLANK(T297),"",Long5[[#This Row],[Adj Close]]/T297-1)</f>
        <v>-6.404646661114799E-2</v>
      </c>
      <c r="V296" s="40">
        <v>43017</v>
      </c>
      <c r="W296" s="38">
        <v>65.410004000000001</v>
      </c>
      <c r="X296" s="39">
        <f>IF(ISBLANK(W297),"",Long6[[#This Row],[Adj Close]]/W297-1)</f>
        <v>3.6608654092191939E-2</v>
      </c>
      <c r="Y296" s="32">
        <v>43017</v>
      </c>
      <c r="Z296">
        <v>10.546411000000001</v>
      </c>
      <c r="AA296" s="36">
        <f>IF(ISBLANK(Z297),"",Long7[[#This Row],[Adj Close]]/Z297-1)</f>
        <v>-2.6666704493120141E-3</v>
      </c>
      <c r="AE296" s="32">
        <v>43017</v>
      </c>
      <c r="AF296" s="47">
        <v>52.258811999999999</v>
      </c>
      <c r="AG296" s="36">
        <f>IF(ISBLANK(AF297),"",Short0[[#This Row],[Adj Close]]/AF297-1)</f>
        <v>2.326097695259266E-3</v>
      </c>
      <c r="AH296" s="40">
        <v>43017</v>
      </c>
      <c r="AI296" s="42">
        <v>46.610565000000001</v>
      </c>
      <c r="AJ296" s="39">
        <f>IF(ISBLANK(AH297),"",Short1[[#This Row],[Adj Close]]/AH297-1)</f>
        <v>-0.99891628539874444</v>
      </c>
      <c r="AK296" s="32">
        <v>43017</v>
      </c>
      <c r="AL296" s="47">
        <v>63.549999</v>
      </c>
      <c r="AM296" s="36">
        <f>IF(ISBLANK(AL297),"",Short2[[#This Row],[Adj Close]]/AL297-1)</f>
        <v>-4.9364234835130416E-2</v>
      </c>
      <c r="AN296" s="40">
        <v>43017</v>
      </c>
      <c r="AO296" s="42">
        <v>34.750129999999999</v>
      </c>
      <c r="AP296" s="39">
        <f>IF(ISBLANK(AO297),"",Short3[[#This Row],[Adj Close]]/AO297-1)</f>
        <v>-8.8796069028724833E-3</v>
      </c>
      <c r="AQ296" s="32">
        <v>43017</v>
      </c>
      <c r="AR296" s="47">
        <v>23.241385000000001</v>
      </c>
      <c r="AS296" s="36">
        <f>IF(ISBLANK(AR297),"",Short4[[#This Row],[Adj Close]]/AR297-1)</f>
        <v>3.1348253283354222E-3</v>
      </c>
      <c r="AT296" s="40">
        <v>43017</v>
      </c>
      <c r="AU296" s="42">
        <v>20.673110999999999</v>
      </c>
      <c r="AV296" s="39">
        <f>IF(ISBLANK(AU297),"",Short5[[#This Row],[Adj Close]]/AU297-1)</f>
        <v>3.6156053596341442E-2</v>
      </c>
      <c r="AW296" s="32">
        <v>43017</v>
      </c>
      <c r="AX296" s="47">
        <v>26.117730999999999</v>
      </c>
      <c r="AY296" s="36">
        <f>IF(ISBLANK(AX297),"",Short6[[#This Row],[Adj Close]]/AX297-1)</f>
        <v>-1.4857481210036716E-2</v>
      </c>
      <c r="AZ296" s="40">
        <v>43017</v>
      </c>
      <c r="BA296" s="42">
        <v>130.88958700000001</v>
      </c>
      <c r="BB296" s="39">
        <f>IF(ISBLANK(BA297),"",Short7[[#This Row],[Adj Close]]/BA297-1)</f>
        <v>4.7618765197983581E-2</v>
      </c>
    </row>
    <row r="297" spans="1:54" x14ac:dyDescent="0.25">
      <c r="A297" s="40">
        <v>43010</v>
      </c>
      <c r="B297" s="42">
        <v>2549.330078</v>
      </c>
      <c r="C297" s="39">
        <f>IF(ISBLANK(B298), "", GSPC[[#This Row],[Adj Close]]/B298-1)</f>
        <v>1.1895866302212621E-2</v>
      </c>
      <c r="D297" s="40">
        <v>43010</v>
      </c>
      <c r="E297" s="38">
        <v>19.299999</v>
      </c>
      <c r="F297" s="39">
        <f>IF(ISBLANK(E298), "", Long0[[#This Row],[Adj Close]]/E298-1)</f>
        <v>8.0022267486163035E-2</v>
      </c>
      <c r="G297" s="32">
        <v>43010</v>
      </c>
      <c r="H297">
        <v>62.834183000000003</v>
      </c>
      <c r="I297" s="36">
        <f>IF(ISBLANK(H298),"",Long1[[#This Row],[Adj Close]]/H298-1)</f>
        <v>2.7430049647076959E-3</v>
      </c>
      <c r="J297" s="40">
        <v>43017</v>
      </c>
      <c r="K297" s="38">
        <v>21.541</v>
      </c>
      <c r="L297" s="39">
        <f>IF(ISBLANK(K298),"",Long2[[#This Row],[Adj Close]]/K298-1)</f>
        <v>0.12011850033183413</v>
      </c>
      <c r="P297" s="40">
        <v>43010</v>
      </c>
      <c r="Q297" s="38">
        <v>28.244637999999998</v>
      </c>
      <c r="R297" s="39">
        <f>IF(ISBLANK(Q298),"",Long4[[#This Row],[Adj Close]]/Q298-1)</f>
        <v>-1.0276714689097521E-2</v>
      </c>
      <c r="S297" s="32">
        <v>43010</v>
      </c>
      <c r="T297">
        <v>34.349997999999999</v>
      </c>
      <c r="U297" s="36">
        <f>IF(ISBLANK(T298),"",Long5[[#This Row],[Adj Close]]/T298-1)</f>
        <v>3.6198972175024213E-2</v>
      </c>
      <c r="V297" s="40">
        <v>43010</v>
      </c>
      <c r="W297" s="38">
        <v>63.099997999999999</v>
      </c>
      <c r="X297" s="39">
        <f>IF(ISBLANK(W298),"",Long6[[#This Row],[Adj Close]]/W298-1)</f>
        <v>8.4938067400275097E-2</v>
      </c>
      <c r="Y297" s="32">
        <v>43010</v>
      </c>
      <c r="Z297">
        <v>10.57461</v>
      </c>
      <c r="AA297" s="36">
        <f>IF(ISBLANK(Z298),"",Long7[[#This Row],[Adj Close]]/Z298-1)</f>
        <v>8.8971255658898407E-4</v>
      </c>
      <c r="AE297" s="32">
        <v>43010</v>
      </c>
      <c r="AF297" s="47">
        <v>52.137535</v>
      </c>
      <c r="AG297" s="36">
        <f>IF(ISBLANK(AF298),"",Short0[[#This Row],[Adj Close]]/AF298-1)</f>
        <v>5.8522580598662E-2</v>
      </c>
      <c r="AH297" s="40">
        <v>43010</v>
      </c>
      <c r="AI297" s="42">
        <v>49.706660999999997</v>
      </c>
      <c r="AJ297" s="39">
        <f>IF(ISBLANK(AH298),"",Short1[[#This Row],[Adj Close]]/AH298-1)</f>
        <v>-0.99884411178289889</v>
      </c>
      <c r="AK297" s="32">
        <v>43010</v>
      </c>
      <c r="AL297" s="47">
        <v>66.849997999999999</v>
      </c>
      <c r="AM297" s="36">
        <f>IF(ISBLANK(AL298),"",Short2[[#This Row],[Adj Close]]/AL298-1)</f>
        <v>6.322414571729551E-3</v>
      </c>
      <c r="AN297" s="40">
        <v>43010</v>
      </c>
      <c r="AO297" s="42">
        <v>35.061461999999999</v>
      </c>
      <c r="AP297" s="39">
        <f>IF(ISBLANK(AO298),"",Short3[[#This Row],[Adj Close]]/AO298-1)</f>
        <v>0.220592918147827</v>
      </c>
      <c r="AQ297" s="32">
        <v>43010</v>
      </c>
      <c r="AR297" s="47">
        <v>23.168755000000001</v>
      </c>
      <c r="AS297" s="36">
        <f>IF(ISBLANK(AR298),"",Short4[[#This Row],[Adj Close]]/AR298-1)</f>
        <v>-1.1655372114471541E-2</v>
      </c>
      <c r="AT297" s="40">
        <v>43010</v>
      </c>
      <c r="AU297" s="42">
        <v>19.951734999999999</v>
      </c>
      <c r="AV297" s="39">
        <f>IF(ISBLANK(AU298),"",Short5[[#This Row],[Adj Close]]/AU298-1)</f>
        <v>-2.6401024947097174E-2</v>
      </c>
      <c r="AW297" s="32">
        <v>43010</v>
      </c>
      <c r="AX297" s="47">
        <v>26.511627000000001</v>
      </c>
      <c r="AY297" s="36">
        <f>IF(ISBLANK(AX298),"",Short6[[#This Row],[Adj Close]]/AX298-1)</f>
        <v>-8.1203061641071939E-3</v>
      </c>
      <c r="AZ297" s="40">
        <v>43010</v>
      </c>
      <c r="BA297" s="42">
        <v>124.940094</v>
      </c>
      <c r="BB297" s="39">
        <f>IF(ISBLANK(BA298),"",Short7[[#This Row],[Adj Close]]/BA298-1)</f>
        <v>-5.8206554807118671E-3</v>
      </c>
    </row>
    <row r="298" spans="1:54" x14ac:dyDescent="0.25">
      <c r="A298" s="40">
        <v>43003</v>
      </c>
      <c r="B298" s="42">
        <v>2519.360107</v>
      </c>
      <c r="C298" s="39">
        <f>IF(ISBLANK(B299), "", GSPC[[#This Row],[Adj Close]]/B299-1)</f>
        <v>6.8499717045860109E-3</v>
      </c>
      <c r="D298" s="40">
        <v>43003</v>
      </c>
      <c r="E298" s="38">
        <v>17.870000999999998</v>
      </c>
      <c r="F298" s="39">
        <f>IF(ISBLANK(E299), "", Long0[[#This Row],[Adj Close]]/E299-1)</f>
        <v>-5.7986191775761475E-2</v>
      </c>
      <c r="G298" s="32">
        <v>43003</v>
      </c>
      <c r="H298">
        <v>62.662300000000002</v>
      </c>
      <c r="I298" s="36">
        <f>IF(ISBLANK(H299),"",Long1[[#This Row],[Adj Close]]/H299-1)</f>
        <v>2.2589788361710328E-2</v>
      </c>
      <c r="J298" s="40">
        <v>43010</v>
      </c>
      <c r="K298" s="38">
        <v>19.231000999999999</v>
      </c>
      <c r="L298" s="39">
        <f>IF(ISBLANK(K299),"",Long2[[#This Row],[Adj Close]]/K299-1)</f>
        <v>5.5425359477123681E-3</v>
      </c>
      <c r="P298" s="40">
        <v>43003</v>
      </c>
      <c r="Q298" s="38">
        <v>28.537914000000001</v>
      </c>
      <c r="R298" s="39">
        <f>IF(ISBLANK(Q299),"",Long4[[#This Row],[Adj Close]]/Q299-1)</f>
        <v>2.667019324036124E-2</v>
      </c>
      <c r="S298" s="32">
        <v>43003</v>
      </c>
      <c r="T298">
        <v>33.150002000000001</v>
      </c>
      <c r="U298" s="36">
        <f>IF(ISBLANK(T299),"",Long5[[#This Row],[Adj Close]]/T299-1)</f>
        <v>1.3761498050107068E-2</v>
      </c>
      <c r="V298" s="40">
        <v>43003</v>
      </c>
      <c r="W298" s="38">
        <v>58.16</v>
      </c>
      <c r="X298" s="39">
        <f>IF(ISBLANK(W299),"",Long6[[#This Row],[Adj Close]]/W299-1)</f>
        <v>-1.5905212044169614E-2</v>
      </c>
      <c r="Y298" s="32">
        <v>43003</v>
      </c>
      <c r="Z298">
        <v>10.56521</v>
      </c>
      <c r="AA298" s="36">
        <f>IF(ISBLANK(Z299),"",Long7[[#This Row],[Adj Close]]/Z299-1)</f>
        <v>8.0717606880438275E-3</v>
      </c>
      <c r="AE298" s="32">
        <v>43003</v>
      </c>
      <c r="AF298" s="47">
        <v>49.255004999999997</v>
      </c>
      <c r="AG298" s="36">
        <f>IF(ISBLANK(AF299),"",Short0[[#This Row],[Adj Close]]/AF299-1)</f>
        <v>5.0119330470163703E-2</v>
      </c>
      <c r="AH298" s="40">
        <v>43003</v>
      </c>
      <c r="AI298" s="42">
        <v>48.183990000000001</v>
      </c>
      <c r="AJ298" s="39">
        <f>IF(ISBLANK(AH299),"",Short1[[#This Row],[Adj Close]]/AH299-1)</f>
        <v>-0.99887933784538097</v>
      </c>
      <c r="AK298" s="32">
        <v>43003</v>
      </c>
      <c r="AL298" s="47">
        <v>66.430000000000007</v>
      </c>
      <c r="AM298" s="36">
        <f>IF(ISBLANK(AL299),"",Short2[[#This Row],[Adj Close]]/AL299-1)</f>
        <v>-4.4585057451244858E-2</v>
      </c>
      <c r="AN298" s="40">
        <v>43003</v>
      </c>
      <c r="AO298" s="42">
        <v>28.724943</v>
      </c>
      <c r="AP298" s="39">
        <f>IF(ISBLANK(AO299),"",Short3[[#This Row],[Adj Close]]/AO299-1)</f>
        <v>2.2365707970675164E-3</v>
      </c>
      <c r="AQ298" s="32">
        <v>43003</v>
      </c>
      <c r="AR298" s="47">
        <v>23.441980000000001</v>
      </c>
      <c r="AS298" s="36">
        <f>IF(ISBLANK(AR299),"",Short4[[#This Row],[Adj Close]]/AR299-1)</f>
        <v>5.7575283052312409E-2</v>
      </c>
      <c r="AT298" s="40">
        <v>43003</v>
      </c>
      <c r="AU298" s="42">
        <v>20.492764999999999</v>
      </c>
      <c r="AV298" s="39">
        <f>IF(ISBLANK(AU299),"",Short5[[#This Row],[Adj Close]]/AU299-1)</f>
        <v>3.4995135825666601E-2</v>
      </c>
      <c r="AW298" s="32">
        <v>43003</v>
      </c>
      <c r="AX298" s="47">
        <v>26.728672</v>
      </c>
      <c r="AY298" s="36">
        <f>IF(ISBLANK(AX299),"",Short6[[#This Row],[Adj Close]]/AX299-1)</f>
        <v>-2.090707191869956E-2</v>
      </c>
      <c r="AZ298" s="40">
        <v>43003</v>
      </c>
      <c r="BA298" s="42">
        <v>125.67158499999999</v>
      </c>
      <c r="BB298" s="39">
        <f>IF(ISBLANK(BA299),"",Short7[[#This Row],[Adj Close]]/BA299-1)</f>
        <v>-2.9012278964970384E-2</v>
      </c>
    </row>
    <row r="299" spans="1:54" x14ac:dyDescent="0.25">
      <c r="A299" s="40">
        <v>42996</v>
      </c>
      <c r="B299" s="42">
        <v>2502.219971</v>
      </c>
      <c r="C299" s="39">
        <f>IF(ISBLANK(B300), "", GSPC[[#This Row],[Adj Close]]/B300-1)</f>
        <v>7.9592318143473229E-4</v>
      </c>
      <c r="D299" s="40">
        <v>42996</v>
      </c>
      <c r="E299" s="38">
        <v>18.969999000000001</v>
      </c>
      <c r="F299" s="39">
        <f>IF(ISBLANK(E300), "", Long0[[#This Row],[Adj Close]]/E300-1)</f>
        <v>-1.1464407948701849E-2</v>
      </c>
      <c r="G299" s="32">
        <v>42996</v>
      </c>
      <c r="H299">
        <v>61.278041999999999</v>
      </c>
      <c r="I299" s="36">
        <f>IF(ISBLANK(H300),"",Long1[[#This Row],[Adj Close]]/H300-1)</f>
        <v>2.4969595750816698E-2</v>
      </c>
      <c r="J299" s="40">
        <v>43003</v>
      </c>
      <c r="K299" s="38">
        <v>19.125</v>
      </c>
      <c r="L299" s="39">
        <f>IF(ISBLANK(K300),"",Long2[[#This Row],[Adj Close]]/K300-1)</f>
        <v>-5.6153486195601454E-3</v>
      </c>
      <c r="P299" s="40">
        <v>42996</v>
      </c>
      <c r="Q299" s="38">
        <v>27.796574</v>
      </c>
      <c r="R299" s="39">
        <f>IF(ISBLANK(Q300),"",Long4[[#This Row],[Adj Close]]/Q300-1)</f>
        <v>-2.930437499070182E-4</v>
      </c>
      <c r="S299" s="32">
        <v>42996</v>
      </c>
      <c r="T299">
        <v>32.700001</v>
      </c>
      <c r="U299" s="36">
        <f>IF(ISBLANK(T300),"",Long5[[#This Row],[Adj Close]]/T300-1)</f>
        <v>-9.040333545470558E-2</v>
      </c>
      <c r="V299" s="40">
        <v>42996</v>
      </c>
      <c r="W299" s="38">
        <v>59.099997999999999</v>
      </c>
      <c r="X299" s="39">
        <f>IF(ISBLANK(W300),"",Long6[[#This Row],[Adj Close]]/W300-1)</f>
        <v>-5.2180104359534907E-3</v>
      </c>
      <c r="Y299" s="32">
        <v>42996</v>
      </c>
      <c r="Z299">
        <v>10.480613</v>
      </c>
      <c r="AA299" s="36">
        <f>IF(ISBLANK(Z300),"",Long7[[#This Row],[Adj Close]]/Z300-1)</f>
        <v>-4.4642606950427988E-3</v>
      </c>
      <c r="AE299" s="32">
        <v>42996</v>
      </c>
      <c r="AF299" s="47">
        <v>46.904198000000001</v>
      </c>
      <c r="AG299" s="36">
        <f>IF(ISBLANK(AF300),"",Short0[[#This Row],[Adj Close]]/AF300-1)</f>
        <v>-2.0073901124821103E-2</v>
      </c>
      <c r="AH299" s="40">
        <v>42996</v>
      </c>
      <c r="AI299" s="42">
        <v>45.330956</v>
      </c>
      <c r="AJ299" s="39">
        <f>IF(ISBLANK(AH300),"",Short1[[#This Row],[Adj Close]]/AH300-1)</f>
        <v>-0.99894552197073672</v>
      </c>
      <c r="AK299" s="32">
        <v>42996</v>
      </c>
      <c r="AL299" s="47">
        <v>69.529999000000004</v>
      </c>
      <c r="AM299" s="36">
        <f>IF(ISBLANK(AL300),"",Short2[[#This Row],[Adj Close]]/AL300-1)</f>
        <v>3.4364742124892267E-2</v>
      </c>
      <c r="AN299" s="40">
        <v>42996</v>
      </c>
      <c r="AO299" s="42">
        <v>28.660841000000001</v>
      </c>
      <c r="AP299" s="39">
        <f>IF(ISBLANK(AO300),"",Short3[[#This Row],[Adj Close]]/AO300-1)</f>
        <v>-2.2791109010215194E-2</v>
      </c>
      <c r="AQ299" s="32">
        <v>42996</v>
      </c>
      <c r="AR299" s="47">
        <v>22.165779000000001</v>
      </c>
      <c r="AS299" s="36">
        <f>IF(ISBLANK(AR300),"",Short4[[#This Row],[Adj Close]]/AR300-1)</f>
        <v>5.3591935392486301E-2</v>
      </c>
      <c r="AT299" s="40">
        <v>42996</v>
      </c>
      <c r="AU299" s="42">
        <v>19.799866000000002</v>
      </c>
      <c r="AV299" s="39">
        <f>IF(ISBLANK(AU300),"",Short5[[#This Row],[Adj Close]]/AU300-1)</f>
        <v>9.6807107914742563E-3</v>
      </c>
      <c r="AW299" s="32">
        <v>42996</v>
      </c>
      <c r="AX299" s="47">
        <v>27.299423000000001</v>
      </c>
      <c r="AY299" s="36">
        <f>IF(ISBLANK(AX300),"",Short6[[#This Row],[Adj Close]]/AX300-1)</f>
        <v>5.3287601323999123E-3</v>
      </c>
      <c r="AZ299" s="40">
        <v>42996</v>
      </c>
      <c r="BA299" s="42">
        <v>129.42654400000001</v>
      </c>
      <c r="BB299" s="39">
        <f>IF(ISBLANK(BA300),"",Short7[[#This Row],[Adj Close]]/BA300-1)</f>
        <v>5.1500033254789912E-3</v>
      </c>
    </row>
    <row r="300" spans="1:54" x14ac:dyDescent="0.25">
      <c r="A300" s="40">
        <v>42989</v>
      </c>
      <c r="B300" s="42">
        <v>2500.2299800000001</v>
      </c>
      <c r="C300" s="39">
        <f>IF(ISBLANK(B301), "", GSPC[[#This Row],[Adj Close]]/B301-1)</f>
        <v>1.5763214502097833E-2</v>
      </c>
      <c r="D300" s="40">
        <v>42989</v>
      </c>
      <c r="E300" s="38">
        <v>19.190000999999999</v>
      </c>
      <c r="F300" s="39">
        <f>IF(ISBLANK(E301), "", Long0[[#This Row],[Adj Close]]/E301-1)</f>
        <v>2.4012860192102581E-2</v>
      </c>
      <c r="G300" s="32">
        <v>42989</v>
      </c>
      <c r="H300">
        <v>59.785229000000001</v>
      </c>
      <c r="I300" s="36">
        <f>IF(ISBLANK(H301),"",Long1[[#This Row],[Adj Close]]/H301-1)</f>
        <v>1.0243135028358941E-2</v>
      </c>
      <c r="J300" s="40">
        <v>42996</v>
      </c>
      <c r="K300" s="38">
        <v>19.233000000000001</v>
      </c>
      <c r="L300" s="39">
        <f>IF(ISBLANK(K301),"",Long2[[#This Row],[Adj Close]]/K301-1)</f>
        <v>2.5595904655255186E-2</v>
      </c>
      <c r="P300" s="40">
        <v>42989</v>
      </c>
      <c r="Q300" s="38">
        <v>27.804722000000002</v>
      </c>
      <c r="R300" s="39">
        <f>IF(ISBLANK(Q301),"",Long4[[#This Row],[Adj Close]]/Q301-1)</f>
        <v>4.3412002243780501E-2</v>
      </c>
      <c r="S300" s="32">
        <v>42989</v>
      </c>
      <c r="T300">
        <v>35.950001</v>
      </c>
      <c r="U300" s="36">
        <f>IF(ISBLANK(T301),"",Long5[[#This Row],[Adj Close]]/T301-1)</f>
        <v>8.9393969696969666E-2</v>
      </c>
      <c r="V300" s="40">
        <v>42989</v>
      </c>
      <c r="W300" s="38">
        <v>59.41</v>
      </c>
      <c r="X300" s="39">
        <f>IF(ISBLANK(W301),"",Long6[[#This Row],[Adj Close]]/W301-1)</f>
        <v>3.2858136300417229E-2</v>
      </c>
      <c r="Y300" s="32">
        <v>42989</v>
      </c>
      <c r="Z300">
        <v>10.527611</v>
      </c>
      <c r="AA300" s="36">
        <f>IF(ISBLANK(Z301),"",Long7[[#This Row],[Adj Close]]/Z301-1)</f>
        <v>1.8181812906434391E-2</v>
      </c>
      <c r="AE300" s="32">
        <v>42989</v>
      </c>
      <c r="AF300" s="47">
        <v>47.865036000000003</v>
      </c>
      <c r="AG300" s="36">
        <f>IF(ISBLANK(AF301),"",Short0[[#This Row],[Adj Close]]/AF301-1)</f>
        <v>1.5235326981250408E-2</v>
      </c>
      <c r="AH300" s="40">
        <v>42989</v>
      </c>
      <c r="AI300" s="42">
        <v>49.292155999999999</v>
      </c>
      <c r="AJ300" s="39">
        <f>IF(ISBLANK(AH301),"",Short1[[#This Row],[Adj Close]]/AH301-1)</f>
        <v>-0.99885319073100365</v>
      </c>
      <c r="AK300" s="32">
        <v>42989</v>
      </c>
      <c r="AL300" s="47">
        <v>67.220000999999996</v>
      </c>
      <c r="AM300" s="36">
        <f>IF(ISBLANK(AL301),"",Short2[[#This Row],[Adj Close]]/AL301-1)</f>
        <v>5.954301875557011E-4</v>
      </c>
      <c r="AN300" s="40">
        <v>42989</v>
      </c>
      <c r="AO300" s="42">
        <v>29.329287999999998</v>
      </c>
      <c r="AP300" s="39">
        <f>IF(ISBLANK(AO301),"",Short3[[#This Row],[Adj Close]]/AO301-1)</f>
        <v>-2.1807286108267432E-3</v>
      </c>
      <c r="AQ300" s="32">
        <v>42989</v>
      </c>
      <c r="AR300" s="47">
        <v>21.038295999999999</v>
      </c>
      <c r="AS300" s="36">
        <f>IF(ISBLANK(AR301),"",Short4[[#This Row],[Adj Close]]/AR301-1)</f>
        <v>-7.1813407459729861E-3</v>
      </c>
      <c r="AT300" s="40">
        <v>42989</v>
      </c>
      <c r="AU300" s="42">
        <v>19.610026999999999</v>
      </c>
      <c r="AV300" s="39">
        <f>IF(ISBLANK(AU301),"",Short5[[#This Row],[Adj Close]]/AU301-1)</f>
        <v>7.377450383171591E-2</v>
      </c>
      <c r="AW300" s="32">
        <v>42989</v>
      </c>
      <c r="AX300" s="47">
        <v>27.154722</v>
      </c>
      <c r="AY300" s="36">
        <f>IF(ISBLANK(AX301),"",Short6[[#This Row],[Adj Close]]/AX301-1)</f>
        <v>2.6747548456798276E-2</v>
      </c>
      <c r="AZ300" s="40">
        <v>42989</v>
      </c>
      <c r="BA300" s="42">
        <v>128.76341199999999</v>
      </c>
      <c r="BB300" s="39">
        <f>IF(ISBLANK(BA301),"",Short7[[#This Row],[Adj Close]]/BA301-1)</f>
        <v>3.4468997980075189E-2</v>
      </c>
    </row>
    <row r="301" spans="1:54" x14ac:dyDescent="0.25">
      <c r="A301" s="40">
        <v>42982</v>
      </c>
      <c r="B301" s="42">
        <v>2461.429932</v>
      </c>
      <c r="C301" s="39">
        <f>IF(ISBLANK(B302), "", GSPC[[#This Row],[Adj Close]]/B302-1)</f>
        <v>-6.1053145306331214E-3</v>
      </c>
      <c r="D301" s="40">
        <v>42982</v>
      </c>
      <c r="E301" s="38">
        <v>18.739999999999998</v>
      </c>
      <c r="F301" s="39">
        <f>IF(ISBLANK(E302), "", Long0[[#This Row],[Adj Close]]/E302-1)</f>
        <v>-8.8521356445591448E-2</v>
      </c>
      <c r="G301" s="32">
        <v>42982</v>
      </c>
      <c r="H301">
        <v>59.179049999999997</v>
      </c>
      <c r="I301" s="36">
        <f>IF(ISBLANK(H302),"",Long1[[#This Row],[Adj Close]]/H302-1)</f>
        <v>2.298633862645616E-3</v>
      </c>
      <c r="J301" s="40">
        <v>42989</v>
      </c>
      <c r="K301" s="38">
        <v>18.753</v>
      </c>
      <c r="L301" s="39">
        <f>IF(ISBLANK(K302),"",Long2[[#This Row],[Adj Close]]/K302-1)</f>
        <v>-3.3200960622826292E-2</v>
      </c>
      <c r="P301" s="40">
        <v>42982</v>
      </c>
      <c r="Q301" s="38">
        <v>26.647884000000001</v>
      </c>
      <c r="R301" s="39">
        <f>IF(ISBLANK(Q302),"",Long4[[#This Row],[Adj Close]]/Q302-1)</f>
        <v>3.3486737179199588E-2</v>
      </c>
      <c r="S301" s="32">
        <v>42982</v>
      </c>
      <c r="T301">
        <v>33</v>
      </c>
      <c r="U301" s="36">
        <f>IF(ISBLANK(T302),"",Long5[[#This Row],[Adj Close]]/T302-1)</f>
        <v>-3.9301254107787731E-2</v>
      </c>
      <c r="V301" s="40">
        <v>42982</v>
      </c>
      <c r="W301" s="38">
        <v>57.52</v>
      </c>
      <c r="X301" s="39">
        <f>IF(ISBLANK(W302),"",Long6[[#This Row],[Adj Close]]/W302-1)</f>
        <v>2.2577777777777808E-2</v>
      </c>
      <c r="Y301" s="32">
        <v>42982</v>
      </c>
      <c r="Z301">
        <v>10.339618</v>
      </c>
      <c r="AA301" s="36">
        <f>IF(ISBLANK(Z302),"",Long7[[#This Row],[Adj Close]]/Z302-1)</f>
        <v>-1.6979501839285982E-2</v>
      </c>
      <c r="AE301" s="32">
        <v>42982</v>
      </c>
      <c r="AF301" s="47">
        <v>47.146740000000001</v>
      </c>
      <c r="AG301" s="36">
        <f>IF(ISBLANK(AF302),"",Short0[[#This Row],[Adj Close]]/AF302-1)</f>
        <v>-2.3570221566925453E-2</v>
      </c>
      <c r="AH301" s="40">
        <v>42982</v>
      </c>
      <c r="AI301" s="42">
        <v>46.676594000000001</v>
      </c>
      <c r="AJ301" s="39">
        <f>IF(ISBLANK(AH302),"",Short1[[#This Row],[Adj Close]]/AH302-1)</f>
        <v>-0.99891386634089585</v>
      </c>
      <c r="AK301" s="32">
        <v>42982</v>
      </c>
      <c r="AL301" s="47">
        <v>67.180000000000007</v>
      </c>
      <c r="AM301" s="36">
        <f>IF(ISBLANK(AL302),"",Short2[[#This Row],[Adj Close]]/AL302-1)</f>
        <v>-3.2641245322216905E-3</v>
      </c>
      <c r="AN301" s="40">
        <v>42982</v>
      </c>
      <c r="AO301" s="42">
        <v>29.393387000000001</v>
      </c>
      <c r="AP301" s="39">
        <f>IF(ISBLANK(AO302),"",Short3[[#This Row],[Adj Close]]/AO302-1)</f>
        <v>1.6787971279585978E-2</v>
      </c>
      <c r="AQ301" s="32">
        <v>42982</v>
      </c>
      <c r="AR301" s="47">
        <v>21.190472</v>
      </c>
      <c r="AS301" s="36">
        <f>IF(ISBLANK(AR302),"",Short4[[#This Row],[Adj Close]]/AR302-1)</f>
        <v>-1.0657119136920135E-2</v>
      </c>
      <c r="AT301" s="40">
        <v>42982</v>
      </c>
      <c r="AU301" s="42">
        <v>18.262705</v>
      </c>
      <c r="AV301" s="39">
        <f>IF(ISBLANK(AU302),"",Short5[[#This Row],[Adj Close]]/AU302-1)</f>
        <v>-3.5803354347700544E-2</v>
      </c>
      <c r="AW301" s="32">
        <v>42982</v>
      </c>
      <c r="AX301" s="47">
        <v>26.447320999999999</v>
      </c>
      <c r="AY301" s="36">
        <f>IF(ISBLANK(AX302),"",Short6[[#This Row],[Adj Close]]/AX302-1)</f>
        <v>-1.3120741366553279E-2</v>
      </c>
      <c r="AZ301" s="40">
        <v>42982</v>
      </c>
      <c r="BA301" s="42">
        <v>124.472954</v>
      </c>
      <c r="BB301" s="39">
        <f>IF(ISBLANK(BA302),"",Short7[[#This Row],[Adj Close]]/BA302-1)</f>
        <v>5.5139908898409473E-3</v>
      </c>
    </row>
    <row r="302" spans="1:54" x14ac:dyDescent="0.25">
      <c r="A302" s="40">
        <v>42975</v>
      </c>
      <c r="B302" s="42">
        <v>2476.5500489999999</v>
      </c>
      <c r="C302" s="39">
        <f>IF(ISBLANK(B303), "", GSPC[[#This Row],[Adj Close]]/B303-1)</f>
        <v>1.3712367462022534E-2</v>
      </c>
      <c r="D302" s="40">
        <v>42975</v>
      </c>
      <c r="E302" s="38">
        <v>20.559999000000001</v>
      </c>
      <c r="F302" s="39">
        <f>IF(ISBLANK(E303), "", Long0[[#This Row],[Adj Close]]/E303-1)</f>
        <v>5.4358923076923249E-2</v>
      </c>
      <c r="G302" s="32">
        <v>42975</v>
      </c>
      <c r="H302">
        <v>59.043331000000002</v>
      </c>
      <c r="I302" s="36">
        <f>IF(ISBLANK(H303),"",Long1[[#This Row],[Adj Close]]/H303-1)</f>
        <v>8.9671682936285357E-3</v>
      </c>
      <c r="J302" s="40">
        <v>42982</v>
      </c>
      <c r="K302" s="38">
        <v>19.396999000000001</v>
      </c>
      <c r="L302" s="39">
        <f>IF(ISBLANK(K303),"",Long2[[#This Row],[Adj Close]]/K303-1)</f>
        <v>-1.377872756654086E-2</v>
      </c>
      <c r="P302" s="40">
        <v>42975</v>
      </c>
      <c r="Q302" s="38">
        <v>25.784447</v>
      </c>
      <c r="R302" s="39">
        <f>IF(ISBLANK(Q303),"",Long4[[#This Row],[Adj Close]]/Q303-1)</f>
        <v>1.6565664355187026E-2</v>
      </c>
      <c r="S302" s="32">
        <v>42975</v>
      </c>
      <c r="T302">
        <v>34.349997999999999</v>
      </c>
      <c r="U302" s="36">
        <f>IF(ISBLANK(T303),"",Long5[[#This Row],[Adj Close]]/T303-1)</f>
        <v>0.150753701842546</v>
      </c>
      <c r="V302" s="40">
        <v>42975</v>
      </c>
      <c r="W302" s="38">
        <v>56.25</v>
      </c>
      <c r="X302" s="39">
        <f>IF(ISBLANK(W303),"",Long6[[#This Row],[Adj Close]]/W303-1)</f>
        <v>2.4963538174862743E-2</v>
      </c>
      <c r="Y302" s="32">
        <v>42975</v>
      </c>
      <c r="Z302">
        <v>10.518212</v>
      </c>
      <c r="AA302" s="36">
        <f>IF(ISBLANK(Z303),"",Long7[[#This Row],[Adj Close]]/Z303-1)</f>
        <v>-4.1952053936702538E-2</v>
      </c>
      <c r="AE302" s="32">
        <v>42975</v>
      </c>
      <c r="AF302" s="47">
        <v>48.284824</v>
      </c>
      <c r="AG302" s="36">
        <f>IF(ISBLANK(AF303),"",Short0[[#This Row],[Adj Close]]/AF303-1)</f>
        <v>2.9062890792943552E-3</v>
      </c>
      <c r="AH302" s="40">
        <v>42975</v>
      </c>
      <c r="AI302" s="42">
        <v>45.818745</v>
      </c>
      <c r="AJ302" s="39">
        <f>IF(ISBLANK(AH303),"",Short1[[#This Row],[Adj Close]]/AH303-1)</f>
        <v>-0.99893365423105562</v>
      </c>
      <c r="AK302" s="32">
        <v>42975</v>
      </c>
      <c r="AL302" s="47">
        <v>67.400002000000001</v>
      </c>
      <c r="AM302" s="36">
        <f>IF(ISBLANK(AL303),"",Short2[[#This Row],[Adj Close]]/AL303-1)</f>
        <v>3.0738691401417384E-2</v>
      </c>
      <c r="AN302" s="40">
        <v>42975</v>
      </c>
      <c r="AO302" s="42">
        <v>28.908079000000001</v>
      </c>
      <c r="AP302" s="39">
        <f>IF(ISBLANK(AO303),"",Short3[[#This Row],[Adj Close]]/AO303-1)</f>
        <v>3.4064882994275791E-2</v>
      </c>
      <c r="AQ302" s="32">
        <v>42975</v>
      </c>
      <c r="AR302" s="47">
        <v>21.418734000000001</v>
      </c>
      <c r="AS302" s="36">
        <f>IF(ISBLANK(AR303),"",Short4[[#This Row],[Adj Close]]/AR303-1)</f>
        <v>5.9356870053445698E-2</v>
      </c>
      <c r="AT302" s="40">
        <v>42975</v>
      </c>
      <c r="AU302" s="42">
        <v>18.940850999999999</v>
      </c>
      <c r="AV302" s="39">
        <f>IF(ISBLANK(AU303),"",Short5[[#This Row],[Adj Close]]/AU303-1)</f>
        <v>-1.2763909604510348E-2</v>
      </c>
      <c r="AW302" s="32">
        <v>42975</v>
      </c>
      <c r="AX302" s="47">
        <v>26.798943000000001</v>
      </c>
      <c r="AY302" s="36">
        <f>IF(ISBLANK(AX303),"",Short6[[#This Row],[Adj Close]]/AX303-1)</f>
        <v>-2.0234706183670514E-2</v>
      </c>
      <c r="AZ302" s="40">
        <v>42975</v>
      </c>
      <c r="BA302" s="42">
        <v>123.790375</v>
      </c>
      <c r="BB302" s="39">
        <f>IF(ISBLANK(BA303),"",Short7[[#This Row],[Adj Close]]/BA303-1)</f>
        <v>0.14215020551859947</v>
      </c>
    </row>
    <row r="303" spans="1:54" x14ac:dyDescent="0.25">
      <c r="A303" s="40">
        <v>42968</v>
      </c>
      <c r="B303" s="42">
        <v>2443.0500489999999</v>
      </c>
      <c r="C303" s="39">
        <f>IF(ISBLANK(B304), "", GSPC[[#This Row],[Adj Close]]/B304-1)</f>
        <v>7.2148583399525013E-3</v>
      </c>
      <c r="D303" s="40">
        <v>42968</v>
      </c>
      <c r="E303" s="38">
        <v>19.5</v>
      </c>
      <c r="F303" s="39">
        <f>IF(ISBLANK(E304), "", Long0[[#This Row],[Adj Close]]/E304-1)</f>
        <v>6.324972737186485E-2</v>
      </c>
      <c r="G303" s="32">
        <v>42968</v>
      </c>
      <c r="H303">
        <v>58.518585000000002</v>
      </c>
      <c r="I303" s="36">
        <f>IF(ISBLANK(H304),"",Long1[[#This Row],[Adj Close]]/H304-1)</f>
        <v>2.2608673496991027E-2</v>
      </c>
      <c r="J303" s="40">
        <v>42975</v>
      </c>
      <c r="K303" s="38">
        <v>19.667998999999998</v>
      </c>
      <c r="L303" s="39">
        <f>IF(ISBLANK(K304),"",Long2[[#This Row],[Adj Close]]/K304-1)</f>
        <v>-3.0416613261030401E-2</v>
      </c>
      <c r="P303" s="40">
        <v>42968</v>
      </c>
      <c r="Q303" s="38">
        <v>25.364270999999999</v>
      </c>
      <c r="R303" s="39">
        <f>IF(ISBLANK(Q304),"",Long4[[#This Row],[Adj Close]]/Q304-1)</f>
        <v>-9.5464451869342604E-4</v>
      </c>
      <c r="S303" s="32">
        <v>42968</v>
      </c>
      <c r="T303">
        <v>29.85</v>
      </c>
      <c r="U303" s="36">
        <f>IF(ISBLANK(T304),"",Long5[[#This Row],[Adj Close]]/T304-1)</f>
        <v>1.1864406779661163E-2</v>
      </c>
      <c r="V303" s="40">
        <v>42968</v>
      </c>
      <c r="W303" s="38">
        <v>54.880001</v>
      </c>
      <c r="X303" s="39">
        <f>IF(ISBLANK(W304),"",Long6[[#This Row],[Adj Close]]/W304-1)</f>
        <v>-7.2827752105886212E-4</v>
      </c>
      <c r="Y303" s="32">
        <v>42968</v>
      </c>
      <c r="Z303">
        <v>10.978795</v>
      </c>
      <c r="AA303" s="36">
        <f>IF(ISBLANK(Z304),"",Long7[[#This Row],[Adj Close]]/Z304-1)</f>
        <v>1.5652196598190837E-2</v>
      </c>
      <c r="AE303" s="32">
        <v>42968</v>
      </c>
      <c r="AF303" s="47">
        <v>48.144900999999997</v>
      </c>
      <c r="AG303" s="36">
        <f>IF(ISBLANK(AF304),"",Short0[[#This Row],[Adj Close]]/AF304-1)</f>
        <v>-5.2041083822073064E-3</v>
      </c>
      <c r="AH303" s="40">
        <v>42968</v>
      </c>
      <c r="AI303" s="42">
        <v>52.03389</v>
      </c>
      <c r="AJ303" s="39">
        <f>IF(ISBLANK(AH304),"",Short1[[#This Row],[Adj Close]]/AH304-1)</f>
        <v>-0.99878881101464123</v>
      </c>
      <c r="AK303" s="32">
        <v>42968</v>
      </c>
      <c r="AL303" s="47">
        <v>65.389999000000003</v>
      </c>
      <c r="AM303" s="36">
        <f>IF(ISBLANK(AL304),"",Short2[[#This Row],[Adj Close]]/AL304-1)</f>
        <v>0.10214051568715621</v>
      </c>
      <c r="AN303" s="40">
        <v>42968</v>
      </c>
      <c r="AO303" s="42">
        <v>27.955769</v>
      </c>
      <c r="AP303" s="39">
        <f>IF(ISBLANK(AO304),"",Short3[[#This Row],[Adj Close]]/AO304-1)</f>
        <v>-6.1849818720399741E-3</v>
      </c>
      <c r="AQ303" s="32">
        <v>42968</v>
      </c>
      <c r="AR303" s="47">
        <v>20.218620000000001</v>
      </c>
      <c r="AS303" s="36">
        <f>IF(ISBLANK(AR304),"",Short4[[#This Row],[Adj Close]]/AR304-1)</f>
        <v>5.4283067000924889E-2</v>
      </c>
      <c r="AT303" s="40">
        <v>42968</v>
      </c>
      <c r="AU303" s="42">
        <v>19.185735999999999</v>
      </c>
      <c r="AV303" s="39">
        <f>IF(ISBLANK(AU304),"",Short5[[#This Row],[Adj Close]]/AU304-1)</f>
        <v>2.568015328638884E-2</v>
      </c>
      <c r="AW303" s="32">
        <v>42968</v>
      </c>
      <c r="AX303" s="47">
        <v>27.352411</v>
      </c>
      <c r="AY303" s="36">
        <f>IF(ISBLANK(AX304),"",Short6[[#This Row],[Adj Close]]/AX304-1)</f>
        <v>-1.8987288881629594E-2</v>
      </c>
      <c r="AZ303" s="40">
        <v>42968</v>
      </c>
      <c r="BA303" s="42">
        <v>108.38362100000001</v>
      </c>
      <c r="BB303" s="39">
        <f>IF(ISBLANK(BA304),"",Short7[[#This Row],[Adj Close]]/BA304-1)</f>
        <v>1.2295136284249164E-2</v>
      </c>
    </row>
    <row r="304" spans="1:54" x14ac:dyDescent="0.25">
      <c r="A304" s="40">
        <v>42961</v>
      </c>
      <c r="B304" s="42">
        <v>2425.5500489999999</v>
      </c>
      <c r="C304" s="39">
        <f>IF(ISBLANK(B305), "", GSPC[[#This Row],[Adj Close]]/B305-1)</f>
        <v>-6.4596278082125203E-3</v>
      </c>
      <c r="D304" s="40">
        <v>42961</v>
      </c>
      <c r="E304" s="38">
        <v>18.34</v>
      </c>
      <c r="F304" s="39">
        <f>IF(ISBLANK(E305), "", Long0[[#This Row],[Adj Close]]/E305-1)</f>
        <v>-4.5785590311425151E-2</v>
      </c>
      <c r="G304" s="32">
        <v>42961</v>
      </c>
      <c r="H304">
        <v>57.224808000000003</v>
      </c>
      <c r="I304" s="36">
        <f>IF(ISBLANK(H305),"",Long1[[#This Row],[Adj Close]]/H305-1)</f>
        <v>1.3784324221591815E-2</v>
      </c>
      <c r="J304" s="40">
        <v>42968</v>
      </c>
      <c r="K304" s="38">
        <v>20.285</v>
      </c>
      <c r="L304" s="39">
        <f>IF(ISBLANK(K305),"",Long2[[#This Row],[Adj Close]]/K305-1)</f>
        <v>1.7283950617283939E-3</v>
      </c>
      <c r="P304" s="40">
        <v>42961</v>
      </c>
      <c r="Q304" s="38">
        <v>25.388508000000002</v>
      </c>
      <c r="R304" s="39">
        <f>IF(ISBLANK(Q305),"",Long4[[#This Row],[Adj Close]]/Q305-1)</f>
        <v>-3.0546010321110484E-2</v>
      </c>
      <c r="S304" s="32">
        <v>42961</v>
      </c>
      <c r="T304">
        <v>29.5</v>
      </c>
      <c r="U304" s="36">
        <f>IF(ISBLANK(T305),"",Long5[[#This Row],[Adj Close]]/T305-1)</f>
        <v>-2.8006589785832037E-2</v>
      </c>
      <c r="V304" s="40">
        <v>42961</v>
      </c>
      <c r="W304" s="38">
        <v>54.919998</v>
      </c>
      <c r="X304" s="39">
        <f>IF(ISBLANK(W305),"",Long6[[#This Row],[Adj Close]]/W305-1)</f>
        <v>3.9364080242240584E-2</v>
      </c>
      <c r="Y304" s="32">
        <v>42961</v>
      </c>
      <c r="Z304">
        <v>10.809601000000001</v>
      </c>
      <c r="AA304" s="36">
        <f>IF(ISBLANK(Z305),"",Long7[[#This Row],[Adj Close]]/Z305-1)</f>
        <v>0</v>
      </c>
      <c r="AE304" s="32">
        <v>42961</v>
      </c>
      <c r="AF304" s="47">
        <v>48.396763</v>
      </c>
      <c r="AG304" s="36">
        <f>IF(ISBLANK(AF305),"",Short0[[#This Row],[Adj Close]]/AF305-1)</f>
        <v>-2.5727859659353536E-2</v>
      </c>
      <c r="AH304" s="40">
        <v>42961</v>
      </c>
      <c r="AI304" s="42">
        <v>50.015433999999999</v>
      </c>
      <c r="AJ304" s="39">
        <f>IF(ISBLANK(AH305),"",Short1[[#This Row],[Adj Close]]/AH305-1)</f>
        <v>-0.99883560473995436</v>
      </c>
      <c r="AK304" s="32">
        <v>42961</v>
      </c>
      <c r="AL304" s="47">
        <v>59.330002</v>
      </c>
      <c r="AM304" s="36">
        <f>IF(ISBLANK(AL305),"",Short2[[#This Row],[Adj Close]]/AL305-1)</f>
        <v>1.9415824408662852E-2</v>
      </c>
      <c r="AN304" s="40">
        <v>42961</v>
      </c>
      <c r="AO304" s="42">
        <v>28.129750999999999</v>
      </c>
      <c r="AP304" s="39">
        <f>IF(ISBLANK(AO305),"",Short3[[#This Row],[Adj Close]]/AO305-1)</f>
        <v>-5.1812725714979191E-3</v>
      </c>
      <c r="AQ304" s="32">
        <v>42961</v>
      </c>
      <c r="AR304" s="47">
        <v>19.177600999999999</v>
      </c>
      <c r="AS304" s="36">
        <f>IF(ISBLANK(AR305),"",Short4[[#This Row],[Adj Close]]/AR305-1)</f>
        <v>-3.2356792709715698E-3</v>
      </c>
      <c r="AT304" s="40">
        <v>42961</v>
      </c>
      <c r="AU304" s="42">
        <v>18.705379000000001</v>
      </c>
      <c r="AV304" s="39">
        <f>IF(ISBLANK(AU305),"",Short5[[#This Row],[Adj Close]]/AU305-1)</f>
        <v>-2.3598934619515455E-2</v>
      </c>
      <c r="AW304" s="32">
        <v>42961</v>
      </c>
      <c r="AX304" s="47">
        <v>27.881810999999999</v>
      </c>
      <c r="AY304" s="36">
        <f>IF(ISBLANK(AX305),"",Short6[[#This Row],[Adj Close]]/AX305-1)</f>
        <v>3.8231625080333842E-2</v>
      </c>
      <c r="AZ304" s="40">
        <v>42961</v>
      </c>
      <c r="BA304" s="42">
        <v>107.067215</v>
      </c>
      <c r="BB304" s="39">
        <f>IF(ISBLANK(BA305),"",Short7[[#This Row],[Adj Close]]/BA305-1)</f>
        <v>-1.4804695110054111E-2</v>
      </c>
    </row>
    <row r="305" spans="1:54" x14ac:dyDescent="0.25">
      <c r="A305" s="40">
        <v>42954</v>
      </c>
      <c r="B305" s="42">
        <v>2441.320068</v>
      </c>
      <c r="C305" s="39">
        <f>IF(ISBLANK(B306), "", GSPC[[#This Row],[Adj Close]]/B306-1)</f>
        <v>-1.4336877735542375E-2</v>
      </c>
      <c r="D305" s="40">
        <v>42954</v>
      </c>
      <c r="E305" s="38">
        <v>19.219999000000001</v>
      </c>
      <c r="F305" s="39">
        <f>IF(ISBLANK(E306), "", Long0[[#This Row],[Adj Close]]/E306-1)</f>
        <v>4.4565163043478462E-2</v>
      </c>
      <c r="G305" s="32">
        <v>42954</v>
      </c>
      <c r="H305">
        <v>56.446728</v>
      </c>
      <c r="I305" s="36">
        <f>IF(ISBLANK(H306),"",Long1[[#This Row],[Adj Close]]/H306-1)</f>
        <v>-4.103899568724545E-2</v>
      </c>
      <c r="J305" s="40">
        <v>42961</v>
      </c>
      <c r="K305" s="38">
        <v>20.25</v>
      </c>
      <c r="L305" s="39">
        <f>IF(ISBLANK(K306),"",Long2[[#This Row],[Adj Close]]/K306-1)</f>
        <v>2.1776206165309286E-3</v>
      </c>
      <c r="P305" s="40">
        <v>42954</v>
      </c>
      <c r="Q305" s="38">
        <v>26.188461</v>
      </c>
      <c r="R305" s="39">
        <f>IF(ISBLANK(Q306),"",Long4[[#This Row],[Adj Close]]/Q306-1)</f>
        <v>-1.7581264477601E-2</v>
      </c>
      <c r="S305" s="32">
        <v>42954</v>
      </c>
      <c r="T305">
        <v>30.35</v>
      </c>
      <c r="U305" s="36">
        <f>IF(ISBLANK(T306),"",Long5[[#This Row],[Adj Close]]/T306-1)</f>
        <v>-1.7799352750809017E-2</v>
      </c>
      <c r="V305" s="40">
        <v>42954</v>
      </c>
      <c r="W305" s="38">
        <v>52.84</v>
      </c>
      <c r="X305" s="39">
        <f>IF(ISBLANK(W306),"",Long6[[#This Row],[Adj Close]]/W306-1)</f>
        <v>-2.814050079346142E-2</v>
      </c>
      <c r="Y305" s="32">
        <v>42954</v>
      </c>
      <c r="Z305">
        <v>10.809601000000001</v>
      </c>
      <c r="AA305" s="36">
        <f>IF(ISBLANK(Z306),"",Long7[[#This Row],[Adj Close]]/Z306-1)</f>
        <v>-1.5410980895444237E-2</v>
      </c>
      <c r="AE305" s="32">
        <v>42954</v>
      </c>
      <c r="AF305" s="47">
        <v>49.674788999999997</v>
      </c>
      <c r="AG305" s="36">
        <f>IF(ISBLANK(AF306),"",Short0[[#This Row],[Adj Close]]/AF306-1)</f>
        <v>-1.8433143117679518E-2</v>
      </c>
      <c r="AH305" s="40">
        <v>42954</v>
      </c>
      <c r="AI305" s="42">
        <v>50.520046000000001</v>
      </c>
      <c r="AJ305" s="39">
        <f>IF(ISBLANK(AH306),"",Short1[[#This Row],[Adj Close]]/AH306-1)</f>
        <v>-0.99882366530840339</v>
      </c>
      <c r="AK305" s="32">
        <v>42954</v>
      </c>
      <c r="AL305" s="47">
        <v>58.200001</v>
      </c>
      <c r="AM305" s="36">
        <f>IF(ISBLANK(AL306),"",Short2[[#This Row],[Adj Close]]/AL306-1)</f>
        <v>-2.5941405857740629E-2</v>
      </c>
      <c r="AN305" s="40">
        <v>42954</v>
      </c>
      <c r="AO305" s="42">
        <v>28.276257999999999</v>
      </c>
      <c r="AP305" s="39">
        <f>IF(ISBLANK(AO306),"",Short3[[#This Row],[Adj Close]]/AO306-1)</f>
        <v>-6.1968217281157201E-2</v>
      </c>
      <c r="AQ305" s="32">
        <v>42954</v>
      </c>
      <c r="AR305" s="47">
        <v>19.239854999999999</v>
      </c>
      <c r="AS305" s="36">
        <f>IF(ISBLANK(AR306),"",Short4[[#This Row],[Adj Close]]/AR306-1)</f>
        <v>-3.5708088796116755E-2</v>
      </c>
      <c r="AT305" s="40">
        <v>42954</v>
      </c>
      <c r="AU305" s="42">
        <v>19.157475000000002</v>
      </c>
      <c r="AV305" s="39">
        <f>IF(ISBLANK(AU306),"",Short5[[#This Row],[Adj Close]]/AU306-1)</f>
        <v>-9.9202999917713863E-2</v>
      </c>
      <c r="AW305" s="32">
        <v>42954</v>
      </c>
      <c r="AX305" s="47">
        <v>26.855097000000001</v>
      </c>
      <c r="AY305" s="36">
        <f>IF(ISBLANK(AX306),"",Short6[[#This Row],[Adj Close]]/AX306-1)</f>
        <v>3.7174750047774374E-2</v>
      </c>
      <c r="AZ305" s="40">
        <v>42954</v>
      </c>
      <c r="BA305" s="42">
        <v>108.676132</v>
      </c>
      <c r="BB305" s="39">
        <f>IF(ISBLANK(BA306),"",Short7[[#This Row],[Adj Close]]/BA306-1)</f>
        <v>-5.1893029068451946E-2</v>
      </c>
    </row>
    <row r="306" spans="1:54" x14ac:dyDescent="0.25">
      <c r="A306" s="40">
        <v>42947</v>
      </c>
      <c r="B306" s="42">
        <v>2476.830078</v>
      </c>
      <c r="C306" s="39">
        <f>IF(ISBLANK(B307), "", GSPC[[#This Row],[Adj Close]]/B307-1)</f>
        <v>1.9133448535626485E-3</v>
      </c>
      <c r="D306" s="40">
        <v>42947</v>
      </c>
      <c r="E306" s="38">
        <v>18.399999999999999</v>
      </c>
      <c r="F306" s="39">
        <f>IF(ISBLANK(E307), "", Long0[[#This Row],[Adj Close]]/E307-1)</f>
        <v>6.419889738583584E-2</v>
      </c>
      <c r="G306" s="32">
        <v>42947</v>
      </c>
      <c r="H306">
        <v>58.862380999999999</v>
      </c>
      <c r="I306" s="36">
        <f>IF(ISBLANK(H307),"",Long1[[#This Row],[Adj Close]]/H307-1)</f>
        <v>4.9185543399802523E-2</v>
      </c>
      <c r="J306" s="40">
        <v>42954</v>
      </c>
      <c r="K306" s="38">
        <v>20.205998999999998</v>
      </c>
      <c r="L306" s="39">
        <f>IF(ISBLANK(K307),"",Long2[[#This Row],[Adj Close]]/K307-1)</f>
        <v>-1.2993405627198307E-2</v>
      </c>
      <c r="P306" s="40">
        <v>42947</v>
      </c>
      <c r="Q306" s="38">
        <v>26.657126999999999</v>
      </c>
      <c r="R306" s="39">
        <f>IF(ISBLANK(Q307),"",Long4[[#This Row],[Adj Close]]/Q307-1)</f>
        <v>1.6327695398238529E-2</v>
      </c>
      <c r="S306" s="32">
        <v>42947</v>
      </c>
      <c r="T306">
        <v>30.9</v>
      </c>
      <c r="U306" s="36">
        <f>IF(ISBLANK(T307),"",Long5[[#This Row],[Adj Close]]/T307-1)</f>
        <v>-8.4444444444444433E-2</v>
      </c>
      <c r="V306" s="40">
        <v>42947</v>
      </c>
      <c r="W306" s="38">
        <v>54.369999</v>
      </c>
      <c r="X306" s="39">
        <f>IF(ISBLANK(W307),"",Long6[[#This Row],[Adj Close]]/W307-1)</f>
        <v>1.1534865116278992E-2</v>
      </c>
      <c r="Y306" s="32">
        <v>42947</v>
      </c>
      <c r="Z306">
        <v>10.978795</v>
      </c>
      <c r="AA306" s="36">
        <f>IF(ISBLANK(Z307),"",Long7[[#This Row],[Adj Close]]/Z307-1)</f>
        <v>1.3888940194303867E-2</v>
      </c>
      <c r="AE306" s="32">
        <v>42947</v>
      </c>
      <c r="AF306" s="47">
        <v>50.607647</v>
      </c>
      <c r="AG306" s="36">
        <f>IF(ISBLANK(AF307),"",Short0[[#This Row],[Adj Close]]/AF307-1)</f>
        <v>3.471307898067777E-2</v>
      </c>
      <c r="AH306" s="40">
        <v>42947</v>
      </c>
      <c r="AI306" s="42">
        <v>50.696655</v>
      </c>
      <c r="AJ306" s="39">
        <f>IF(ISBLANK(AH307),"",Short1[[#This Row],[Adj Close]]/AH307-1)</f>
        <v>-0.99881936061946908</v>
      </c>
      <c r="AK306" s="32">
        <v>42947</v>
      </c>
      <c r="AL306" s="47">
        <v>59.75</v>
      </c>
      <c r="AM306" s="36">
        <f>IF(ISBLANK(AL307),"",Short2[[#This Row],[Adj Close]]/AL307-1)</f>
        <v>-5.1615217255823742E-3</v>
      </c>
      <c r="AN306" s="40">
        <v>42947</v>
      </c>
      <c r="AO306" s="42">
        <v>30.144242999999999</v>
      </c>
      <c r="AP306" s="39">
        <f>IF(ISBLANK(AO307),"",Short3[[#This Row],[Adj Close]]/AO307-1)</f>
        <v>-0.1502324917421497</v>
      </c>
      <c r="AQ306" s="32">
        <v>42947</v>
      </c>
      <c r="AR306" s="47">
        <v>19.952314000000001</v>
      </c>
      <c r="AS306" s="36">
        <f>IF(ISBLANK(AR307),"",Short4[[#This Row],[Adj Close]]/AR307-1)</f>
        <v>-3.9940114608713384E-2</v>
      </c>
      <c r="AT306" s="40">
        <v>42947</v>
      </c>
      <c r="AU306" s="42">
        <v>21.267250000000001</v>
      </c>
      <c r="AV306" s="39">
        <f>IF(ISBLANK(AU307),"",Short5[[#This Row],[Adj Close]]/AU307-1)</f>
        <v>-6.5783783344509184E-2</v>
      </c>
      <c r="AW306" s="32">
        <v>42947</v>
      </c>
      <c r="AX306" s="47">
        <v>25.892548000000001</v>
      </c>
      <c r="AY306" s="36">
        <f>IF(ISBLANK(AX307),"",Short6[[#This Row],[Adj Close]]/AX307-1)</f>
        <v>8.5042218404251413E-2</v>
      </c>
      <c r="AZ306" s="40">
        <v>42947</v>
      </c>
      <c r="BA306" s="42">
        <v>114.624336</v>
      </c>
      <c r="BB306" s="39">
        <f>IF(ISBLANK(BA307),"",Short7[[#This Row],[Adj Close]]/BA307-1)</f>
        <v>-3.0915107367280981E-2</v>
      </c>
    </row>
    <row r="307" spans="1:54" x14ac:dyDescent="0.25">
      <c r="A307" s="40">
        <v>42940</v>
      </c>
      <c r="B307" s="42">
        <v>2472.1000979999999</v>
      </c>
      <c r="C307" s="39">
        <f>IF(ISBLANK(B308), "", GSPC[[#This Row],[Adj Close]]/B308-1)</f>
        <v>-1.7793078901084947E-4</v>
      </c>
      <c r="D307" s="40">
        <v>42940</v>
      </c>
      <c r="E307" s="38">
        <v>17.290001</v>
      </c>
      <c r="F307" s="39">
        <f>IF(ISBLANK(E308), "", Long0[[#This Row],[Adj Close]]/E308-1)</f>
        <v>3.9062622539821179E-2</v>
      </c>
      <c r="G307" s="32">
        <v>42940</v>
      </c>
      <c r="H307">
        <v>56.102927999999999</v>
      </c>
      <c r="I307" s="36">
        <f>IF(ISBLANK(H308),"",Long1[[#This Row],[Adj Close]]/H308-1)</f>
        <v>-2.254097996494786E-2</v>
      </c>
      <c r="J307" s="40">
        <v>42947</v>
      </c>
      <c r="K307" s="38">
        <v>20.472000000000001</v>
      </c>
      <c r="L307" s="39">
        <f>IF(ISBLANK(K308),"",Long2[[#This Row],[Adj Close]]/K308-1)</f>
        <v>3.0193236714975979E-2</v>
      </c>
      <c r="P307" s="40">
        <v>42940</v>
      </c>
      <c r="Q307" s="38">
        <v>26.228870000000001</v>
      </c>
      <c r="R307" s="39">
        <f>IF(ISBLANK(Q308),"",Long4[[#This Row],[Adj Close]]/Q308-1)</f>
        <v>5.9399532486999806E-2</v>
      </c>
      <c r="S307" s="32">
        <v>42940</v>
      </c>
      <c r="T307">
        <v>33.75</v>
      </c>
      <c r="U307" s="36">
        <f>IF(ISBLANK(T308),"",Long5[[#This Row],[Adj Close]]/T308-1)</f>
        <v>-1.8895405878174065E-2</v>
      </c>
      <c r="V307" s="40">
        <v>42940</v>
      </c>
      <c r="W307" s="38">
        <v>53.75</v>
      </c>
      <c r="X307" s="39">
        <f>IF(ISBLANK(W308),"",Long6[[#This Row],[Adj Close]]/W308-1)</f>
        <v>7.6865391826022034E-3</v>
      </c>
      <c r="Y307" s="32">
        <v>42940</v>
      </c>
      <c r="Z307">
        <v>10.8284</v>
      </c>
      <c r="AA307" s="36">
        <f>IF(ISBLANK(Z308),"",Long7[[#This Row],[Adj Close]]/Z308-1)</f>
        <v>-2.5974064253454499E-3</v>
      </c>
      <c r="AE307" s="32">
        <v>42940</v>
      </c>
      <c r="AF307" s="47">
        <v>48.909835999999999</v>
      </c>
      <c r="AG307" s="36">
        <f>IF(ISBLANK(AF308),"",Short0[[#This Row],[Adj Close]]/AF308-1)</f>
        <v>-1.6876178003777942E-2</v>
      </c>
      <c r="AH307" s="40">
        <v>42940</v>
      </c>
      <c r="AI307" s="42">
        <v>48.476357</v>
      </c>
      <c r="AJ307" s="39">
        <f>IF(ISBLANK(AH308),"",Short1[[#This Row],[Adj Close]]/AH308-1)</f>
        <v>-0.99887088353946851</v>
      </c>
      <c r="AK307" s="32">
        <v>42940</v>
      </c>
      <c r="AL307" s="47">
        <v>60.060001</v>
      </c>
      <c r="AM307" s="36">
        <f>IF(ISBLANK(AL308),"",Short2[[#This Row],[Adj Close]]/AL308-1)</f>
        <v>-1.6377333501845226E-2</v>
      </c>
      <c r="AN307" s="40">
        <v>42940</v>
      </c>
      <c r="AO307" s="42">
        <v>35.473517999999999</v>
      </c>
      <c r="AP307" s="39">
        <f>IF(ISBLANK(AO308),"",Short3[[#This Row],[Adj Close]]/AO308-1)</f>
        <v>-1.0977755200703987E-2</v>
      </c>
      <c r="AQ307" s="32">
        <v>42940</v>
      </c>
      <c r="AR307" s="47">
        <v>20.782364000000001</v>
      </c>
      <c r="AS307" s="36">
        <f>IF(ISBLANK(AR308),"",Short4[[#This Row],[Adj Close]]/AR308-1)</f>
        <v>-9.5598532866528751E-3</v>
      </c>
      <c r="AT307" s="40">
        <v>42940</v>
      </c>
      <c r="AU307" s="42">
        <v>22.764804999999999</v>
      </c>
      <c r="AV307" s="39">
        <f>IF(ISBLANK(AU308),"",Short5[[#This Row],[Adj Close]]/AU308-1)</f>
        <v>-8.206923833647517E-3</v>
      </c>
      <c r="AW307" s="32">
        <v>42940</v>
      </c>
      <c r="AX307" s="47">
        <v>23.863171000000001</v>
      </c>
      <c r="AY307" s="36">
        <f>IF(ISBLANK(AX308),"",Short6[[#This Row],[Adj Close]]/AX308-1)</f>
        <v>-5.4054100122639448E-2</v>
      </c>
      <c r="AZ307" s="40">
        <v>42940</v>
      </c>
      <c r="BA307" s="42">
        <v>118.281006</v>
      </c>
      <c r="BB307" s="39">
        <f>IF(ISBLANK(BA308),"",Short7[[#This Row],[Adj Close]]/BA308-1)</f>
        <v>-1.4622156380599605E-2</v>
      </c>
    </row>
    <row r="308" spans="1:54" x14ac:dyDescent="0.25">
      <c r="A308" s="40">
        <v>42933</v>
      </c>
      <c r="B308" s="42">
        <v>2472.540039</v>
      </c>
      <c r="C308" s="39">
        <f>IF(ISBLANK(B309), "", GSPC[[#This Row],[Adj Close]]/B309-1)</f>
        <v>5.3959178504523475E-3</v>
      </c>
      <c r="D308" s="40">
        <v>42933</v>
      </c>
      <c r="E308" s="38">
        <v>16.639999</v>
      </c>
      <c r="F308" s="39">
        <f>IF(ISBLANK(E309), "", Long0[[#This Row],[Adj Close]]/E309-1)</f>
        <v>-2.0600412007062863E-2</v>
      </c>
      <c r="G308" s="32">
        <v>42933</v>
      </c>
      <c r="H308">
        <v>57.396706000000002</v>
      </c>
      <c r="I308" s="36">
        <f>IF(ISBLANK(H309),"",Long1[[#This Row],[Adj Close]]/H309-1)</f>
        <v>-5.6426952052734958E-3</v>
      </c>
      <c r="J308" s="40">
        <v>42940</v>
      </c>
      <c r="K308" s="38">
        <v>19.872</v>
      </c>
      <c r="L308" s="39">
        <f>IF(ISBLANK(K309),"",Long2[[#This Row],[Adj Close]]/K309-1)</f>
        <v>-3.4214618973561484E-2</v>
      </c>
      <c r="P308" s="40">
        <v>42933</v>
      </c>
      <c r="Q308" s="38">
        <v>24.758241999999999</v>
      </c>
      <c r="R308" s="39">
        <f>IF(ISBLANK(Q309),"",Long4[[#This Row],[Adj Close]]/Q309-1)</f>
        <v>3.130263229530228E-2</v>
      </c>
      <c r="S308" s="32">
        <v>42933</v>
      </c>
      <c r="T308">
        <v>34.400002000000001</v>
      </c>
      <c r="U308" s="36">
        <f>IF(ISBLANK(T309),"",Long5[[#This Row],[Adj Close]]/T309-1)</f>
        <v>-2.9619152902139567E-2</v>
      </c>
      <c r="V308" s="40">
        <v>42933</v>
      </c>
      <c r="W308" s="38">
        <v>53.34</v>
      </c>
      <c r="X308" s="39">
        <f>IF(ISBLANK(W309),"",Long6[[#This Row],[Adj Close]]/W309-1)</f>
        <v>8.2606048305256641E-2</v>
      </c>
      <c r="Y308" s="32">
        <v>42933</v>
      </c>
      <c r="Z308">
        <v>10.856598999999999</v>
      </c>
      <c r="AA308" s="36">
        <f>IF(ISBLANK(Z309),"",Long7[[#This Row],[Adj Close]]/Z309-1)</f>
        <v>-2.9411777853053267E-2</v>
      </c>
      <c r="AE308" s="32">
        <v>42933</v>
      </c>
      <c r="AF308" s="47">
        <v>49.749415999999997</v>
      </c>
      <c r="AG308" s="36">
        <f>IF(ISBLANK(AF309),"",Short0[[#This Row],[Adj Close]]/AF309-1)</f>
        <v>-1.2232144491623576E-2</v>
      </c>
      <c r="AH308" s="40">
        <v>42933</v>
      </c>
      <c r="AI308" s="42">
        <v>45.532791000000003</v>
      </c>
      <c r="AJ308" s="39">
        <f>IF(ISBLANK(AH309),"",Short1[[#This Row],[Adj Close]]/AH309-1)</f>
        <v>-0.9989392724456041</v>
      </c>
      <c r="AK308" s="32">
        <v>42933</v>
      </c>
      <c r="AL308" s="47">
        <v>61.060001</v>
      </c>
      <c r="AM308" s="36">
        <f>IF(ISBLANK(AL309),"",Short2[[#This Row],[Adj Close]]/AL309-1)</f>
        <v>2.0387717245989201E-2</v>
      </c>
      <c r="AN308" s="40">
        <v>42933</v>
      </c>
      <c r="AO308" s="42">
        <v>35.867260000000002</v>
      </c>
      <c r="AP308" s="39">
        <f>IF(ISBLANK(AO309),"",Short3[[#This Row],[Adj Close]]/AO309-1)</f>
        <v>-1.0201958901999708E-3</v>
      </c>
      <c r="AQ308" s="32">
        <v>42933</v>
      </c>
      <c r="AR308" s="47">
        <v>20.982958</v>
      </c>
      <c r="AS308" s="36">
        <f>IF(ISBLANK(AR309),"",Short4[[#This Row],[Adj Close]]/AR309-1)</f>
        <v>-4.9655390124195509E-2</v>
      </c>
      <c r="AT308" s="40">
        <v>42933</v>
      </c>
      <c r="AU308" s="42">
        <v>22.95318</v>
      </c>
      <c r="AV308" s="39">
        <f>IF(ISBLANK(AU309),"",Short5[[#This Row],[Adj Close]]/AU309-1)</f>
        <v>2.7403063850990561E-2</v>
      </c>
      <c r="AW308" s="32">
        <v>42933</v>
      </c>
      <c r="AX308" s="47">
        <v>25.226782</v>
      </c>
      <c r="AY308" s="36">
        <f>IF(ISBLANK(AX309),"",Short6[[#This Row],[Adj Close]]/AX309-1)</f>
        <v>3.4539575263845324E-2</v>
      </c>
      <c r="AZ308" s="40">
        <v>42933</v>
      </c>
      <c r="BA308" s="42">
        <v>120.03619399999999</v>
      </c>
      <c r="BB308" s="39">
        <f>IF(ISBLANK(BA309),"",Short7[[#This Row],[Adj Close]]/BA309-1)</f>
        <v>2.8833986690199653E-2</v>
      </c>
    </row>
    <row r="309" spans="1:54" x14ac:dyDescent="0.25">
      <c r="A309" s="40">
        <v>42926</v>
      </c>
      <c r="B309" s="42">
        <v>2459.2700199999999</v>
      </c>
      <c r="C309" s="39">
        <f>IF(ISBLANK(B310), "", GSPC[[#This Row],[Adj Close]]/B310-1)</f>
        <v>1.4056725255798375E-2</v>
      </c>
      <c r="D309" s="40">
        <v>42926</v>
      </c>
      <c r="E309" s="38">
        <v>16.989999999999998</v>
      </c>
      <c r="F309" s="39">
        <f>IF(ISBLANK(E310), "", Long0[[#This Row],[Adj Close]]/E310-1)</f>
        <v>6.9899244332493504E-2</v>
      </c>
      <c r="G309" s="32">
        <v>42926</v>
      </c>
      <c r="H309">
        <v>57.722416000000003</v>
      </c>
      <c r="I309" s="36">
        <f>IF(ISBLANK(H310),"",Long1[[#This Row],[Adj Close]]/H310-1)</f>
        <v>1.237707201516125E-2</v>
      </c>
      <c r="J309" s="40">
        <v>42933</v>
      </c>
      <c r="K309" s="38">
        <v>20.576000000000001</v>
      </c>
      <c r="L309" s="39">
        <f>IF(ISBLANK(K310),"",Long2[[#This Row],[Adj Close]]/K310-1)</f>
        <v>-1.4700905746344195E-2</v>
      </c>
      <c r="P309" s="40">
        <v>42926</v>
      </c>
      <c r="Q309" s="38">
        <v>24.006767</v>
      </c>
      <c r="R309" s="39">
        <f>IF(ISBLANK(Q310),"",Long4[[#This Row],[Adj Close]]/Q310-1)</f>
        <v>4.4288265856527342E-2</v>
      </c>
      <c r="S309" s="32">
        <v>42926</v>
      </c>
      <c r="T309">
        <v>35.450001</v>
      </c>
      <c r="U309" s="36">
        <f>IF(ISBLANK(T310),"",Long5[[#This Row],[Adj Close]]/T310-1)</f>
        <v>8.5348217049887598E-3</v>
      </c>
      <c r="V309" s="40">
        <v>42926</v>
      </c>
      <c r="W309" s="38">
        <v>49.27</v>
      </c>
      <c r="X309" s="39">
        <f>IF(ISBLANK(W310),"",Long6[[#This Row],[Adj Close]]/W310-1)</f>
        <v>1.8501291989664104E-2</v>
      </c>
      <c r="Y309" s="32">
        <v>42926</v>
      </c>
      <c r="Z309">
        <v>11.185587</v>
      </c>
      <c r="AA309" s="36">
        <f>IF(ISBLANK(Z310),"",Long7[[#This Row],[Adj Close]]/Z310-1)</f>
        <v>4.2031490523367632E-2</v>
      </c>
      <c r="AE309" s="32">
        <v>42926</v>
      </c>
      <c r="AF309" s="47">
        <v>50.365493999999998</v>
      </c>
      <c r="AG309" s="36">
        <f>IF(ISBLANK(AF310),"",Short0[[#This Row],[Adj Close]]/AF310-1)</f>
        <v>1.0284197087593761E-2</v>
      </c>
      <c r="AH309" s="40">
        <v>42926</v>
      </c>
      <c r="AI309" s="42">
        <v>46.474730999999998</v>
      </c>
      <c r="AJ309" s="39">
        <f>IF(ISBLANK(AH310),"",Short1[[#This Row],[Adj Close]]/AH310-1)</f>
        <v>-0.99891715251986302</v>
      </c>
      <c r="AK309" s="32">
        <v>42926</v>
      </c>
      <c r="AL309" s="47">
        <v>59.84</v>
      </c>
      <c r="AM309" s="36">
        <f>IF(ISBLANK(AL310),"",Short2[[#This Row],[Adj Close]]/AL310-1)</f>
        <v>4.5240174672489086E-2</v>
      </c>
      <c r="AN309" s="40">
        <v>42926</v>
      </c>
      <c r="AO309" s="42">
        <v>35.903888999999999</v>
      </c>
      <c r="AP309" s="39">
        <f>IF(ISBLANK(AO310),"",Short3[[#This Row],[Adj Close]]/AO310-1)</f>
        <v>4.2541904120518392E-2</v>
      </c>
      <c r="AQ309" s="32">
        <v>42926</v>
      </c>
      <c r="AR309" s="47">
        <v>22.079315000000001</v>
      </c>
      <c r="AS309" s="36">
        <f>IF(ISBLANK(AR310),"",Short4[[#This Row],[Adj Close]]/AR310-1)</f>
        <v>1.2546908627733E-3</v>
      </c>
      <c r="AT309" s="40">
        <v>42926</v>
      </c>
      <c r="AU309" s="42">
        <v>22.340969000000001</v>
      </c>
      <c r="AV309" s="39">
        <f>IF(ISBLANK(AU310),"",Short5[[#This Row],[Adj Close]]/AU310-1)</f>
        <v>4.9557642855911466E-2</v>
      </c>
      <c r="AW309" s="32">
        <v>42926</v>
      </c>
      <c r="AX309" s="47">
        <v>24.384550000000001</v>
      </c>
      <c r="AY309" s="36">
        <f>IF(ISBLANK(AX310),"",Short6[[#This Row],[Adj Close]]/AX310-1)</f>
        <v>-3.9318966867348815E-3</v>
      </c>
      <c r="AZ309" s="40">
        <v>42926</v>
      </c>
      <c r="BA309" s="42">
        <v>116.672073</v>
      </c>
      <c r="BB309" s="39">
        <f>IF(ISBLANK(BA310),"",Short7[[#This Row],[Adj Close]]/BA310-1)</f>
        <v>7.6473289262037003E-2</v>
      </c>
    </row>
    <row r="310" spans="1:54" x14ac:dyDescent="0.25">
      <c r="A310" s="40">
        <v>42919</v>
      </c>
      <c r="B310" s="42">
        <v>2425.179932</v>
      </c>
      <c r="C310" s="39">
        <f>IF(ISBLANK(B311), "", GSPC[[#This Row],[Adj Close]]/B311-1)</f>
        <v>7.3038407214376377E-4</v>
      </c>
      <c r="D310" s="40">
        <v>42919</v>
      </c>
      <c r="E310" s="38">
        <v>15.88</v>
      </c>
      <c r="F310" s="39">
        <f>IF(ISBLANK(E311), "", Long0[[#This Row],[Adj Close]]/E311-1)</f>
        <v>-8.7390761548064022E-3</v>
      </c>
      <c r="G310" s="32">
        <v>42919</v>
      </c>
      <c r="H310">
        <v>57.016716000000002</v>
      </c>
      <c r="I310" s="36">
        <f>IF(ISBLANK(H311),"",Long1[[#This Row],[Adj Close]]/H311-1)</f>
        <v>-9.7423208753061319E-3</v>
      </c>
      <c r="J310" s="40">
        <v>42926</v>
      </c>
      <c r="K310" s="38">
        <v>20.882999000000002</v>
      </c>
      <c r="L310" s="39">
        <f>IF(ISBLANK(K311),"",Long2[[#This Row],[Adj Close]]/K311-1)</f>
        <v>4.2221787581884218E-2</v>
      </c>
      <c r="P310" s="40">
        <v>42919</v>
      </c>
      <c r="Q310" s="38">
        <v>22.98864</v>
      </c>
      <c r="R310" s="39">
        <f>IF(ISBLANK(Q311),"",Long4[[#This Row],[Adj Close]]/Q311-1)</f>
        <v>-2.5684914307118722E-2</v>
      </c>
      <c r="S310" s="32">
        <v>42919</v>
      </c>
      <c r="T310">
        <v>35.150002000000001</v>
      </c>
      <c r="U310" s="36">
        <f>IF(ISBLANK(T311),"",Long5[[#This Row],[Adj Close]]/T311-1)</f>
        <v>1.2968328156532261E-2</v>
      </c>
      <c r="V310" s="40">
        <v>42919</v>
      </c>
      <c r="W310" s="38">
        <v>48.375</v>
      </c>
      <c r="X310" s="39">
        <f>IF(ISBLANK(W311),"",Long6[[#This Row],[Adj Close]]/W311-1)</f>
        <v>-2.6268115942028936E-2</v>
      </c>
      <c r="Y310" s="32">
        <v>42919</v>
      </c>
      <c r="Z310">
        <v>10.734404</v>
      </c>
      <c r="AA310" s="36">
        <f>IF(ISBLANK(Z311),"",Long7[[#This Row],[Adj Close]]/Z311-1)</f>
        <v>-4.6744525070368081E-2</v>
      </c>
      <c r="AE310" s="32">
        <v>42919</v>
      </c>
      <c r="AF310" s="47">
        <v>49.852798</v>
      </c>
      <c r="AG310" s="36">
        <f>IF(ISBLANK(AF311),"",Short0[[#This Row],[Adj Close]]/AF311-1)</f>
        <v>3.0007857773337587E-3</v>
      </c>
      <c r="AH310" s="40">
        <v>42919</v>
      </c>
      <c r="AI310" s="42">
        <v>48.669800000000002</v>
      </c>
      <c r="AJ310" s="39">
        <f>IF(ISBLANK(AH311),"",Short1[[#This Row],[Adj Close]]/AH311-1)</f>
        <v>-0.99886582307979122</v>
      </c>
      <c r="AK310" s="32">
        <v>42919</v>
      </c>
      <c r="AL310" s="47">
        <v>57.25</v>
      </c>
      <c r="AM310" s="36">
        <f>IF(ISBLANK(AL311),"",Short2[[#This Row],[Adj Close]]/AL311-1)</f>
        <v>6.3280190952366144E-3</v>
      </c>
      <c r="AN310" s="40">
        <v>42919</v>
      </c>
      <c r="AO310" s="42">
        <v>34.438797000000001</v>
      </c>
      <c r="AP310" s="39">
        <f>IF(ISBLANK(AO311),"",Short3[[#This Row],[Adj Close]]/AO311-1)</f>
        <v>-3.1169387889216749E-2</v>
      </c>
      <c r="AQ310" s="32">
        <v>42919</v>
      </c>
      <c r="AR310" s="47">
        <v>22.051646999999999</v>
      </c>
      <c r="AS310" s="36">
        <f>IF(ISBLANK(AR311),"",Short4[[#This Row],[Adj Close]]/AR311-1)</f>
        <v>-1.3461200090065906E-2</v>
      </c>
      <c r="AT310" s="40">
        <v>42919</v>
      </c>
      <c r="AU310" s="42">
        <v>21.286080999999999</v>
      </c>
      <c r="AV310" s="39">
        <f>IF(ISBLANK(AU311),"",Short5[[#This Row],[Adj Close]]/AU311-1)</f>
        <v>-1.0074497586583298E-2</v>
      </c>
      <c r="AW310" s="32">
        <v>42919</v>
      </c>
      <c r="AX310" s="47">
        <v>24.480806000000001</v>
      </c>
      <c r="AY310" s="36">
        <f>IF(ISBLANK(AX311),"",Short6[[#This Row],[Adj Close]]/AX311-1)</f>
        <v>-1.2298017963641827E-2</v>
      </c>
      <c r="AZ310" s="40">
        <v>42919</v>
      </c>
      <c r="BA310" s="42">
        <v>108.38362100000001</v>
      </c>
      <c r="BB310" s="39">
        <f>IF(ISBLANK(BA311),"",Short7[[#This Row],[Adj Close]]/BA311-1)</f>
        <v>1.73914049106072E-2</v>
      </c>
    </row>
    <row r="311" spans="1:54" x14ac:dyDescent="0.25">
      <c r="A311" s="40">
        <v>42912</v>
      </c>
      <c r="B311" s="42">
        <v>2423.4099120000001</v>
      </c>
      <c r="C311" s="39">
        <f>IF(ISBLANK(B312), "", GSPC[[#This Row],[Adj Close]]/B312-1)</f>
        <v>-6.106769757933006E-3</v>
      </c>
      <c r="D311" s="40">
        <v>42912</v>
      </c>
      <c r="E311" s="38">
        <v>16.02</v>
      </c>
      <c r="F311" s="39">
        <f>IF(ISBLANK(E312), "", Long0[[#This Row],[Adj Close]]/E312-1)</f>
        <v>-2.554750452874055E-2</v>
      </c>
      <c r="G311" s="32">
        <v>42912</v>
      </c>
      <c r="H311">
        <v>57.577655999999998</v>
      </c>
      <c r="I311" s="36">
        <f>IF(ISBLANK(H312),"",Long1[[#This Row],[Adj Close]]/H312-1)</f>
        <v>-3.7216234352245858E-2</v>
      </c>
      <c r="J311" s="40">
        <v>42919</v>
      </c>
      <c r="K311" s="38">
        <v>20.037001</v>
      </c>
      <c r="L311" s="39">
        <f>IF(ISBLANK(K312),"",Long2[[#This Row],[Adj Close]]/K312-1)</f>
        <v>-0.12844710743801646</v>
      </c>
      <c r="P311" s="40">
        <v>42912</v>
      </c>
      <c r="Q311" s="38">
        <v>23.594667000000001</v>
      </c>
      <c r="R311" s="39">
        <f>IF(ISBLANK(Q312),"",Long4[[#This Row],[Adj Close]]/Q312-1)</f>
        <v>6.2025941074972391E-3</v>
      </c>
      <c r="S311" s="32">
        <v>42912</v>
      </c>
      <c r="T311">
        <v>34.700001</v>
      </c>
      <c r="U311" s="36">
        <f>IF(ISBLANK(T312),"",Long5[[#This Row],[Adj Close]]/T312-1)</f>
        <v>-3.6111083333333349E-2</v>
      </c>
      <c r="V311" s="40">
        <v>42912</v>
      </c>
      <c r="W311" s="38">
        <v>49.68</v>
      </c>
      <c r="X311" s="39">
        <f>IF(ISBLANK(W312),"",Long6[[#This Row],[Adj Close]]/W312-1)</f>
        <v>-4.6997908171918179E-2</v>
      </c>
      <c r="Y311" s="32">
        <v>42912</v>
      </c>
      <c r="Z311">
        <v>11.260783999999999</v>
      </c>
      <c r="AA311" s="36">
        <f>IF(ISBLANK(Z312),"",Long7[[#This Row],[Adj Close]]/Z312-1)</f>
        <v>5.7369772053146084E-2</v>
      </c>
      <c r="AE311" s="32">
        <v>42912</v>
      </c>
      <c r="AF311" s="47">
        <v>49.703648000000001</v>
      </c>
      <c r="AG311" s="36">
        <f>IF(ISBLANK(AF312),"",Short0[[#This Row],[Adj Close]]/AF312-1)</f>
        <v>2.3023775818056924E-2</v>
      </c>
      <c r="AH311" s="40">
        <v>42912</v>
      </c>
      <c r="AI311" s="42">
        <v>48.215648999999999</v>
      </c>
      <c r="AJ311" s="39">
        <f>IF(ISBLANK(AH312),"",Short1[[#This Row],[Adj Close]]/AH312-1)</f>
        <v>-0.99887622307423374</v>
      </c>
      <c r="AK311" s="32">
        <v>42912</v>
      </c>
      <c r="AL311" s="47">
        <v>56.889999000000003</v>
      </c>
      <c r="AM311" s="36">
        <f>IF(ISBLANK(AL312),"",Short2[[#This Row],[Adj Close]]/AL312-1)</f>
        <v>-2.635634092075978E-2</v>
      </c>
      <c r="AN311" s="40">
        <v>42912</v>
      </c>
      <c r="AO311" s="42">
        <v>35.546768</v>
      </c>
      <c r="AP311" s="39">
        <f>IF(ISBLANK(AO312),"",Short3[[#This Row],[Adj Close]]/AO312-1)</f>
        <v>-5.3804158637751343E-3</v>
      </c>
      <c r="AQ311" s="32">
        <v>42912</v>
      </c>
      <c r="AR311" s="47">
        <v>22.352539</v>
      </c>
      <c r="AS311" s="36">
        <f>IF(ISBLANK(AR312),"",Short4[[#This Row],[Adj Close]]/AR312-1)</f>
        <v>4.1076006589844782E-2</v>
      </c>
      <c r="AT311" s="40">
        <v>42912</v>
      </c>
      <c r="AU311" s="42">
        <v>21.50271</v>
      </c>
      <c r="AV311" s="39">
        <f>IF(ISBLANK(AU312),"",Short5[[#This Row],[Adj Close]]/AU312-1)</f>
        <v>-6.0949209485133826E-3</v>
      </c>
      <c r="AW311" s="32">
        <v>42912</v>
      </c>
      <c r="AX311" s="47">
        <v>24.785620000000002</v>
      </c>
      <c r="AY311" s="36">
        <f>IF(ISBLANK(AX312),"",Short6[[#This Row],[Adj Close]]/AX312-1)</f>
        <v>-1.2925453440524315E-3</v>
      </c>
      <c r="AZ311" s="40">
        <v>42912</v>
      </c>
      <c r="BA311" s="42">
        <v>106.53089900000001</v>
      </c>
      <c r="BB311" s="39">
        <f>IF(ISBLANK(BA312),"",Short7[[#This Row],[Adj Close]]/BA312-1)</f>
        <v>-6.9816936313863875E-2</v>
      </c>
    </row>
    <row r="312" spans="1:54" x14ac:dyDescent="0.25">
      <c r="A312" s="40">
        <v>42905</v>
      </c>
      <c r="B312" s="42">
        <v>2438.3000489999999</v>
      </c>
      <c r="C312" s="39">
        <f>IF(ISBLANK(B313), "", GSPC[[#This Row],[Adj Close]]/B313-1)</f>
        <v>2.1166583266269967E-3</v>
      </c>
      <c r="D312" s="40">
        <v>42905</v>
      </c>
      <c r="E312" s="38">
        <v>16.440000999999999</v>
      </c>
      <c r="F312" s="39">
        <f>IF(ISBLANK(E313), "", Long0[[#This Row],[Adj Close]]/E313-1)</f>
        <v>0.11006083727211324</v>
      </c>
      <c r="G312" s="32">
        <v>42905</v>
      </c>
      <c r="H312">
        <v>59.803310000000003</v>
      </c>
      <c r="I312" s="36">
        <f>IF(ISBLANK(H313),"",Long1[[#This Row],[Adj Close]]/H313-1)</f>
        <v>-8.6983397975441967E-3</v>
      </c>
      <c r="J312" s="40">
        <v>42912</v>
      </c>
      <c r="K312" s="38">
        <v>22.99</v>
      </c>
      <c r="L312" s="39">
        <f>IF(ISBLANK(K313),"",Long2[[#This Row],[Adj Close]]/K313-1)</f>
        <v>-4.1763961246917281E-2</v>
      </c>
      <c r="P312" s="40">
        <v>42905</v>
      </c>
      <c r="Q312" s="38">
        <v>23.449221000000001</v>
      </c>
      <c r="R312" s="39">
        <f>IF(ISBLANK(Q313),"",Long4[[#This Row],[Adj Close]]/Q313-1)</f>
        <v>-2.3881440239391205E-2</v>
      </c>
      <c r="S312" s="32">
        <v>42905</v>
      </c>
      <c r="T312">
        <v>36</v>
      </c>
      <c r="U312" s="36">
        <f>IF(ISBLANK(T313),"",Long5[[#This Row],[Adj Close]]/T313-1)</f>
        <v>5.8823529411764719E-2</v>
      </c>
      <c r="V312" s="40">
        <v>42905</v>
      </c>
      <c r="W312" s="38">
        <v>52.130001</v>
      </c>
      <c r="X312" s="39">
        <f>IF(ISBLANK(W313),"",Long6[[#This Row],[Adj Close]]/W313-1)</f>
        <v>4.4270895203160965E-2</v>
      </c>
      <c r="Y312" s="32">
        <v>42905</v>
      </c>
      <c r="Z312">
        <v>10.649806999999999</v>
      </c>
      <c r="AA312" s="36">
        <f>IF(ISBLANK(Z313),"",Long7[[#This Row],[Adj Close]]/Z313-1)</f>
        <v>2.8130646977173379E-2</v>
      </c>
      <c r="AE312" s="32">
        <v>42905</v>
      </c>
      <c r="AF312" s="47">
        <v>48.585037</v>
      </c>
      <c r="AG312" s="36">
        <f>IF(ISBLANK(AF313),"",Short0[[#This Row],[Adj Close]]/AF313-1)</f>
        <v>-1.5303152227348793E-2</v>
      </c>
      <c r="AH312" s="40">
        <v>42905</v>
      </c>
      <c r="AI312" s="42">
        <v>46.407466999999997</v>
      </c>
      <c r="AJ312" s="39">
        <f>IF(ISBLANK(AH313),"",Short1[[#This Row],[Adj Close]]/AH313-1)</f>
        <v>-0.9989181904284582</v>
      </c>
      <c r="AK312" s="32">
        <v>42905</v>
      </c>
      <c r="AL312" s="47">
        <v>58.43</v>
      </c>
      <c r="AM312" s="36">
        <f>IF(ISBLANK(AL313),"",Short2[[#This Row],[Adj Close]]/AL313-1)</f>
        <v>1.617391304347815E-2</v>
      </c>
      <c r="AN312" s="40">
        <v>42905</v>
      </c>
      <c r="AO312" s="42">
        <v>35.739058999999997</v>
      </c>
      <c r="AP312" s="39">
        <f>IF(ISBLANK(AO313),"",Short3[[#This Row],[Adj Close]]/AO313-1)</f>
        <v>6.2908406319005072E-2</v>
      </c>
      <c r="AQ312" s="32">
        <v>42905</v>
      </c>
      <c r="AR312" s="47">
        <v>21.470611999999999</v>
      </c>
      <c r="AS312" s="36">
        <f>IF(ISBLANK(AR313),"",Short4[[#This Row],[Adj Close]]/AR313-1)</f>
        <v>9.1027212849368322E-3</v>
      </c>
      <c r="AT312" s="40">
        <v>42905</v>
      </c>
      <c r="AU312" s="42">
        <v>21.634571000000001</v>
      </c>
      <c r="AV312" s="39">
        <f>IF(ISBLANK(AU313),"",Short5[[#This Row],[Adj Close]]/AU313-1)</f>
        <v>1.1448694878050558E-2</v>
      </c>
      <c r="AW312" s="32">
        <v>42905</v>
      </c>
      <c r="AX312" s="47">
        <v>24.817698</v>
      </c>
      <c r="AY312" s="36">
        <f>IF(ISBLANK(AX313),"",Short6[[#This Row],[Adj Close]]/AX313-1)</f>
        <v>2.3825245450011412E-2</v>
      </c>
      <c r="AZ312" s="40">
        <v>42905</v>
      </c>
      <c r="BA312" s="42">
        <v>114.52681</v>
      </c>
      <c r="BB312" s="39">
        <f>IF(ISBLANK(BA313),"",Short7[[#This Row],[Adj Close]]/BA313-1)</f>
        <v>4.9628012569149504E-3</v>
      </c>
    </row>
    <row r="313" spans="1:54" x14ac:dyDescent="0.25">
      <c r="A313" s="40">
        <v>42898</v>
      </c>
      <c r="B313" s="42">
        <v>2433.1499020000001</v>
      </c>
      <c r="C313" s="39">
        <f>IF(ISBLANK(B314), "", GSPC[[#This Row],[Adj Close]]/B314-1)</f>
        <v>5.6743935020642233E-4</v>
      </c>
      <c r="D313" s="40">
        <v>42898</v>
      </c>
      <c r="E313" s="38">
        <v>14.81</v>
      </c>
      <c r="F313" s="39">
        <f>IF(ISBLANK(E314), "", Long0[[#This Row],[Adj Close]]/E314-1)</f>
        <v>1.4383561643835696E-2</v>
      </c>
      <c r="G313" s="32">
        <v>42898</v>
      </c>
      <c r="H313">
        <v>60.328063999999998</v>
      </c>
      <c r="I313" s="36">
        <f>IF(ISBLANK(H314),"",Long1[[#This Row],[Adj Close]]/H314-1)</f>
        <v>9.2325745293575512E-3</v>
      </c>
      <c r="J313" s="40">
        <v>42905</v>
      </c>
      <c r="K313" s="38">
        <v>23.992000999999998</v>
      </c>
      <c r="L313" s="39">
        <f>IF(ISBLANK(K314),"",Long2[[#This Row],[Adj Close]]/K314-1)</f>
        <v>2.6483636096505947E-2</v>
      </c>
      <c r="P313" s="40">
        <v>42898</v>
      </c>
      <c r="Q313" s="38">
        <v>24.022922999999999</v>
      </c>
      <c r="R313" s="39">
        <f>IF(ISBLANK(Q314),"",Long4[[#This Row],[Adj Close]]/Q314-1)</f>
        <v>-3.001641059375848E-2</v>
      </c>
      <c r="S313" s="32">
        <v>42898</v>
      </c>
      <c r="T313">
        <v>34</v>
      </c>
      <c r="U313" s="36">
        <f>IF(ISBLANK(T314),"",Long5[[#This Row],[Adj Close]]/T314-1)</f>
        <v>7.4249605055292323E-2</v>
      </c>
      <c r="V313" s="40">
        <v>42898</v>
      </c>
      <c r="W313" s="38">
        <v>49.919998</v>
      </c>
      <c r="X313" s="39">
        <f>IF(ISBLANK(W314),"",Long6[[#This Row],[Adj Close]]/W314-1)</f>
        <v>-4.7847288676234889E-3</v>
      </c>
      <c r="Y313" s="32">
        <v>42898</v>
      </c>
      <c r="Z313">
        <v>10.358418</v>
      </c>
      <c r="AA313" s="36">
        <f>IF(ISBLANK(Z314),"",Long7[[#This Row],[Adj Close]]/Z314-1)</f>
        <v>-2.5641030464843895E-2</v>
      </c>
      <c r="AE313" s="32">
        <v>42898</v>
      </c>
      <c r="AF313" s="47">
        <v>49.340096000000003</v>
      </c>
      <c r="AG313" s="36">
        <f>IF(ISBLANK(AF314),"",Short0[[#This Row],[Adj Close]]/AF314-1)</f>
        <v>1.7884383618876454E-2</v>
      </c>
      <c r="AH313" s="40">
        <v>42898</v>
      </c>
      <c r="AI313" s="42">
        <v>46.524155</v>
      </c>
      <c r="AJ313" s="39">
        <f>IF(ISBLANK(AH314),"",Short1[[#This Row],[Adj Close]]/AH314-1)</f>
        <v>-0.9989152933016251</v>
      </c>
      <c r="AK313" s="32">
        <v>42898</v>
      </c>
      <c r="AL313" s="47">
        <v>57.5</v>
      </c>
      <c r="AM313" s="36">
        <f>IF(ISBLANK(AL314),"",Short2[[#This Row],[Adj Close]]/AL314-1)</f>
        <v>-1.3214347005320093E-2</v>
      </c>
      <c r="AN313" s="40">
        <v>42898</v>
      </c>
      <c r="AO313" s="42">
        <v>33.623837000000002</v>
      </c>
      <c r="AP313" s="39">
        <f>IF(ISBLANK(AO314),"",Short3[[#This Row],[Adj Close]]/AO314-1)</f>
        <v>-8.4060893356592503E-2</v>
      </c>
      <c r="AQ313" s="32">
        <v>42898</v>
      </c>
      <c r="AR313" s="47">
        <v>21.276934000000001</v>
      </c>
      <c r="AS313" s="36">
        <f>IF(ISBLANK(AR314),"",Short4[[#This Row],[Adj Close]]/AR314-1)</f>
        <v>3.9013650348481033E-2</v>
      </c>
      <c r="AT313" s="40">
        <v>42898</v>
      </c>
      <c r="AU313" s="42">
        <v>21.389686999999999</v>
      </c>
      <c r="AV313" s="39">
        <f>IF(ISBLANK(AU314),"",Short5[[#This Row],[Adj Close]]/AU314-1)</f>
        <v>-3.4027914608263377E-2</v>
      </c>
      <c r="AW313" s="32">
        <v>42898</v>
      </c>
      <c r="AX313" s="47">
        <v>24.240169999999999</v>
      </c>
      <c r="AY313" s="36">
        <f>IF(ISBLANK(AX314),"",Short6[[#This Row],[Adj Close]]/AX314-1)</f>
        <v>-1.6276093002326686E-2</v>
      </c>
      <c r="AZ313" s="40">
        <v>42898</v>
      </c>
      <c r="BA313" s="42">
        <v>113.961243</v>
      </c>
      <c r="BB313" s="39">
        <f>IF(ISBLANK(BA314),"",Short7[[#This Row],[Adj Close]]/BA314-1)</f>
        <v>-6.3301333126466242E-2</v>
      </c>
    </row>
    <row r="314" spans="1:54" x14ac:dyDescent="0.25">
      <c r="A314" s="40">
        <v>42891</v>
      </c>
      <c r="B314" s="42">
        <v>2431.7700199999999</v>
      </c>
      <c r="C314" s="39">
        <f>IF(ISBLANK(B315), "", GSPC[[#This Row],[Adj Close]]/B315-1)</f>
        <v>-2.9929636281363914E-3</v>
      </c>
      <c r="D314" s="40">
        <v>42891</v>
      </c>
      <c r="E314" s="38">
        <v>14.6</v>
      </c>
      <c r="F314" s="39">
        <f>IF(ISBLANK(E315), "", Long0[[#This Row],[Adj Close]]/E315-1)</f>
        <v>2.528089887640439E-2</v>
      </c>
      <c r="G314" s="32">
        <v>42891</v>
      </c>
      <c r="H314">
        <v>59.776176</v>
      </c>
      <c r="I314" s="36">
        <f>IF(ISBLANK(H315),"",Long1[[#This Row],[Adj Close]]/H315-1)</f>
        <v>-1.579010429060812E-2</v>
      </c>
      <c r="J314" s="40">
        <v>42898</v>
      </c>
      <c r="K314" s="38">
        <v>23.372999</v>
      </c>
      <c r="L314" s="39">
        <f>IF(ISBLANK(K315),"",Long2[[#This Row],[Adj Close]]/K315-1)</f>
        <v>-6.7578891274539865E-2</v>
      </c>
      <c r="P314" s="40">
        <v>42891</v>
      </c>
      <c r="Q314" s="38">
        <v>24.766318999999999</v>
      </c>
      <c r="R314" s="39">
        <f>IF(ISBLANK(Q315),"",Long4[[#This Row],[Adj Close]]/Q315-1)</f>
        <v>-6.6332826588867411E-3</v>
      </c>
      <c r="S314" s="32">
        <v>42891</v>
      </c>
      <c r="T314">
        <v>31.65</v>
      </c>
      <c r="U314" s="36">
        <f>IF(ISBLANK(T315),"",Long5[[#This Row],[Adj Close]]/T315-1)</f>
        <v>-3.7993979453253557E-2</v>
      </c>
      <c r="V314" s="40">
        <v>42891</v>
      </c>
      <c r="W314" s="38">
        <v>50.16</v>
      </c>
      <c r="X314" s="39">
        <f>IF(ISBLANK(W315),"",Long6[[#This Row],[Adj Close]]/W315-1)</f>
        <v>-4.3668319895429075E-3</v>
      </c>
      <c r="Y314" s="32">
        <v>42891</v>
      </c>
      <c r="Z314">
        <v>10.631008</v>
      </c>
      <c r="AA314" s="36">
        <f>IF(ISBLANK(Z315),"",Long7[[#This Row],[Adj Close]]/Z315-1)</f>
        <v>2.2604043702895371E-2</v>
      </c>
      <c r="AE314" s="32">
        <v>42891</v>
      </c>
      <c r="AF314" s="47">
        <v>48.473182999999999</v>
      </c>
      <c r="AG314" s="36">
        <f>IF(ISBLANK(AF315),"",Short0[[#This Row],[Adj Close]]/AF315-1)</f>
        <v>-1.3844093150234937E-2</v>
      </c>
      <c r="AH314" s="40">
        <v>42891</v>
      </c>
      <c r="AI314" s="42">
        <v>48.597468999999997</v>
      </c>
      <c r="AJ314" s="39">
        <f>IF(ISBLANK(AH315),"",Short1[[#This Row],[Adj Close]]/AH315-1)</f>
        <v>-0.99886676921462547</v>
      </c>
      <c r="AK314" s="32">
        <v>42891</v>
      </c>
      <c r="AL314" s="47">
        <v>58.27</v>
      </c>
      <c r="AM314" s="36">
        <f>IF(ISBLANK(AL315),"",Short2[[#This Row],[Adj Close]]/AL315-1)</f>
        <v>-6.7829117511729931E-2</v>
      </c>
      <c r="AN314" s="40">
        <v>42891</v>
      </c>
      <c r="AO314" s="42">
        <v>36.709685999999998</v>
      </c>
      <c r="AP314" s="39">
        <f>IF(ISBLANK(AO315),"",Short3[[#This Row],[Adj Close]]/AO315-1)</f>
        <v>2.5844316076654827E-2</v>
      </c>
      <c r="AQ314" s="32">
        <v>42891</v>
      </c>
      <c r="AR314" s="47">
        <v>20.478012</v>
      </c>
      <c r="AS314" s="36">
        <f>IF(ISBLANK(AR315),"",Short4[[#This Row],[Adj Close]]/AR315-1)</f>
        <v>8.7419664251011886E-2</v>
      </c>
      <c r="AT314" s="40">
        <v>42891</v>
      </c>
      <c r="AU314" s="42">
        <v>22.143173000000001</v>
      </c>
      <c r="AV314" s="39">
        <f>IF(ISBLANK(AU315),"",Short5[[#This Row],[Adj Close]]/AU315-1)</f>
        <v>5.1700035626339513E-2</v>
      </c>
      <c r="AW314" s="32">
        <v>42891</v>
      </c>
      <c r="AX314" s="47">
        <v>24.641233</v>
      </c>
      <c r="AY314" s="36">
        <f>IF(ISBLANK(AX315),"",Short6[[#This Row],[Adj Close]]/AX315-1)</f>
        <v>4.9897637972079245E-2</v>
      </c>
      <c r="AZ314" s="40">
        <v>42891</v>
      </c>
      <c r="BA314" s="42">
        <v>121.662651</v>
      </c>
      <c r="BB314" s="39">
        <f>IF(ISBLANK(BA315),"",Short7[[#This Row],[Adj Close]]/BA315-1)</f>
        <v>6.5755572086894754E-2</v>
      </c>
    </row>
    <row r="315" spans="1:54" x14ac:dyDescent="0.25">
      <c r="A315" s="40">
        <v>42884</v>
      </c>
      <c r="B315" s="42">
        <v>2439.070068</v>
      </c>
      <c r="C315" s="39">
        <f>IF(ISBLANK(B316), "", GSPC[[#This Row],[Adj Close]]/B316-1)</f>
        <v>9.6240611244065022E-3</v>
      </c>
      <c r="D315" s="40">
        <v>42884</v>
      </c>
      <c r="E315" s="38">
        <v>14.24</v>
      </c>
      <c r="F315" s="39">
        <f>IF(ISBLANK(E316), "", Long0[[#This Row],[Adj Close]]/E316-1)</f>
        <v>-5.3191489361702038E-2</v>
      </c>
      <c r="G315" s="32">
        <v>42884</v>
      </c>
      <c r="H315">
        <v>60.735191</v>
      </c>
      <c r="I315" s="36">
        <f>IF(ISBLANK(H316),"",Long1[[#This Row],[Adj Close]]/H316-1)</f>
        <v>1.4661363702923147E-2</v>
      </c>
      <c r="J315" s="40">
        <v>42891</v>
      </c>
      <c r="K315" s="38">
        <v>25.066998999999999</v>
      </c>
      <c r="L315" s="39">
        <f>IF(ISBLANK(K316),"",Long2[[#This Row],[Adj Close]]/K316-1)</f>
        <v>-9.5227592254323312E-3</v>
      </c>
      <c r="P315" s="40">
        <v>42884</v>
      </c>
      <c r="Q315" s="38">
        <v>24.931698000000001</v>
      </c>
      <c r="R315" s="39">
        <f>IF(ISBLANK(Q316),"",Long4[[#This Row],[Adj Close]]/Q316-1)</f>
        <v>-1.707232636748035E-2</v>
      </c>
      <c r="S315" s="32">
        <v>42884</v>
      </c>
      <c r="T315">
        <v>32.900002000000001</v>
      </c>
      <c r="U315" s="36">
        <f>IF(ISBLANK(T316),"",Long5[[#This Row],[Adj Close]]/T316-1)</f>
        <v>8.5808682699956451E-2</v>
      </c>
      <c r="V315" s="40">
        <v>42884</v>
      </c>
      <c r="W315" s="38">
        <v>50.380001</v>
      </c>
      <c r="X315" s="39">
        <f>IF(ISBLANK(W316),"",Long6[[#This Row],[Adj Close]]/W316-1)</f>
        <v>4.2632471026490038E-2</v>
      </c>
      <c r="Y315" s="32">
        <v>42884</v>
      </c>
      <c r="Z315">
        <v>10.396015999999999</v>
      </c>
      <c r="AA315" s="36">
        <f>IF(ISBLANK(Z316),"",Long7[[#This Row],[Adj Close]]/Z316-1)</f>
        <v>2.9795169539030608E-2</v>
      </c>
      <c r="AE315" s="32">
        <v>42884</v>
      </c>
      <c r="AF315" s="47">
        <v>49.153671000000003</v>
      </c>
      <c r="AG315" s="36">
        <f>IF(ISBLANK(AF316),"",Short0[[#This Row],[Adj Close]]/AF316-1)</f>
        <v>2.3287769791062285E-2</v>
      </c>
      <c r="AH315" s="40">
        <v>42884</v>
      </c>
      <c r="AI315" s="42">
        <v>49.884922000000003</v>
      </c>
      <c r="AJ315" s="39">
        <f>IF(ISBLANK(AH316),"",Short1[[#This Row],[Adj Close]]/AH316-1)</f>
        <v>-0.99883655754833589</v>
      </c>
      <c r="AK315" s="32">
        <v>42884</v>
      </c>
      <c r="AL315" s="47">
        <v>62.509998000000003</v>
      </c>
      <c r="AM315" s="36">
        <f>IF(ISBLANK(AL316),"",Short2[[#This Row],[Adj Close]]/AL316-1)</f>
        <v>1.602275276398224E-3</v>
      </c>
      <c r="AN315" s="40">
        <v>42884</v>
      </c>
      <c r="AO315" s="42">
        <v>35.784851000000003</v>
      </c>
      <c r="AP315" s="39">
        <f>IF(ISBLANK(AO316),"",Short3[[#This Row],[Adj Close]]/AO316-1)</f>
        <v>-1.6112804284569515E-2</v>
      </c>
      <c r="AQ315" s="32">
        <v>42884</v>
      </c>
      <c r="AR315" s="47">
        <v>18.831747</v>
      </c>
      <c r="AS315" s="36">
        <f>IF(ISBLANK(AR316),"",Short4[[#This Row],[Adj Close]]/AR316-1)</f>
        <v>2.9884666352425038E-2</v>
      </c>
      <c r="AT315" s="40">
        <v>42884</v>
      </c>
      <c r="AU315" s="42">
        <v>21.054646999999999</v>
      </c>
      <c r="AV315" s="39">
        <f>IF(ISBLANK(AU316),"",Short5[[#This Row],[Adj Close]]/AU316-1)</f>
        <v>-2.8497365455703361E-2</v>
      </c>
      <c r="AW315" s="32">
        <v>42884</v>
      </c>
      <c r="AX315" s="47">
        <v>23.470129</v>
      </c>
      <c r="AY315" s="36">
        <f>IF(ISBLANK(AX316),"",Short6[[#This Row],[Adj Close]]/AX316-1)</f>
        <v>1.2807084484044884E-2</v>
      </c>
      <c r="AZ315" s="40">
        <v>42884</v>
      </c>
      <c r="BA315" s="42">
        <v>114.15624200000001</v>
      </c>
      <c r="BB315" s="39">
        <f>IF(ISBLANK(BA316),"",Short7[[#This Row],[Adj Close]]/BA316-1)</f>
        <v>1.8261029068349144E-2</v>
      </c>
    </row>
    <row r="316" spans="1:54" x14ac:dyDescent="0.25">
      <c r="A316" s="40">
        <v>42877</v>
      </c>
      <c r="B316" s="42">
        <v>2415.820068</v>
      </c>
      <c r="C316" s="39">
        <f>IF(ISBLANK(B317), "", GSPC[[#This Row],[Adj Close]]/B317-1)</f>
        <v>1.4313162401390134E-2</v>
      </c>
      <c r="D316" s="40">
        <v>42877</v>
      </c>
      <c r="E316" s="38">
        <v>15.04</v>
      </c>
      <c r="F316" s="39">
        <f>IF(ISBLANK(E317), "", Long0[[#This Row],[Adj Close]]/E317-1)</f>
        <v>-3.2175032175032148E-2</v>
      </c>
      <c r="G316" s="32">
        <v>42877</v>
      </c>
      <c r="H316">
        <v>59.857596999999998</v>
      </c>
      <c r="I316" s="36">
        <f>IF(ISBLANK(H317),"",Long1[[#This Row],[Adj Close]]/H317-1)</f>
        <v>1.5118161010052589E-4</v>
      </c>
      <c r="J316" s="40">
        <v>42884</v>
      </c>
      <c r="K316" s="38">
        <v>25.308001000000001</v>
      </c>
      <c r="L316" s="39">
        <f>IF(ISBLANK(K317),"",Long2[[#This Row],[Adj Close]]/K317-1)</f>
        <v>0.11666082774444053</v>
      </c>
      <c r="P316" s="40">
        <v>42877</v>
      </c>
      <c r="Q316" s="38">
        <v>25.364733000000001</v>
      </c>
      <c r="R316" s="39">
        <f>IF(ISBLANK(Q317),"",Long4[[#This Row],[Adj Close]]/Q317-1)</f>
        <v>-1.2796494991733298E-2</v>
      </c>
      <c r="S316" s="32">
        <v>42877</v>
      </c>
      <c r="T316">
        <v>30.299999</v>
      </c>
      <c r="U316" s="36">
        <f>IF(ISBLANK(T317),"",Long5[[#This Row],[Adj Close]]/T317-1)</f>
        <v>2.1922394603709927E-2</v>
      </c>
      <c r="V316" s="40">
        <v>42877</v>
      </c>
      <c r="W316" s="38">
        <v>48.32</v>
      </c>
      <c r="X316" s="39">
        <f>IF(ISBLANK(W317),"",Long6[[#This Row],[Adj Close]]/W317-1)</f>
        <v>8.768225103623184E-3</v>
      </c>
      <c r="Y316" s="32">
        <v>42877</v>
      </c>
      <c r="Z316">
        <v>10.095227</v>
      </c>
      <c r="AA316" s="36">
        <f>IF(ISBLANK(Z317),"",Long7[[#This Row],[Adj Close]]/Z317-1)</f>
        <v>6.9721037437592948E-2</v>
      </c>
      <c r="AE316" s="32">
        <v>42877</v>
      </c>
      <c r="AF316" s="47">
        <v>48.035041999999997</v>
      </c>
      <c r="AG316" s="36">
        <f>IF(ISBLANK(AF317),"",Short0[[#This Row],[Adj Close]]/AF317-1)</f>
        <v>-1.1888858112938716E-2</v>
      </c>
      <c r="AH316" s="40">
        <v>42877</v>
      </c>
      <c r="AI316" s="42">
        <v>49.299720999999998</v>
      </c>
      <c r="AJ316" s="39">
        <f>IF(ISBLANK(AH317),"",Short1[[#This Row],[Adj Close]]/AH317-1)</f>
        <v>-0.99885001817121533</v>
      </c>
      <c r="AK316" s="32">
        <v>42877</v>
      </c>
      <c r="AL316" s="47">
        <v>62.41</v>
      </c>
      <c r="AM316" s="36">
        <f>IF(ISBLANK(AL317),"",Short2[[#This Row],[Adj Close]]/AL317-1)</f>
        <v>-5.3389959047474789E-2</v>
      </c>
      <c r="AN316" s="40">
        <v>42877</v>
      </c>
      <c r="AO316" s="42">
        <v>36.370888000000001</v>
      </c>
      <c r="AP316" s="39">
        <f>IF(ISBLANK(AO317),"",Short3[[#This Row],[Adj Close]]/AO317-1)</f>
        <v>4.6916276462163342E-2</v>
      </c>
      <c r="AQ316" s="32">
        <v>42877</v>
      </c>
      <c r="AR316" s="47">
        <v>18.285297</v>
      </c>
      <c r="AS316" s="36">
        <f>IF(ISBLANK(AR317),"",Short4[[#This Row],[Adj Close]]/AR317-1)</f>
        <v>1.5154213068957478E-3</v>
      </c>
      <c r="AT316" s="40">
        <v>42877</v>
      </c>
      <c r="AU316" s="42">
        <v>21.672249000000001</v>
      </c>
      <c r="AV316" s="39">
        <f>IF(ISBLANK(AU317),"",Short5[[#This Row],[Adj Close]]/AU317-1)</f>
        <v>-2.0718798241651903E-2</v>
      </c>
      <c r="AW316" s="32">
        <v>42877</v>
      </c>
      <c r="AX316" s="47">
        <v>23.173345999999999</v>
      </c>
      <c r="AY316" s="36">
        <f>IF(ISBLANK(AX317),"",Short6[[#This Row],[Adj Close]]/AX317-1)</f>
        <v>-4.2743490149819374E-2</v>
      </c>
      <c r="AZ316" s="40">
        <v>42877</v>
      </c>
      <c r="BA316" s="42">
        <v>112.109016</v>
      </c>
      <c r="BB316" s="39">
        <f>IF(ISBLANK(BA317),"",Short7[[#This Row],[Adj Close]]/BA317-1)</f>
        <v>3.4904157365434063E-3</v>
      </c>
    </row>
    <row r="317" spans="1:54" x14ac:dyDescent="0.25">
      <c r="A317" s="40">
        <v>42870</v>
      </c>
      <c r="B317" s="42">
        <v>2381.7299800000001</v>
      </c>
      <c r="C317" s="39">
        <f>IF(ISBLANK(B318), "", GSPC[[#This Row],[Adj Close]]/B318-1)</f>
        <v>-3.8353433334157305E-3</v>
      </c>
      <c r="D317" s="40">
        <v>42870</v>
      </c>
      <c r="E317" s="38">
        <v>15.54</v>
      </c>
      <c r="F317" s="39">
        <f>IF(ISBLANK(E318), "", Long0[[#This Row],[Adj Close]]/E318-1)</f>
        <v>-8.5882352941176521E-2</v>
      </c>
      <c r="G317" s="32">
        <v>42870</v>
      </c>
      <c r="H317">
        <v>59.848548999999998</v>
      </c>
      <c r="I317" s="36">
        <f>IF(ISBLANK(H318),"",Long1[[#This Row],[Adj Close]]/H318-1)</f>
        <v>3.7936268343872204E-3</v>
      </c>
      <c r="J317" s="40">
        <v>42877</v>
      </c>
      <c r="K317" s="38">
        <v>22.664000000000001</v>
      </c>
      <c r="L317" s="39">
        <f>IF(ISBLANK(K318),"",Long2[[#This Row],[Adj Close]]/K318-1)</f>
        <v>0.18072414691325878</v>
      </c>
      <c r="P317" s="40">
        <v>42870</v>
      </c>
      <c r="Q317" s="38">
        <v>25.693519999999999</v>
      </c>
      <c r="R317" s="39">
        <f>IF(ISBLANK(Q318),"",Long4[[#This Row],[Adj Close]]/Q318-1)</f>
        <v>1.1363706590090006E-2</v>
      </c>
      <c r="S317" s="32">
        <v>42870</v>
      </c>
      <c r="T317">
        <v>29.65</v>
      </c>
      <c r="U317" s="36">
        <f>IF(ISBLANK(T318),"",Long5[[#This Row],[Adj Close]]/T318-1)</f>
        <v>6.7911372906235279E-3</v>
      </c>
      <c r="V317" s="40">
        <v>42870</v>
      </c>
      <c r="W317" s="38">
        <v>47.900002000000001</v>
      </c>
      <c r="X317" s="39">
        <f>IF(ISBLANK(W318),"",Long6[[#This Row],[Adj Close]]/W318-1)</f>
        <v>1.358900415154185E-3</v>
      </c>
      <c r="Y317" s="32">
        <v>42870</v>
      </c>
      <c r="Z317">
        <v>9.4372520000000009</v>
      </c>
      <c r="AA317" s="36">
        <f>IF(ISBLANK(Z318),"",Long7[[#This Row],[Adj Close]]/Z318-1)</f>
        <v>4.0414567178922445E-2</v>
      </c>
      <c r="AE317" s="32">
        <v>42870</v>
      </c>
      <c r="AF317" s="47">
        <v>48.612994999999998</v>
      </c>
      <c r="AG317" s="36">
        <f>IF(ISBLANK(AF318),"",Short0[[#This Row],[Adj Close]]/AF318-1)</f>
        <v>3.4927535904833773E-2</v>
      </c>
      <c r="AH317" s="40">
        <v>42870</v>
      </c>
      <c r="AI317" s="42">
        <v>42.912574999999997</v>
      </c>
      <c r="AJ317" s="39">
        <f>IF(ISBLANK(AH318),"",Short1[[#This Row],[Adj Close]]/AH318-1)</f>
        <v>-0.99899884340806755</v>
      </c>
      <c r="AK317" s="32">
        <v>42870</v>
      </c>
      <c r="AL317" s="47">
        <v>65.930000000000007</v>
      </c>
      <c r="AM317" s="36">
        <f>IF(ISBLANK(AL318),"",Short2[[#This Row],[Adj Close]]/AL318-1)</f>
        <v>-2.1519695229431313E-2</v>
      </c>
      <c r="AN317" s="40">
        <v>42870</v>
      </c>
      <c r="AO317" s="42">
        <v>34.740971000000002</v>
      </c>
      <c r="AP317" s="39">
        <f>IF(ISBLANK(AO318),"",Short3[[#This Row],[Adj Close]]/AO318-1)</f>
        <v>-2.5680564418635643E-2</v>
      </c>
      <c r="AQ317" s="32">
        <v>42870</v>
      </c>
      <c r="AR317" s="47">
        <v>18.257629000000001</v>
      </c>
      <c r="AS317" s="36">
        <f>IF(ISBLANK(AR318),"",Short4[[#This Row],[Adj Close]]/AR318-1)</f>
        <v>-1.85908197943363E-2</v>
      </c>
      <c r="AT317" s="40">
        <v>42870</v>
      </c>
      <c r="AU317" s="42">
        <v>22.130772</v>
      </c>
      <c r="AV317" s="39">
        <f>IF(ISBLANK(AU318),"",Short5[[#This Row],[Adj Close]]/AU318-1)</f>
        <v>3.2300454723449556E-2</v>
      </c>
      <c r="AW317" s="32">
        <v>42870</v>
      </c>
      <c r="AX317" s="47">
        <v>24.208083999999999</v>
      </c>
      <c r="AY317" s="36">
        <f>IF(ISBLANK(AX318),"",Short6[[#This Row],[Adj Close]]/AX318-1)</f>
        <v>-1.8217342273927017E-2</v>
      </c>
      <c r="AZ317" s="40">
        <v>42870</v>
      </c>
      <c r="BA317" s="42">
        <v>111.71907</v>
      </c>
      <c r="BB317" s="39">
        <f>IF(ISBLANK(BA318),"",Short7[[#This Row],[Adj Close]]/BA318-1)</f>
        <v>3.5025693005492631E-3</v>
      </c>
    </row>
    <row r="318" spans="1:54" x14ac:dyDescent="0.25">
      <c r="A318" s="40">
        <v>42863</v>
      </c>
      <c r="B318" s="42">
        <v>2390.8999020000001</v>
      </c>
      <c r="C318" s="39">
        <f>IF(ISBLANK(B319), "", GSPC[[#This Row],[Adj Close]]/B319-1)</f>
        <v>-3.4969248667813257E-3</v>
      </c>
      <c r="D318" s="40">
        <v>42863</v>
      </c>
      <c r="E318" s="38">
        <v>17</v>
      </c>
      <c r="F318" s="39">
        <f>IF(ISBLANK(E319), "", Long0[[#This Row],[Adj Close]]/E319-1)</f>
        <v>1.1778563015312216E-3</v>
      </c>
      <c r="G318" s="32">
        <v>42863</v>
      </c>
      <c r="H318">
        <v>59.622363999999997</v>
      </c>
      <c r="I318" s="36">
        <f>IF(ISBLANK(H319),"",Long1[[#This Row],[Adj Close]]/H319-1)</f>
        <v>1.3491274410495802E-2</v>
      </c>
      <c r="J318" s="40">
        <v>42870</v>
      </c>
      <c r="K318" s="38">
        <v>19.195</v>
      </c>
      <c r="L318" s="39">
        <f>IF(ISBLANK(K319),"",Long2[[#This Row],[Adj Close]]/K319-1)</f>
        <v>2.3498694516972396E-3</v>
      </c>
      <c r="P318" s="40">
        <v>42863</v>
      </c>
      <c r="Q318" s="38">
        <v>25.404827000000001</v>
      </c>
      <c r="R318" s="39">
        <f>IF(ISBLANK(Q319),"",Long4[[#This Row],[Adj Close]]/Q319-1)</f>
        <v>1.5384468424725295E-2</v>
      </c>
      <c r="S318" s="32">
        <v>42863</v>
      </c>
      <c r="T318">
        <v>29.450001</v>
      </c>
      <c r="U318" s="36">
        <f>IF(ISBLANK(T319),"",Long5[[#This Row],[Adj Close]]/T319-1)</f>
        <v>0.26939654011221803</v>
      </c>
      <c r="V318" s="40">
        <v>42863</v>
      </c>
      <c r="W318" s="38">
        <v>47.834999000000003</v>
      </c>
      <c r="X318" s="39">
        <f>IF(ISBLANK(W319),"",Long6[[#This Row],[Adj Close]]/W319-1)</f>
        <v>4.6259797763346544E-2</v>
      </c>
      <c r="Y318" s="32">
        <v>42863</v>
      </c>
      <c r="Z318">
        <v>9.070665</v>
      </c>
      <c r="AA318" s="36">
        <f>IF(ISBLANK(Z319),"",Long7[[#This Row],[Adj Close]]/Z319-1)</f>
        <v>2.7689033900375248E-2</v>
      </c>
      <c r="AE318" s="32">
        <v>42863</v>
      </c>
      <c r="AF318" s="47">
        <v>46.972366000000001</v>
      </c>
      <c r="AG318" s="36">
        <f>IF(ISBLANK(AF319),"",Short0[[#This Row],[Adj Close]]/AF319-1)</f>
        <v>1.2050725814105601E-2</v>
      </c>
      <c r="AH318" s="40">
        <v>42863</v>
      </c>
      <c r="AI318" s="42">
        <v>42.728648999999997</v>
      </c>
      <c r="AJ318" s="39">
        <f>IF(ISBLANK(AH319),"",Short1[[#This Row],[Adj Close]]/AH319-1)</f>
        <v>-0.99900297160257612</v>
      </c>
      <c r="AK318" s="32">
        <v>42863</v>
      </c>
      <c r="AL318" s="47">
        <v>67.379997000000003</v>
      </c>
      <c r="AM318" s="36">
        <f>IF(ISBLANK(AL319),"",Short2[[#This Row],[Adj Close]]/AL319-1)</f>
        <v>6.5729756028389819E-3</v>
      </c>
      <c r="AN318" s="40">
        <v>42863</v>
      </c>
      <c r="AO318" s="42">
        <v>35.656654000000003</v>
      </c>
      <c r="AP318" s="39">
        <f>IF(ISBLANK(AO319),"",Short3[[#This Row],[Adj Close]]/AO319-1)</f>
        <v>2.7440716207787652E-2</v>
      </c>
      <c r="AQ318" s="32">
        <v>42863</v>
      </c>
      <c r="AR318" s="47">
        <v>18.603483000000001</v>
      </c>
      <c r="AS318" s="36">
        <f>IF(ISBLANK(AR319),"",Short4[[#This Row],[Adj Close]]/AR319-1)</f>
        <v>-1.3389614751454948E-2</v>
      </c>
      <c r="AT318" s="40">
        <v>42863</v>
      </c>
      <c r="AU318" s="42">
        <v>21.438305</v>
      </c>
      <c r="AV318" s="39">
        <f>IF(ISBLANK(AU319),"",Short5[[#This Row],[Adj Close]]/AU319-1)</f>
        <v>-2.3027833284929078E-2</v>
      </c>
      <c r="AW318" s="32">
        <v>42863</v>
      </c>
      <c r="AX318" s="47">
        <v>24.657274000000001</v>
      </c>
      <c r="AY318" s="36">
        <f>IF(ISBLANK(AX319),"",Short6[[#This Row],[Adj Close]]/AX319-1)</f>
        <v>-4.8002797158086086E-2</v>
      </c>
      <c r="AZ318" s="40">
        <v>42863</v>
      </c>
      <c r="BA318" s="42">
        <v>111.329132</v>
      </c>
      <c r="BB318" s="39">
        <f>IF(ISBLANK(BA319),"",Short7[[#This Row],[Adj Close]]/BA319-1)</f>
        <v>2.6055544092382643E-2</v>
      </c>
    </row>
    <row r="319" spans="1:54" x14ac:dyDescent="0.25">
      <c r="A319" s="40">
        <v>42856</v>
      </c>
      <c r="B319" s="42">
        <v>2399.290039</v>
      </c>
      <c r="C319" s="39">
        <f>IF(ISBLANK(B320), "", GSPC[[#This Row],[Adj Close]]/B320-1)</f>
        <v>6.3292040559226326E-3</v>
      </c>
      <c r="D319" s="40">
        <v>42856</v>
      </c>
      <c r="E319" s="38">
        <v>16.98</v>
      </c>
      <c r="F319" s="39">
        <f>IF(ISBLANK(E320), "", Long0[[#This Row],[Adj Close]]/E320-1)</f>
        <v>-2.3501762632196499E-3</v>
      </c>
      <c r="G319" s="32">
        <v>42856</v>
      </c>
      <c r="H319">
        <v>58.828690000000002</v>
      </c>
      <c r="I319" s="36">
        <f>IF(ISBLANK(H320),"",Long1[[#This Row],[Adj Close]]/H320-1)</f>
        <v>8.0706739250742121E-3</v>
      </c>
      <c r="J319" s="40">
        <v>42863</v>
      </c>
      <c r="K319" s="38">
        <v>19.149999999999999</v>
      </c>
      <c r="L319" s="39">
        <f>IF(ISBLANK(K320),"",Long2[[#This Row],[Adj Close]]/K320-1)</f>
        <v>9.5349768346393526E-2</v>
      </c>
      <c r="P319" s="40">
        <v>42856</v>
      </c>
      <c r="Q319" s="38">
        <v>25.019908999999998</v>
      </c>
      <c r="R319" s="39">
        <f>IF(ISBLANK(Q320),"",Long4[[#This Row],[Adj Close]]/Q320-1)</f>
        <v>-5.101952766904283E-3</v>
      </c>
      <c r="S319" s="32">
        <v>42856</v>
      </c>
      <c r="T319">
        <v>23.200001</v>
      </c>
      <c r="U319" s="36">
        <f>IF(ISBLANK(T320),"",Long5[[#This Row],[Adj Close]]/T320-1)</f>
        <v>-6.45160509885504E-2</v>
      </c>
      <c r="V319" s="40">
        <v>42856</v>
      </c>
      <c r="W319" s="38">
        <v>45.720001000000003</v>
      </c>
      <c r="X319" s="39">
        <f>IF(ISBLANK(W320),"",Long6[[#This Row],[Adj Close]]/W320-1)</f>
        <v>5.1034505747126424E-2</v>
      </c>
      <c r="Y319" s="32">
        <v>42856</v>
      </c>
      <c r="Z319">
        <v>8.8262739999999997</v>
      </c>
      <c r="AA319" s="36">
        <f>IF(ISBLANK(Z320),"",Long7[[#This Row],[Adj Close]]/Z320-1)</f>
        <v>1.0660239597364285E-3</v>
      </c>
      <c r="AE319" s="32">
        <v>42856</v>
      </c>
      <c r="AF319" s="47">
        <v>46.413055</v>
      </c>
      <c r="AG319" s="36">
        <f>IF(ISBLANK(AF320),"",Short0[[#This Row],[Adj Close]]/AF320-1)</f>
        <v>-1.3287281833862963E-2</v>
      </c>
      <c r="AH319" s="40">
        <v>42856</v>
      </c>
      <c r="AI319" s="42">
        <v>43.155017999999998</v>
      </c>
      <c r="AJ319" s="39">
        <f>IF(ISBLANK(AH320),"",Short1[[#This Row],[Adj Close]]/AH320-1)</f>
        <v>-0.99899285822306239</v>
      </c>
      <c r="AK319" s="32">
        <v>42856</v>
      </c>
      <c r="AL319" s="47">
        <v>66.940002000000007</v>
      </c>
      <c r="AM319" s="36">
        <f>IF(ISBLANK(AL320),"",Short2[[#This Row],[Adj Close]]/AL320-1)</f>
        <v>4.0895725109492576E-2</v>
      </c>
      <c r="AN319" s="40">
        <v>42856</v>
      </c>
      <c r="AO319" s="42">
        <v>34.704341999999997</v>
      </c>
      <c r="AP319" s="39">
        <f>IF(ISBLANK(AO320),"",Short3[[#This Row],[Adj Close]]/AO320-1)</f>
        <v>1.4725538803015636E-2</v>
      </c>
      <c r="AQ319" s="32">
        <v>42856</v>
      </c>
      <c r="AR319" s="47">
        <v>18.855957</v>
      </c>
      <c r="AS319" s="36">
        <f>IF(ISBLANK(AR320),"",Short4[[#This Row],[Adj Close]]/AR320-1)</f>
        <v>0.10386719702681102</v>
      </c>
      <c r="AT319" s="40">
        <v>42856</v>
      </c>
      <c r="AU319" s="42">
        <v>21.943619000000002</v>
      </c>
      <c r="AV319" s="39">
        <f>IF(ISBLANK(AU320),"",Short5[[#This Row],[Adj Close]]/AU320-1)</f>
        <v>-0.12922381796747529</v>
      </c>
      <c r="AW319" s="32">
        <v>42856</v>
      </c>
      <c r="AX319" s="47">
        <v>25.900573999999999</v>
      </c>
      <c r="AY319" s="36">
        <f>IF(ISBLANK(AX320),"",Short6[[#This Row],[Adj Close]]/AX320-1)</f>
        <v>9.7180178112875826E-2</v>
      </c>
      <c r="AZ319" s="40">
        <v>42856</v>
      </c>
      <c r="BA319" s="42">
        <v>108.50205200000001</v>
      </c>
      <c r="BB319" s="39">
        <f>IF(ISBLANK(BA320),"",Short7[[#This Row],[Adj Close]]/BA320-1)</f>
        <v>0.24566330236018552</v>
      </c>
    </row>
    <row r="320" spans="1:54" x14ac:dyDescent="0.25">
      <c r="A320" s="40">
        <v>42849</v>
      </c>
      <c r="B320" s="42">
        <v>2384.1999510000001</v>
      </c>
      <c r="C320" s="39">
        <f>IF(ISBLANK(B321), "", GSPC[[#This Row],[Adj Close]]/B321-1)</f>
        <v>1.5119071010659235E-2</v>
      </c>
      <c r="D320" s="40">
        <v>42849</v>
      </c>
      <c r="E320" s="38">
        <v>17.02</v>
      </c>
      <c r="F320" s="39">
        <f>IF(ISBLANK(E321), "", Long0[[#This Row],[Adj Close]]/E321-1)</f>
        <v>2.9464350587173893E-3</v>
      </c>
      <c r="G320" s="32">
        <v>42849</v>
      </c>
      <c r="H320">
        <v>58.357703999999998</v>
      </c>
      <c r="I320" s="36">
        <f>IF(ISBLANK(H321),"",Long1[[#This Row],[Adj Close]]/H321-1)</f>
        <v>1.7981547852649493E-2</v>
      </c>
      <c r="J320" s="40">
        <v>42856</v>
      </c>
      <c r="K320" s="38">
        <v>17.483000000000001</v>
      </c>
      <c r="L320" s="39">
        <f>IF(ISBLANK(K321),"",Long2[[#This Row],[Adj Close]]/K321-1)</f>
        <v>-8.0954682176592407E-2</v>
      </c>
      <c r="P320" s="40">
        <v>42849</v>
      </c>
      <c r="Q320" s="38">
        <v>25.148213999999999</v>
      </c>
      <c r="R320" s="39">
        <f>IF(ISBLANK(Q321),"",Long4[[#This Row],[Adj Close]]/Q321-1)</f>
        <v>3.4641943207905701E-2</v>
      </c>
      <c r="S320" s="32">
        <v>42849</v>
      </c>
      <c r="T320">
        <v>24.799999</v>
      </c>
      <c r="U320" s="36">
        <f>IF(ISBLANK(T321),"",Long5[[#This Row],[Adj Close]]/T321-1)</f>
        <v>-3.6893242718446628E-2</v>
      </c>
      <c r="V320" s="40">
        <v>42849</v>
      </c>
      <c r="W320" s="38">
        <v>43.5</v>
      </c>
      <c r="X320" s="39">
        <f>IF(ISBLANK(W321),"",Long6[[#This Row],[Adj Close]]/W321-1)</f>
        <v>6.3049905329907396E-2</v>
      </c>
      <c r="Y320" s="32">
        <v>42849</v>
      </c>
      <c r="Z320">
        <v>8.8168749999999996</v>
      </c>
      <c r="AA320" s="36">
        <f>IF(ISBLANK(Z321),"",Long7[[#This Row],[Adj Close]]/Z321-1)</f>
        <v>4.2222242711551505E-2</v>
      </c>
      <c r="AE320" s="32">
        <v>42849</v>
      </c>
      <c r="AF320" s="47">
        <v>47.038063000000001</v>
      </c>
      <c r="AG320" s="36">
        <f>IF(ISBLANK(AF321),"",Short0[[#This Row],[Adj Close]]/AF321-1)</f>
        <v>-2.903292527229584E-2</v>
      </c>
      <c r="AH320" s="40">
        <v>42849</v>
      </c>
      <c r="AI320" s="42">
        <v>43.313858000000003</v>
      </c>
      <c r="AJ320" s="39">
        <f>IF(ISBLANK(AH321),"",Short1[[#This Row],[Adj Close]]/AH321-1)</f>
        <v>-0.99898898608841791</v>
      </c>
      <c r="AK320" s="32">
        <v>42849</v>
      </c>
      <c r="AL320" s="47">
        <v>64.309997999999993</v>
      </c>
      <c r="AM320" s="36">
        <f>IF(ISBLANK(AL321),"",Short2[[#This Row],[Adj Close]]/AL321-1)</f>
        <v>2.9948735265034054E-2</v>
      </c>
      <c r="AN320" s="40">
        <v>42849</v>
      </c>
      <c r="AO320" s="42">
        <v>34.200718000000002</v>
      </c>
      <c r="AP320" s="39">
        <f>IF(ISBLANK(AO321),"",Short3[[#This Row],[Adj Close]]/AO321-1)</f>
        <v>1.4118817300159847E-2</v>
      </c>
      <c r="AQ320" s="32">
        <v>42849</v>
      </c>
      <c r="AR320" s="47">
        <v>17.081726</v>
      </c>
      <c r="AS320" s="36">
        <f>IF(ISBLANK(AR321),"",Short4[[#This Row],[Adj Close]]/AR321-1)</f>
        <v>2.0243820802126722E-2</v>
      </c>
      <c r="AT320" s="40">
        <v>42849</v>
      </c>
      <c r="AU320" s="42">
        <v>25.200068000000002</v>
      </c>
      <c r="AV320" s="39">
        <f>IF(ISBLANK(AU321),"",Short5[[#This Row],[Adj Close]]/AU321-1)</f>
        <v>9.7486966663797858E-3</v>
      </c>
      <c r="AW320" s="32">
        <v>42849</v>
      </c>
      <c r="AX320" s="47">
        <v>23.606490999999998</v>
      </c>
      <c r="AY320" s="36">
        <f>IF(ISBLANK(AX321),"",Short6[[#This Row],[Adj Close]]/AX321-1)</f>
        <v>4.1032753924176602E-2</v>
      </c>
      <c r="AZ320" s="40">
        <v>42849</v>
      </c>
      <c r="BA320" s="42">
        <v>87.103836000000001</v>
      </c>
      <c r="BB320" s="39">
        <f>IF(ISBLANK(BA321),"",Short7[[#This Row],[Adj Close]]/BA321-1)</f>
        <v>4.9941416210716794E-2</v>
      </c>
    </row>
    <row r="321" spans="1:54" x14ac:dyDescent="0.25">
      <c r="A321" s="40">
        <v>42842</v>
      </c>
      <c r="B321" s="42">
        <v>2348.6899410000001</v>
      </c>
      <c r="C321" s="39">
        <f>IF(ISBLANK(B322), "", GSPC[[#This Row],[Adj Close]]/B322-1)</f>
        <v>8.4759185106249024E-3</v>
      </c>
      <c r="D321" s="40">
        <v>42842</v>
      </c>
      <c r="E321" s="38">
        <v>16.969999000000001</v>
      </c>
      <c r="F321" s="39">
        <f>IF(ISBLANK(E322), "", Long0[[#This Row],[Adj Close]]/E322-1)</f>
        <v>-0.12570844925296232</v>
      </c>
      <c r="G321" s="32">
        <v>42842</v>
      </c>
      <c r="H321">
        <v>57.326878000000001</v>
      </c>
      <c r="I321" s="36">
        <f>IF(ISBLANK(H322),"",Long1[[#This Row],[Adj Close]]/H322-1)</f>
        <v>-1.3759348270173333E-2</v>
      </c>
      <c r="J321" s="40">
        <v>42849</v>
      </c>
      <c r="K321" s="38">
        <v>19.023001000000001</v>
      </c>
      <c r="L321" s="39">
        <f>IF(ISBLANK(K322),"",Long2[[#This Row],[Adj Close]]/K322-1)</f>
        <v>0.49587174648108823</v>
      </c>
      <c r="P321" s="40">
        <v>42842</v>
      </c>
      <c r="Q321" s="38">
        <v>24.3062</v>
      </c>
      <c r="R321" s="39">
        <f>IF(ISBLANK(Q322),"",Long4[[#This Row],[Adj Close]]/Q322-1)</f>
        <v>-7.2059281237056849E-3</v>
      </c>
      <c r="S321" s="32">
        <v>42842</v>
      </c>
      <c r="T321">
        <v>25.75</v>
      </c>
      <c r="U321" s="36">
        <f>IF(ISBLANK(T322),"",Long5[[#This Row],[Adj Close]]/T322-1)</f>
        <v>4.2510079250604127E-2</v>
      </c>
      <c r="V321" s="40">
        <v>42842</v>
      </c>
      <c r="W321" s="38">
        <v>40.919998</v>
      </c>
      <c r="X321" s="39">
        <f>IF(ISBLANK(W322),"",Long6[[#This Row],[Adj Close]]/W322-1)</f>
        <v>2.9411520328712637E-3</v>
      </c>
      <c r="Y321" s="32">
        <v>42842</v>
      </c>
      <c r="Z321">
        <v>8.4596879999999999</v>
      </c>
      <c r="AA321" s="36">
        <f>IF(ISBLANK(Z322),"",Long7[[#This Row],[Adj Close]]/Z322-1)</f>
        <v>-3.9487707884495848E-2</v>
      </c>
      <c r="AE321" s="32">
        <v>42842</v>
      </c>
      <c r="AF321" s="47">
        <v>48.44455</v>
      </c>
      <c r="AG321" s="36">
        <f>IF(ISBLANK(AF322),"",Short0[[#This Row],[Adj Close]]/AF322-1)</f>
        <v>4.247917977483695E-3</v>
      </c>
      <c r="AH321" s="40">
        <v>42842</v>
      </c>
      <c r="AI321" s="42">
        <v>42.335723999999999</v>
      </c>
      <c r="AJ321" s="39">
        <f>IF(ISBLANK(AH322),"",Short1[[#This Row],[Adj Close]]/AH322-1)</f>
        <v>-0.99901165579549434</v>
      </c>
      <c r="AK321" s="32">
        <v>42842</v>
      </c>
      <c r="AL321" s="47">
        <v>62.439999</v>
      </c>
      <c r="AM321" s="36">
        <f>IF(ISBLANK(AL322),"",Short2[[#This Row],[Adj Close]]/AL322-1)</f>
        <v>4.9588113982581561E-2</v>
      </c>
      <c r="AN321" s="40">
        <v>42842</v>
      </c>
      <c r="AO321" s="42">
        <v>33.724567</v>
      </c>
      <c r="AP321" s="39">
        <f>IF(ISBLANK(AO322),"",Short3[[#This Row],[Adj Close]]/AO322-1)</f>
        <v>-2.2298688932818278E-2</v>
      </c>
      <c r="AQ321" s="32">
        <v>42842</v>
      </c>
      <c r="AR321" s="47">
        <v>16.742788000000001</v>
      </c>
      <c r="AS321" s="36">
        <f>IF(ISBLANK(AR322),"",Short4[[#This Row],[Adj Close]]/AR322-1)</f>
        <v>7.6016796691561472E-2</v>
      </c>
      <c r="AT321" s="40">
        <v>42842</v>
      </c>
      <c r="AU321" s="42">
        <v>24.956772000000001</v>
      </c>
      <c r="AV321" s="39">
        <f>IF(ISBLANK(AU322),"",Short5[[#This Row],[Adj Close]]/AU322-1)</f>
        <v>-2.8768968890902191E-2</v>
      </c>
      <c r="AW321" s="32">
        <v>42842</v>
      </c>
      <c r="AX321" s="47">
        <v>22.676030999999998</v>
      </c>
      <c r="AY321" s="36">
        <f>IF(ISBLANK(AX322),"",Short6[[#This Row],[Adj Close]]/AX322-1)</f>
        <v>-2.8216555389409814E-3</v>
      </c>
      <c r="AZ321" s="40">
        <v>42842</v>
      </c>
      <c r="BA321" s="42">
        <v>82.960662999999997</v>
      </c>
      <c r="BB321" s="39">
        <f>IF(ISBLANK(BA322),"",Short7[[#This Row],[Adj Close]]/BA322-1)</f>
        <v>5.0617234592126747E-2</v>
      </c>
    </row>
    <row r="322" spans="1:54" x14ac:dyDescent="0.25">
      <c r="A322" s="40">
        <v>42835</v>
      </c>
      <c r="B322" s="42">
        <v>2328.9499510000001</v>
      </c>
      <c r="C322" s="39">
        <f>IF(ISBLANK(B323), "", GSPC[[#This Row],[Adj Close]]/B323-1)</f>
        <v>-1.1288319264268654E-2</v>
      </c>
      <c r="D322" s="40">
        <v>42835</v>
      </c>
      <c r="E322" s="38">
        <v>19.41</v>
      </c>
      <c r="F322" s="39">
        <f>IF(ISBLANK(E323), "", Long0[[#This Row],[Adj Close]]/E323-1)</f>
        <v>6.2207876505553372E-3</v>
      </c>
      <c r="G322" s="32">
        <v>42835</v>
      </c>
      <c r="H322">
        <v>58.126663000000001</v>
      </c>
      <c r="I322" s="36">
        <f>IF(ISBLANK(H323),"",Long1[[#This Row],[Adj Close]]/H323-1)</f>
        <v>6.4626646711947178E-3</v>
      </c>
      <c r="J322" s="40">
        <v>42842</v>
      </c>
      <c r="K322" s="38">
        <v>12.717000000000001</v>
      </c>
      <c r="L322" s="39">
        <f>IF(ISBLANK(K323),"",Long2[[#This Row],[Adj Close]]/K323-1)</f>
        <v>6.0456971314209351E-2</v>
      </c>
      <c r="P322" s="40">
        <v>42835</v>
      </c>
      <c r="Q322" s="38">
        <v>24.482620000000001</v>
      </c>
      <c r="R322" s="39">
        <f>IF(ISBLANK(Q323),"",Long4[[#This Row],[Adj Close]]/Q323-1)</f>
        <v>-1.4525459252231143E-2</v>
      </c>
      <c r="S322" s="32">
        <v>42835</v>
      </c>
      <c r="T322">
        <v>24.700001</v>
      </c>
      <c r="U322" s="36">
        <f>IF(ISBLANK(T323),"",Long5[[#This Row],[Adj Close]]/T323-1)</f>
        <v>-6.0361770623742483E-3</v>
      </c>
      <c r="V322" s="40">
        <v>42835</v>
      </c>
      <c r="W322" s="38">
        <v>40.799999</v>
      </c>
      <c r="X322" s="39">
        <f>IF(ISBLANK(W323),"",Long6[[#This Row],[Adj Close]]/W323-1)</f>
        <v>-4.8780731707317448E-3</v>
      </c>
      <c r="Y322" s="32">
        <v>42835</v>
      </c>
      <c r="Z322">
        <v>8.8074750000000002</v>
      </c>
      <c r="AA322" s="36">
        <f>IF(ISBLANK(Z323),"",Long7[[#This Row],[Adj Close]]/Z323-1)</f>
        <v>-8.4655833289801752E-3</v>
      </c>
      <c r="AE322" s="32">
        <v>42835</v>
      </c>
      <c r="AF322" s="47">
        <v>48.239632</v>
      </c>
      <c r="AG322" s="36">
        <f>IF(ISBLANK(AF323),"",Short0[[#This Row],[Adj Close]]/AF323-1)</f>
        <v>2.1902109462269115E-2</v>
      </c>
      <c r="AH322" s="40">
        <v>42835</v>
      </c>
      <c r="AI322" s="42">
        <v>40.354370000000003</v>
      </c>
      <c r="AJ322" s="39">
        <f>IF(ISBLANK(AH323),"",Short1[[#This Row],[Adj Close]]/AH323-1)</f>
        <v>-0.99905775730830293</v>
      </c>
      <c r="AK322" s="32">
        <v>42835</v>
      </c>
      <c r="AL322" s="47">
        <v>59.490001999999997</v>
      </c>
      <c r="AM322" s="36">
        <f>IF(ISBLANK(AL323),"",Short2[[#This Row],[Adj Close]]/AL323-1)</f>
        <v>-2.395404390559408E-2</v>
      </c>
      <c r="AN322" s="40">
        <v>42835</v>
      </c>
      <c r="AO322" s="42">
        <v>34.493732000000001</v>
      </c>
      <c r="AP322" s="39">
        <f>IF(ISBLANK(AO323),"",Short3[[#This Row],[Adj Close]]/AO323-1)</f>
        <v>-4.8737483867654752E-2</v>
      </c>
      <c r="AQ322" s="32">
        <v>42835</v>
      </c>
      <c r="AR322" s="47">
        <v>15.559969000000001</v>
      </c>
      <c r="AS322" s="36">
        <f>IF(ISBLANK(AR323),"",Short4[[#This Row],[Adj Close]]/AR323-1)</f>
        <v>-4.8636070961863287E-2</v>
      </c>
      <c r="AT322" s="40">
        <v>42835</v>
      </c>
      <c r="AU322" s="42">
        <v>25.696020000000001</v>
      </c>
      <c r="AV322" s="39">
        <f>IF(ISBLANK(AU323),"",Short5[[#This Row],[Adj Close]]/AU323-1)</f>
        <v>-4.8180314868492724E-2</v>
      </c>
      <c r="AW322" s="32">
        <v>42835</v>
      </c>
      <c r="AX322" s="47">
        <v>22.740196000000001</v>
      </c>
      <c r="AY322" s="36">
        <f>IF(ISBLANK(AX323),"",Short6[[#This Row],[Adj Close]]/AX323-1)</f>
        <v>9.2556466456896747E-3</v>
      </c>
      <c r="AZ322" s="40">
        <v>42835</v>
      </c>
      <c r="BA322" s="42">
        <v>78.963736999999995</v>
      </c>
      <c r="BB322" s="39">
        <f>IF(ISBLANK(BA323),"",Short7[[#This Row],[Adj Close]]/BA323-1)</f>
        <v>-4.0852793589313041E-2</v>
      </c>
    </row>
    <row r="323" spans="1:54" x14ac:dyDescent="0.25">
      <c r="A323" s="40">
        <v>42828</v>
      </c>
      <c r="B323" s="42">
        <v>2355.540039</v>
      </c>
      <c r="C323" s="39">
        <f>IF(ISBLANK(B324), "", GSPC[[#This Row],[Adj Close]]/B324-1)</f>
        <v>-3.038841711301532E-3</v>
      </c>
      <c r="D323" s="40">
        <v>42828</v>
      </c>
      <c r="E323" s="38">
        <v>19.290001</v>
      </c>
      <c r="F323" s="39">
        <f>IF(ISBLANK(E324), "", Long0[[#This Row],[Adj Close]]/E324-1)</f>
        <v>-0.11391819016995863</v>
      </c>
      <c r="G323" s="32">
        <v>42828</v>
      </c>
      <c r="H323">
        <v>57.753422</v>
      </c>
      <c r="I323" s="36">
        <f>IF(ISBLANK(H324),"",Long1[[#This Row],[Adj Close]]/H324-1)</f>
        <v>2.491707048816405E-2</v>
      </c>
      <c r="J323" s="40">
        <v>42835</v>
      </c>
      <c r="K323" s="38">
        <v>11.992000000000001</v>
      </c>
      <c r="L323" s="39">
        <f>IF(ISBLANK(K324),"",Long2[[#This Row],[Adj Close]]/K324-1)</f>
        <v>-2.7442827442827333E-3</v>
      </c>
      <c r="P323" s="40">
        <v>42828</v>
      </c>
      <c r="Q323" s="38">
        <v>24.843482999999999</v>
      </c>
      <c r="R323" s="39">
        <f>IF(ISBLANK(Q324),"",Long4[[#This Row],[Adj Close]]/Q324-1)</f>
        <v>7.4794864326868105E-3</v>
      </c>
      <c r="S323" s="32">
        <v>42828</v>
      </c>
      <c r="T323">
        <v>24.85</v>
      </c>
      <c r="U323" s="36">
        <f>IF(ISBLANK(T324),"",Long5[[#This Row],[Adj Close]]/T324-1)</f>
        <v>-5.9999999999998943E-3</v>
      </c>
      <c r="V323" s="40">
        <v>42828</v>
      </c>
      <c r="W323" s="38">
        <v>41</v>
      </c>
      <c r="X323" s="39">
        <f>IF(ISBLANK(W324),"",Long6[[#This Row],[Adj Close]]/W324-1)</f>
        <v>2.3848221942725623E-2</v>
      </c>
      <c r="Y323" s="32">
        <v>42828</v>
      </c>
      <c r="Z323">
        <v>8.8826719999999995</v>
      </c>
      <c r="AA323" s="36">
        <f>IF(ISBLANK(Z324),"",Long7[[#This Row],[Adj Close]]/Z324-1)</f>
        <v>9.6153988230378573E-3</v>
      </c>
      <c r="AE323" s="32">
        <v>42828</v>
      </c>
      <c r="AF323" s="47">
        <v>47.205727000000003</v>
      </c>
      <c r="AG323" s="36">
        <f>IF(ISBLANK(AF324),"",Short0[[#This Row],[Adj Close]]/AF324-1)</f>
        <v>-9.9630100360582619E-3</v>
      </c>
      <c r="AH323" s="40">
        <v>42828</v>
      </c>
      <c r="AI323" s="42">
        <v>40.312569000000003</v>
      </c>
      <c r="AJ323" s="39">
        <f>IF(ISBLANK(AH324),"",Short1[[#This Row],[Adj Close]]/AH324-1)</f>
        <v>-0.99905857945867682</v>
      </c>
      <c r="AK323" s="32">
        <v>42828</v>
      </c>
      <c r="AL323" s="47">
        <v>60.950001</v>
      </c>
      <c r="AM323" s="36">
        <f>IF(ISBLANK(AL324),"",Short2[[#This Row],[Adj Close]]/AL324-1)</f>
        <v>-2.1512280919693594E-2</v>
      </c>
      <c r="AN323" s="40">
        <v>42828</v>
      </c>
      <c r="AO323" s="42">
        <v>36.261001999999998</v>
      </c>
      <c r="AP323" s="39">
        <f>IF(ISBLANK(AO324),"",Short3[[#This Row],[Adj Close]]/AO324-1)</f>
        <v>1.5644868213776419E-2</v>
      </c>
      <c r="AQ323" s="32">
        <v>42828</v>
      </c>
      <c r="AR323" s="47">
        <v>16.355433000000001</v>
      </c>
      <c r="AS323" s="36">
        <f>IF(ISBLANK(AR324),"",Short4[[#This Row],[Adj Close]]/AR324-1)</f>
        <v>-1.2528630175891453E-2</v>
      </c>
      <c r="AT323" s="40">
        <v>42828</v>
      </c>
      <c r="AU323" s="42">
        <v>26.996731</v>
      </c>
      <c r="AV323" s="39">
        <f>IF(ISBLANK(AU324),"",Short5[[#This Row],[Adj Close]]/AU324-1)</f>
        <v>-1.1309100295134322E-2</v>
      </c>
      <c r="AW323" s="32">
        <v>42828</v>
      </c>
      <c r="AX323" s="47">
        <v>22.531651</v>
      </c>
      <c r="AY323" s="36">
        <f>IF(ISBLANK(AX324),"",Short6[[#This Row],[Adj Close]]/AX324-1)</f>
        <v>-6.7182453502127037E-3</v>
      </c>
      <c r="AZ323" s="40">
        <v>42828</v>
      </c>
      <c r="BA323" s="42">
        <v>82.327026000000004</v>
      </c>
      <c r="BB323" s="39">
        <f>IF(ISBLANK(BA324),"",Short7[[#This Row],[Adj Close]]/BA324-1)</f>
        <v>-1.916349506556958E-2</v>
      </c>
    </row>
    <row r="324" spans="1:54" x14ac:dyDescent="0.25">
      <c r="A324" s="40">
        <v>42821</v>
      </c>
      <c r="B324" s="42">
        <v>2362.719971</v>
      </c>
      <c r="C324" s="39">
        <f>IF(ISBLANK(B325), "", GSPC[[#This Row],[Adj Close]]/B325-1)</f>
        <v>7.9949449909550996E-3</v>
      </c>
      <c r="D324" s="40">
        <v>42821</v>
      </c>
      <c r="E324" s="38">
        <v>21.77</v>
      </c>
      <c r="F324" s="39">
        <f>IF(ISBLANK(E325), "", Long0[[#This Row],[Adj Close]]/E325-1)</f>
        <v>0.2175615893490821</v>
      </c>
      <c r="G324" s="32">
        <v>42821</v>
      </c>
      <c r="H324">
        <v>56.349361000000002</v>
      </c>
      <c r="I324" s="36">
        <f>IF(ISBLANK(H325),"",Long1[[#This Row],[Adj Close]]/H325-1)</f>
        <v>1.2939345852351014E-2</v>
      </c>
      <c r="J324" s="40">
        <v>42828</v>
      </c>
      <c r="K324" s="38">
        <v>12.025</v>
      </c>
      <c r="L324" s="39">
        <f>IF(ISBLANK(K325),"",Long2[[#This Row],[Adj Close]]/K325-1)</f>
        <v>-1.9918665449414341E-3</v>
      </c>
      <c r="P324" s="40">
        <v>42821</v>
      </c>
      <c r="Q324" s="38">
        <v>24.659046</v>
      </c>
      <c r="R324" s="39">
        <f>IF(ISBLANK(Q325),"",Long4[[#This Row],[Adj Close]]/Q325-1)</f>
        <v>7.5359742256932982E-3</v>
      </c>
      <c r="S324" s="32">
        <v>42821</v>
      </c>
      <c r="T324">
        <v>25</v>
      </c>
      <c r="U324" s="36">
        <f>IF(ISBLANK(T325),"",Long5[[#This Row],[Adj Close]]/T325-1)</f>
        <v>-1.7681767478123112E-2</v>
      </c>
      <c r="V324" s="40">
        <v>42821</v>
      </c>
      <c r="W324" s="38">
        <v>40.044998</v>
      </c>
      <c r="X324" s="39">
        <f>IF(ISBLANK(W325),"",Long6[[#This Row],[Adj Close]]/W325-1)</f>
        <v>5.1739906717271023E-2</v>
      </c>
      <c r="Y324" s="32">
        <v>42821</v>
      </c>
      <c r="Z324">
        <v>8.7980750000000008</v>
      </c>
      <c r="AA324" s="36">
        <f>IF(ISBLANK(Z325),"",Long7[[#This Row],[Adj Close]]/Z325-1)</f>
        <v>-3.1948928845851876E-3</v>
      </c>
      <c r="AE324" s="32">
        <v>42821</v>
      </c>
      <c r="AF324" s="47">
        <v>47.680771</v>
      </c>
      <c r="AG324" s="36">
        <f>IF(ISBLANK(AF325),"",Short0[[#This Row],[Adj Close]]/AF325-1)</f>
        <v>2.9391236313247582E-3</v>
      </c>
      <c r="AH324" s="40">
        <v>42821</v>
      </c>
      <c r="AI324" s="42">
        <v>41.090065000000003</v>
      </c>
      <c r="AJ324" s="39">
        <f>IF(ISBLANK(AH325),"",Short1[[#This Row],[Adj Close]]/AH325-1)</f>
        <v>-0.99904026568412196</v>
      </c>
      <c r="AK324" s="32">
        <v>42821</v>
      </c>
      <c r="AL324" s="47">
        <v>62.290000999999997</v>
      </c>
      <c r="AM324" s="36">
        <f>IF(ISBLANK(AL325),"",Short2[[#This Row],[Adj Close]]/AL325-1)</f>
        <v>2.2824284964719554E-2</v>
      </c>
      <c r="AN324" s="40">
        <v>42821</v>
      </c>
      <c r="AO324" s="42">
        <v>35.702441999999998</v>
      </c>
      <c r="AP324" s="39">
        <f>IF(ISBLANK(AO325),"",Short3[[#This Row],[Adj Close]]/AO325-1)</f>
        <v>-4.8095434570035844E-2</v>
      </c>
      <c r="AQ324" s="32">
        <v>42821</v>
      </c>
      <c r="AR324" s="47">
        <v>16.562944000000002</v>
      </c>
      <c r="AS324" s="36">
        <f>IF(ISBLANK(AR325),"",Short4[[#This Row],[Adj Close]]/AR325-1)</f>
        <v>3.7927957166261184E-2</v>
      </c>
      <c r="AT324" s="40">
        <v>42821</v>
      </c>
      <c r="AU324" s="42">
        <v>27.305531999999999</v>
      </c>
      <c r="AV324" s="39">
        <f>IF(ISBLANK(AU325),"",Short5[[#This Row],[Adj Close]]/AU325-1)</f>
        <v>1.4956385417652429E-2</v>
      </c>
      <c r="AW324" s="32">
        <v>42821</v>
      </c>
      <c r="AX324" s="47">
        <v>22.684048000000001</v>
      </c>
      <c r="AY324" s="36">
        <f>IF(ISBLANK(AX325),"",Short6[[#This Row],[Adj Close]]/AX325-1)</f>
        <v>5.5617778940963314E-2</v>
      </c>
      <c r="AZ324" s="40">
        <v>42821</v>
      </c>
      <c r="BA324" s="42">
        <v>83.935524000000001</v>
      </c>
      <c r="BB324" s="39">
        <f>IF(ISBLANK(BA325),"",Short7[[#This Row],[Adj Close]]/BA325-1)</f>
        <v>3.2373726820304372E-2</v>
      </c>
    </row>
    <row r="325" spans="1:54" x14ac:dyDescent="0.25">
      <c r="A325" s="40">
        <v>42814</v>
      </c>
      <c r="B325" s="42">
        <v>2343.9799800000001</v>
      </c>
      <c r="C325" s="39">
        <f>IF(ISBLANK(B326), "", GSPC[[#This Row],[Adj Close]]/B326-1)</f>
        <v>-1.4409763481551541E-2</v>
      </c>
      <c r="D325" s="40">
        <v>42814</v>
      </c>
      <c r="E325" s="38">
        <v>17.879999000000002</v>
      </c>
      <c r="F325" s="39">
        <f>IF(ISBLANK(E326), "", Long0[[#This Row],[Adj Close]]/E326-1)</f>
        <v>-0.13831330120481922</v>
      </c>
      <c r="G325" s="32">
        <v>42814</v>
      </c>
      <c r="H325">
        <v>55.629550999999999</v>
      </c>
      <c r="I325" s="36">
        <f>IF(ISBLANK(H326),"",Long1[[#This Row],[Adj Close]]/H326-1)</f>
        <v>4.3317323473868186E-3</v>
      </c>
      <c r="J325" s="40">
        <v>42821</v>
      </c>
      <c r="K325" s="38">
        <v>12.048999999999999</v>
      </c>
      <c r="L325" s="39">
        <f>IF(ISBLANK(K326),"",Long2[[#This Row],[Adj Close]]/K326-1)</f>
        <v>3.2653411038738422E-2</v>
      </c>
      <c r="P325" s="40">
        <v>42814</v>
      </c>
      <c r="Q325" s="38">
        <v>24.474606000000001</v>
      </c>
      <c r="R325" s="39">
        <f>IF(ISBLANK(Q326),"",Long4[[#This Row],[Adj Close]]/Q326-1)</f>
        <v>-1.165789979313725E-2</v>
      </c>
      <c r="S325" s="32">
        <v>42814</v>
      </c>
      <c r="T325">
        <v>25.450001</v>
      </c>
      <c r="U325" s="36">
        <f>IF(ISBLANK(T326),"",Long5[[#This Row],[Adj Close]]/T326-1)</f>
        <v>8.5287842844868011E-2</v>
      </c>
      <c r="V325" s="40">
        <v>42814</v>
      </c>
      <c r="W325" s="38">
        <v>38.075001</v>
      </c>
      <c r="X325" s="39">
        <f>IF(ISBLANK(W326),"",Long6[[#This Row],[Adj Close]]/W326-1)</f>
        <v>1.6688918112445439E-2</v>
      </c>
      <c r="Y325" s="32">
        <v>42814</v>
      </c>
      <c r="Z325">
        <v>8.8262739999999997</v>
      </c>
      <c r="AA325" s="36">
        <f>IF(ISBLANK(Z326),"",Long7[[#This Row],[Adj Close]]/Z326-1)</f>
        <v>-1.0638690381740146E-3</v>
      </c>
      <c r="AE325" s="32">
        <v>42814</v>
      </c>
      <c r="AF325" s="47">
        <v>47.541041999999997</v>
      </c>
      <c r="AG325" s="36">
        <f>IF(ISBLANK(AF326),"",Short0[[#This Row],[Adj Close]]/AF326-1)</f>
        <v>-3.3882427247088676E-2</v>
      </c>
      <c r="AH325" s="40">
        <v>42814</v>
      </c>
      <c r="AI325" s="42">
        <v>37.216495999999999</v>
      </c>
      <c r="AJ325" s="39">
        <f>IF(ISBLANK(AH326),"",Short1[[#This Row],[Adj Close]]/AH326-1)</f>
        <v>-0.99913059789286796</v>
      </c>
      <c r="AK325" s="32">
        <v>42814</v>
      </c>
      <c r="AL325" s="47">
        <v>60.900002000000001</v>
      </c>
      <c r="AM325" s="36">
        <f>IF(ISBLANK(AL326),"",Short2[[#This Row],[Adj Close]]/AL326-1)</f>
        <v>-2.3568975846865126E-2</v>
      </c>
      <c r="AN325" s="40">
        <v>42814</v>
      </c>
      <c r="AO325" s="42">
        <v>37.506324999999997</v>
      </c>
      <c r="AP325" s="39">
        <f>IF(ISBLANK(AO326),"",Short3[[#This Row],[Adj Close]]/AO326-1)</f>
        <v>-2.545796855555893E-2</v>
      </c>
      <c r="AQ325" s="32">
        <v>42814</v>
      </c>
      <c r="AR325" s="47">
        <v>15.957701</v>
      </c>
      <c r="AS325" s="36">
        <f>IF(ISBLANK(AR326),"",Short4[[#This Row],[Adj Close]]/AR326-1)</f>
        <v>-6.6936214382057879E-2</v>
      </c>
      <c r="AT325" s="40">
        <v>42814</v>
      </c>
      <c r="AU325" s="42">
        <v>26.903158000000001</v>
      </c>
      <c r="AV325" s="39">
        <f>IF(ISBLANK(AU326),"",Short5[[#This Row],[Adj Close]]/AU326-1)</f>
        <v>-1.4398316658043364E-2</v>
      </c>
      <c r="AW325" s="32">
        <v>42814</v>
      </c>
      <c r="AX325" s="47">
        <v>21.488883999999999</v>
      </c>
      <c r="AY325" s="36">
        <f>IF(ISBLANK(AX326),"",Short6[[#This Row],[Adj Close]]/AX326-1)</f>
        <v>5.2530826828280919E-3</v>
      </c>
      <c r="AZ325" s="40">
        <v>42814</v>
      </c>
      <c r="BA325" s="42">
        <v>81.303428999999994</v>
      </c>
      <c r="BB325" s="39">
        <f>IF(ISBLANK(BA326),"",Short7[[#This Row],[Adj Close]]/BA326-1)</f>
        <v>-2.4208790924703738E-2</v>
      </c>
    </row>
    <row r="326" spans="1:54" x14ac:dyDescent="0.25">
      <c r="A326" s="40">
        <v>42807</v>
      </c>
      <c r="B326" s="42">
        <v>2378.25</v>
      </c>
      <c r="C326" s="39">
        <f>IF(ISBLANK(B327), "", GSPC[[#This Row],[Adj Close]]/B327-1)</f>
        <v>2.3813123858347218E-3</v>
      </c>
      <c r="D326" s="40">
        <v>42807</v>
      </c>
      <c r="E326" s="38">
        <v>20.75</v>
      </c>
      <c r="F326" s="39">
        <f>IF(ISBLANK(E327), "", Long0[[#This Row],[Adj Close]]/E327-1)</f>
        <v>-1.8912529550827339E-2</v>
      </c>
      <c r="G326" s="32">
        <v>42807</v>
      </c>
      <c r="H326">
        <v>55.389617999999999</v>
      </c>
      <c r="I326" s="36">
        <f>IF(ISBLANK(H327),"",Long1[[#This Row],[Adj Close]]/H327-1)</f>
        <v>-1.7341949654562927E-2</v>
      </c>
      <c r="J326" s="40">
        <v>42814</v>
      </c>
      <c r="K326" s="38">
        <v>11.667999999999999</v>
      </c>
      <c r="L326" s="39">
        <f>IF(ISBLANK(K327),"",Long2[[#This Row],[Adj Close]]/K327-1)</f>
        <v>4.0021392280952028E-2</v>
      </c>
      <c r="P326" s="40">
        <v>42807</v>
      </c>
      <c r="Q326" s="38">
        <v>24.763293999999998</v>
      </c>
      <c r="R326" s="39">
        <f>IF(ISBLANK(Q327),"",Long4[[#This Row],[Adj Close]]/Q327-1)</f>
        <v>2.7278796371931424E-2</v>
      </c>
      <c r="S326" s="32">
        <v>42807</v>
      </c>
      <c r="T326">
        <v>23.450001</v>
      </c>
      <c r="U326" s="36">
        <f>IF(ISBLANK(T327),"",Long5[[#This Row],[Adj Close]]/T327-1)</f>
        <v>0.11666671428571429</v>
      </c>
      <c r="V326" s="40">
        <v>42807</v>
      </c>
      <c r="W326" s="38">
        <v>37.450001</v>
      </c>
      <c r="X326" s="39">
        <f>IF(ISBLANK(W327),"",Long6[[#This Row],[Adj Close]]/W327-1)</f>
        <v>1.53179620614321E-2</v>
      </c>
      <c r="Y326" s="32">
        <v>42807</v>
      </c>
      <c r="Z326">
        <v>8.8356739999999991</v>
      </c>
      <c r="AA326" s="36">
        <f>IF(ISBLANK(Z327),"",Long7[[#This Row],[Adj Close]]/Z327-1)</f>
        <v>-1.6736352317832437E-2</v>
      </c>
      <c r="AE326" s="32">
        <v>42807</v>
      </c>
      <c r="AF326" s="47">
        <v>49.20834</v>
      </c>
      <c r="AG326" s="36">
        <f>IF(ISBLANK(AF327),"",Short0[[#This Row],[Adj Close]]/AF327-1)</f>
        <v>2.0864914326657047E-3</v>
      </c>
      <c r="AH326" s="40">
        <v>42807</v>
      </c>
      <c r="AI326" s="42">
        <v>37.955016999999998</v>
      </c>
      <c r="AJ326" s="39">
        <f>IF(ISBLANK(AH327),"",Short1[[#This Row],[Adj Close]]/AH327-1)</f>
        <v>-0.99911320053738317</v>
      </c>
      <c r="AK326" s="32">
        <v>42807</v>
      </c>
      <c r="AL326" s="47">
        <v>62.369999</v>
      </c>
      <c r="AM326" s="36">
        <f>IF(ISBLANK(AL327),"",Short2[[#This Row],[Adj Close]]/AL327-1)</f>
        <v>2.6835642843739071E-2</v>
      </c>
      <c r="AN326" s="40">
        <v>42807</v>
      </c>
      <c r="AO326" s="42">
        <v>38.486103</v>
      </c>
      <c r="AP326" s="39">
        <f>IF(ISBLANK(AO327),"",Short3[[#This Row],[Adj Close]]/AO327-1)</f>
        <v>-3.1566967307206428E-2</v>
      </c>
      <c r="AQ326" s="32">
        <v>42807</v>
      </c>
      <c r="AR326" s="47">
        <v>17.102475999999999</v>
      </c>
      <c r="AS326" s="36">
        <f>IF(ISBLANK(AR327),"",Short4[[#This Row],[Adj Close]]/AR327-1)</f>
        <v>-1.1988106290067191E-2</v>
      </c>
      <c r="AT326" s="40">
        <v>42807</v>
      </c>
      <c r="AU326" s="42">
        <v>27.296177</v>
      </c>
      <c r="AV326" s="39">
        <f>IF(ISBLANK(AU327),"",Short5[[#This Row],[Adj Close]]/AU327-1)</f>
        <v>-6.8515738594165931E-4</v>
      </c>
      <c r="AW326" s="32">
        <v>42807</v>
      </c>
      <c r="AX326" s="47">
        <v>21.376591000000001</v>
      </c>
      <c r="AY326" s="36">
        <f>IF(ISBLANK(AX327),"",Short6[[#This Row],[Adj Close]]/AX327-1)</f>
        <v>2.9752849288690042E-2</v>
      </c>
      <c r="AZ326" s="40">
        <v>42807</v>
      </c>
      <c r="BA326" s="42">
        <v>83.320518000000007</v>
      </c>
      <c r="BB326" s="39">
        <f>IF(ISBLANK(BA327),"",Short7[[#This Row],[Adj Close]]/BA327-1)</f>
        <v>2.8880757697062664E-2</v>
      </c>
    </row>
    <row r="327" spans="1:54" x14ac:dyDescent="0.25">
      <c r="A327" s="40">
        <v>42800</v>
      </c>
      <c r="B327" s="42">
        <v>2372.6000979999999</v>
      </c>
      <c r="C327" s="39">
        <f>IF(ISBLANK(B328), "", GSPC[[#This Row],[Adj Close]]/B328-1)</f>
        <v>-4.4143889034192751E-3</v>
      </c>
      <c r="D327" s="40">
        <v>42800</v>
      </c>
      <c r="E327" s="38">
        <v>21.15</v>
      </c>
      <c r="F327" s="39">
        <f>IF(ISBLANK(E328), "", Long0[[#This Row],[Adj Close]]/E328-1)</f>
        <v>4.7308422294611852E-4</v>
      </c>
      <c r="G327" s="32">
        <v>42800</v>
      </c>
      <c r="H327">
        <v>56.367134</v>
      </c>
      <c r="I327" s="36">
        <f>IF(ISBLANK(H328),"",Long1[[#This Row],[Adj Close]]/H328-1)</f>
        <v>2.3064591255476552E-2</v>
      </c>
      <c r="J327" s="40">
        <v>42807</v>
      </c>
      <c r="K327" s="38">
        <v>11.218999999999999</v>
      </c>
      <c r="L327" s="39">
        <f>IF(ISBLANK(K328),"",Long2[[#This Row],[Adj Close]]/K328-1)</f>
        <v>6.7300789662598781E-3</v>
      </c>
      <c r="P327" s="40">
        <v>42800</v>
      </c>
      <c r="Q327" s="38">
        <v>24.105719000000001</v>
      </c>
      <c r="R327" s="39">
        <f>IF(ISBLANK(Q328),"",Long4[[#This Row],[Adj Close]]/Q328-1)</f>
        <v>-2.8758292124111295E-2</v>
      </c>
      <c r="S327" s="32">
        <v>42800</v>
      </c>
      <c r="T327">
        <v>21</v>
      </c>
      <c r="U327" s="36">
        <f>IF(ISBLANK(T328),"",Long5[[#This Row],[Adj Close]]/T328-1)</f>
        <v>-5.8295921896678093E-2</v>
      </c>
      <c r="V327" s="40">
        <v>42800</v>
      </c>
      <c r="W327" s="38">
        <v>36.884998000000003</v>
      </c>
      <c r="X327" s="39">
        <f>IF(ISBLANK(W328),"",Long6[[#This Row],[Adj Close]]/W328-1)</f>
        <v>1.864123221875813E-2</v>
      </c>
      <c r="Y327" s="32">
        <v>42800</v>
      </c>
      <c r="Z327">
        <v>8.9860679999999995</v>
      </c>
      <c r="AA327" s="36">
        <f>IF(ISBLANK(Z328),"",Long7[[#This Row],[Adj Close]]/Z328-1)</f>
        <v>3.2397339224517596E-2</v>
      </c>
      <c r="AE327" s="32">
        <v>42800</v>
      </c>
      <c r="AF327" s="47">
        <v>49.105880999999997</v>
      </c>
      <c r="AG327" s="36">
        <f>IF(ISBLANK(AF328),"",Short0[[#This Row],[Adj Close]]/AF328-1)</f>
        <v>5.6513156047560686E-2</v>
      </c>
      <c r="AH327" s="40">
        <v>42800</v>
      </c>
      <c r="AI327" s="42">
        <v>37.175002999999997</v>
      </c>
      <c r="AJ327" s="39">
        <f>IF(ISBLANK(AH328),"",Short1[[#This Row],[Adj Close]]/AH328-1)</f>
        <v>-0.99913128308368193</v>
      </c>
      <c r="AK327" s="32">
        <v>42800</v>
      </c>
      <c r="AL327" s="47">
        <v>60.740001999999997</v>
      </c>
      <c r="AM327" s="36">
        <f>IF(ISBLANK(AL328),"",Short2[[#This Row],[Adj Close]]/AL328-1)</f>
        <v>-3.0796171399271488E-2</v>
      </c>
      <c r="AN327" s="40">
        <v>42800</v>
      </c>
      <c r="AO327" s="42">
        <v>39.740592999999997</v>
      </c>
      <c r="AP327" s="39">
        <f>IF(ISBLANK(AO328),"",Short3[[#This Row],[Adj Close]]/AO328-1)</f>
        <v>-3.9398039811450403E-2</v>
      </c>
      <c r="AQ327" s="32">
        <v>42800</v>
      </c>
      <c r="AR327" s="47">
        <v>17.309989999999999</v>
      </c>
      <c r="AS327" s="36">
        <f>IF(ISBLANK(AR328),"",Short4[[#This Row],[Adj Close]]/AR328-1)</f>
        <v>-3.9531752871100001E-2</v>
      </c>
      <c r="AT327" s="40">
        <v>42800</v>
      </c>
      <c r="AU327" s="42">
        <v>27.314892</v>
      </c>
      <c r="AV327" s="39">
        <f>IF(ISBLANK(AU328),"",Short5[[#This Row],[Adj Close]]/AU328-1)</f>
        <v>-2.5587255893748884E-2</v>
      </c>
      <c r="AW327" s="32">
        <v>42800</v>
      </c>
      <c r="AX327" s="47">
        <v>20.758953000000002</v>
      </c>
      <c r="AY327" s="36">
        <f>IF(ISBLANK(AX328),"",Short6[[#This Row],[Adj Close]]/AX328-1)</f>
        <v>-4.2323220137393536E-3</v>
      </c>
      <c r="AZ327" s="40">
        <v>42800</v>
      </c>
      <c r="BA327" s="42">
        <v>80.981705000000005</v>
      </c>
      <c r="BB327" s="39">
        <f>IF(ISBLANK(BA328),"",Short7[[#This Row],[Adj Close]]/BA328-1)</f>
        <v>-1.0125053605892442E-2</v>
      </c>
    </row>
    <row r="328" spans="1:54" x14ac:dyDescent="0.25">
      <c r="A328" s="40">
        <v>42793</v>
      </c>
      <c r="B328" s="42">
        <v>2383.1201169999999</v>
      </c>
      <c r="C328" s="39">
        <f>IF(ISBLANK(B329), "", GSPC[[#This Row],[Adj Close]]/B329-1)</f>
        <v>6.6657211948502049E-3</v>
      </c>
      <c r="D328" s="40">
        <v>42793</v>
      </c>
      <c r="E328" s="38">
        <v>21.139999</v>
      </c>
      <c r="F328" s="39">
        <f>IF(ISBLANK(E329), "", Long0[[#This Row],[Adj Close]]/E329-1)</f>
        <v>0.18100553072625702</v>
      </c>
      <c r="G328" s="32">
        <v>42793</v>
      </c>
      <c r="H328">
        <v>55.096359</v>
      </c>
      <c r="I328" s="36">
        <f>IF(ISBLANK(H329),"",Long1[[#This Row],[Adj Close]]/H329-1)</f>
        <v>9.7718653652394405E-3</v>
      </c>
      <c r="J328" s="40">
        <v>42800</v>
      </c>
      <c r="K328" s="38">
        <v>11.144</v>
      </c>
      <c r="L328" s="39">
        <f>IF(ISBLANK(K329),"",Long2[[#This Row],[Adj Close]]/K329-1)</f>
        <v>-1.6126142268411137E-3</v>
      </c>
      <c r="P328" s="40">
        <v>42793</v>
      </c>
      <c r="Q328" s="38">
        <v>24.819485</v>
      </c>
      <c r="R328" s="39">
        <f>IF(ISBLANK(Q329),"",Long4[[#This Row],[Adj Close]]/Q329-1)</f>
        <v>-9.8414309133441069E-3</v>
      </c>
      <c r="S328" s="32">
        <v>42793</v>
      </c>
      <c r="T328">
        <v>22.299999</v>
      </c>
      <c r="U328" s="36">
        <f>IF(ISBLANK(T329),"",Long5[[#This Row],[Adj Close]]/T329-1)</f>
        <v>5.4373475177305064E-2</v>
      </c>
      <c r="V328" s="40">
        <v>42793</v>
      </c>
      <c r="W328" s="38">
        <v>36.209999000000003</v>
      </c>
      <c r="X328" s="39">
        <f>IF(ISBLANK(W329),"",Long6[[#This Row],[Adj Close]]/W329-1)</f>
        <v>4.3816663125300304E-2</v>
      </c>
      <c r="Y328" s="32">
        <v>42793</v>
      </c>
      <c r="Z328">
        <v>8.7040790000000001</v>
      </c>
      <c r="AA328" s="36">
        <f>IF(ISBLANK(Z329),"",Long7[[#This Row],[Adj Close]]/Z329-1)</f>
        <v>-1.9067712564204031E-2</v>
      </c>
      <c r="AE328" s="32">
        <v>42793</v>
      </c>
      <c r="AF328" s="47">
        <v>46.479194999999997</v>
      </c>
      <c r="AG328" s="36">
        <f>IF(ISBLANK(AF329),"",Short0[[#This Row],[Adj Close]]/AF329-1)</f>
        <v>5.2076492718228007E-2</v>
      </c>
      <c r="AH328" s="40">
        <v>42793</v>
      </c>
      <c r="AI328" s="42">
        <v>37.050525999999998</v>
      </c>
      <c r="AJ328" s="39">
        <f>IF(ISBLANK(AH329),"",Short1[[#This Row],[Adj Close]]/AH329-1)</f>
        <v>-0.99913405025008184</v>
      </c>
      <c r="AK328" s="32">
        <v>42793</v>
      </c>
      <c r="AL328" s="47">
        <v>62.669998</v>
      </c>
      <c r="AM328" s="36">
        <f>IF(ISBLANK(AL329),"",Short2[[#This Row],[Adj Close]]/AL329-1)</f>
        <v>-2.0700796507974184E-3</v>
      </c>
      <c r="AN328" s="40">
        <v>42793</v>
      </c>
      <c r="AO328" s="42">
        <v>41.370510000000003</v>
      </c>
      <c r="AP328" s="39">
        <f>IF(ISBLANK(AO329),"",Short3[[#This Row],[Adj Close]]/AO329-1)</f>
        <v>7.1631949189781663E-2</v>
      </c>
      <c r="AQ328" s="32">
        <v>42793</v>
      </c>
      <c r="AR328" s="47">
        <v>18.022449000000002</v>
      </c>
      <c r="AS328" s="36">
        <f>IF(ISBLANK(AR329),"",Short4[[#This Row],[Adj Close]]/AR329-1)</f>
        <v>3.3928616299270242E-2</v>
      </c>
      <c r="AT328" s="40">
        <v>42793</v>
      </c>
      <c r="AU328" s="42">
        <v>28.032157999999999</v>
      </c>
      <c r="AV328" s="39">
        <f>IF(ISBLANK(AU329),"",Short5[[#This Row],[Adj Close]]/AU329-1)</f>
        <v>-3.8192451555119411E-2</v>
      </c>
      <c r="AW328" s="32">
        <v>42793</v>
      </c>
      <c r="AX328" s="47">
        <v>20.847185</v>
      </c>
      <c r="AY328" s="36">
        <f>IF(ISBLANK(AX329),"",Short6[[#This Row],[Adj Close]]/AX329-1)</f>
        <v>-2.9861904415324658E-2</v>
      </c>
      <c r="AZ328" s="40">
        <v>42793</v>
      </c>
      <c r="BA328" s="42">
        <v>81.810035999999997</v>
      </c>
      <c r="BB328" s="39">
        <f>IF(ISBLANK(BA329),"",Short7[[#This Row],[Adj Close]]/BA329-1)</f>
        <v>3.6419756480357002E-2</v>
      </c>
    </row>
    <row r="329" spans="1:54" x14ac:dyDescent="0.25">
      <c r="A329" s="40">
        <v>42786</v>
      </c>
      <c r="B329" s="42">
        <v>2367.3400879999999</v>
      </c>
      <c r="C329" s="39">
        <f>IF(ISBLANK(B330), "", GSPC[[#This Row],[Adj Close]]/B330-1)</f>
        <v>6.8817845682969114E-3</v>
      </c>
      <c r="D329" s="40">
        <v>42786</v>
      </c>
      <c r="E329" s="38">
        <v>17.899999999999999</v>
      </c>
      <c r="F329" s="39">
        <f>IF(ISBLANK(E330), "", Long0[[#This Row],[Adj Close]]/E330-1)</f>
        <v>-9.4078583287217077E-3</v>
      </c>
      <c r="G329" s="32">
        <v>42786</v>
      </c>
      <c r="H329">
        <v>54.563175000000001</v>
      </c>
      <c r="I329" s="36">
        <f>IF(ISBLANK(H330),"",Long1[[#This Row],[Adj Close]]/H330-1)</f>
        <v>6.3924334316876052E-3</v>
      </c>
      <c r="J329" s="40">
        <v>42793</v>
      </c>
      <c r="K329" s="38">
        <v>11.162000000000001</v>
      </c>
      <c r="L329" s="39">
        <f>IF(ISBLANK(K330),"",Long2[[#This Row],[Adj Close]]/K330-1)</f>
        <v>-7.2927783706865368E-3</v>
      </c>
      <c r="P329" s="40">
        <v>42786</v>
      </c>
      <c r="Q329" s="38">
        <v>25.066172000000002</v>
      </c>
      <c r="R329" s="39">
        <f>IF(ISBLANK(Q330),"",Long4[[#This Row],[Adj Close]]/Q330-1)</f>
        <v>-2.0826838207647969E-2</v>
      </c>
      <c r="S329" s="32">
        <v>42786</v>
      </c>
      <c r="T329">
        <v>21.15</v>
      </c>
      <c r="U329" s="36">
        <f>IF(ISBLANK(T330),"",Long5[[#This Row],[Adj Close]]/T330-1)</f>
        <v>1.9277108433734869E-2</v>
      </c>
      <c r="V329" s="40">
        <v>42786</v>
      </c>
      <c r="W329" s="38">
        <v>34.689999</v>
      </c>
      <c r="X329" s="39">
        <f>IF(ISBLANK(W330),"",Long6[[#This Row],[Adj Close]]/W330-1)</f>
        <v>5.9445554315049609E-3</v>
      </c>
      <c r="Y329" s="32">
        <v>42786</v>
      </c>
      <c r="Z329">
        <v>8.873272</v>
      </c>
      <c r="AA329" s="36">
        <f>IF(ISBLANK(Z330),"",Long7[[#This Row],[Adj Close]]/Z330-1)</f>
        <v>-7.3607209698547393E-3</v>
      </c>
      <c r="AE329" s="32">
        <v>42786</v>
      </c>
      <c r="AF329" s="47">
        <v>44.178531999999997</v>
      </c>
      <c r="AG329" s="36">
        <f>IF(ISBLANK(AF330),"",Short0[[#This Row],[Adj Close]]/AF330-1)</f>
        <v>2.0878443560172322E-2</v>
      </c>
      <c r="AH329" s="40">
        <v>42786</v>
      </c>
      <c r="AI329" s="42">
        <v>37.805655999999999</v>
      </c>
      <c r="AJ329" s="39">
        <f>IF(ISBLANK(AH330),"",Short1[[#This Row],[Adj Close]]/AH330-1)</f>
        <v>-0.99911625666799131</v>
      </c>
      <c r="AK329" s="32">
        <v>42786</v>
      </c>
      <c r="AL329" s="47">
        <v>62.799999</v>
      </c>
      <c r="AM329" s="36">
        <f>IF(ISBLANK(AL330),"",Short2[[#This Row],[Adj Close]]/AL330-1)</f>
        <v>-2.4390304906463878E-2</v>
      </c>
      <c r="AN329" s="40">
        <v>42786</v>
      </c>
      <c r="AO329" s="42">
        <v>38.605148</v>
      </c>
      <c r="AP329" s="39">
        <f>IF(ISBLANK(AO330),"",Short3[[#This Row],[Adj Close]]/AO330-1)</f>
        <v>2.6158811617107425E-3</v>
      </c>
      <c r="AQ329" s="32">
        <v>42786</v>
      </c>
      <c r="AR329" s="47">
        <v>17.431038000000001</v>
      </c>
      <c r="AS329" s="36">
        <f>IF(ISBLANK(AR330),"",Short4[[#This Row],[Adj Close]]/AR330-1)</f>
        <v>2.3974016223999195E-2</v>
      </c>
      <c r="AT329" s="40">
        <v>42786</v>
      </c>
      <c r="AU329" s="42">
        <v>29.145288000000001</v>
      </c>
      <c r="AV329" s="39">
        <f>IF(ISBLANK(AU330),"",Short5[[#This Row],[Adj Close]]/AU330-1)</f>
        <v>-6.4602481325612526E-2</v>
      </c>
      <c r="AW329" s="32">
        <v>42786</v>
      </c>
      <c r="AX329" s="47">
        <v>21.488883999999999</v>
      </c>
      <c r="AY329" s="36">
        <f>IF(ISBLANK(AX330),"",Short6[[#This Row],[Adj Close]]/AX330-1)</f>
        <v>-5.5359843068174763E-2</v>
      </c>
      <c r="AZ329" s="40">
        <v>42786</v>
      </c>
      <c r="BA329" s="42">
        <v>78.935233999999994</v>
      </c>
      <c r="BB329" s="39">
        <f>IF(ISBLANK(BA330),"",Short7[[#This Row],[Adj Close]]/BA330-1)</f>
        <v>0.12266088002015718</v>
      </c>
    </row>
    <row r="330" spans="1:54" x14ac:dyDescent="0.25">
      <c r="A330" s="40">
        <v>42779</v>
      </c>
      <c r="B330" s="42">
        <v>2351.1599120000001</v>
      </c>
      <c r="C330" s="39">
        <f>IF(ISBLANK(B331), "", GSPC[[#This Row],[Adj Close]]/B331-1)</f>
        <v>1.5137434703394348E-2</v>
      </c>
      <c r="D330" s="40">
        <v>42779</v>
      </c>
      <c r="E330" s="38">
        <v>18.07</v>
      </c>
      <c r="F330" s="39">
        <f>IF(ISBLANK(E331), "", Long0[[#This Row],[Adj Close]]/E331-1)</f>
        <v>0.20386409060626254</v>
      </c>
      <c r="G330" s="32">
        <v>42779</v>
      </c>
      <c r="H330">
        <v>54.216599000000002</v>
      </c>
      <c r="I330" s="36">
        <f>IF(ISBLANK(H331),"",Long1[[#This Row],[Adj Close]]/H331-1)</f>
        <v>1.7511892611266733E-2</v>
      </c>
      <c r="J330" s="40">
        <v>42786</v>
      </c>
      <c r="K330" s="38">
        <v>11.244</v>
      </c>
      <c r="L330" s="39">
        <f>IF(ISBLANK(K331),"",Long2[[#This Row],[Adj Close]]/K331-1)</f>
        <v>3.8389429515222062E-3</v>
      </c>
      <c r="P330" s="40">
        <v>42779</v>
      </c>
      <c r="Q330" s="38">
        <v>25.599325</v>
      </c>
      <c r="R330" s="39">
        <f>IF(ISBLANK(Q331),"",Long4[[#This Row],[Adj Close]]/Q331-1)</f>
        <v>1.4506598350527256E-2</v>
      </c>
      <c r="S330" s="32">
        <v>42779</v>
      </c>
      <c r="T330">
        <v>20.75</v>
      </c>
      <c r="U330" s="36">
        <f>IF(ISBLANK(T331),"",Long5[[#This Row],[Adj Close]]/T331-1)</f>
        <v>-4.3778845908808983E-2</v>
      </c>
      <c r="V330" s="40">
        <v>42779</v>
      </c>
      <c r="W330" s="38">
        <v>34.485000999999997</v>
      </c>
      <c r="X330" s="39">
        <f>IF(ISBLANK(W331),"",Long6[[#This Row],[Adj Close]]/W331-1)</f>
        <v>4.6613254286576034E-3</v>
      </c>
      <c r="Y330" s="32">
        <v>42779</v>
      </c>
      <c r="Z330">
        <v>8.9390699999999992</v>
      </c>
      <c r="AA330" s="36">
        <f>IF(ISBLANK(Z331),"",Long7[[#This Row],[Adj Close]]/Z331-1)</f>
        <v>-1.8575877906042315E-2</v>
      </c>
      <c r="AE330" s="32">
        <v>42779</v>
      </c>
      <c r="AF330" s="47">
        <v>43.275016999999998</v>
      </c>
      <c r="AG330" s="36">
        <f>IF(ISBLANK(AF331),"",Short0[[#This Row],[Adj Close]]/AF331-1)</f>
        <v>-7.4772312728743628E-3</v>
      </c>
      <c r="AH330" s="40">
        <v>42779</v>
      </c>
      <c r="AI330" s="42">
        <v>37.540123000000001</v>
      </c>
      <c r="AJ330" s="39">
        <f>IF(ISBLANK(AH331),"",Short1[[#This Row],[Adj Close]]/AH331-1)</f>
        <v>-0.99912232013934354</v>
      </c>
      <c r="AK330" s="32">
        <v>42779</v>
      </c>
      <c r="AL330" s="47">
        <v>64.370002999999997</v>
      </c>
      <c r="AM330" s="36">
        <f>IF(ISBLANK(AL331),"",Short2[[#This Row],[Adj Close]]/AL331-1)</f>
        <v>2.7454125220937708E-2</v>
      </c>
      <c r="AN330" s="40">
        <v>42779</v>
      </c>
      <c r="AO330" s="42">
        <v>38.504424999999998</v>
      </c>
      <c r="AP330" s="39">
        <f>IF(ISBLANK(AO331),"",Short3[[#This Row],[Adj Close]]/AO331-1)</f>
        <v>6.9702470475923706E-2</v>
      </c>
      <c r="AQ330" s="32">
        <v>42779</v>
      </c>
      <c r="AR330" s="47">
        <v>17.022929999999999</v>
      </c>
      <c r="AS330" s="36">
        <f>IF(ISBLANK(AR331),"",Short4[[#This Row],[Adj Close]]/AR331-1)</f>
        <v>4.7233997133828698E-2</v>
      </c>
      <c r="AT330" s="40">
        <v>42779</v>
      </c>
      <c r="AU330" s="42">
        <v>31.158183999999999</v>
      </c>
      <c r="AV330" s="39">
        <f>IF(ISBLANK(AU331),"",Short5[[#This Row],[Adj Close]]/AU331-1)</f>
        <v>2.2215487250710986E-2</v>
      </c>
      <c r="AW330" s="32">
        <v>42779</v>
      </c>
      <c r="AX330" s="47">
        <v>22.748221999999998</v>
      </c>
      <c r="AY330" s="36">
        <f>IF(ISBLANK(AX331),"",Short6[[#This Row],[Adj Close]]/AX331-1)</f>
        <v>-3.1751333967873108E-2</v>
      </c>
      <c r="AZ330" s="40">
        <v>42779</v>
      </c>
      <c r="BA330" s="42">
        <v>70.310844000000003</v>
      </c>
      <c r="BB330" s="39">
        <f>IF(ISBLANK(BA331),"",Short7[[#This Row],[Adj Close]]/BA331-1)</f>
        <v>0.12910842551437729</v>
      </c>
    </row>
    <row r="331" spans="1:54" x14ac:dyDescent="0.25">
      <c r="A331" s="40">
        <v>42772</v>
      </c>
      <c r="B331" s="42">
        <v>2316.1000979999999</v>
      </c>
      <c r="C331" s="39">
        <f>IF(ISBLANK(B332), "", GSPC[[#This Row],[Adj Close]]/B332-1)</f>
        <v>8.1309367178021841E-3</v>
      </c>
      <c r="D331" s="40">
        <v>42772</v>
      </c>
      <c r="E331" s="38">
        <v>15.01</v>
      </c>
      <c r="F331" s="39">
        <f>IF(ISBLANK(E332), "", Long0[[#This Row],[Adj Close]]/E332-1)</f>
        <v>-4.0894568690095889E-2</v>
      </c>
      <c r="G331" s="32">
        <v>42772</v>
      </c>
      <c r="H331">
        <v>53.283504000000001</v>
      </c>
      <c r="I331" s="36">
        <f>IF(ISBLANK(H332),"",Long1[[#This Row],[Adj Close]]/H332-1)</f>
        <v>-3.3246886913186335E-3</v>
      </c>
      <c r="J331" s="40">
        <v>42779</v>
      </c>
      <c r="K331" s="38">
        <v>11.201000000000001</v>
      </c>
      <c r="L331" s="39">
        <f>IF(ISBLANK(K332),"",Long2[[#This Row],[Adj Close]]/K332-1)</f>
        <v>2.9548710601721151E-3</v>
      </c>
      <c r="P331" s="40">
        <v>42772</v>
      </c>
      <c r="Q331" s="38">
        <v>25.233276</v>
      </c>
      <c r="R331" s="39">
        <f>IF(ISBLANK(Q332),"",Long4[[#This Row],[Adj Close]]/Q332-1)</f>
        <v>1.4070888458325381E-2</v>
      </c>
      <c r="S331" s="32">
        <v>42772</v>
      </c>
      <c r="T331">
        <v>21.700001</v>
      </c>
      <c r="U331" s="36">
        <f>IF(ISBLANK(T332),"",Long5[[#This Row],[Adj Close]]/T332-1)</f>
        <v>6.1124691387545615E-2</v>
      </c>
      <c r="V331" s="40">
        <v>42772</v>
      </c>
      <c r="W331" s="38">
        <v>34.325001</v>
      </c>
      <c r="X331" s="39">
        <f>IF(ISBLANK(W332),"",Long6[[#This Row],[Adj Close]]/W332-1)</f>
        <v>9.8751632522407151E-2</v>
      </c>
      <c r="Y331" s="32">
        <v>42772</v>
      </c>
      <c r="Z331">
        <v>9.1082640000000001</v>
      </c>
      <c r="AA331" s="36">
        <f>IF(ISBLANK(Z332),"",Long7[[#This Row],[Adj Close]]/Z332-1)</f>
        <v>1.7857130883827121E-2</v>
      </c>
      <c r="AE331" s="32">
        <v>42772</v>
      </c>
      <c r="AF331" s="47">
        <v>43.601031999999996</v>
      </c>
      <c r="AG331" s="36">
        <f>IF(ISBLANK(AF332),"",Short0[[#This Row],[Adj Close]]/AF332-1)</f>
        <v>3.6996076133022804E-2</v>
      </c>
      <c r="AH331" s="40">
        <v>42772</v>
      </c>
      <c r="AI331" s="42">
        <v>37.075420000000001</v>
      </c>
      <c r="AJ331" s="39">
        <f>IF(ISBLANK(AH332),"",Short1[[#This Row],[Adj Close]]/AH332-1)</f>
        <v>-0.9991330429089208</v>
      </c>
      <c r="AK331" s="32">
        <v>42772</v>
      </c>
      <c r="AL331" s="47">
        <v>62.650002000000001</v>
      </c>
      <c r="AM331" s="36">
        <f>IF(ISBLANK(AL332),"",Short2[[#This Row],[Adj Close]]/AL332-1)</f>
        <v>3.416969183989127E-2</v>
      </c>
      <c r="AN331" s="40">
        <v>42772</v>
      </c>
      <c r="AO331" s="42">
        <v>35.995452999999998</v>
      </c>
      <c r="AP331" s="39">
        <f>IF(ISBLANK(AO332),"",Short3[[#This Row],[Adj Close]]/AO332-1)</f>
        <v>2.5502529823440145E-3</v>
      </c>
      <c r="AQ331" s="32">
        <v>42772</v>
      </c>
      <c r="AR331" s="47">
        <v>16.255134999999999</v>
      </c>
      <c r="AS331" s="36">
        <f>IF(ISBLANK(AR332),"",Short4[[#This Row],[Adj Close]]/AR332-1)</f>
        <v>1.4461463359896953E-2</v>
      </c>
      <c r="AT331" s="40">
        <v>42772</v>
      </c>
      <c r="AU331" s="42">
        <v>30.481033</v>
      </c>
      <c r="AV331" s="39">
        <f>IF(ISBLANK(AU332),"",Short5[[#This Row],[Adj Close]]/AU332-1)</f>
        <v>3.1711111724129548E-2</v>
      </c>
      <c r="AW331" s="32">
        <v>42772</v>
      </c>
      <c r="AX331" s="47">
        <v>23.494194</v>
      </c>
      <c r="AY331" s="36">
        <f>IF(ISBLANK(AX332),"",Short6[[#This Row],[Adj Close]]/AX332-1)</f>
        <v>1.9491683404926574E-2</v>
      </c>
      <c r="AZ331" s="40">
        <v>42772</v>
      </c>
      <c r="BA331" s="42">
        <v>62.271118000000001</v>
      </c>
      <c r="BB331" s="39">
        <f>IF(ISBLANK(BA332),"",Short7[[#This Row],[Adj Close]]/BA332-1)</f>
        <v>-1.5408462332484052E-2</v>
      </c>
    </row>
    <row r="332" spans="1:54" x14ac:dyDescent="0.25">
      <c r="A332" s="40">
        <v>42765</v>
      </c>
      <c r="B332" s="42">
        <v>2297.419922</v>
      </c>
      <c r="C332" s="39">
        <f>IF(ISBLANK(B333), "", GSPC[[#This Row],[Adj Close]]/B333-1)</f>
        <v>1.1896949349115005E-3</v>
      </c>
      <c r="D332" s="40">
        <v>42765</v>
      </c>
      <c r="E332" s="38">
        <v>15.65</v>
      </c>
      <c r="F332" s="39">
        <f>IF(ISBLANK(E333), "", Long0[[#This Row],[Adj Close]]/E333-1)</f>
        <v>-0.15084102007596312</v>
      </c>
      <c r="G332" s="32">
        <v>42765</v>
      </c>
      <c r="H332">
        <v>53.461246000000003</v>
      </c>
      <c r="I332" s="36">
        <f>IF(ISBLANK(H333),"",Long1[[#This Row],[Adj Close]]/H333-1)</f>
        <v>-9.548922668712434E-3</v>
      </c>
      <c r="J332" s="40">
        <v>42772</v>
      </c>
      <c r="K332" s="38">
        <v>11.167999999999999</v>
      </c>
      <c r="L332" s="39">
        <f>IF(ISBLANK(K333),"",Long2[[#This Row],[Adj Close]]/K333-1)</f>
        <v>1.013024602026058E-2</v>
      </c>
      <c r="P332" s="40">
        <v>42765</v>
      </c>
      <c r="Q332" s="38">
        <v>24.883147999999998</v>
      </c>
      <c r="R332" s="39">
        <f>IF(ISBLANK(Q333),"",Long4[[#This Row],[Adj Close]]/Q333-1)</f>
        <v>-6.6708702166904388E-3</v>
      </c>
      <c r="S332" s="32">
        <v>42765</v>
      </c>
      <c r="T332">
        <v>20.450001</v>
      </c>
      <c r="U332" s="36">
        <f>IF(ISBLANK(T333),"",Long5[[#This Row],[Adj Close]]/T333-1)</f>
        <v>-4.866082961853202E-3</v>
      </c>
      <c r="V332" s="40">
        <v>42765</v>
      </c>
      <c r="W332" s="38">
        <v>31.24</v>
      </c>
      <c r="X332" s="39">
        <f>IF(ISBLANK(W333),"",Long6[[#This Row],[Adj Close]]/W333-1)</f>
        <v>4.1680560186728943E-2</v>
      </c>
      <c r="Y332" s="32">
        <v>42765</v>
      </c>
      <c r="Z332">
        <v>8.9484700000000004</v>
      </c>
      <c r="AA332" s="36">
        <f>IF(ISBLANK(Z333),"",Long7[[#This Row],[Adj Close]]/Z333-1)</f>
        <v>-1.6528876571844653E-2</v>
      </c>
      <c r="AE332" s="32">
        <v>42765</v>
      </c>
      <c r="AF332" s="47">
        <v>42.045513</v>
      </c>
      <c r="AG332" s="36">
        <f>IF(ISBLANK(AF333),"",Short0[[#This Row],[Adj Close]]/AF333-1)</f>
        <v>-1.3344224547301886E-2</v>
      </c>
      <c r="AH332" s="40">
        <v>42765</v>
      </c>
      <c r="AI332" s="42">
        <v>37.116917000000001</v>
      </c>
      <c r="AJ332" s="39">
        <f>IF(ISBLANK(AH333),"",Short1[[#This Row],[Adj Close]]/AH333-1)</f>
        <v>-0.99913193046915194</v>
      </c>
      <c r="AK332" s="32">
        <v>42765</v>
      </c>
      <c r="AL332" s="47">
        <v>60.580002</v>
      </c>
      <c r="AM332" s="36">
        <f>IF(ISBLANK(AL333),"",Short2[[#This Row],[Adj Close]]/AL333-1)</f>
        <v>5.7058121496106784E-2</v>
      </c>
      <c r="AN332" s="40">
        <v>42765</v>
      </c>
      <c r="AO332" s="42">
        <v>35.903888999999999</v>
      </c>
      <c r="AP332" s="39">
        <f>IF(ISBLANK(AO333),"",Short3[[#This Row],[Adj Close]]/AO333-1)</f>
        <v>6.9558198471638688E-2</v>
      </c>
      <c r="AQ332" s="32">
        <v>42765</v>
      </c>
      <c r="AR332" s="47">
        <v>16.023413000000001</v>
      </c>
      <c r="AS332" s="36">
        <f>IF(ISBLANK(AR333),"",Short4[[#This Row],[Adj Close]]/AR333-1)</f>
        <v>2.1585578736038613E-4</v>
      </c>
      <c r="AT332" s="40">
        <v>42765</v>
      </c>
      <c r="AU332" s="42">
        <v>29.544155</v>
      </c>
      <c r="AV332" s="39">
        <f>IF(ISBLANK(AU333),"",Short5[[#This Row],[Adj Close]]/AU333-1)</f>
        <v>1.3685471215792999E-2</v>
      </c>
      <c r="AW332" s="32">
        <v>42765</v>
      </c>
      <c r="AX332" s="47">
        <v>23.045007999999999</v>
      </c>
      <c r="AY332" s="36">
        <f>IF(ISBLANK(AX333),"",Short6[[#This Row],[Adj Close]]/AX333-1)</f>
        <v>2.0241685409459809E-2</v>
      </c>
      <c r="AZ332" s="40">
        <v>42765</v>
      </c>
      <c r="BA332" s="42">
        <v>63.245635999999998</v>
      </c>
      <c r="BB332" s="39">
        <f>IF(ISBLANK(BA333),"",Short7[[#This Row],[Adj Close]]/BA333-1)</f>
        <v>2.3167078801775709E-3</v>
      </c>
    </row>
    <row r="333" spans="1:54" x14ac:dyDescent="0.25">
      <c r="A333" s="40">
        <v>42758</v>
      </c>
      <c r="B333" s="42">
        <v>2294.6899410000001</v>
      </c>
      <c r="C333" s="39">
        <f>IF(ISBLANK(B334), "", GSPC[[#This Row],[Adj Close]]/B334-1)</f>
        <v>1.029356688108618E-2</v>
      </c>
      <c r="D333" s="40">
        <v>42758</v>
      </c>
      <c r="E333" s="38">
        <v>18.43</v>
      </c>
      <c r="F333" s="39">
        <f>IF(ISBLANK(E334), "", Long0[[#This Row],[Adj Close]]/E334-1)</f>
        <v>-7.8500000000000014E-2</v>
      </c>
      <c r="G333" s="32">
        <v>42758</v>
      </c>
      <c r="H333">
        <v>53.976664999999997</v>
      </c>
      <c r="I333" s="36">
        <f>IF(ISBLANK(H334),"",Long1[[#This Row],[Adj Close]]/H334-1)</f>
        <v>3.4400522590428473E-2</v>
      </c>
      <c r="J333" s="40">
        <v>42765</v>
      </c>
      <c r="K333" s="38">
        <v>11.055999999999999</v>
      </c>
      <c r="L333" s="39">
        <f>IF(ISBLANK(K334),"",Long2[[#This Row],[Adj Close]]/K334-1)</f>
        <v>-5.0661171217585621E-2</v>
      </c>
      <c r="P333" s="40">
        <v>42758</v>
      </c>
      <c r="Q333" s="38">
        <v>25.050255</v>
      </c>
      <c r="R333" s="39">
        <f>IF(ISBLANK(Q334),"",Long4[[#This Row],[Adj Close]]/Q334-1)</f>
        <v>-7.8792988340502523E-3</v>
      </c>
      <c r="S333" s="32">
        <v>42758</v>
      </c>
      <c r="T333">
        <v>20.549999</v>
      </c>
      <c r="U333" s="36">
        <f>IF(ISBLANK(T334),"",Long5[[#This Row],[Adj Close]]/T334-1)</f>
        <v>0.10187662198391423</v>
      </c>
      <c r="V333" s="40">
        <v>42758</v>
      </c>
      <c r="W333" s="38">
        <v>29.99</v>
      </c>
      <c r="X333" s="39">
        <f>IF(ISBLANK(W334),"",Long6[[#This Row],[Adj Close]]/W334-1)</f>
        <v>-2.4556870237213535E-2</v>
      </c>
      <c r="Y333" s="32">
        <v>42758</v>
      </c>
      <c r="Z333">
        <v>9.0988640000000007</v>
      </c>
      <c r="AA333" s="36">
        <f>IF(ISBLANK(Z334),"",Long7[[#This Row],[Adj Close]]/Z334-1)</f>
        <v>3.7513415240991055E-2</v>
      </c>
      <c r="AE333" s="32">
        <v>42758</v>
      </c>
      <c r="AF333" s="47">
        <v>42.614165999999997</v>
      </c>
      <c r="AG333" s="36">
        <f>IF(ISBLANK(AF334),"",Short0[[#This Row],[Adj Close]]/AF334-1)</f>
        <v>4.4241774232739894E-2</v>
      </c>
      <c r="AH333" s="40">
        <v>42758</v>
      </c>
      <c r="AI333" s="42">
        <v>36.071368999999997</v>
      </c>
      <c r="AJ333" s="39">
        <f>IF(ISBLANK(AH334),"",Short1[[#This Row],[Adj Close]]/AH334-1)</f>
        <v>-0.99915624502350819</v>
      </c>
      <c r="AK333" s="32">
        <v>42758</v>
      </c>
      <c r="AL333" s="47">
        <v>57.310001</v>
      </c>
      <c r="AM333" s="36">
        <f>IF(ISBLANK(AL334),"",Short2[[#This Row],[Adj Close]]/AL334-1)</f>
        <v>6.5637821971696209E-2</v>
      </c>
      <c r="AN333" s="40">
        <v>42758</v>
      </c>
      <c r="AO333" s="42">
        <v>33.568897</v>
      </c>
      <c r="AP333" s="39">
        <f>IF(ISBLANK(AO334),"",Short3[[#This Row],[Adj Close]]/AO334-1)</f>
        <v>-1.1060198334166382E-2</v>
      </c>
      <c r="AQ333" s="32">
        <v>42758</v>
      </c>
      <c r="AR333" s="47">
        <v>16.019955</v>
      </c>
      <c r="AS333" s="36">
        <f>IF(ISBLANK(AR334),"",Short4[[#This Row],[Adj Close]]/AR334-1)</f>
        <v>7.2470488903313424E-2</v>
      </c>
      <c r="AT333" s="40">
        <v>42758</v>
      </c>
      <c r="AU333" s="42">
        <v>29.145288000000001</v>
      </c>
      <c r="AV333" s="39">
        <f>IF(ISBLANK(AU334),"",Short5[[#This Row],[Adj Close]]/AU334-1)</f>
        <v>4.4758616099942472E-3</v>
      </c>
      <c r="AW333" s="32">
        <v>42758</v>
      </c>
      <c r="AX333" s="47">
        <v>22.587793000000001</v>
      </c>
      <c r="AY333" s="36">
        <f>IF(ISBLANK(AX334),"",Short6[[#This Row],[Adj Close]]/AX334-1)</f>
        <v>-7.4021897906767498E-3</v>
      </c>
      <c r="AZ333" s="40">
        <v>42758</v>
      </c>
      <c r="BA333" s="42">
        <v>63.099452999999997</v>
      </c>
      <c r="BB333" s="39">
        <f>IF(ISBLANK(BA334),"",Short7[[#This Row],[Adj Close]]/BA334-1)</f>
        <v>9.6528253711658518E-2</v>
      </c>
    </row>
    <row r="334" spans="1:54" x14ac:dyDescent="0.25">
      <c r="A334" s="40">
        <v>42751</v>
      </c>
      <c r="B334" s="42">
        <v>2271.3100589999999</v>
      </c>
      <c r="C334" s="39">
        <f>IF(ISBLANK(B335), "", GSPC[[#This Row],[Adj Close]]/B335-1)</f>
        <v>-1.4638950148757601E-3</v>
      </c>
      <c r="D334" s="40">
        <v>42751</v>
      </c>
      <c r="E334" s="38">
        <v>20</v>
      </c>
      <c r="F334" s="39">
        <f>IF(ISBLANK(E335), "", Long0[[#This Row],[Adj Close]]/E335-1)</f>
        <v>-5.3926161491303692E-2</v>
      </c>
      <c r="G334" s="32">
        <v>42751</v>
      </c>
      <c r="H334">
        <v>52.181590999999997</v>
      </c>
      <c r="I334" s="36">
        <f>IF(ISBLANK(H335),"",Long1[[#This Row],[Adj Close]]/H335-1)</f>
        <v>6.8587993630855326E-3</v>
      </c>
      <c r="J334" s="40">
        <v>42758</v>
      </c>
      <c r="K334" s="38">
        <v>11.646000000000001</v>
      </c>
      <c r="L334" s="39">
        <f>IF(ISBLANK(K335),"",Long2[[#This Row],[Adj Close]]/K335-1)</f>
        <v>-1.1291281093471328E-2</v>
      </c>
      <c r="P334" s="40">
        <v>42751</v>
      </c>
      <c r="Q334" s="38">
        <v>25.249200999999999</v>
      </c>
      <c r="R334" s="39">
        <f>IF(ISBLANK(Q335),"",Long4[[#This Row],[Adj Close]]/Q335-1)</f>
        <v>-2.2187821937904584E-2</v>
      </c>
      <c r="S334" s="32">
        <v>42751</v>
      </c>
      <c r="T334">
        <v>18.649999999999999</v>
      </c>
      <c r="U334" s="36">
        <f>IF(ISBLANK(T335),"",Long5[[#This Row],[Adj Close]]/T335-1)</f>
        <v>1.634877384196165E-2</v>
      </c>
      <c r="V334" s="40">
        <v>42751</v>
      </c>
      <c r="W334" s="38">
        <v>30.745000999999998</v>
      </c>
      <c r="X334" s="39">
        <f>IF(ISBLANK(W335),"",Long6[[#This Row],[Adj Close]]/W335-1)</f>
        <v>-1.5056831651449665E-2</v>
      </c>
      <c r="Y334" s="32">
        <v>42751</v>
      </c>
      <c r="Z334">
        <v>8.769876</v>
      </c>
      <c r="AA334" s="36">
        <f>IF(ISBLANK(Z335),"",Long7[[#This Row],[Adj Close]]/Z335-1)</f>
        <v>3.3222520516590137E-2</v>
      </c>
      <c r="AE334" s="32">
        <v>42751</v>
      </c>
      <c r="AF334" s="47">
        <v>40.808715999999997</v>
      </c>
      <c r="AG334" s="36">
        <f>IF(ISBLANK(AF335),"",Short0[[#This Row],[Adj Close]]/AF335-1)</f>
        <v>-1.3719804278729875E-2</v>
      </c>
      <c r="AH334" s="40">
        <v>42751</v>
      </c>
      <c r="AI334" s="42">
        <v>35.980094999999999</v>
      </c>
      <c r="AJ334" s="39">
        <f>IF(ISBLANK(AH335),"",Short1[[#This Row],[Adj Close]]/AH335-1)</f>
        <v>-0.99915824220943295</v>
      </c>
      <c r="AK334" s="32">
        <v>42751</v>
      </c>
      <c r="AL334" s="47">
        <v>53.779998999999997</v>
      </c>
      <c r="AM334" s="36">
        <f>IF(ISBLANK(AL335),"",Short2[[#This Row],[Adj Close]]/AL335-1)</f>
        <v>-4.6791901694147597E-2</v>
      </c>
      <c r="AN334" s="40">
        <v>42751</v>
      </c>
      <c r="AO334" s="42">
        <v>33.944327999999999</v>
      </c>
      <c r="AP334" s="39">
        <f>IF(ISBLANK(AO335),"",Short3[[#This Row],[Adj Close]]/AO335-1)</f>
        <v>9.256983054850787E-3</v>
      </c>
      <c r="AQ334" s="32">
        <v>42751</v>
      </c>
      <c r="AR334" s="47">
        <v>14.937431999999999</v>
      </c>
      <c r="AS334" s="36">
        <f>IF(ISBLANK(AR335),"",Short4[[#This Row],[Adj Close]]/AR335-1)</f>
        <v>-4.17128651379296E-2</v>
      </c>
      <c r="AT334" s="40">
        <v>42751</v>
      </c>
      <c r="AU334" s="42">
        <v>29.015419000000001</v>
      </c>
      <c r="AV334" s="39">
        <f>IF(ISBLANK(AU335),"",Short5[[#This Row],[Adj Close]]/AU335-1)</f>
        <v>9.5992792502652691E-4</v>
      </c>
      <c r="AW334" s="32">
        <v>42751</v>
      </c>
      <c r="AX334" s="47">
        <v>22.756239000000001</v>
      </c>
      <c r="AY334" s="36">
        <f>IF(ISBLANK(AX335),"",Short6[[#This Row],[Adj Close]]/AX335-1)</f>
        <v>-1.6978498552805865E-2</v>
      </c>
      <c r="AZ334" s="40">
        <v>42751</v>
      </c>
      <c r="BA334" s="42">
        <v>57.544758000000002</v>
      </c>
      <c r="BB334" s="39">
        <f>IF(ISBLANK(BA335),"",Short7[[#This Row],[Adj Close]]/BA335-1)</f>
        <v>1.4604781080444162E-2</v>
      </c>
    </row>
    <row r="335" spans="1:54" x14ac:dyDescent="0.25">
      <c r="A335" s="40">
        <v>42744</v>
      </c>
      <c r="B335" s="42">
        <v>2274.639893</v>
      </c>
      <c r="C335" s="39">
        <f>IF(ISBLANK(B336), "", GSPC[[#This Row],[Adj Close]]/B336-1)</f>
        <v>-1.0277152283086899E-3</v>
      </c>
      <c r="D335" s="40">
        <v>42744</v>
      </c>
      <c r="E335" s="38">
        <v>21.139999</v>
      </c>
      <c r="F335" s="39">
        <f>IF(ISBLANK(E336), "", Long0[[#This Row],[Adj Close]]/E336-1)</f>
        <v>-6.2111887217751294E-2</v>
      </c>
      <c r="G335" s="32">
        <v>42744</v>
      </c>
      <c r="H335">
        <v>51.826126000000002</v>
      </c>
      <c r="I335" s="36">
        <f>IF(ISBLANK(H336),"",Long1[[#This Row],[Adj Close]]/H336-1)</f>
        <v>-6.4736825820532751E-3</v>
      </c>
      <c r="J335" s="40">
        <v>42751</v>
      </c>
      <c r="K335" s="38">
        <v>11.779</v>
      </c>
      <c r="L335" s="39">
        <f>IF(ISBLANK(K336),"",Long2[[#This Row],[Adj Close]]/K336-1)</f>
        <v>3.56985843664821E-2</v>
      </c>
      <c r="P335" s="40">
        <v>42744</v>
      </c>
      <c r="Q335" s="38">
        <v>25.822137999999999</v>
      </c>
      <c r="R335" s="39">
        <f>IF(ISBLANK(Q336),"",Long4[[#This Row],[Adj Close]]/Q336-1)</f>
        <v>-2.6694665284752839E-2</v>
      </c>
      <c r="S335" s="32">
        <v>42744</v>
      </c>
      <c r="T335">
        <v>18.350000000000001</v>
      </c>
      <c r="U335" s="36">
        <f>IF(ISBLANK(T336),"",Long5[[#This Row],[Adj Close]]/T336-1)</f>
        <v>0.10876139629978243</v>
      </c>
      <c r="V335" s="40">
        <v>42744</v>
      </c>
      <c r="W335" s="38">
        <v>31.215</v>
      </c>
      <c r="X335" s="39">
        <f>IF(ISBLANK(W336),"",Long6[[#This Row],[Adj Close]]/W336-1)</f>
        <v>1.2831115086804346E-3</v>
      </c>
      <c r="Y335" s="32">
        <v>42744</v>
      </c>
      <c r="Z335">
        <v>8.4878870000000006</v>
      </c>
      <c r="AA335" s="36">
        <f>IF(ISBLANK(Z336),"",Long7[[#This Row],[Adj Close]]/Z336-1)</f>
        <v>2.2198378644593397E-3</v>
      </c>
      <c r="AE335" s="32">
        <v>42744</v>
      </c>
      <c r="AF335" s="47">
        <v>41.376392000000003</v>
      </c>
      <c r="AG335" s="36">
        <f>IF(ISBLANK(AF336),"",Short0[[#This Row],[Adj Close]]/AF336-1)</f>
        <v>1.7623565042256484E-2</v>
      </c>
      <c r="AH335" s="40">
        <v>42744</v>
      </c>
      <c r="AI335" s="42">
        <v>36.370106</v>
      </c>
      <c r="AJ335" s="39">
        <f>IF(ISBLANK(AH336),"",Short1[[#This Row],[Adj Close]]/AH336-1)</f>
        <v>-0.99914897849638484</v>
      </c>
      <c r="AK335" s="32">
        <v>42744</v>
      </c>
      <c r="AL335" s="47">
        <v>56.419998</v>
      </c>
      <c r="AM335" s="36">
        <f>IF(ISBLANK(AL336),"",Short2[[#This Row],[Adj Close]]/AL336-1)</f>
        <v>4.4507745932267362E-3</v>
      </c>
      <c r="AN335" s="40">
        <v>42744</v>
      </c>
      <c r="AO335" s="42">
        <v>33.632987999999997</v>
      </c>
      <c r="AP335" s="39">
        <f>IF(ISBLANK(AO336),"",Short3[[#This Row],[Adj Close]]/AO336-1)</f>
        <v>-4.5974281207045498E-2</v>
      </c>
      <c r="AQ335" s="32">
        <v>42744</v>
      </c>
      <c r="AR335" s="47">
        <v>15.587637000000001</v>
      </c>
      <c r="AS335" s="36">
        <f>IF(ISBLANK(AR336),"",Short4[[#This Row],[Adj Close]]/AR336-1)</f>
        <v>3.1822346080268016E-2</v>
      </c>
      <c r="AT335" s="40">
        <v>42744</v>
      </c>
      <c r="AU335" s="42">
        <v>28.987593</v>
      </c>
      <c r="AV335" s="39">
        <f>IF(ISBLANK(AU336),"",Short5[[#This Row],[Adj Close]]/AU336-1)</f>
        <v>1.4610413077331685E-2</v>
      </c>
      <c r="AW335" s="32">
        <v>42744</v>
      </c>
      <c r="AX335" s="47">
        <v>23.149279</v>
      </c>
      <c r="AY335" s="36">
        <f>IF(ISBLANK(AX336),"",Short6[[#This Row],[Adj Close]]/AX336-1)</f>
        <v>2.0869966177061716E-2</v>
      </c>
      <c r="AZ335" s="40">
        <v>42744</v>
      </c>
      <c r="BA335" s="42">
        <v>56.716427000000003</v>
      </c>
      <c r="BB335" s="39">
        <f>IF(ISBLANK(BA336),"",Short7[[#This Row],[Adj Close]]/BA336-1)</f>
        <v>1.2173979183131012E-2</v>
      </c>
    </row>
    <row r="336" spans="1:54" x14ac:dyDescent="0.25">
      <c r="A336" s="40">
        <v>42737</v>
      </c>
      <c r="B336" s="42">
        <v>2276.9799800000001</v>
      </c>
      <c r="C336" s="39">
        <f>IF(ISBLANK(B337), "", GSPC[[#This Row],[Adj Close]]/B337-1)</f>
        <v>1.7040106069184269E-2</v>
      </c>
      <c r="D336" s="40">
        <v>42737</v>
      </c>
      <c r="E336" s="38">
        <v>22.540001</v>
      </c>
      <c r="F336" s="39">
        <f>IF(ISBLANK(E337), "", Long0[[#This Row],[Adj Close]]/E337-1)</f>
        <v>0.11253706811451125</v>
      </c>
      <c r="G336" s="32">
        <v>42737</v>
      </c>
      <c r="H336">
        <v>52.163817999999999</v>
      </c>
      <c r="I336" s="36">
        <f>IF(ISBLANK(H337),"",Long1[[#This Row],[Adj Close]]/H337-1)</f>
        <v>3.054783694536356E-2</v>
      </c>
      <c r="J336" s="40">
        <v>42744</v>
      </c>
      <c r="K336" s="38">
        <v>11.372999999999999</v>
      </c>
      <c r="L336" s="39">
        <f>IF(ISBLANK(K337),"",Long2[[#This Row],[Adj Close]]/K337-1)</f>
        <v>-2.8446950281906691E-2</v>
      </c>
      <c r="P336" s="40">
        <v>42737</v>
      </c>
      <c r="Q336" s="38">
        <v>26.530356999999999</v>
      </c>
      <c r="R336" s="39">
        <f>IF(ISBLANK(Q337),"",Long4[[#This Row],[Adj Close]]/Q337-1)</f>
        <v>1.9883971595402672E-2</v>
      </c>
      <c r="S336" s="32">
        <v>42737</v>
      </c>
      <c r="T336">
        <v>16.549999</v>
      </c>
      <c r="U336" s="36">
        <f>IF(ISBLANK(T337),"",Long5[[#This Row],[Adj Close]]/T337-1)</f>
        <v>3.0302424242423243E-3</v>
      </c>
      <c r="V336" s="40">
        <v>42737</v>
      </c>
      <c r="W336" s="38">
        <v>31.174999</v>
      </c>
      <c r="X336" s="39">
        <f>IF(ISBLANK(W337),"",Long6[[#This Row],[Adj Close]]/W337-1)</f>
        <v>-7.7662724191204902E-2</v>
      </c>
      <c r="Y336" s="32">
        <v>42737</v>
      </c>
      <c r="Z336">
        <v>8.469087</v>
      </c>
      <c r="AA336" s="36">
        <f>IF(ISBLANK(Z337),"",Long7[[#This Row],[Adj Close]]/Z337-1)</f>
        <v>4.8894009661764049E-2</v>
      </c>
      <c r="AE336" s="32">
        <v>42737</v>
      </c>
      <c r="AF336" s="47">
        <v>40.659821000000001</v>
      </c>
      <c r="AG336" s="36">
        <f>IF(ISBLANK(AF337),"",Short0[[#This Row],[Adj Close]]/AF337-1)</f>
        <v>1.7703386263987486E-2</v>
      </c>
      <c r="AH336" s="40">
        <v>42737</v>
      </c>
      <c r="AI336" s="42">
        <v>35.490501000000002</v>
      </c>
      <c r="AJ336" s="39">
        <f>IF(ISBLANK(AH337),"",Short1[[#This Row],[Adj Close]]/AH337-1)</f>
        <v>-0.99916942426866373</v>
      </c>
      <c r="AK336" s="32">
        <v>42737</v>
      </c>
      <c r="AL336" s="47">
        <v>56.169998</v>
      </c>
      <c r="AM336" s="36">
        <f>IF(ISBLANK(AL337),"",Short2[[#This Row],[Adj Close]]/AL337-1)</f>
        <v>9.8142635458743355E-2</v>
      </c>
      <c r="AN336" s="40">
        <v>42737</v>
      </c>
      <c r="AO336" s="42">
        <v>35.253754000000001</v>
      </c>
      <c r="AP336" s="39">
        <f>IF(ISBLANK(AO337),"",Short3[[#This Row],[Adj Close]]/AO337-1)</f>
        <v>9.1744080469782219E-3</v>
      </c>
      <c r="AQ336" s="32">
        <v>42737</v>
      </c>
      <c r="AR336" s="47">
        <v>15.1069</v>
      </c>
      <c r="AS336" s="36">
        <f>IF(ISBLANK(AR337),"",Short4[[#This Row],[Adj Close]]/AR337-1)</f>
        <v>1.2048189542532617E-2</v>
      </c>
      <c r="AT336" s="40">
        <v>42737</v>
      </c>
      <c r="AU336" s="42">
        <v>28.570170999999998</v>
      </c>
      <c r="AV336" s="39">
        <f>IF(ISBLANK(AU337),"",Short5[[#This Row],[Adj Close]]/AU337-1)</f>
        <v>5.0119279898154012E-2</v>
      </c>
      <c r="AW336" s="32">
        <v>42737</v>
      </c>
      <c r="AX336" s="47">
        <v>22.676030999999998</v>
      </c>
      <c r="AY336" s="36">
        <f>IF(ISBLANK(AX337),"",Short6[[#This Row],[Adj Close]]/AX337-1)</f>
        <v>-4.4609625018216859E-2</v>
      </c>
      <c r="AZ336" s="40">
        <v>42737</v>
      </c>
      <c r="BA336" s="42">
        <v>56.034267</v>
      </c>
      <c r="BB336" s="39">
        <f>IF(ISBLANK(BA337),"",Short7[[#This Row],[Adj Close]]/BA337-1)</f>
        <v>2.1314167747564783E-2</v>
      </c>
    </row>
    <row r="337" spans="1:54" x14ac:dyDescent="0.25">
      <c r="A337" s="40">
        <v>42730</v>
      </c>
      <c r="B337" s="42">
        <v>2238.830078</v>
      </c>
      <c r="C337" s="39">
        <f>IF(ISBLANK(B338), "", GSPC[[#This Row],[Adj Close]]/B338-1)</f>
        <v>-1.1025740271843332E-2</v>
      </c>
      <c r="D337" s="40">
        <v>42730</v>
      </c>
      <c r="E337" s="38">
        <v>20.260000000000002</v>
      </c>
      <c r="F337" s="39">
        <f>IF(ISBLANK(E338), "", Long0[[#This Row],[Adj Close]]/E338-1)</f>
        <v>-2.8763229685367597E-2</v>
      </c>
      <c r="G337" s="32">
        <v>42730</v>
      </c>
      <c r="H337">
        <v>50.617561000000002</v>
      </c>
      <c r="I337" s="36">
        <f>IF(ISBLANK(H338),"",Long1[[#This Row],[Adj Close]]/H338-1)</f>
        <v>-3.1500950765314117E-3</v>
      </c>
      <c r="J337" s="40">
        <v>42737</v>
      </c>
      <c r="K337" s="38">
        <v>11.706</v>
      </c>
      <c r="L337" s="39">
        <f>IF(ISBLANK(K338),"",Long2[[#This Row],[Adj Close]]/K338-1)</f>
        <v>1.6410523573847424E-2</v>
      </c>
      <c r="P337" s="40">
        <v>42730</v>
      </c>
      <c r="Q337" s="38">
        <v>26.013113000000001</v>
      </c>
      <c r="R337" s="39">
        <f>IF(ISBLANK(Q338),"",Long4[[#This Row],[Adj Close]]/Q338-1)</f>
        <v>-2.7456291289478241E-3</v>
      </c>
      <c r="S337" s="32">
        <v>42730</v>
      </c>
      <c r="T337">
        <v>16.5</v>
      </c>
      <c r="U337" s="36">
        <f>IF(ISBLANK(T338),"",Long5[[#This Row],[Adj Close]]/T338-1)</f>
        <v>-2.0771513353115778E-2</v>
      </c>
      <c r="V337" s="40">
        <v>42730</v>
      </c>
      <c r="W337" s="38">
        <v>33.799999</v>
      </c>
      <c r="X337" s="39">
        <f>IF(ISBLANK(W338),"",Long6[[#This Row],[Adj Close]]/W338-1)</f>
        <v>1.5625000469501327E-2</v>
      </c>
      <c r="Y337" s="32">
        <v>42730</v>
      </c>
      <c r="Z337">
        <v>8.0743019999999994</v>
      </c>
      <c r="AA337" s="36">
        <f>IF(ISBLANK(Z338),"",Long7[[#This Row],[Adj Close]]/Z338-1)</f>
        <v>5.6580560011243008E-2</v>
      </c>
      <c r="AE337" s="32">
        <v>42730</v>
      </c>
      <c r="AF337" s="47">
        <v>39.952525999999999</v>
      </c>
      <c r="AG337" s="36">
        <f>IF(ISBLANK(AF338),"",Short0[[#This Row],[Adj Close]]/AF338-1)</f>
        <v>8.6937847511856514E-3</v>
      </c>
      <c r="AH337" s="40">
        <v>42730</v>
      </c>
      <c r="AI337" s="42">
        <v>35.407527999999999</v>
      </c>
      <c r="AJ337" s="39">
        <f>IF(ISBLANK(AH338),"",Short1[[#This Row],[Adj Close]]/AH338-1)</f>
        <v>-0.99917123029749788</v>
      </c>
      <c r="AK337" s="32">
        <v>42730</v>
      </c>
      <c r="AL337" s="47">
        <v>51.150002000000001</v>
      </c>
      <c r="AM337" s="36">
        <f>IF(ISBLANK(AL338),"",Short2[[#This Row],[Adj Close]]/AL338-1)</f>
        <v>-2.7011565531672055E-2</v>
      </c>
      <c r="AN337" s="40">
        <v>42730</v>
      </c>
      <c r="AO337" s="42">
        <v>34.933261999999999</v>
      </c>
      <c r="AP337" s="39">
        <f>IF(ISBLANK(AO338),"",Short3[[#This Row],[Adj Close]]/AO338-1)</f>
        <v>1.733329799840222E-2</v>
      </c>
      <c r="AQ337" s="32">
        <v>42730</v>
      </c>
      <c r="AR337" s="47">
        <v>14.927056</v>
      </c>
      <c r="AS337" s="36">
        <f>IF(ISBLANK(AR338),"",Short4[[#This Row],[Adj Close]]/AR338-1)</f>
        <v>-1.8867939410212142E-2</v>
      </c>
      <c r="AT337" s="40">
        <v>42730</v>
      </c>
      <c r="AU337" s="42">
        <v>27.206596000000001</v>
      </c>
      <c r="AV337" s="39">
        <f>IF(ISBLANK(AU338),"",Short5[[#This Row],[Adj Close]]/AU338-1)</f>
        <v>5.1407132921645893E-3</v>
      </c>
      <c r="AW337" s="32">
        <v>42730</v>
      </c>
      <c r="AX337" s="47">
        <v>23.734832999999998</v>
      </c>
      <c r="AY337" s="36">
        <f>IF(ISBLANK(AX338),"",Short6[[#This Row],[Adj Close]]/AX338-1)</f>
        <v>-1.0130518657807119E-3</v>
      </c>
      <c r="AZ337" s="40">
        <v>42730</v>
      </c>
      <c r="BA337" s="42">
        <v>54.864868000000001</v>
      </c>
      <c r="BB337" s="39">
        <f>IF(ISBLANK(BA338),"",Short7[[#This Row],[Adj Close]]/BA338-1)</f>
        <v>-2.8472697856796514E-2</v>
      </c>
    </row>
    <row r="338" spans="1:54" x14ac:dyDescent="0.25">
      <c r="A338" s="40">
        <v>42723</v>
      </c>
      <c r="B338" s="42">
        <v>2263.790039</v>
      </c>
      <c r="C338" s="39">
        <f>IF(ISBLANK(B339), "", GSPC[[#This Row],[Adj Close]]/B339-1)</f>
        <v>2.5331237861303535E-3</v>
      </c>
      <c r="D338" s="40">
        <v>42723</v>
      </c>
      <c r="E338" s="38">
        <v>20.860001</v>
      </c>
      <c r="F338" s="39">
        <f>IF(ISBLANK(E339), "", Long0[[#This Row],[Adj Close]]/E339-1)</f>
        <v>6.8647592213114894E-2</v>
      </c>
      <c r="G338" s="32">
        <v>42723</v>
      </c>
      <c r="H338">
        <v>50.777515000000001</v>
      </c>
      <c r="I338" s="36">
        <f>IF(ISBLANK(H339),"",Long1[[#This Row],[Adj Close]]/H339-1)</f>
        <v>1.0433223651455492E-2</v>
      </c>
      <c r="J338" s="40">
        <v>42730</v>
      </c>
      <c r="K338" s="38">
        <v>11.516999999999999</v>
      </c>
      <c r="L338" s="39">
        <f>IF(ISBLANK(K339),"",Long2[[#This Row],[Adj Close]]/K339-1)</f>
        <v>-1.6901408450704314E-2</v>
      </c>
      <c r="P338" s="40">
        <v>42723</v>
      </c>
      <c r="Q338" s="38">
        <v>26.084731999999999</v>
      </c>
      <c r="R338" s="39">
        <f>IF(ISBLANK(Q339),"",Long4[[#This Row],[Adj Close]]/Q339-1)</f>
        <v>-1.2189963091628897E-3</v>
      </c>
      <c r="S338" s="32">
        <v>42723</v>
      </c>
      <c r="T338">
        <v>16.850000000000001</v>
      </c>
      <c r="U338" s="36">
        <f>IF(ISBLANK(T339),"",Long5[[#This Row],[Adj Close]]/T339-1)</f>
        <v>0</v>
      </c>
      <c r="V338" s="40">
        <v>42723</v>
      </c>
      <c r="W338" s="38">
        <v>33.279998999999997</v>
      </c>
      <c r="X338" s="39">
        <f>IF(ISBLANK(W339),"",Long6[[#This Row],[Adj Close]]/W339-1)</f>
        <v>1.9295465893079955E-2</v>
      </c>
      <c r="Y338" s="32">
        <v>42723</v>
      </c>
      <c r="Z338">
        <v>7.6419180000000004</v>
      </c>
      <c r="AA338" s="36">
        <f>IF(ISBLANK(Z339),"",Long7[[#This Row],[Adj Close]]/Z339-1)</f>
        <v>-1.6928639599624984E-2</v>
      </c>
      <c r="AE338" s="32">
        <v>42723</v>
      </c>
      <c r="AF338" s="47">
        <v>39.608181000000002</v>
      </c>
      <c r="AG338" s="36">
        <f>IF(ISBLANK(AF339),"",Short0[[#This Row],[Adj Close]]/AF339-1)</f>
        <v>-1.9806752250384307E-2</v>
      </c>
      <c r="AH338" s="40">
        <v>42723</v>
      </c>
      <c r="AI338" s="42">
        <v>37.150112</v>
      </c>
      <c r="AJ338" s="39">
        <f>IF(ISBLANK(AH339),"",Short1[[#This Row],[Adj Close]]/AH339-1)</f>
        <v>-0.99913029984080903</v>
      </c>
      <c r="AK338" s="32">
        <v>42723</v>
      </c>
      <c r="AL338" s="47">
        <v>52.57</v>
      </c>
      <c r="AM338" s="36">
        <f>IF(ISBLANK(AL339),"",Short2[[#This Row],[Adj Close]]/AL339-1)</f>
        <v>-5.1254286229922341E-2</v>
      </c>
      <c r="AN338" s="40">
        <v>42723</v>
      </c>
      <c r="AO338" s="42">
        <v>34.338070000000002</v>
      </c>
      <c r="AP338" s="39">
        <f>IF(ISBLANK(AO339),"",Short3[[#This Row],[Adj Close]]/AO339-1)</f>
        <v>-8.4611260264186861E-3</v>
      </c>
      <c r="AQ338" s="32">
        <v>42723</v>
      </c>
      <c r="AR338" s="47">
        <v>15.214115</v>
      </c>
      <c r="AS338" s="36">
        <f>IF(ISBLANK(AR339),"",Short4[[#This Row],[Adj Close]]/AR339-1)</f>
        <v>-3.1270608186688476E-2</v>
      </c>
      <c r="AT338" s="40">
        <v>42723</v>
      </c>
      <c r="AU338" s="42">
        <v>27.067450000000001</v>
      </c>
      <c r="AV338" s="39">
        <f>IF(ISBLANK(AU339),"",Short5[[#This Row],[Adj Close]]/AU339-1)</f>
        <v>-1.2855351303976081E-2</v>
      </c>
      <c r="AW338" s="32">
        <v>42723</v>
      </c>
      <c r="AX338" s="47">
        <v>23.758901999999999</v>
      </c>
      <c r="AY338" s="36">
        <f>IF(ISBLANK(AX339),"",Short6[[#This Row],[Adj Close]]/AX339-1)</f>
        <v>-7.7545583234781001E-2</v>
      </c>
      <c r="AZ338" s="40">
        <v>42723</v>
      </c>
      <c r="BA338" s="42">
        <v>56.472800999999997</v>
      </c>
      <c r="BB338" s="39">
        <f>IF(ISBLANK(BA339),"",Short7[[#This Row],[Adj Close]]/BA339-1)</f>
        <v>1.4886206294081328E-2</v>
      </c>
    </row>
    <row r="339" spans="1:54" x14ac:dyDescent="0.25">
      <c r="A339" s="40">
        <v>42716</v>
      </c>
      <c r="B339" s="42">
        <v>2258.070068</v>
      </c>
      <c r="C339" s="39">
        <f>IF(ISBLANK(B340), "", GSPC[[#This Row],[Adj Close]]/B340-1)</f>
        <v>-6.4613480735464801E-4</v>
      </c>
      <c r="D339" s="40">
        <v>42716</v>
      </c>
      <c r="E339" s="38">
        <v>19.52</v>
      </c>
      <c r="F339" s="39">
        <f>IF(ISBLANK(E340), "", Long0[[#This Row],[Adj Close]]/E340-1)</f>
        <v>-6.0182956186807912E-2</v>
      </c>
      <c r="G339" s="32">
        <v>42716</v>
      </c>
      <c r="H339">
        <v>50.253211999999998</v>
      </c>
      <c r="I339" s="36">
        <f>IF(ISBLANK(H340),"",Long1[[#This Row],[Adj Close]]/H340-1)</f>
        <v>8.7407368391132501E-3</v>
      </c>
      <c r="J339" s="40">
        <v>42723</v>
      </c>
      <c r="K339" s="38">
        <v>11.715</v>
      </c>
      <c r="L339" s="39">
        <f>IF(ISBLANK(K340),"",Long2[[#This Row],[Adj Close]]/K340-1)</f>
        <v>-2.6346409574468099E-2</v>
      </c>
      <c r="P339" s="40">
        <v>42716</v>
      </c>
      <c r="Q339" s="38">
        <v>26.116568000000001</v>
      </c>
      <c r="R339" s="39">
        <f>IF(ISBLANK(Q340),"",Long4[[#This Row],[Adj Close]]/Q340-1)</f>
        <v>6.1315441768476919E-3</v>
      </c>
      <c r="S339" s="32">
        <v>42716</v>
      </c>
      <c r="T339">
        <v>16.850000000000001</v>
      </c>
      <c r="U339" s="36">
        <f>IF(ISBLANK(T340),"",Long5[[#This Row],[Adj Close]]/T340-1)</f>
        <v>-4.8022652654087339E-2</v>
      </c>
      <c r="V339" s="40">
        <v>42716</v>
      </c>
      <c r="W339" s="38">
        <v>32.650002000000001</v>
      </c>
      <c r="X339" s="39">
        <f>IF(ISBLANK(W340),"",Long6[[#This Row],[Adj Close]]/W340-1)</f>
        <v>1.4763108461945951E-2</v>
      </c>
      <c r="Y339" s="32">
        <v>42716</v>
      </c>
      <c r="Z339">
        <v>7.7735130000000003</v>
      </c>
      <c r="AA339" s="36">
        <f>IF(ISBLANK(Z340),"",Long7[[#This Row],[Adj Close]]/Z340-1)</f>
        <v>2.9887965176106146E-2</v>
      </c>
      <c r="AE339" s="32">
        <v>42716</v>
      </c>
      <c r="AF339" s="47">
        <v>40.408543000000002</v>
      </c>
      <c r="AG339" s="36">
        <f>IF(ISBLANK(AF340),"",Short0[[#This Row],[Adj Close]]/AF340-1)</f>
        <v>-3.1452027043141206E-2</v>
      </c>
      <c r="AH339" s="40">
        <v>42716</v>
      </c>
      <c r="AI339" s="42">
        <v>39.000548999999999</v>
      </c>
      <c r="AJ339" s="39">
        <f>IF(ISBLANK(AH340),"",Short1[[#This Row],[Adj Close]]/AH340-1)</f>
        <v>-0.99908683066800907</v>
      </c>
      <c r="AK339" s="32">
        <v>42716</v>
      </c>
      <c r="AL339" s="47">
        <v>55.41</v>
      </c>
      <c r="AM339" s="36">
        <f>IF(ISBLANK(AL340),"",Short2[[#This Row],[Adj Close]]/AL340-1)</f>
        <v>-2.4815205913410798E-2</v>
      </c>
      <c r="AN339" s="40">
        <v>42716</v>
      </c>
      <c r="AO339" s="42">
        <v>34.631087999999998</v>
      </c>
      <c r="AP339" s="39">
        <f>IF(ISBLANK(AO340),"",Short3[[#This Row],[Adj Close]]/AO340-1)</f>
        <v>3.5880573272937255E-2</v>
      </c>
      <c r="AQ339" s="32">
        <v>42716</v>
      </c>
      <c r="AR339" s="47">
        <v>15.705227000000001</v>
      </c>
      <c r="AS339" s="36">
        <f>IF(ISBLANK(AR340),"",Short4[[#This Row],[Adj Close]]/AR340-1)</f>
        <v>-5.8274544050767596E-2</v>
      </c>
      <c r="AT339" s="40">
        <v>42716</v>
      </c>
      <c r="AU339" s="42">
        <v>27.419943</v>
      </c>
      <c r="AV339" s="39">
        <f>IF(ISBLANK(AU340),"",Short5[[#This Row],[Adj Close]]/AU340-1)</f>
        <v>-5.9198076889821816E-2</v>
      </c>
      <c r="AW339" s="32">
        <v>42716</v>
      </c>
      <c r="AX339" s="47">
        <v>25.756180000000001</v>
      </c>
      <c r="AY339" s="36">
        <f>IF(ISBLANK(AX340),"",Short6[[#This Row],[Adj Close]]/AX340-1)</f>
        <v>-1.6840290455321205E-2</v>
      </c>
      <c r="AZ339" s="40">
        <v>42716</v>
      </c>
      <c r="BA339" s="42">
        <v>55.644466000000001</v>
      </c>
      <c r="BB339" s="39">
        <f>IF(ISBLANK(BA340),"",Short7[[#This Row],[Adj Close]]/BA340-1)</f>
        <v>-7.6798646433964723E-2</v>
      </c>
    </row>
    <row r="340" spans="1:54" x14ac:dyDescent="0.25">
      <c r="A340" s="40">
        <v>42709</v>
      </c>
      <c r="B340" s="42">
        <v>2259.530029</v>
      </c>
      <c r="C340" s="39">
        <f>IF(ISBLANK(B341), "", GSPC[[#This Row],[Adj Close]]/B341-1)</f>
        <v>3.0831031506521889E-2</v>
      </c>
      <c r="D340" s="40">
        <v>42709</v>
      </c>
      <c r="E340" s="38">
        <v>20.77</v>
      </c>
      <c r="F340" s="39">
        <f>IF(ISBLANK(E341), "", Long0[[#This Row],[Adj Close]]/E341-1)</f>
        <v>9.1434519630345878E-2</v>
      </c>
      <c r="G340" s="32">
        <v>42709</v>
      </c>
      <c r="H340">
        <v>49.817768000000001</v>
      </c>
      <c r="I340" s="36">
        <f>IF(ISBLANK(H341),"",Long1[[#This Row],[Adj Close]]/H341-1)</f>
        <v>-1.7808250496832434E-3</v>
      </c>
      <c r="J340" s="40">
        <v>42716</v>
      </c>
      <c r="K340" s="38">
        <v>12.032</v>
      </c>
      <c r="L340" s="39">
        <f>IF(ISBLANK(K341),"",Long2[[#This Row],[Adj Close]]/K341-1)</f>
        <v>2.5745950554134645E-2</v>
      </c>
      <c r="P340" s="40">
        <v>42709</v>
      </c>
      <c r="Q340" s="38">
        <v>25.957408999999998</v>
      </c>
      <c r="R340" s="39">
        <f>IF(ISBLANK(Q341),"",Long4[[#This Row],[Adj Close]]/Q341-1)</f>
        <v>1.2100447505344336E-2</v>
      </c>
      <c r="S340" s="32">
        <v>42709</v>
      </c>
      <c r="T340">
        <v>17.700001</v>
      </c>
      <c r="U340" s="36">
        <f>IF(ISBLANK(T341),"",Long5[[#This Row],[Adj Close]]/T341-1)</f>
        <v>-1.3927575825761762E-2</v>
      </c>
      <c r="V340" s="40">
        <v>42709</v>
      </c>
      <c r="W340" s="38">
        <v>32.174999</v>
      </c>
      <c r="X340" s="39">
        <f>IF(ISBLANK(W341),"",Long6[[#This Row],[Adj Close]]/W341-1)</f>
        <v>2.6479503157744499E-2</v>
      </c>
      <c r="Y340" s="32">
        <v>42709</v>
      </c>
      <c r="Z340">
        <v>7.5479209999999997</v>
      </c>
      <c r="AA340" s="36">
        <f>IF(ISBLANK(Z341),"",Long7[[#This Row],[Adj Close]]/Z341-1)</f>
        <v>-2.3114431279820269E-2</v>
      </c>
      <c r="AE340" s="32">
        <v>42709</v>
      </c>
      <c r="AF340" s="47">
        <v>41.720745000000001</v>
      </c>
      <c r="AG340" s="36">
        <f>IF(ISBLANK(AF341),"",Short0[[#This Row],[Adj Close]]/AF341-1)</f>
        <v>6.7127025366194859E-2</v>
      </c>
      <c r="AH340" s="40">
        <v>42709</v>
      </c>
      <c r="AI340" s="42">
        <v>40.417000000000002</v>
      </c>
      <c r="AJ340" s="39">
        <f>IF(ISBLANK(AH341),"",Short1[[#This Row],[Adj Close]]/AH341-1)</f>
        <v>-0.9990535103742213</v>
      </c>
      <c r="AK340" s="32">
        <v>42709</v>
      </c>
      <c r="AL340" s="47">
        <v>56.82</v>
      </c>
      <c r="AM340" s="36">
        <f>IF(ISBLANK(AL341),"",Short2[[#This Row],[Adj Close]]/AL341-1)</f>
        <v>5.8494783904619929E-2</v>
      </c>
      <c r="AN340" s="40">
        <v>42709</v>
      </c>
      <c r="AO340" s="42">
        <v>33.431545</v>
      </c>
      <c r="AP340" s="39">
        <f>IF(ISBLANK(AO341),"",Short3[[#This Row],[Adj Close]]/AO341-1)</f>
        <v>1.4448440317397671E-2</v>
      </c>
      <c r="AQ340" s="32">
        <v>42709</v>
      </c>
      <c r="AR340" s="47">
        <v>16.677076</v>
      </c>
      <c r="AS340" s="36">
        <f>IF(ISBLANK(AR341),"",Short4[[#This Row],[Adj Close]]/AR341-1)</f>
        <v>7.2508843157502501E-2</v>
      </c>
      <c r="AT340" s="40">
        <v>42709</v>
      </c>
      <c r="AU340" s="42">
        <v>29.145288000000001</v>
      </c>
      <c r="AV340" s="39">
        <f>IF(ISBLANK(AU341),"",Short5[[#This Row],[Adj Close]]/AU341-1)</f>
        <v>0.10128852317931547</v>
      </c>
      <c r="AW340" s="32">
        <v>42709</v>
      </c>
      <c r="AX340" s="47">
        <v>26.197351000000001</v>
      </c>
      <c r="AY340" s="36">
        <f>IF(ISBLANK(AX341),"",Short6[[#This Row],[Adj Close]]/AX341-1)</f>
        <v>5.9357902731567602E-2</v>
      </c>
      <c r="AZ340" s="40">
        <v>42709</v>
      </c>
      <c r="BA340" s="42">
        <v>60.273380000000003</v>
      </c>
      <c r="BB340" s="39">
        <f>IF(ISBLANK(BA341),"",Short7[[#This Row],[Adj Close]]/BA341-1)</f>
        <v>0.14962811606469129</v>
      </c>
    </row>
    <row r="341" spans="1:54" x14ac:dyDescent="0.25">
      <c r="A341" s="40">
        <v>42702</v>
      </c>
      <c r="B341" s="42">
        <v>2191.9499510000001</v>
      </c>
      <c r="C341" s="39">
        <f>IF(ISBLANK(B342), "", GSPC[[#This Row],[Adj Close]]/B342-1)</f>
        <v>-9.6686678801231052E-3</v>
      </c>
      <c r="D341" s="40">
        <v>42702</v>
      </c>
      <c r="E341" s="38">
        <v>19.030000999999999</v>
      </c>
      <c r="F341" s="39">
        <f>IF(ISBLANK(E342), "", Long0[[#This Row],[Adj Close]]/E342-1)</f>
        <v>-6.7156813725490205E-2</v>
      </c>
      <c r="G341" s="32">
        <v>42702</v>
      </c>
      <c r="H341">
        <v>49.906643000000003</v>
      </c>
      <c r="I341" s="36">
        <f>IF(ISBLANK(H342),"",Long1[[#This Row],[Adj Close]]/H342-1)</f>
        <v>-3.7036976292613488E-2</v>
      </c>
      <c r="J341" s="40">
        <v>42709</v>
      </c>
      <c r="K341" s="38">
        <v>11.73</v>
      </c>
      <c r="L341" s="39">
        <f>IF(ISBLANK(K342),"",Long2[[#This Row],[Adj Close]]/K342-1)</f>
        <v>-2.2011005502751368E-2</v>
      </c>
      <c r="P341" s="40">
        <v>42702</v>
      </c>
      <c r="Q341" s="38">
        <v>25.647068000000001</v>
      </c>
      <c r="R341" s="39">
        <f>IF(ISBLANK(Q342),"",Long4[[#This Row],[Adj Close]]/Q342-1)</f>
        <v>3.3675267062297287E-2</v>
      </c>
      <c r="S341" s="32">
        <v>42702</v>
      </c>
      <c r="T341">
        <v>17.950001</v>
      </c>
      <c r="U341" s="36">
        <f>IF(ISBLANK(T342),"",Long5[[#This Row],[Adj Close]]/T342-1)</f>
        <v>-1.1019228650137602E-2</v>
      </c>
      <c r="V341" s="40">
        <v>42702</v>
      </c>
      <c r="W341" s="38">
        <v>31.344999000000001</v>
      </c>
      <c r="X341" s="39">
        <f>IF(ISBLANK(W342),"",Long6[[#This Row],[Adj Close]]/W342-1)</f>
        <v>-4.9431360086814813E-2</v>
      </c>
      <c r="Y341" s="32">
        <v>42702</v>
      </c>
      <c r="Z341">
        <v>7.726515</v>
      </c>
      <c r="AA341" s="36">
        <f>IF(ISBLANK(Z342),"",Long7[[#This Row],[Adj Close]]/Z342-1)</f>
        <v>-1.3205258654919616E-2</v>
      </c>
      <c r="AE341" s="32">
        <v>42702</v>
      </c>
      <c r="AF341" s="47">
        <v>39.096325</v>
      </c>
      <c r="AG341" s="36">
        <f>IF(ISBLANK(AF342),"",Short0[[#This Row],[Adj Close]]/AF342-1)</f>
        <v>-5.1264856835635086E-2</v>
      </c>
      <c r="AH341" s="40">
        <v>42702</v>
      </c>
      <c r="AI341" s="42">
        <v>37.670279999999998</v>
      </c>
      <c r="AJ341" s="39">
        <f>IF(ISBLANK(AH342),"",Short1[[#This Row],[Adj Close]]/AH342-1)</f>
        <v>-0.99911768872233286</v>
      </c>
      <c r="AK341" s="32">
        <v>42702</v>
      </c>
      <c r="AL341" s="47">
        <v>53.68</v>
      </c>
      <c r="AM341" s="36">
        <f>IF(ISBLANK(AL342),"",Short2[[#This Row],[Adj Close]]/AL342-1)</f>
        <v>-7.9718872630931914E-2</v>
      </c>
      <c r="AN341" s="40">
        <v>42702</v>
      </c>
      <c r="AO341" s="42">
        <v>32.955390999999999</v>
      </c>
      <c r="AP341" s="39">
        <f>IF(ISBLANK(AO342),"",Short3[[#This Row],[Adj Close]]/AO342-1)</f>
        <v>-1.8811355941064756E-2</v>
      </c>
      <c r="AQ341" s="32">
        <v>42702</v>
      </c>
      <c r="AR341" s="47">
        <v>15.549593</v>
      </c>
      <c r="AS341" s="36">
        <f>IF(ISBLANK(AR342),"",Short4[[#This Row],[Adj Close]]/AR342-1)</f>
        <v>-7.067121337530291E-3</v>
      </c>
      <c r="AT341" s="40">
        <v>42702</v>
      </c>
      <c r="AU341" s="42">
        <v>26.464715999999999</v>
      </c>
      <c r="AV341" s="39">
        <f>IF(ISBLANK(AU342),"",Short5[[#This Row],[Adj Close]]/AU342-1)</f>
        <v>5.0674288825025116E-2</v>
      </c>
      <c r="AW341" s="32">
        <v>42702</v>
      </c>
      <c r="AX341" s="47">
        <v>24.729462000000002</v>
      </c>
      <c r="AY341" s="36">
        <f>IF(ISBLANK(AX342),"",Short6[[#This Row],[Adj Close]]/AX342-1)</f>
        <v>-2.5908521563636322E-2</v>
      </c>
      <c r="AZ341" s="40">
        <v>42702</v>
      </c>
      <c r="BA341" s="42">
        <v>52.428589000000002</v>
      </c>
      <c r="BB341" s="39">
        <f>IF(ISBLANK(BA342),"",Short7[[#This Row],[Adj Close]]/BA342-1)</f>
        <v>-6.2717757950527808E-2</v>
      </c>
    </row>
    <row r="342" spans="1:54" x14ac:dyDescent="0.25">
      <c r="A342" s="40">
        <v>42695</v>
      </c>
      <c r="B342" s="42">
        <v>2213.3500979999999</v>
      </c>
      <c r="C342" s="39">
        <f>IF(ISBLANK(B343), "", GSPC[[#This Row],[Adj Close]]/B343-1)</f>
        <v>1.4414133284103237E-2</v>
      </c>
      <c r="D342" s="40">
        <v>42695</v>
      </c>
      <c r="E342" s="38">
        <v>20.399999999999999</v>
      </c>
      <c r="F342" s="39">
        <f>IF(ISBLANK(E343), "", Long0[[#This Row],[Adj Close]]/E343-1)</f>
        <v>-4.8780487804879202E-3</v>
      </c>
      <c r="G342" s="32">
        <v>42695</v>
      </c>
      <c r="H342">
        <v>51.826126000000002</v>
      </c>
      <c r="I342" s="36">
        <f>IF(ISBLANK(H343),"",Long1[[#This Row],[Adj Close]]/H343-1)</f>
        <v>2.3876397363357782E-2</v>
      </c>
      <c r="J342" s="40">
        <v>42702</v>
      </c>
      <c r="K342" s="38">
        <v>11.994</v>
      </c>
      <c r="L342" s="39">
        <f>IF(ISBLANK(K343),"",Long2[[#This Row],[Adj Close]]/K343-1)</f>
        <v>-2.6855983772819392E-2</v>
      </c>
      <c r="P342" s="40">
        <v>42695</v>
      </c>
      <c r="Q342" s="38">
        <v>24.811533000000001</v>
      </c>
      <c r="R342" s="39">
        <f>IF(ISBLANK(Q343),"",Long4[[#This Row],[Adj Close]]/Q343-1)</f>
        <v>7.7568928790148206E-3</v>
      </c>
      <c r="S342" s="32">
        <v>42695</v>
      </c>
      <c r="T342">
        <v>18.149999999999999</v>
      </c>
      <c r="U342" s="36">
        <f>IF(ISBLANK(T343),"",Long5[[#This Row],[Adj Close]]/T343-1)</f>
        <v>4.31034482758621E-2</v>
      </c>
      <c r="V342" s="40">
        <v>42695</v>
      </c>
      <c r="W342" s="38">
        <v>32.974997999999999</v>
      </c>
      <c r="X342" s="39">
        <f>IF(ISBLANK(W343),"",Long6[[#This Row],[Adj Close]]/W343-1)</f>
        <v>-7.5763636363634923E-4</v>
      </c>
      <c r="Y342" s="32">
        <v>42695</v>
      </c>
      <c r="Z342">
        <v>7.8299110000000001</v>
      </c>
      <c r="AA342" s="36">
        <f>IF(ISBLANK(Z343),"",Long7[[#This Row],[Adj Close]]/Z343-1)</f>
        <v>-3.5885219219379261E-3</v>
      </c>
      <c r="AE342" s="32">
        <v>42695</v>
      </c>
      <c r="AF342" s="47">
        <v>41.208893000000003</v>
      </c>
      <c r="AG342" s="36">
        <f>IF(ISBLANK(AF343),"",Short0[[#This Row],[Adj Close]]/AF343-1)</f>
        <v>1.8633484640270259E-2</v>
      </c>
      <c r="AH342" s="40">
        <v>42695</v>
      </c>
      <c r="AI342" s="42">
        <v>38.420901999999998</v>
      </c>
      <c r="AJ342" s="39">
        <f>IF(ISBLANK(AH343),"",Short1[[#This Row],[Adj Close]]/AH343-1)</f>
        <v>-0.99909996012931035</v>
      </c>
      <c r="AK342" s="32">
        <v>42695</v>
      </c>
      <c r="AL342" s="47">
        <v>58.330002</v>
      </c>
      <c r="AM342" s="36">
        <f>IF(ISBLANK(AL343),"",Short2[[#This Row],[Adj Close]]/AL343-1)</f>
        <v>-2.5885086408064639E-2</v>
      </c>
      <c r="AN342" s="40">
        <v>42695</v>
      </c>
      <c r="AO342" s="42">
        <v>33.587212000000001</v>
      </c>
      <c r="AP342" s="39">
        <f>IF(ISBLANK(AO343),"",Short3[[#This Row],[Adj Close]]/AO343-1)</f>
        <v>5.7580008267124061E-3</v>
      </c>
      <c r="AQ342" s="32">
        <v>42695</v>
      </c>
      <c r="AR342" s="47">
        <v>15.660266</v>
      </c>
      <c r="AS342" s="36">
        <f>IF(ISBLANK(AR343),"",Short4[[#This Row],[Adj Close]]/AR343-1)</f>
        <v>7.1715946171209133E-2</v>
      </c>
      <c r="AT342" s="40">
        <v>42695</v>
      </c>
      <c r="AU342" s="42">
        <v>25.188316</v>
      </c>
      <c r="AV342" s="39">
        <f>IF(ISBLANK(AU343),"",Short5[[#This Row],[Adj Close]]/AU343-1)</f>
        <v>-2.9370050646070789E-2</v>
      </c>
      <c r="AW342" s="32">
        <v>42695</v>
      </c>
      <c r="AX342" s="47">
        <v>25.387207</v>
      </c>
      <c r="AY342" s="36">
        <f>IF(ISBLANK(AX343),"",Short6[[#This Row],[Adj Close]]/AX343-1)</f>
        <v>6.8895381186070637E-2</v>
      </c>
      <c r="AZ342" s="40">
        <v>42695</v>
      </c>
      <c r="BA342" s="42">
        <v>55.936821000000002</v>
      </c>
      <c r="BB342" s="39">
        <f>IF(ISBLANK(BA343),"",Short7[[#This Row],[Adj Close]]/BA343-1)</f>
        <v>-1.2048186600051025E-2</v>
      </c>
    </row>
    <row r="343" spans="1:54" x14ac:dyDescent="0.25">
      <c r="A343" s="40">
        <v>42688</v>
      </c>
      <c r="B343" s="42">
        <v>2181.8999020000001</v>
      </c>
      <c r="C343" s="39">
        <f>IF(ISBLANK(B344), "", GSPC[[#This Row],[Adj Close]]/B344-1)</f>
        <v>8.062071840440499E-3</v>
      </c>
      <c r="D343" s="40">
        <v>42688</v>
      </c>
      <c r="E343" s="38">
        <v>20.5</v>
      </c>
      <c r="F343" s="39">
        <f>IF(ISBLANK(E344), "", Long0[[#This Row],[Adj Close]]/E344-1)</f>
        <v>0.17142857142857149</v>
      </c>
      <c r="G343" s="32">
        <v>42688</v>
      </c>
      <c r="H343">
        <v>50.617561000000002</v>
      </c>
      <c r="I343" s="36">
        <f>IF(ISBLANK(H344),"",Long1[[#This Row],[Adj Close]]/H344-1)</f>
        <v>2.1704021214681735E-2</v>
      </c>
      <c r="J343" s="40">
        <v>42695</v>
      </c>
      <c r="K343" s="38">
        <v>12.324999999999999</v>
      </c>
      <c r="L343" s="39">
        <f>IF(ISBLANK(K344),"",Long2[[#This Row],[Adj Close]]/K344-1)</f>
        <v>2.9294491008218237E-3</v>
      </c>
      <c r="P343" s="40">
        <v>42688</v>
      </c>
      <c r="Q343" s="38">
        <v>24.620553999999998</v>
      </c>
      <c r="R343" s="39">
        <f>IF(ISBLANK(Q344),"",Long4[[#This Row],[Adj Close]]/Q344-1)</f>
        <v>6.0679085580788605E-2</v>
      </c>
      <c r="S343" s="32">
        <v>42688</v>
      </c>
      <c r="T343">
        <v>17.399999999999999</v>
      </c>
      <c r="U343" s="36">
        <f>IF(ISBLANK(T344),"",Long5[[#This Row],[Adj Close]]/T344-1)</f>
        <v>-2.7932960893854775E-2</v>
      </c>
      <c r="V343" s="40">
        <v>42688</v>
      </c>
      <c r="W343" s="38">
        <v>33</v>
      </c>
      <c r="X343" s="39">
        <f>IF(ISBLANK(W344),"",Long6[[#This Row],[Adj Close]]/W344-1)</f>
        <v>8.4456128820243226E-2</v>
      </c>
      <c r="Y343" s="32">
        <v>42688</v>
      </c>
      <c r="Z343">
        <v>7.8581099999999999</v>
      </c>
      <c r="AA343" s="36">
        <f>IF(ISBLANK(Z344),"",Long7[[#This Row],[Adj Close]]/Z344-1)</f>
        <v>3.9801008849564612E-2</v>
      </c>
      <c r="AE343" s="32">
        <v>42688</v>
      </c>
      <c r="AF343" s="47">
        <v>40.455074000000003</v>
      </c>
      <c r="AG343" s="36">
        <f>IF(ISBLANK(AF344),"",Short0[[#This Row],[Adj Close]]/AF344-1)</f>
        <v>5.3818494104332038E-2</v>
      </c>
      <c r="AH343" s="40">
        <v>42688</v>
      </c>
      <c r="AI343" s="42">
        <v>36.944431000000002</v>
      </c>
      <c r="AJ343" s="39">
        <f>IF(ISBLANK(AH344),"",Short1[[#This Row],[Adj Close]]/AH344-1)</f>
        <v>-0.999134405684028</v>
      </c>
      <c r="AK343" s="32">
        <v>42688</v>
      </c>
      <c r="AL343" s="47">
        <v>59.880001</v>
      </c>
      <c r="AM343" s="36">
        <f>IF(ISBLANK(AL344),"",Short2[[#This Row],[Adj Close]]/AL344-1)</f>
        <v>3.3304572332966798E-2</v>
      </c>
      <c r="AN343" s="40">
        <v>42688</v>
      </c>
      <c r="AO343" s="42">
        <v>33.394924000000003</v>
      </c>
      <c r="AP343" s="39">
        <f>IF(ISBLANK(AO344),"",Short3[[#This Row],[Adj Close]]/AO344-1)</f>
        <v>-3.8491937321221137E-2</v>
      </c>
      <c r="AQ343" s="32">
        <v>42688</v>
      </c>
      <c r="AR343" s="47">
        <v>14.612329000000001</v>
      </c>
      <c r="AS343" s="36">
        <f>IF(ISBLANK(AR344),"",Short4[[#This Row],[Adj Close]]/AR344-1)</f>
        <v>5.4141712643053008E-2</v>
      </c>
      <c r="AT343" s="40">
        <v>42688</v>
      </c>
      <c r="AU343" s="42">
        <v>25.950482999999998</v>
      </c>
      <c r="AV343" s="39">
        <f>IF(ISBLANK(AU344),"",Short5[[#This Row],[Adj Close]]/AU344-1)</f>
        <v>3.1010797283092639E-2</v>
      </c>
      <c r="AW343" s="32">
        <v>42688</v>
      </c>
      <c r="AX343" s="47">
        <v>23.750881</v>
      </c>
      <c r="AY343" s="36">
        <f>IF(ISBLANK(AX344),"",Short6[[#This Row],[Adj Close]]/AX344-1)</f>
        <v>9.7480062068397322E-2</v>
      </c>
      <c r="AZ343" s="40">
        <v>42688</v>
      </c>
      <c r="BA343" s="42">
        <v>56.618977000000001</v>
      </c>
      <c r="BB343" s="39">
        <f>IF(ISBLANK(BA344),"",Short7[[#This Row],[Adj Close]]/BA344-1)</f>
        <v>-7.5576753708462174E-2</v>
      </c>
    </row>
    <row r="344" spans="1:54" x14ac:dyDescent="0.25">
      <c r="A344" s="40">
        <v>42681</v>
      </c>
      <c r="B344" s="42">
        <v>2164.4499510000001</v>
      </c>
      <c r="C344" s="39">
        <f>IF(ISBLANK(B345), "", GSPC[[#This Row],[Adj Close]]/B345-1)</f>
        <v>3.8015913055507111E-2</v>
      </c>
      <c r="D344" s="40">
        <v>42681</v>
      </c>
      <c r="E344" s="38">
        <v>17.5</v>
      </c>
      <c r="F344" s="39">
        <f>IF(ISBLANK(E345), "", Long0[[#This Row],[Adj Close]]/E345-1)</f>
        <v>0.15131578947368429</v>
      </c>
      <c r="G344" s="32">
        <v>42681</v>
      </c>
      <c r="H344">
        <v>49.542293999999998</v>
      </c>
      <c r="I344" s="36">
        <f>IF(ISBLANK(H345),"",Long1[[#This Row],[Adj Close]]/H345-1)</f>
        <v>2.5174893664510201E-3</v>
      </c>
      <c r="J344" s="40">
        <v>42688</v>
      </c>
      <c r="K344" s="38">
        <v>12.289</v>
      </c>
      <c r="L344" s="39">
        <f>IF(ISBLANK(K345),"",Long2[[#This Row],[Adj Close]]/K345-1)</f>
        <v>0.24432968813284739</v>
      </c>
      <c r="P344" s="40">
        <v>42681</v>
      </c>
      <c r="Q344" s="38">
        <v>23.212067000000001</v>
      </c>
      <c r="R344" s="39">
        <f>IF(ISBLANK(Q345),"",Long4[[#This Row],[Adj Close]]/Q345-1)</f>
        <v>-3.4276447407943778E-4</v>
      </c>
      <c r="S344" s="32">
        <v>42681</v>
      </c>
      <c r="T344">
        <v>17.899999999999999</v>
      </c>
      <c r="U344" s="36">
        <f>IF(ISBLANK(T345),"",Long5[[#This Row],[Adj Close]]/T345-1)</f>
        <v>0.13291139240506311</v>
      </c>
      <c r="V344" s="40">
        <v>42681</v>
      </c>
      <c r="W344" s="38">
        <v>30.43</v>
      </c>
      <c r="X344" s="39">
        <f>IF(ISBLANK(W345),"",Long6[[#This Row],[Adj Close]]/W345-1)</f>
        <v>-3.4428019496367424E-2</v>
      </c>
      <c r="Y344" s="32">
        <v>42681</v>
      </c>
      <c r="Z344">
        <v>7.557321</v>
      </c>
      <c r="AA344" s="36">
        <f>IF(ISBLANK(Z345),"",Long7[[#This Row],[Adj Close]]/Z345-1)</f>
        <v>-5.4117642641374086E-2</v>
      </c>
      <c r="AE344" s="32">
        <v>42681</v>
      </c>
      <c r="AF344" s="47">
        <v>38.389034000000002</v>
      </c>
      <c r="AG344" s="36">
        <f>IF(ISBLANK(AF345),"",Short0[[#This Row],[Adj Close]]/AF345-1)</f>
        <v>-3.6233568293631002E-3</v>
      </c>
      <c r="AH344" s="40">
        <v>42681</v>
      </c>
      <c r="AI344" s="42">
        <v>31.640733999999998</v>
      </c>
      <c r="AJ344" s="39">
        <f>IF(ISBLANK(AH345),"",Short1[[#This Row],[Adj Close]]/AH345-1)</f>
        <v>-0.99925854773398326</v>
      </c>
      <c r="AK344" s="32">
        <v>42681</v>
      </c>
      <c r="AL344" s="47">
        <v>57.950001</v>
      </c>
      <c r="AM344" s="36">
        <f>IF(ISBLANK(AL345),"",Short2[[#This Row],[Adj Close]]/AL345-1)</f>
        <v>5.3782443681165137E-3</v>
      </c>
      <c r="AN344" s="40">
        <v>42681</v>
      </c>
      <c r="AO344" s="42">
        <v>34.731819000000002</v>
      </c>
      <c r="AP344" s="39">
        <f>IF(ISBLANK(AO345),"",Short3[[#This Row],[Adj Close]]/AO345-1)</f>
        <v>8.3714444061764981E-2</v>
      </c>
      <c r="AQ344" s="32">
        <v>42681</v>
      </c>
      <c r="AR344" s="47">
        <v>13.861826000000001</v>
      </c>
      <c r="AS344" s="36">
        <f>IF(ISBLANK(AR345),"",Short4[[#This Row],[Adj Close]]/AR345-1)</f>
        <v>0.15570931486554151</v>
      </c>
      <c r="AT344" s="40">
        <v>42681</v>
      </c>
      <c r="AU344" s="42">
        <v>25.169943</v>
      </c>
      <c r="AV344" s="39">
        <f>IF(ISBLANK(AU345),"",Short5[[#This Row],[Adj Close]]/AU345-1)</f>
        <v>0.11877536446623616</v>
      </c>
      <c r="AW344" s="32">
        <v>42681</v>
      </c>
      <c r="AX344" s="47">
        <v>21.641286999999998</v>
      </c>
      <c r="AY344" s="36">
        <f>IF(ISBLANK(AX345),"",Short6[[#This Row],[Adj Close]]/AX345-1)</f>
        <v>2.313209480882561E-2</v>
      </c>
      <c r="AZ344" s="40">
        <v>42681</v>
      </c>
      <c r="BA344" s="42">
        <v>61.247894000000002</v>
      </c>
      <c r="BB344" s="39">
        <f>IF(ISBLANK(BA345),"",Short7[[#This Row],[Adj Close]]/BA345-1)</f>
        <v>0.17476645319387307</v>
      </c>
    </row>
    <row r="345" spans="1:54" x14ac:dyDescent="0.25">
      <c r="A345" s="40">
        <v>42674</v>
      </c>
      <c r="B345" s="42">
        <v>2085.179932</v>
      </c>
      <c r="C345" s="39">
        <f>IF(ISBLANK(B346), "", GSPC[[#This Row],[Adj Close]]/B346-1)</f>
        <v>-1.9389478842873342E-2</v>
      </c>
      <c r="D345" s="40">
        <v>42674</v>
      </c>
      <c r="E345" s="38">
        <v>15.2</v>
      </c>
      <c r="F345" s="39">
        <f>IF(ISBLANK(E346), "", Long0[[#This Row],[Adj Close]]/E346-1)</f>
        <v>-9.1995221027479035E-2</v>
      </c>
      <c r="G345" s="32">
        <v>42674</v>
      </c>
      <c r="H345">
        <v>49.417884999999998</v>
      </c>
      <c r="I345" s="36">
        <f>IF(ISBLANK(H346),"",Long1[[#This Row],[Adj Close]]/H346-1)</f>
        <v>-4.8262824282885863E-2</v>
      </c>
      <c r="J345" s="40">
        <v>42681</v>
      </c>
      <c r="K345" s="38">
        <v>9.8759999999999994</v>
      </c>
      <c r="L345" s="39">
        <f>IF(ISBLANK(K346),"",Long2[[#This Row],[Adj Close]]/K346-1)</f>
        <v>-5.718377088305493E-2</v>
      </c>
      <c r="P345" s="40">
        <v>42674</v>
      </c>
      <c r="Q345" s="38">
        <v>23.220026000000001</v>
      </c>
      <c r="R345" s="39">
        <f>IF(ISBLANK(Q346),"",Long4[[#This Row],[Adj Close]]/Q346-1)</f>
        <v>-5.382634114363094E-2</v>
      </c>
      <c r="S345" s="32">
        <v>42674</v>
      </c>
      <c r="T345">
        <v>15.8</v>
      </c>
      <c r="U345" s="36">
        <f>IF(ISBLANK(T346),"",Long5[[#This Row],[Adj Close]]/T346-1)</f>
        <v>-2.1671826625386914E-2</v>
      </c>
      <c r="V345" s="40">
        <v>42674</v>
      </c>
      <c r="W345" s="38">
        <v>31.514999</v>
      </c>
      <c r="X345" s="39">
        <f>IF(ISBLANK(W346),"",Long6[[#This Row],[Adj Close]]/W346-1)</f>
        <v>2.2218585793058798E-2</v>
      </c>
      <c r="Y345" s="32">
        <v>42674</v>
      </c>
      <c r="Z345">
        <v>7.9897049999999998</v>
      </c>
      <c r="AA345" s="36">
        <f>IF(ISBLANK(Z346),"",Long7[[#This Row],[Adj Close]]/Z346-1)</f>
        <v>-2.9680368069548768E-2</v>
      </c>
      <c r="AE345" s="32">
        <v>42674</v>
      </c>
      <c r="AF345" s="47">
        <v>38.528637000000003</v>
      </c>
      <c r="AG345" s="36">
        <f>IF(ISBLANK(AF346),"",Short0[[#This Row],[Adj Close]]/AF346-1)</f>
        <v>1.451102777548785E-3</v>
      </c>
      <c r="AH345" s="40">
        <v>42674</v>
      </c>
      <c r="AI345" s="42">
        <v>31.500509000000001</v>
      </c>
      <c r="AJ345" s="39">
        <f>IF(ISBLANK(AH346),"",Short1[[#This Row],[Adj Close]]/AH346-1)</f>
        <v>-0.99926171258818286</v>
      </c>
      <c r="AK345" s="32">
        <v>42674</v>
      </c>
      <c r="AL345" s="47">
        <v>57.639999000000003</v>
      </c>
      <c r="AM345" s="36">
        <f>IF(ISBLANK(AL346),"",Short2[[#This Row],[Adj Close]]/AL346-1)</f>
        <v>-5.4306840782496368E-2</v>
      </c>
      <c r="AN345" s="40">
        <v>42674</v>
      </c>
      <c r="AO345" s="42">
        <v>32.048865999999997</v>
      </c>
      <c r="AP345" s="39">
        <f>IF(ISBLANK(AO346),"",Short3[[#This Row],[Adj Close]]/AO346-1)</f>
        <v>-5.8886733142839098E-2</v>
      </c>
      <c r="AQ345" s="32">
        <v>42674</v>
      </c>
      <c r="AR345" s="47">
        <v>11.994215000000001</v>
      </c>
      <c r="AS345" s="36">
        <f>IF(ISBLANK(AR346),"",Short4[[#This Row],[Adj Close]]/AR346-1)</f>
        <v>5.3143084932175677E-2</v>
      </c>
      <c r="AT345" s="40">
        <v>42674</v>
      </c>
      <c r="AU345" s="42">
        <v>22.497762999999999</v>
      </c>
      <c r="AV345" s="39">
        <f>IF(ISBLANK(AU346),"",Short5[[#This Row],[Adj Close]]/AU346-1)</f>
        <v>2.9844567270070677E-2</v>
      </c>
      <c r="AW345" s="32">
        <v>42674</v>
      </c>
      <c r="AX345" s="47">
        <v>21.151997000000001</v>
      </c>
      <c r="AY345" s="36">
        <f>IF(ISBLANK(AX346),"",Short6[[#This Row],[Adj Close]]/AX346-1)</f>
        <v>-6.4054725871542928E-3</v>
      </c>
      <c r="AZ345" s="40">
        <v>42674</v>
      </c>
      <c r="BA345" s="42">
        <v>52.136229999999998</v>
      </c>
      <c r="BB345" s="39">
        <f>IF(ISBLANK(BA346),"",Short7[[#This Row],[Adj Close]]/BA346-1)</f>
        <v>7.4081374613728102E-2</v>
      </c>
    </row>
    <row r="346" spans="1:54" x14ac:dyDescent="0.25">
      <c r="A346" s="40">
        <v>42667</v>
      </c>
      <c r="B346" s="42">
        <v>2126.4099120000001</v>
      </c>
      <c r="C346" s="39">
        <f>IF(ISBLANK(B347), "", GSPC[[#This Row],[Adj Close]]/B347-1)</f>
        <v>-6.8887895375466801E-3</v>
      </c>
      <c r="D346" s="40">
        <v>42667</v>
      </c>
      <c r="E346" s="38">
        <v>16.739999999999998</v>
      </c>
      <c r="F346" s="39">
        <f>IF(ISBLANK(E347), "", Long0[[#This Row],[Adj Close]]/E347-1)</f>
        <v>0.21128798842257579</v>
      </c>
      <c r="G346" s="32">
        <v>42667</v>
      </c>
      <c r="H346">
        <v>51.923878000000002</v>
      </c>
      <c r="I346" s="36">
        <f>IF(ISBLANK(H347),"",Long1[[#This Row],[Adj Close]]/H347-1)</f>
        <v>-3.9454156202872959E-2</v>
      </c>
      <c r="J346" s="40">
        <v>42674</v>
      </c>
      <c r="K346" s="38">
        <v>10.475</v>
      </c>
      <c r="L346" s="39">
        <f>IF(ISBLANK(K347),"",Long2[[#This Row],[Adj Close]]/K347-1)</f>
        <v>-0.13793103448275867</v>
      </c>
      <c r="P346" s="40">
        <v>42667</v>
      </c>
      <c r="Q346" s="38">
        <v>24.540977000000002</v>
      </c>
      <c r="R346" s="39">
        <f>IF(ISBLANK(Q347),"",Long4[[#This Row],[Adj Close]]/Q347-1)</f>
        <v>4.826652281411703E-2</v>
      </c>
      <c r="S346" s="32">
        <v>42667</v>
      </c>
      <c r="T346">
        <v>16.149999999999999</v>
      </c>
      <c r="U346" s="36">
        <f>IF(ISBLANK(T347),"",Long5[[#This Row],[Adj Close]]/T347-1)</f>
        <v>-2.4169125327439644E-2</v>
      </c>
      <c r="V346" s="40">
        <v>42667</v>
      </c>
      <c r="W346" s="38">
        <v>30.83</v>
      </c>
      <c r="X346" s="39">
        <f>IF(ISBLANK(W347),"",Long6[[#This Row],[Adj Close]]/W347-1)</f>
        <v>-3.5507586422649839E-2</v>
      </c>
      <c r="Y346" s="32">
        <v>42667</v>
      </c>
      <c r="Z346">
        <v>8.2340959999999992</v>
      </c>
      <c r="AA346" s="36">
        <f>IF(ISBLANK(Z347),"",Long7[[#This Row],[Adj Close]]/Z347-1)</f>
        <v>-0.12487516012504141</v>
      </c>
      <c r="AE346" s="32">
        <v>42667</v>
      </c>
      <c r="AF346" s="47">
        <v>38.472808999999998</v>
      </c>
      <c r="AG346" s="36">
        <f>IF(ISBLANK(AF347),"",Short0[[#This Row],[Adj Close]]/AF347-1)</f>
        <v>2.9115679058153709E-3</v>
      </c>
      <c r="AH346" s="40">
        <v>42667</v>
      </c>
      <c r="AI346" s="42">
        <v>31.987158000000001</v>
      </c>
      <c r="AJ346" s="39">
        <f>IF(ISBLANK(AH347),"",Short1[[#This Row],[Adj Close]]/AH347-1)</f>
        <v>-0.99925018382559772</v>
      </c>
      <c r="AK346" s="32">
        <v>42667</v>
      </c>
      <c r="AL346" s="47">
        <v>60.950001</v>
      </c>
      <c r="AM346" s="36">
        <f>IF(ISBLANK(AL347),"",Short2[[#This Row],[Adj Close]]/AL347-1)</f>
        <v>3.4453548352123109E-2</v>
      </c>
      <c r="AN346" s="40">
        <v>42667</v>
      </c>
      <c r="AO346" s="42">
        <v>34.054206999999998</v>
      </c>
      <c r="AP346" s="39">
        <f>IF(ISBLANK(AO347),"",Short3[[#This Row],[Adj Close]]/AO347-1)</f>
        <v>4.5920261353997738E-3</v>
      </c>
      <c r="AQ346" s="32">
        <v>42667</v>
      </c>
      <c r="AR346" s="47">
        <v>11.38897</v>
      </c>
      <c r="AS346" s="36">
        <f>IF(ISBLANK(AR347),"",Short4[[#This Row],[Adj Close]]/AR347-1)</f>
        <v>-3.6007079852156232E-2</v>
      </c>
      <c r="AT346" s="40">
        <v>42667</v>
      </c>
      <c r="AU346" s="42">
        <v>21.845784999999999</v>
      </c>
      <c r="AV346" s="39">
        <f>IF(ISBLANK(AU347),"",Short5[[#This Row],[Adj Close]]/AU347-1)</f>
        <v>-2.1390703236654596E-2</v>
      </c>
      <c r="AW346" s="32">
        <v>42667</v>
      </c>
      <c r="AX346" s="47">
        <v>21.288359</v>
      </c>
      <c r="AY346" s="36">
        <f>IF(ISBLANK(AX347),"",Short6[[#This Row],[Adj Close]]/AX347-1)</f>
        <v>-8.7031006971349245E-2</v>
      </c>
      <c r="AZ346" s="40">
        <v>42667</v>
      </c>
      <c r="BA346" s="42">
        <v>48.540298</v>
      </c>
      <c r="BB346" s="39">
        <f>IF(ISBLANK(BA347),"",Short7[[#This Row],[Adj Close]]/BA347-1)</f>
        <v>4.4363990700226896E-3</v>
      </c>
    </row>
    <row r="347" spans="1:54" x14ac:dyDescent="0.25">
      <c r="A347" s="40">
        <v>42660</v>
      </c>
      <c r="B347" s="42">
        <v>2141.1599120000001</v>
      </c>
      <c r="C347" s="39">
        <f>IF(ISBLANK(B348), "", GSPC[[#This Row],[Adj Close]]/B348-1)</f>
        <v>3.8349783292386252E-3</v>
      </c>
      <c r="D347" s="40">
        <v>42660</v>
      </c>
      <c r="E347" s="38">
        <v>13.82</v>
      </c>
      <c r="F347" s="39" t="str">
        <f>IF(ISBLANK(E348), "", Long0[[#This Row],[Adj Close]]/E348-1)</f>
        <v/>
      </c>
      <c r="G347" s="32">
        <v>42660</v>
      </c>
      <c r="H347">
        <v>54.056637000000002</v>
      </c>
      <c r="I347" s="36">
        <f>IF(ISBLANK(H348),"",Long1[[#This Row],[Adj Close]]/H348-1)</f>
        <v>2.3729464837032532E-2</v>
      </c>
      <c r="J347" s="40">
        <v>42667</v>
      </c>
      <c r="K347" s="38">
        <v>12.151</v>
      </c>
      <c r="L347" s="39">
        <f>IF(ISBLANK(K348),"",Long2[[#This Row],[Adj Close]]/K348-1)</f>
        <v>-6.5523340767515204E-2</v>
      </c>
      <c r="P347" s="40">
        <v>42660</v>
      </c>
      <c r="Q347" s="38">
        <v>23.411009</v>
      </c>
      <c r="R347" s="39">
        <f>IF(ISBLANK(Q348),"",Long4[[#This Row],[Adj Close]]/Q348-1)</f>
        <v>3.4822554587852217E-2</v>
      </c>
      <c r="S347" s="32">
        <v>42660</v>
      </c>
      <c r="T347">
        <v>16.549999</v>
      </c>
      <c r="U347" s="36">
        <f>IF(ISBLANK(T348),"",Long5[[#This Row],[Adj Close]]/T348-1)</f>
        <v>4.9460938490805351E-2</v>
      </c>
      <c r="V347" s="40">
        <v>42660</v>
      </c>
      <c r="W347" s="38">
        <v>31.965</v>
      </c>
      <c r="X347" s="39">
        <f>IF(ISBLANK(W348),"",Long6[[#This Row],[Adj Close]]/W348-1)</f>
        <v>-3.8952944842630677E-3</v>
      </c>
      <c r="Y347" s="32">
        <v>42660</v>
      </c>
      <c r="Z347">
        <v>9.4090530000000001</v>
      </c>
      <c r="AA347" s="36">
        <f>IF(ISBLANK(Z348),"",Long7[[#This Row],[Adj Close]]/Z348-1)</f>
        <v>7.6344161423488988E-2</v>
      </c>
      <c r="AE347" s="32">
        <v>42660</v>
      </c>
      <c r="AF347" s="47">
        <v>38.361117999999998</v>
      </c>
      <c r="AG347" s="36">
        <f>IF(ISBLANK(AF348),"",Short0[[#This Row],[Adj Close]]/AF348-1)</f>
        <v>-3.3850407102489211E-3</v>
      </c>
      <c r="AH347" s="40">
        <v>42660</v>
      </c>
      <c r="AI347" s="42">
        <v>32.548054</v>
      </c>
      <c r="AJ347" s="39">
        <f>IF(ISBLANK(AH348),"",Short1[[#This Row],[Adj Close]]/AH348-1)</f>
        <v>-0.99923691055728792</v>
      </c>
      <c r="AK347" s="32">
        <v>42660</v>
      </c>
      <c r="AL347" s="47">
        <v>58.919998</v>
      </c>
      <c r="AM347" s="36">
        <f>IF(ISBLANK(AL348),"",Short2[[#This Row],[Adj Close]]/AL348-1)</f>
        <v>3.8970182312999091E-2</v>
      </c>
      <c r="AN347" s="40">
        <v>42660</v>
      </c>
      <c r="AO347" s="42">
        <v>33.898544000000001</v>
      </c>
      <c r="AP347" s="39">
        <f>IF(ISBLANK(AO348),"",Short3[[#This Row],[Adj Close]]/AO348-1)</f>
        <v>1.4524697060837699E-2</v>
      </c>
      <c r="AQ347" s="32">
        <v>42660</v>
      </c>
      <c r="AR347" s="47">
        <v>11.814371</v>
      </c>
      <c r="AS347" s="36">
        <f>IF(ISBLANK(AR348),"",Short4[[#This Row],[Adj Close]]/AR348-1)</f>
        <v>-1.4615020728702133E-3</v>
      </c>
      <c r="AT347" s="40">
        <v>42660</v>
      </c>
      <c r="AU347" s="42">
        <v>22.323295999999999</v>
      </c>
      <c r="AV347" s="39">
        <f>IF(ISBLANK(AU348),"",Short5[[#This Row],[Adj Close]]/AU348-1)</f>
        <v>5.010821526730691E-2</v>
      </c>
      <c r="AW347" s="32">
        <v>42660</v>
      </c>
      <c r="AX347" s="47">
        <v>23.317723999999998</v>
      </c>
      <c r="AY347" s="36">
        <f>IF(ISBLANK(AX348),"",Short6[[#This Row],[Adj Close]]/AX348-1)</f>
        <v>2.3591342451677377E-2</v>
      </c>
      <c r="AZ347" s="40">
        <v>42660</v>
      </c>
      <c r="BA347" s="42">
        <v>48.325904999999999</v>
      </c>
      <c r="BB347" s="39">
        <f>IF(ISBLANK(BA348),"",Short7[[#This Row],[Adj Close]]/BA348-1)</f>
        <v>7.5173669182566627E-3</v>
      </c>
    </row>
    <row r="348" spans="1:54" x14ac:dyDescent="0.25">
      <c r="A348" s="40">
        <v>42653</v>
      </c>
      <c r="B348" s="42">
        <v>2132.9799800000001</v>
      </c>
      <c r="C348" s="39">
        <f>IF(ISBLANK(B349), "", GSPC[[#This Row],[Adj Close]]/B349-1)</f>
        <v>-9.639051183703895E-3</v>
      </c>
      <c r="G348" s="32">
        <v>42653</v>
      </c>
      <c r="H348">
        <v>52.803635</v>
      </c>
      <c r="I348" s="36">
        <f>IF(ISBLANK(H349),"",Long1[[#This Row],[Adj Close]]/H349-1)</f>
        <v>5.4143739529082247E-3</v>
      </c>
      <c r="J348" s="40">
        <v>42660</v>
      </c>
      <c r="K348" s="38">
        <v>13.003</v>
      </c>
      <c r="L348" s="39">
        <f>IF(ISBLANK(K349),"",Long2[[#This Row],[Adj Close]]/K349-1)</f>
        <v>-8.8468279004556671E-2</v>
      </c>
      <c r="P348" s="40">
        <v>42653</v>
      </c>
      <c r="Q348" s="38">
        <v>22.623211000000001</v>
      </c>
      <c r="R348" s="39">
        <f>IF(ISBLANK(Q349),"",Long4[[#This Row],[Adj Close]]/Q349-1)</f>
        <v>2.4135381440131054E-2</v>
      </c>
      <c r="S348" s="32">
        <v>42653</v>
      </c>
      <c r="T348">
        <v>15.77</v>
      </c>
      <c r="U348" s="36">
        <f>IF(ISBLANK(T349),"",Long5[[#This Row],[Adj Close]]/T349-1)</f>
        <v>-5.5688679300079147E-2</v>
      </c>
      <c r="V348" s="40">
        <v>42653</v>
      </c>
      <c r="W348" s="38">
        <v>32.090000000000003</v>
      </c>
      <c r="X348" s="39">
        <f>IF(ISBLANK(W349),"",Long6[[#This Row],[Adj Close]]/W349-1)</f>
        <v>-2.963410946477163E-2</v>
      </c>
      <c r="Y348" s="32">
        <v>42653</v>
      </c>
      <c r="Z348">
        <v>8.7416769999999993</v>
      </c>
      <c r="AA348" s="36">
        <f>IF(ISBLANK(Z349),"",Long7[[#This Row],[Adj Close]]/Z349-1)</f>
        <v>-1.7951414996465354E-2</v>
      </c>
      <c r="AE348" s="32">
        <v>42653</v>
      </c>
      <c r="AF348" s="47">
        <v>38.491413000000001</v>
      </c>
      <c r="AG348" s="36">
        <f>IF(ISBLANK(AF349),"",Short0[[#This Row],[Adj Close]]/AF349-1)</f>
        <v>-3.3915290923646202E-3</v>
      </c>
      <c r="AH348" s="40">
        <v>42653</v>
      </c>
      <c r="AI348" s="42">
        <v>32.424339000000003</v>
      </c>
      <c r="AJ348" s="39">
        <f>IF(ISBLANK(AH349),"",Short1[[#This Row],[Adj Close]]/AH349-1)</f>
        <v>-0.9992396862777283</v>
      </c>
      <c r="AK348" s="32">
        <v>42653</v>
      </c>
      <c r="AL348" s="47">
        <v>56.709999000000003</v>
      </c>
      <c r="AM348" s="36">
        <f>IF(ISBLANK(AL349),"",Short2[[#This Row],[Adj Close]]/AL349-1)</f>
        <v>-5.4045069990907857E-2</v>
      </c>
      <c r="AN348" s="40">
        <v>42653</v>
      </c>
      <c r="AO348" s="42">
        <v>33.413226999999999</v>
      </c>
      <c r="AP348" s="39">
        <f>IF(ISBLANK(AO349),"",Short3[[#This Row],[Adj Close]]/AO349-1)</f>
        <v>1.5303376987364725E-2</v>
      </c>
      <c r="AQ348" s="32">
        <v>42653</v>
      </c>
      <c r="AR348" s="47">
        <v>11.831663000000001</v>
      </c>
      <c r="AS348" s="36">
        <f>IF(ISBLANK(AR349),"",Short4[[#This Row],[Adj Close]]/AR349-1)</f>
        <v>-6.5555900690530522E-2</v>
      </c>
      <c r="AT348" s="40">
        <v>42653</v>
      </c>
      <c r="AU348" s="42">
        <v>21.258091</v>
      </c>
      <c r="AV348" s="39">
        <f>IF(ISBLANK(AU349),"",Short5[[#This Row],[Adj Close]]/AU349-1)</f>
        <v>-5.8177389212265118E-2</v>
      </c>
      <c r="AW348" s="32">
        <v>42653</v>
      </c>
      <c r="AX348" s="47">
        <v>22.780306</v>
      </c>
      <c r="AY348" s="36">
        <f>IF(ISBLANK(AX349),"",Short6[[#This Row],[Adj Close]]/AX349-1)</f>
        <v>2.4161801364014135E-2</v>
      </c>
      <c r="AZ348" s="40">
        <v>42653</v>
      </c>
      <c r="BA348" s="42">
        <v>47.965331999999997</v>
      </c>
      <c r="BB348" s="39">
        <f>IF(ISBLANK(BA349),"",Short7[[#This Row],[Adj Close]]/BA349-1)</f>
        <v>-6.3011873714995614E-2</v>
      </c>
    </row>
    <row r="349" spans="1:54" x14ac:dyDescent="0.25">
      <c r="A349" s="40">
        <v>42646</v>
      </c>
      <c r="B349" s="42">
        <v>2153.73999</v>
      </c>
      <c r="C349" s="39">
        <f>IF(ISBLANK(B350), "", GSPC[[#This Row],[Adj Close]]/B350-1)</f>
        <v>-6.7012087359856753E-3</v>
      </c>
      <c r="G349" s="32">
        <v>42646</v>
      </c>
      <c r="H349">
        <v>52.519275999999998</v>
      </c>
      <c r="I349" s="36">
        <f>IF(ISBLANK(H350),"",Long1[[#This Row],[Adj Close]]/H350-1)</f>
        <v>-1.7619679122331089E-2</v>
      </c>
      <c r="J349" s="40">
        <v>42653</v>
      </c>
      <c r="K349" s="38">
        <v>14.265000000000001</v>
      </c>
      <c r="L349" s="39">
        <f>IF(ISBLANK(K350),"",Long2[[#This Row],[Adj Close]]/K350-1)</f>
        <v>-5.0139832201358425E-2</v>
      </c>
      <c r="P349" s="40">
        <v>42646</v>
      </c>
      <c r="Q349" s="38">
        <v>22.090059</v>
      </c>
      <c r="R349" s="39">
        <f>IF(ISBLANK(Q350),"",Long4[[#This Row],[Adj Close]]/Q350-1)</f>
        <v>-7.2012195072301832E-4</v>
      </c>
      <c r="S349" s="32">
        <v>42646</v>
      </c>
      <c r="T349">
        <v>16.700001</v>
      </c>
      <c r="U349" s="36">
        <f>IF(ISBLANK(T350),"",Long5[[#This Row],[Adj Close]]/T350-1)</f>
        <v>-8.7929988417803862E-2</v>
      </c>
      <c r="V349" s="40">
        <v>42646</v>
      </c>
      <c r="W349" s="38">
        <v>33.07</v>
      </c>
      <c r="X349" s="39">
        <f>IF(ISBLANK(W350),"",Long6[[#This Row],[Adj Close]]/W350-1)</f>
        <v>-1.5773750938913755E-2</v>
      </c>
      <c r="Y349" s="32">
        <v>42646</v>
      </c>
      <c r="Z349">
        <v>8.9014710000000008</v>
      </c>
      <c r="AA349" s="36">
        <f>IF(ISBLANK(Z350),"",Long7[[#This Row],[Adj Close]]/Z350-1)</f>
        <v>3.723984584735085E-2</v>
      </c>
      <c r="AE349" s="32">
        <v>42646</v>
      </c>
      <c r="AF349" s="47">
        <v>38.622402000000001</v>
      </c>
      <c r="AG349" s="36">
        <f>IF(ISBLANK(AF350),"",Short0[[#This Row],[Adj Close]]/AF350-1)</f>
        <v>-1.8894804197477022E-2</v>
      </c>
      <c r="AH349" s="40">
        <v>42646</v>
      </c>
      <c r="AI349" s="42">
        <v>32.086146999999997</v>
      </c>
      <c r="AJ349" s="39">
        <f>IF(ISBLANK(AH350),"",Short1[[#This Row],[Adj Close]]/AH350-1)</f>
        <v>-0.99924749297591409</v>
      </c>
      <c r="AK349" s="32">
        <v>42646</v>
      </c>
      <c r="AL349" s="47">
        <v>59.950001</v>
      </c>
      <c r="AM349" s="36">
        <f>IF(ISBLANK(AL350),"",Short2[[#This Row],[Adj Close]]/AL350-1)</f>
        <v>2.164282549420582E-2</v>
      </c>
      <c r="AN349" s="40">
        <v>42646</v>
      </c>
      <c r="AO349" s="42">
        <v>32.909599</v>
      </c>
      <c r="AP349" s="39">
        <f>IF(ISBLANK(AO350),"",Short3[[#This Row],[Adj Close]]/AO350-1)</f>
        <v>-5.7188016246701889E-2</v>
      </c>
      <c r="AQ349" s="32">
        <v>42646</v>
      </c>
      <c r="AR349" s="47">
        <v>12.661713000000001</v>
      </c>
      <c r="AS349" s="36">
        <f>IF(ISBLANK(AR350),"",Short4[[#This Row],[Adj Close]]/AR350-1)</f>
        <v>-1.6361962470383684E-3</v>
      </c>
      <c r="AT349" s="40">
        <v>42646</v>
      </c>
      <c r="AU349" s="42">
        <v>22.571225999999999</v>
      </c>
      <c r="AV349" s="39">
        <f>IF(ISBLANK(AU350),"",Short5[[#This Row],[Adj Close]]/AU350-1)</f>
        <v>4.9059631406977999E-3</v>
      </c>
      <c r="AW349" s="32">
        <v>42646</v>
      </c>
      <c r="AX349" s="47">
        <v>22.242878000000001</v>
      </c>
      <c r="AY349" s="36">
        <f>IF(ISBLANK(AX350),"",Short6[[#This Row],[Adj Close]]/AX350-1)</f>
        <v>-5.3583677417952114E-2</v>
      </c>
      <c r="AZ349" s="40">
        <v>42646</v>
      </c>
      <c r="BA349" s="42">
        <v>51.190970999999998</v>
      </c>
      <c r="BB349" s="39">
        <f>IF(ISBLANK(BA350),"",Short7[[#This Row],[Adj Close]]/BA350-1)</f>
        <v>-5.3683888461338758E-2</v>
      </c>
    </row>
    <row r="350" spans="1:54" x14ac:dyDescent="0.25">
      <c r="A350" s="40">
        <v>42639</v>
      </c>
      <c r="B350" s="42">
        <v>2168.2700199999999</v>
      </c>
      <c r="C350" s="39">
        <f>IF(ISBLANK(B351), "", GSPC[[#This Row],[Adj Close]]/B351-1)</f>
        <v>1.6538530217153902E-3</v>
      </c>
      <c r="G350" s="32">
        <v>42639</v>
      </c>
      <c r="H350">
        <v>53.461246000000003</v>
      </c>
      <c r="I350" s="36">
        <f>IF(ISBLANK(H351),"",Long1[[#This Row],[Adj Close]]/H351-1)</f>
        <v>-6.6049014525230154E-3</v>
      </c>
      <c r="J350" s="40">
        <v>42646</v>
      </c>
      <c r="K350" s="38">
        <v>15.018000000000001</v>
      </c>
      <c r="L350" s="39">
        <f>IF(ISBLANK(K351),"",Long2[[#This Row],[Adj Close]]/K351-1)</f>
        <v>-4.1114058355437022E-3</v>
      </c>
      <c r="P350" s="40">
        <v>42639</v>
      </c>
      <c r="Q350" s="38">
        <v>22.105978</v>
      </c>
      <c r="R350" s="39">
        <f>IF(ISBLANK(Q351),"",Long4[[#This Row],[Adj Close]]/Q351-1)</f>
        <v>4.9093854129111048E-2</v>
      </c>
      <c r="S350" s="32">
        <v>42639</v>
      </c>
      <c r="T350">
        <v>18.309999000000001</v>
      </c>
      <c r="U350" s="36">
        <f>IF(ISBLANK(T351),"",Long5[[#This Row],[Adj Close]]/T351-1)</f>
        <v>-1.7703863610722181E-2</v>
      </c>
      <c r="V350" s="40">
        <v>42639</v>
      </c>
      <c r="W350" s="38">
        <v>33.599997999999999</v>
      </c>
      <c r="X350" s="39">
        <f>IF(ISBLANK(W351),"",Long6[[#This Row],[Adj Close]]/W351-1)</f>
        <v>-2.0550998396735132E-2</v>
      </c>
      <c r="Y350" s="32">
        <v>42639</v>
      </c>
      <c r="Z350">
        <v>8.5818829999999995</v>
      </c>
      <c r="AA350" s="36">
        <f>IF(ISBLANK(Z351),"",Long7[[#This Row],[Adj Close]]/Z351-1)</f>
        <v>-2.457264799402159E-2</v>
      </c>
      <c r="AE350" s="32">
        <v>42639</v>
      </c>
      <c r="AF350" s="47">
        <v>39.366219000000001</v>
      </c>
      <c r="AG350" s="36">
        <f>IF(ISBLANK(AF351),"",Short0[[#This Row],[Adj Close]]/AF351-1)</f>
        <v>-1.7861395730796925E-2</v>
      </c>
      <c r="AH350" s="40">
        <v>42639</v>
      </c>
      <c r="AI350" s="42">
        <v>31.492258</v>
      </c>
      <c r="AJ350" s="39">
        <f>IF(ISBLANK(AH351),"",Short1[[#This Row],[Adj Close]]/AH351-1)</f>
        <v>-0.99926130000938262</v>
      </c>
      <c r="AK350" s="32">
        <v>42639</v>
      </c>
      <c r="AL350" s="47">
        <v>58.68</v>
      </c>
      <c r="AM350" s="36">
        <f>IF(ISBLANK(AL351),"",Short2[[#This Row],[Adj Close]]/AL351-1)</f>
        <v>9.1143247080198719E-3</v>
      </c>
      <c r="AN350" s="40">
        <v>42639</v>
      </c>
      <c r="AO350" s="42">
        <v>34.905791999999998</v>
      </c>
      <c r="AP350" s="39">
        <f>IF(ISBLANK(AO351),"",Short3[[#This Row],[Adj Close]]/AO351-1)</f>
        <v>-9.3675737233464118E-2</v>
      </c>
      <c r="AQ350" s="32">
        <v>42639</v>
      </c>
      <c r="AR350" s="47">
        <v>12.682464</v>
      </c>
      <c r="AS350" s="36">
        <f>IF(ISBLANK(AR351),"",Short4[[#This Row],[Adj Close]]/AR351-1)</f>
        <v>3.822198587522907E-2</v>
      </c>
      <c r="AT350" s="40">
        <v>42639</v>
      </c>
      <c r="AU350" s="42">
        <v>22.461033</v>
      </c>
      <c r="AV350" s="39">
        <f>IF(ISBLANK(AU351),"",Short5[[#This Row],[Adj Close]]/AU351-1)</f>
        <v>-1.45044582847208E-2</v>
      </c>
      <c r="AW350" s="32">
        <v>42639</v>
      </c>
      <c r="AX350" s="47">
        <v>23.502213000000001</v>
      </c>
      <c r="AY350" s="36">
        <f>IF(ISBLANK(AX351),"",Short6[[#This Row],[Adj Close]]/AX351-1)</f>
        <v>-1.2137625778241401E-2</v>
      </c>
      <c r="AZ350" s="40">
        <v>42639</v>
      </c>
      <c r="BA350" s="42">
        <v>54.095001000000003</v>
      </c>
      <c r="BB350" s="39">
        <f>IF(ISBLANK(BA351),"",Short7[[#This Row],[Adj Close]]/BA351-1)</f>
        <v>-5.6273422959123409E-2</v>
      </c>
    </row>
    <row r="351" spans="1:54" x14ac:dyDescent="0.25">
      <c r="A351" s="40">
        <v>42632</v>
      </c>
      <c r="B351" s="42">
        <v>2164.6899410000001</v>
      </c>
      <c r="C351" s="39">
        <f>IF(ISBLANK(B352), "", GSPC[[#This Row],[Adj Close]]/B352-1)</f>
        <v>1.1934605195611958E-2</v>
      </c>
      <c r="G351" s="32">
        <v>42632</v>
      </c>
      <c r="H351">
        <v>53.816699999999997</v>
      </c>
      <c r="I351" s="36">
        <f>IF(ISBLANK(H352),"",Long1[[#This Row],[Adj Close]]/H352-1)</f>
        <v>3.1686369276114013E-2</v>
      </c>
      <c r="J351" s="40">
        <v>42639</v>
      </c>
      <c r="K351" s="38">
        <v>15.08</v>
      </c>
      <c r="L351" s="39">
        <f>IF(ISBLANK(K352),"",Long2[[#This Row],[Adj Close]]/K352-1)</f>
        <v>-0.12817256586849946</v>
      </c>
      <c r="P351" s="40">
        <v>42632</v>
      </c>
      <c r="Q351" s="38">
        <v>21.071497000000001</v>
      </c>
      <c r="R351" s="39">
        <f>IF(ISBLANK(Q352),"",Long4[[#This Row],[Adj Close]]/Q352-1)</f>
        <v>2.239378219135002E-2</v>
      </c>
      <c r="S351" s="32">
        <v>42632</v>
      </c>
      <c r="T351">
        <v>18.639999</v>
      </c>
      <c r="U351" s="36">
        <f>IF(ISBLANK(T352),"",Long5[[#This Row],[Adj Close]]/T352-1)</f>
        <v>-1.997902208201896E-2</v>
      </c>
      <c r="V351" s="40">
        <v>42632</v>
      </c>
      <c r="W351" s="38">
        <v>34.305</v>
      </c>
      <c r="X351" s="39">
        <f>IF(ISBLANK(W352),"",Long6[[#This Row],[Adj Close]]/W352-1)</f>
        <v>-2.5149162408330872E-2</v>
      </c>
      <c r="Y351" s="32">
        <v>42632</v>
      </c>
      <c r="Z351">
        <v>8.7980750000000008</v>
      </c>
      <c r="AA351" s="36">
        <f>IF(ISBLANK(Z352),"",Long7[[#This Row],[Adj Close]]/Z352-1)</f>
        <v>-4.2553629751389543E-3</v>
      </c>
      <c r="AE351" s="32">
        <v>42632</v>
      </c>
      <c r="AF351" s="47">
        <v>40.082141999999997</v>
      </c>
      <c r="AG351" s="36">
        <f>IF(ISBLANK(AF352),"",Short0[[#This Row],[Adj Close]]/AF352-1)</f>
        <v>-2.7739949471376368E-2</v>
      </c>
      <c r="AH351" s="40">
        <v>42632</v>
      </c>
      <c r="AI351" s="42">
        <v>31.335546000000001</v>
      </c>
      <c r="AJ351" s="39">
        <f>IF(ISBLANK(AH352),"",Short1[[#This Row],[Adj Close]]/AH352-1)</f>
        <v>-0.99926485522580644</v>
      </c>
      <c r="AK351" s="32">
        <v>42632</v>
      </c>
      <c r="AL351" s="47">
        <v>58.150002000000001</v>
      </c>
      <c r="AM351" s="36">
        <f>IF(ISBLANK(AL352),"",Short2[[#This Row],[Adj Close]]/AL352-1)</f>
        <v>-1.5408042407584754E-2</v>
      </c>
      <c r="AN351" s="40">
        <v>42632</v>
      </c>
      <c r="AO351" s="42">
        <v>38.513579999999997</v>
      </c>
      <c r="AP351" s="39">
        <f>IF(ISBLANK(AO352),"",Short3[[#This Row],[Adj Close]]/AO352-1)</f>
        <v>6.4607677502557248E-3</v>
      </c>
      <c r="AQ351" s="32">
        <v>42632</v>
      </c>
      <c r="AR351" s="47">
        <v>12.215560999999999</v>
      </c>
      <c r="AS351" s="36">
        <f>IF(ISBLANK(AR352),"",Short4[[#This Row],[Adj Close]]/AR352-1)</f>
        <v>2.3174958316853456E-2</v>
      </c>
      <c r="AT351" s="40">
        <v>42632</v>
      </c>
      <c r="AU351" s="42">
        <v>22.791613000000002</v>
      </c>
      <c r="AV351" s="39">
        <f>IF(ISBLANK(AU352),"",Short5[[#This Row],[Adj Close]]/AU352-1)</f>
        <v>-2.8190915460383881E-2</v>
      </c>
      <c r="AW351" s="32">
        <v>42632</v>
      </c>
      <c r="AX351" s="47">
        <v>23.790979</v>
      </c>
      <c r="AY351" s="36">
        <f>IF(ISBLANK(AX352),"",Short6[[#This Row],[Adj Close]]/AX352-1)</f>
        <v>2.704408835034533E-3</v>
      </c>
      <c r="AZ351" s="40">
        <v>42632</v>
      </c>
      <c r="BA351" s="42">
        <v>57.320628999999997</v>
      </c>
      <c r="BB351" s="39">
        <f>IF(ISBLANK(BA352),"",Short7[[#This Row],[Adj Close]]/BA352-1)</f>
        <v>-5.1748974570079098E-2</v>
      </c>
    </row>
    <row r="352" spans="1:54" x14ac:dyDescent="0.25">
      <c r="A352" s="40">
        <v>42625</v>
      </c>
      <c r="B352" s="42">
        <v>2139.1599120000001</v>
      </c>
      <c r="C352" s="39">
        <f>IF(ISBLANK(B353), "", GSPC[[#This Row],[Adj Close]]/B353-1)</f>
        <v>5.33405364449413E-3</v>
      </c>
      <c r="G352" s="32">
        <v>42625</v>
      </c>
      <c r="H352">
        <v>52.163817999999999</v>
      </c>
      <c r="I352" s="36">
        <f>IF(ISBLANK(H353),"",Long1[[#This Row],[Adj Close]]/H353-1)</f>
        <v>-4.0535970057495874E-2</v>
      </c>
      <c r="J352" s="40">
        <v>42632</v>
      </c>
      <c r="K352" s="38">
        <v>17.297001000000002</v>
      </c>
      <c r="L352" s="39">
        <f>IF(ISBLANK(K353),"",Long2[[#This Row],[Adj Close]]/K353-1)</f>
        <v>-5.2219123287671199E-2</v>
      </c>
      <c r="P352" s="40">
        <v>42625</v>
      </c>
      <c r="Q352" s="38">
        <v>20.609961999999999</v>
      </c>
      <c r="R352" s="39">
        <f>IF(ISBLANK(Q353),"",Long4[[#This Row],[Adj Close]]/Q353-1)</f>
        <v>-3.6816529286977095E-2</v>
      </c>
      <c r="S352" s="32">
        <v>42625</v>
      </c>
      <c r="T352">
        <v>19.02</v>
      </c>
      <c r="U352" s="36">
        <f>IF(ISBLANK(T353),"",Long5[[#This Row],[Adj Close]]/T353-1)</f>
        <v>2.2580645161290214E-2</v>
      </c>
      <c r="V352" s="40">
        <v>42625</v>
      </c>
      <c r="W352" s="38">
        <v>35.189999</v>
      </c>
      <c r="X352" s="39">
        <f>IF(ISBLANK(W353),"",Long6[[#This Row],[Adj Close]]/W353-1)</f>
        <v>-1.7313654920032007E-2</v>
      </c>
      <c r="Y352" s="32">
        <v>42625</v>
      </c>
      <c r="Z352">
        <v>8.8356739999999991</v>
      </c>
      <c r="AA352" s="36">
        <f>IF(ISBLANK(Z353),"",Long7[[#This Row],[Adj Close]]/Z353-1)</f>
        <v>-3.1813407073860711E-3</v>
      </c>
      <c r="AE352" s="32">
        <v>42625</v>
      </c>
      <c r="AF352" s="47">
        <v>41.225741999999997</v>
      </c>
      <c r="AG352" s="36">
        <f>IF(ISBLANK(AF353),"",Short0[[#This Row],[Adj Close]]/AF353-1)</f>
        <v>-1.8592487226815391E-2</v>
      </c>
      <c r="AH352" s="40">
        <v>42625</v>
      </c>
      <c r="AI352" s="42">
        <v>31.343789999999998</v>
      </c>
      <c r="AJ352" s="39">
        <f>IF(ISBLANK(AH353),"",Short1[[#This Row],[Adj Close]]/AH353-1)</f>
        <v>-0.99926454103899764</v>
      </c>
      <c r="AK352" s="32">
        <v>42625</v>
      </c>
      <c r="AL352" s="47">
        <v>59.060001</v>
      </c>
      <c r="AM352" s="36">
        <f>IF(ISBLANK(AL353),"",Short2[[#This Row],[Adj Close]]/AL353-1)</f>
        <v>-9.724983395791198E-3</v>
      </c>
      <c r="AN352" s="40">
        <v>42625</v>
      </c>
      <c r="AO352" s="42">
        <v>38.266350000000003</v>
      </c>
      <c r="AP352" s="39">
        <f>IF(ISBLANK(AO353),"",Short3[[#This Row],[Adj Close]]/AO353-1)</f>
        <v>4.7631221413598768E-2</v>
      </c>
      <c r="AQ352" s="32">
        <v>42625</v>
      </c>
      <c r="AR352" s="47">
        <v>11.938878000000001</v>
      </c>
      <c r="AS352" s="36">
        <f>IF(ISBLANK(AR353),"",Short4[[#This Row],[Adj Close]]/AR353-1)</f>
        <v>4.7647980363441755E-2</v>
      </c>
      <c r="AT352" s="40">
        <v>42625</v>
      </c>
      <c r="AU352" s="42">
        <v>23.452767999999999</v>
      </c>
      <c r="AV352" s="39">
        <f>IF(ISBLANK(AU353),"",Short5[[#This Row],[Adj Close]]/AU353-1)</f>
        <v>-4.552390930706629E-2</v>
      </c>
      <c r="AW352" s="32">
        <v>42625</v>
      </c>
      <c r="AX352" s="47">
        <v>23.726811999999999</v>
      </c>
      <c r="AY352" s="36">
        <f>IF(ISBLANK(AX353),"",Short6[[#This Row],[Adj Close]]/AX353-1)</f>
        <v>4.0732851082059263E-3</v>
      </c>
      <c r="AZ352" s="40">
        <v>42625</v>
      </c>
      <c r="BA352" s="42">
        <v>60.448791999999997</v>
      </c>
      <c r="BB352" s="39">
        <f>IF(ISBLANK(BA353),"",Short7[[#This Row],[Adj Close]]/BA353-1)</f>
        <v>6.9482584777871281E-2</v>
      </c>
    </row>
    <row r="353" spans="1:54" x14ac:dyDescent="0.25">
      <c r="A353" s="40">
        <v>42618</v>
      </c>
      <c r="B353" s="42">
        <v>2127.8100589999999</v>
      </c>
      <c r="C353" s="39">
        <f>IF(ISBLANK(B354), "", GSPC[[#This Row],[Adj Close]]/B354-1)</f>
        <v>-2.3931376195482357E-2</v>
      </c>
      <c r="G353" s="32">
        <v>42618</v>
      </c>
      <c r="H353">
        <v>54.367663999999998</v>
      </c>
      <c r="I353" s="36">
        <f>IF(ISBLANK(H354),"",Long1[[#This Row],[Adj Close]]/H354-1)</f>
        <v>-4.3464638656540933E-2</v>
      </c>
      <c r="J353" s="40">
        <v>42625</v>
      </c>
      <c r="K353" s="38">
        <v>18.25</v>
      </c>
      <c r="L353" s="39">
        <f>IF(ISBLANK(K354),"",Long2[[#This Row],[Adj Close]]/K354-1)</f>
        <v>-0.14182266802301002</v>
      </c>
      <c r="P353" s="40">
        <v>42618</v>
      </c>
      <c r="Q353" s="38">
        <v>21.397753000000002</v>
      </c>
      <c r="R353" s="39">
        <f>IF(ISBLANK(Q354),"",Long4[[#This Row],[Adj Close]]/Q354-1)</f>
        <v>-1.162967510149171E-2</v>
      </c>
      <c r="S353" s="32">
        <v>42618</v>
      </c>
      <c r="T353">
        <v>18.600000000000001</v>
      </c>
      <c r="U353" s="36">
        <f>IF(ISBLANK(T354),"",Long5[[#This Row],[Adj Close]]/T354-1)</f>
        <v>5.4054054054055722E-3</v>
      </c>
      <c r="V353" s="40">
        <v>42618</v>
      </c>
      <c r="W353" s="38">
        <v>35.810001</v>
      </c>
      <c r="X353" s="39">
        <f>IF(ISBLANK(W354),"",Long6[[#This Row],[Adj Close]]/W354-1)</f>
        <v>-7.2081785417243971E-3</v>
      </c>
      <c r="Y353" s="32">
        <v>42618</v>
      </c>
      <c r="Z353">
        <v>8.8638729999999999</v>
      </c>
      <c r="AA353" s="36">
        <f>IF(ISBLANK(Z354),"",Long7[[#This Row],[Adj Close]]/Z354-1)</f>
        <v>3.1914939369652728E-3</v>
      </c>
      <c r="AE353" s="32">
        <v>42618</v>
      </c>
      <c r="AF353" s="47">
        <v>42.006751999999999</v>
      </c>
      <c r="AG353" s="36">
        <f>IF(ISBLANK(AF354),"",Short0[[#This Row],[Adj Close]]/AF354-1)</f>
        <v>-2.9639068508990452E-2</v>
      </c>
      <c r="AH353" s="40">
        <v>42618</v>
      </c>
      <c r="AI353" s="42">
        <v>30.187169999999998</v>
      </c>
      <c r="AJ353" s="39">
        <f>IF(ISBLANK(AH354),"",Short1[[#This Row],[Adj Close]]/AH354-1)</f>
        <v>-0.99929156391542096</v>
      </c>
      <c r="AK353" s="32">
        <v>42618</v>
      </c>
      <c r="AL353" s="47">
        <v>59.639999000000003</v>
      </c>
      <c r="AM353" s="36">
        <f>IF(ISBLANK(AL354),"",Short2[[#This Row],[Adj Close]]/AL354-1)</f>
        <v>4.2094629434157316E-3</v>
      </c>
      <c r="AN353" s="40">
        <v>42618</v>
      </c>
      <c r="AO353" s="42">
        <v>36.526546000000003</v>
      </c>
      <c r="AP353" s="39">
        <f>IF(ISBLANK(AO354),"",Short3[[#This Row],[Adj Close]]/AO354-1)</f>
        <v>-2.0017044898158476E-3</v>
      </c>
      <c r="AQ353" s="32">
        <v>42618</v>
      </c>
      <c r="AR353" s="47">
        <v>11.395887</v>
      </c>
      <c r="AS353" s="36">
        <f>IF(ISBLANK(AR354),"",Short4[[#This Row],[Adj Close]]/AR354-1)</f>
        <v>-7.9094494278385441E-2</v>
      </c>
      <c r="AT353" s="40">
        <v>42618</v>
      </c>
      <c r="AU353" s="42">
        <v>24.571352000000001</v>
      </c>
      <c r="AV353" s="39">
        <f>IF(ISBLANK(AU354),"",Short5[[#This Row],[Adj Close]]/AU354-1)</f>
        <v>-8.409621522562083E-2</v>
      </c>
      <c r="AW353" s="32">
        <v>42618</v>
      </c>
      <c r="AX353" s="47">
        <v>23.630558000000001</v>
      </c>
      <c r="AY353" s="36">
        <f>IF(ISBLANK(AX354),"",Short6[[#This Row],[Adj Close]]/AX354-1)</f>
        <v>-5.848498950532377E-2</v>
      </c>
      <c r="AZ353" s="40">
        <v>42618</v>
      </c>
      <c r="BA353" s="42">
        <v>56.521529999999998</v>
      </c>
      <c r="BB353" s="39">
        <f>IF(ISBLANK(BA354),"",Short7[[#This Row],[Adj Close]]/BA354-1)</f>
        <v>9.9253931557965469E-3</v>
      </c>
    </row>
    <row r="354" spans="1:54" x14ac:dyDescent="0.25">
      <c r="A354" s="40">
        <v>42611</v>
      </c>
      <c r="B354" s="42">
        <v>2179.9799800000001</v>
      </c>
      <c r="C354" s="39">
        <f>IF(ISBLANK(B355), "", GSPC[[#This Row],[Adj Close]]/B355-1)</f>
        <v>5.0436786796448363E-3</v>
      </c>
      <c r="G354" s="32">
        <v>42611</v>
      </c>
      <c r="H354">
        <v>56.838112000000002</v>
      </c>
      <c r="I354" s="36">
        <f>IF(ISBLANK(H355),"",Long1[[#This Row],[Adj Close]]/H355-1)</f>
        <v>2.9288690805604256E-2</v>
      </c>
      <c r="J354" s="40">
        <v>42618</v>
      </c>
      <c r="K354" s="38">
        <v>21.266000999999999</v>
      </c>
      <c r="L354" s="39">
        <f>IF(ISBLANK(K355),"",Long2[[#This Row],[Adj Close]]/K355-1)</f>
        <v>-2.7039346662396491E-2</v>
      </c>
      <c r="P354" s="40">
        <v>42611</v>
      </c>
      <c r="Q354" s="38">
        <v>21.649529999999999</v>
      </c>
      <c r="R354" s="39">
        <f>IF(ISBLANK(Q355),"",Long4[[#This Row],[Adj Close]]/Q355-1)</f>
        <v>-2.3147970170216969E-2</v>
      </c>
      <c r="S354" s="32">
        <v>42611</v>
      </c>
      <c r="T354">
        <v>18.5</v>
      </c>
      <c r="U354" s="36">
        <f>IF(ISBLANK(T355),"",Long5[[#This Row],[Adj Close]]/T355-1)</f>
        <v>6.5668141378563361E-2</v>
      </c>
      <c r="V354" s="40">
        <v>42611</v>
      </c>
      <c r="W354" s="38">
        <v>36.07</v>
      </c>
      <c r="X354" s="39">
        <f>IF(ISBLANK(W355),"",Long6[[#This Row],[Adj Close]]/W355-1)</f>
        <v>2.5298465036952766E-2</v>
      </c>
      <c r="Y354" s="32">
        <v>42611</v>
      </c>
      <c r="Z354">
        <v>8.8356739999999991</v>
      </c>
      <c r="AA354" s="36">
        <f>IF(ISBLANK(Z355),"",Long7[[#This Row],[Adj Close]]/Z355-1)</f>
        <v>2.1321613383427085E-3</v>
      </c>
      <c r="AE354" s="32">
        <v>42611</v>
      </c>
      <c r="AF354" s="47">
        <v>43.289822000000001</v>
      </c>
      <c r="AG354" s="36">
        <f>IF(ISBLANK(AF355),"",Short0[[#This Row],[Adj Close]]/AF355-1)</f>
        <v>5.1814775661913615E-3</v>
      </c>
      <c r="AH354" s="40">
        <v>42611</v>
      </c>
      <c r="AI354" s="42">
        <v>31.726419</v>
      </c>
      <c r="AJ354" s="39">
        <f>IF(ISBLANK(AH355),"",Short1[[#This Row],[Adj Close]]/AH355-1)</f>
        <v>-0.99925531830344572</v>
      </c>
      <c r="AK354" s="32">
        <v>42611</v>
      </c>
      <c r="AL354" s="47">
        <v>59.389999000000003</v>
      </c>
      <c r="AM354" s="36">
        <f>IF(ISBLANK(AL355),"",Short2[[#This Row],[Adj Close]]/AL355-1)</f>
        <v>1.4866695146958264E-2</v>
      </c>
      <c r="AN354" s="40">
        <v>42611</v>
      </c>
      <c r="AO354" s="42">
        <v>36.599808000000003</v>
      </c>
      <c r="AP354" s="39">
        <f>IF(ISBLANK(AO355),"",Short3[[#This Row],[Adj Close]]/AO355-1)</f>
        <v>-7.1113157944026617E-2</v>
      </c>
      <c r="AQ354" s="32">
        <v>42611</v>
      </c>
      <c r="AR354" s="47">
        <v>12.374654</v>
      </c>
      <c r="AS354" s="36">
        <f>IF(ISBLANK(AR355),"",Short4[[#This Row],[Adj Close]]/AR355-1)</f>
        <v>-9.1387585630821055E-3</v>
      </c>
      <c r="AT354" s="40">
        <v>42611</v>
      </c>
      <c r="AU354" s="42">
        <v>26.827438000000001</v>
      </c>
      <c r="AV354" s="39">
        <f>IF(ISBLANK(AU355),"",Short5[[#This Row],[Adj Close]]/AU355-1)</f>
        <v>6.8478274722718835E-2</v>
      </c>
      <c r="AW354" s="32">
        <v>42611</v>
      </c>
      <c r="AX354" s="47">
        <v>25.09844</v>
      </c>
      <c r="AY354" s="36">
        <f>IF(ISBLANK(AX355),"",Short6[[#This Row],[Adj Close]]/AX355-1)</f>
        <v>2.6238123877584396E-2</v>
      </c>
      <c r="AZ354" s="40">
        <v>42611</v>
      </c>
      <c r="BA354" s="42">
        <v>55.966045000000001</v>
      </c>
      <c r="BB354" s="39">
        <f>IF(ISBLANK(BA355),"",Short7[[#This Row],[Adj Close]]/BA355-1)</f>
        <v>-2.9734910115411961E-2</v>
      </c>
    </row>
    <row r="355" spans="1:54" x14ac:dyDescent="0.25">
      <c r="A355" s="40">
        <v>42604</v>
      </c>
      <c r="B355" s="42">
        <v>2169.040039</v>
      </c>
      <c r="C355" s="39">
        <f>IF(ISBLANK(B356), "", GSPC[[#This Row],[Adj Close]]/B356-1)</f>
        <v>-6.7907326010633318E-3</v>
      </c>
      <c r="G355" s="32">
        <v>42604</v>
      </c>
      <c r="H355">
        <v>55.220768</v>
      </c>
      <c r="I355" s="36">
        <f>IF(ISBLANK(H356),"",Long1[[#This Row],[Adj Close]]/H356-1)</f>
        <v>1.1393291368849034E-2</v>
      </c>
      <c r="J355" s="40">
        <v>42611</v>
      </c>
      <c r="K355" s="38">
        <v>21.856999999999999</v>
      </c>
      <c r="L355" s="39">
        <f>IF(ISBLANK(K356),"",Long2[[#This Row],[Adj Close]]/K356-1)</f>
        <v>-1.0995475113122266E-2</v>
      </c>
      <c r="P355" s="40">
        <v>42604</v>
      </c>
      <c r="Q355" s="38">
        <v>22.162548000000001</v>
      </c>
      <c r="R355" s="39">
        <f>IF(ISBLANK(Q356),"",Long4[[#This Row],[Adj Close]]/Q356-1)</f>
        <v>-1.2310957395164301E-2</v>
      </c>
      <c r="S355" s="32">
        <v>42604</v>
      </c>
      <c r="T355">
        <v>17.360001</v>
      </c>
      <c r="U355" s="36">
        <f>IF(ISBLANK(T356),"",Long5[[#This Row],[Adj Close]]/T356-1)</f>
        <v>-5.4980944203541271E-2</v>
      </c>
      <c r="V355" s="40">
        <v>42604</v>
      </c>
      <c r="W355" s="38">
        <v>35.18</v>
      </c>
      <c r="X355" s="39">
        <f>IF(ISBLANK(W356),"",Long6[[#This Row],[Adj Close]]/W356-1)</f>
        <v>-1.1103330678753909E-2</v>
      </c>
      <c r="Y355" s="32">
        <v>42604</v>
      </c>
      <c r="Z355">
        <v>8.8168749999999996</v>
      </c>
      <c r="AA355" s="36">
        <f>IF(ISBLANK(Z356),"",Long7[[#This Row],[Adj Close]]/Z356-1)</f>
        <v>1.0672752406335473E-3</v>
      </c>
      <c r="AE355" s="32">
        <v>42604</v>
      </c>
      <c r="AF355" s="47">
        <v>43.066673000000002</v>
      </c>
      <c r="AG355" s="36">
        <f>IF(ISBLANK(AF356),"",Short0[[#This Row],[Adj Close]]/AF356-1)</f>
        <v>-3.8708171138545078E-3</v>
      </c>
      <c r="AH355" s="40">
        <v>42604</v>
      </c>
      <c r="AI355" s="42">
        <v>32.324097000000002</v>
      </c>
      <c r="AJ355" s="39">
        <f>IF(ISBLANK(AH356),"",Short1[[#This Row],[Adj Close]]/AH356-1)</f>
        <v>-0.99924116494119308</v>
      </c>
      <c r="AK355" s="32">
        <v>42604</v>
      </c>
      <c r="AL355" s="47">
        <v>58.52</v>
      </c>
      <c r="AM355" s="36">
        <f>IF(ISBLANK(AL356),"",Short2[[#This Row],[Adj Close]]/AL356-1)</f>
        <v>-9.6774207489208064E-2</v>
      </c>
      <c r="AN355" s="40">
        <v>42604</v>
      </c>
      <c r="AO355" s="42">
        <v>39.401794000000002</v>
      </c>
      <c r="AP355" s="39">
        <f>IF(ISBLANK(AO356),"",Short3[[#This Row],[Adj Close]]/AO356-1)</f>
        <v>-0.11570077421809677</v>
      </c>
      <c r="AQ355" s="32">
        <v>42604</v>
      </c>
      <c r="AR355" s="47">
        <v>12.488785999999999</v>
      </c>
      <c r="AS355" s="36">
        <f>IF(ISBLANK(AR356),"",Short4[[#This Row],[Adj Close]]/AR356-1)</f>
        <v>-2.0612964533567757E-2</v>
      </c>
      <c r="AT355" s="40">
        <v>42604</v>
      </c>
      <c r="AU355" s="42">
        <v>25.108080000000001</v>
      </c>
      <c r="AV355" s="39">
        <f>IF(ISBLANK(AU356),"",Short5[[#This Row],[Adj Close]]/AU356-1)</f>
        <v>-1.6743888131907747E-2</v>
      </c>
      <c r="AW355" s="32">
        <v>42604</v>
      </c>
      <c r="AX355" s="47">
        <v>24.456741000000001</v>
      </c>
      <c r="AY355" s="36">
        <f>IF(ISBLANK(AX356),"",Short6[[#This Row],[Adj Close]]/AX356-1)</f>
        <v>-1.6768976254178614E-2</v>
      </c>
      <c r="AZ355" s="40">
        <v>42604</v>
      </c>
      <c r="BA355" s="42">
        <v>57.681190000000001</v>
      </c>
      <c r="BB355" s="39">
        <f>IF(ISBLANK(BA356),"",Short7[[#This Row],[Adj Close]]/BA356-1)</f>
        <v>-4.991981969668613E-2</v>
      </c>
    </row>
    <row r="356" spans="1:54" x14ac:dyDescent="0.25">
      <c r="A356" s="40">
        <v>42597</v>
      </c>
      <c r="B356" s="42">
        <v>2183.8701169999999</v>
      </c>
      <c r="C356" s="39">
        <f>IF(ISBLANK(B357), "", GSPC[[#This Row],[Adj Close]]/B357-1)</f>
        <v>-8.2384558944714747E-5</v>
      </c>
      <c r="G356" s="32">
        <v>42597</v>
      </c>
      <c r="H356">
        <v>54.598708999999999</v>
      </c>
      <c r="I356" s="36">
        <f>IF(ISBLANK(H357),"",Long1[[#This Row],[Adj Close]]/H357-1)</f>
        <v>-7.4314058892196444E-3</v>
      </c>
      <c r="J356" s="40">
        <v>42604</v>
      </c>
      <c r="K356" s="38">
        <v>22.1</v>
      </c>
      <c r="L356" s="39">
        <f>IF(ISBLANK(K357),"",Long2[[#This Row],[Adj Close]]/K357-1)</f>
        <v>-1.6072303103156438E-2</v>
      </c>
      <c r="P356" s="40">
        <v>42597</v>
      </c>
      <c r="Q356" s="38">
        <v>22.438790999999998</v>
      </c>
      <c r="R356" s="39">
        <f>IF(ISBLANK(Q357),"",Long4[[#This Row],[Adj Close]]/Q357-1)</f>
        <v>1.13837737536997E-2</v>
      </c>
      <c r="S356" s="32">
        <v>42597</v>
      </c>
      <c r="T356">
        <v>18.370000999999998</v>
      </c>
      <c r="U356" s="36">
        <f>IF(ISBLANK(T357),"",Long5[[#This Row],[Adj Close]]/T357-1)</f>
        <v>4.6127679164446267E-2</v>
      </c>
      <c r="V356" s="40">
        <v>42597</v>
      </c>
      <c r="W356" s="38">
        <v>35.575001</v>
      </c>
      <c r="X356" s="39">
        <f>IF(ISBLANK(W357),"",Long6[[#This Row],[Adj Close]]/W357-1)</f>
        <v>-3.0125381679389274E-2</v>
      </c>
      <c r="Y356" s="32">
        <v>42597</v>
      </c>
      <c r="Z356">
        <v>8.8074750000000002</v>
      </c>
      <c r="AA356" s="36">
        <f>IF(ISBLANK(Z357),"",Long7[[#This Row],[Adj Close]]/Z357-1)</f>
        <v>-1.8848194135263174E-2</v>
      </c>
      <c r="AE356" s="32">
        <v>42597</v>
      </c>
      <c r="AF356" s="47">
        <v>43.234023999999998</v>
      </c>
      <c r="AG356" s="36">
        <f>IF(ISBLANK(AF357),"",Short0[[#This Row],[Adj Close]]/AF357-1)</f>
        <v>-5.3476853617899778E-3</v>
      </c>
      <c r="AH356" s="40">
        <v>42597</v>
      </c>
      <c r="AI356" s="42">
        <v>26.682936000000002</v>
      </c>
      <c r="AJ356" s="39">
        <f>IF(ISBLANK(AH357),"",Short1[[#This Row],[Adj Close]]/AH357-1)</f>
        <v>-0.99937349293261324</v>
      </c>
      <c r="AK356" s="32">
        <v>42597</v>
      </c>
      <c r="AL356" s="47">
        <v>64.790001000000004</v>
      </c>
      <c r="AM356" s="36">
        <f>IF(ISBLANK(AL357),"",Short2[[#This Row],[Adj Close]]/AL357-1)</f>
        <v>8.7186357441086937E-3</v>
      </c>
      <c r="AN356" s="40">
        <v>42597</v>
      </c>
      <c r="AO356" s="42">
        <v>44.557082999999999</v>
      </c>
      <c r="AP356" s="39">
        <f>IF(ISBLANK(AO357),"",Short3[[#This Row],[Adj Close]]/AO357-1)</f>
        <v>4.1271969002170117E-3</v>
      </c>
      <c r="AQ356" s="32">
        <v>42597</v>
      </c>
      <c r="AR356" s="47">
        <v>12.751635</v>
      </c>
      <c r="AS356" s="36">
        <f>IF(ISBLANK(AR357),"",Short4[[#This Row],[Adj Close]]/AR357-1)</f>
        <v>1.8508275576675226E-2</v>
      </c>
      <c r="AT356" s="40">
        <v>42597</v>
      </c>
      <c r="AU356" s="42">
        <v>25.535646</v>
      </c>
      <c r="AV356" s="39">
        <f>IF(ISBLANK(AU357),"",Short5[[#This Row],[Adj Close]]/AU357-1)</f>
        <v>3.2744889225089224E-2</v>
      </c>
      <c r="AW356" s="32">
        <v>42597</v>
      </c>
      <c r="AX356" s="47">
        <v>24.873850000000001</v>
      </c>
      <c r="AY356" s="36">
        <f>IF(ISBLANK(AX357),"",Short6[[#This Row],[Adj Close]]/AX357-1)</f>
        <v>-4.6432799903944999E-2</v>
      </c>
      <c r="AZ356" s="40">
        <v>42597</v>
      </c>
      <c r="BA356" s="42">
        <v>60.711917999999997</v>
      </c>
      <c r="BB356" s="39">
        <f>IF(ISBLANK(BA357),"",Short7[[#This Row],[Adj Close]]/BA357-1)</f>
        <v>4.4250824873609318E-2</v>
      </c>
    </row>
    <row r="357" spans="1:54" x14ac:dyDescent="0.25">
      <c r="A357" s="40">
        <v>42590</v>
      </c>
      <c r="B357" s="42">
        <v>2184.0500489999999</v>
      </c>
      <c r="C357" s="39">
        <f>IF(ISBLANK(B358), "", GSPC[[#This Row],[Adj Close]]/B358-1)</f>
        <v>5.4054155160709882E-4</v>
      </c>
      <c r="G357" s="32">
        <v>42590</v>
      </c>
      <c r="H357">
        <v>55.007491999999999</v>
      </c>
      <c r="I357" s="36">
        <f>IF(ISBLANK(H358),"",Long1[[#This Row],[Adj Close]]/H358-1)</f>
        <v>2.8091733438515787E-2</v>
      </c>
      <c r="J357" s="40">
        <v>42597</v>
      </c>
      <c r="K357" s="38">
        <v>22.460999999999999</v>
      </c>
      <c r="L357" s="39">
        <f>IF(ISBLANK(K358),"",Long2[[#This Row],[Adj Close]]/K358-1)</f>
        <v>7.8071966703818774E-3</v>
      </c>
      <c r="P357" s="40">
        <v>42590</v>
      </c>
      <c r="Q357" s="38">
        <v>22.186228</v>
      </c>
      <c r="R357" s="39">
        <f>IF(ISBLANK(Q358),"",Long4[[#This Row],[Adj Close]]/Q358-1)</f>
        <v>5.7164287197889019E-2</v>
      </c>
      <c r="S357" s="32">
        <v>42590</v>
      </c>
      <c r="T357">
        <v>17.559999000000001</v>
      </c>
      <c r="U357" s="36">
        <f>IF(ISBLANK(T358),"",Long5[[#This Row],[Adj Close]]/T358-1)</f>
        <v>5.5288464861085629E-2</v>
      </c>
      <c r="V357" s="40">
        <v>42590</v>
      </c>
      <c r="W357" s="38">
        <v>36.68</v>
      </c>
      <c r="X357" s="39">
        <f>IF(ISBLANK(W358),"",Long6[[#This Row],[Adj Close]]/W358-1)</f>
        <v>-2.7958154817592229E-2</v>
      </c>
      <c r="Y357" s="32">
        <v>42590</v>
      </c>
      <c r="Z357">
        <v>8.9766689999999993</v>
      </c>
      <c r="AA357" s="36">
        <f>IF(ISBLANK(Z358),"",Long7[[#This Row],[Adj Close]]/Z358-1)</f>
        <v>-2.0898301233467365E-3</v>
      </c>
      <c r="AE357" s="32">
        <v>42590</v>
      </c>
      <c r="AF357" s="47">
        <v>43.466468999999996</v>
      </c>
      <c r="AG357" s="36">
        <f>IF(ISBLANK(AF358),"",Short0[[#This Row],[Adj Close]]/AF358-1)</f>
        <v>-1.0684862133726325E-3</v>
      </c>
      <c r="AH357" s="40">
        <v>42590</v>
      </c>
      <c r="AI357" s="42">
        <v>28.549671</v>
      </c>
      <c r="AJ357" s="39">
        <f>IF(ISBLANK(AH358),"",Short1[[#This Row],[Adj Close]]/AH358-1)</f>
        <v>-0.99932955238005772</v>
      </c>
      <c r="AK357" s="32">
        <v>42590</v>
      </c>
      <c r="AL357" s="47">
        <v>64.230002999999996</v>
      </c>
      <c r="AM357" s="36">
        <f>IF(ISBLANK(AL358),"",Short2[[#This Row],[Adj Close]]/AL358-1)</f>
        <v>6.8008049019089523E-2</v>
      </c>
      <c r="AN357" s="40">
        <v>42590</v>
      </c>
      <c r="AO357" s="42">
        <v>44.373942999999997</v>
      </c>
      <c r="AP357" s="39">
        <f>IF(ISBLANK(AO358),"",Short3[[#This Row],[Adj Close]]/AO358-1)</f>
        <v>0</v>
      </c>
      <c r="AQ357" s="32">
        <v>42590</v>
      </c>
      <c r="AR357" s="47">
        <v>12.519913000000001</v>
      </c>
      <c r="AS357" s="36">
        <f>IF(ISBLANK(AR358),"",Short4[[#This Row],[Adj Close]]/AR358-1)</f>
        <v>-1.6036902330609837E-2</v>
      </c>
      <c r="AT357" s="40">
        <v>42590</v>
      </c>
      <c r="AU357" s="42">
        <v>24.725995999999999</v>
      </c>
      <c r="AV357" s="39">
        <f>IF(ISBLANK(AU358),"",Short5[[#This Row],[Adj Close]]/AU358-1)</f>
        <v>-3.3006048844890223E-3</v>
      </c>
      <c r="AW357" s="32">
        <v>42590</v>
      </c>
      <c r="AX357" s="47">
        <v>26.085052000000001</v>
      </c>
      <c r="AY357" s="36">
        <f>IF(ISBLANK(AX358),"",Short6[[#This Row],[Adj Close]]/AX358-1)</f>
        <v>9.1275004936561155E-2</v>
      </c>
      <c r="AZ357" s="40">
        <v>42590</v>
      </c>
      <c r="BA357" s="42">
        <v>58.139209999999999</v>
      </c>
      <c r="BB357" s="39">
        <f>IF(ISBLANK(BA358),"",Short7[[#This Row],[Adj Close]]/BA358-1)</f>
        <v>-7.6756467691484032E-2</v>
      </c>
    </row>
    <row r="358" spans="1:54" x14ac:dyDescent="0.25">
      <c r="A358" s="40">
        <v>42583</v>
      </c>
      <c r="B358" s="42">
        <v>2182.8701169999999</v>
      </c>
      <c r="C358" s="39">
        <f>IF(ISBLANK(B359), "", GSPC[[#This Row],[Adj Close]]/B359-1)</f>
        <v>4.2648226822079582E-3</v>
      </c>
      <c r="G358" s="32">
        <v>42583</v>
      </c>
      <c r="H358">
        <v>53.504458999999997</v>
      </c>
      <c r="I358" s="36">
        <f>IF(ISBLANK(H359),"",Long1[[#This Row],[Adj Close]]/H359-1)</f>
        <v>6.1124439949001186E-2</v>
      </c>
      <c r="J358" s="40">
        <v>42590</v>
      </c>
      <c r="K358" s="38">
        <v>22.287001</v>
      </c>
      <c r="L358" s="39">
        <f>IF(ISBLANK(K359),"",Long2[[#This Row],[Adj Close]]/K359-1)</f>
        <v>-7.0835786814389401E-3</v>
      </c>
      <c r="P358" s="40">
        <v>42583</v>
      </c>
      <c r="Q358" s="38">
        <v>20.986547000000002</v>
      </c>
      <c r="R358" s="39">
        <f>IF(ISBLANK(Q359),"",Long4[[#This Row],[Adj Close]]/Q359-1)</f>
        <v>-1.1891365122708164E-2</v>
      </c>
      <c r="S358" s="32">
        <v>42583</v>
      </c>
      <c r="T358">
        <v>16.639999</v>
      </c>
      <c r="U358" s="36">
        <f>IF(ISBLANK(T359),"",Long5[[#This Row],[Adj Close]]/T359-1)</f>
        <v>-4.5871671681670168E-2</v>
      </c>
      <c r="V358" s="40">
        <v>42583</v>
      </c>
      <c r="W358" s="38">
        <v>37.735000999999997</v>
      </c>
      <c r="X358" s="39">
        <f>IF(ISBLANK(W359),"",Long6[[#This Row],[Adj Close]]/W359-1)</f>
        <v>2.7501785023922976E-2</v>
      </c>
      <c r="Y358" s="32">
        <v>42583</v>
      </c>
      <c r="Z358">
        <v>8.9954680000000007</v>
      </c>
      <c r="AA358" s="36">
        <f>IF(ISBLANK(Z359),"",Long7[[#This Row],[Adj Close]]/Z359-1)</f>
        <v>-1.3402008826165157E-2</v>
      </c>
      <c r="AE358" s="32">
        <v>42583</v>
      </c>
      <c r="AF358" s="47">
        <v>43.512962000000002</v>
      </c>
      <c r="AG358" s="36">
        <f>IF(ISBLANK(AF359),"",Short0[[#This Row],[Adj Close]]/AF359-1)</f>
        <v>0</v>
      </c>
      <c r="AH358" s="40">
        <v>42583</v>
      </c>
      <c r="AI358" s="42">
        <v>28.042052999999999</v>
      </c>
      <c r="AJ358" s="39">
        <f>IF(ISBLANK(AH359),"",Short1[[#This Row],[Adj Close]]/AH359-1)</f>
        <v>-0.9993413647829763</v>
      </c>
      <c r="AK358" s="32">
        <v>42583</v>
      </c>
      <c r="AL358" s="47">
        <v>60.139999000000003</v>
      </c>
      <c r="AM358" s="36">
        <f>IF(ISBLANK(AL359),"",Short2[[#This Row],[Adj Close]]/AL359-1)</f>
        <v>-3.8375471084498236E-2</v>
      </c>
      <c r="AN358" s="40">
        <v>42583</v>
      </c>
      <c r="AO358" s="42">
        <v>44.373942999999997</v>
      </c>
      <c r="AP358" s="39">
        <f>IF(ISBLANK(AO359),"",Short3[[#This Row],[Adj Close]]/AO359-1)</f>
        <v>3.5691224885114892E-2</v>
      </c>
      <c r="AQ358" s="32">
        <v>42583</v>
      </c>
      <c r="AR358" s="47">
        <v>12.723966000000001</v>
      </c>
      <c r="AS358" s="36">
        <f>IF(ISBLANK(AR359),"",Short4[[#This Row],[Adj Close]]/AR359-1)</f>
        <v>0.24206609129034451</v>
      </c>
      <c r="AT358" s="40">
        <v>42583</v>
      </c>
      <c r="AU358" s="42">
        <v>24.807877000000001</v>
      </c>
      <c r="AV358" s="39">
        <f>IF(ISBLANK(AU359),"",Short5[[#This Row],[Adj Close]]/AU359-1)</f>
        <v>1.0000183207971691E-2</v>
      </c>
      <c r="AW358" s="32">
        <v>42583</v>
      </c>
      <c r="AX358" s="47">
        <v>23.903279999999999</v>
      </c>
      <c r="AY358" s="36">
        <f>IF(ISBLANK(AX359),"",Short6[[#This Row],[Adj Close]]/AX359-1)</f>
        <v>0.14615405159967954</v>
      </c>
      <c r="AZ358" s="40">
        <v>42583</v>
      </c>
      <c r="BA358" s="42">
        <v>62.972777999999998</v>
      </c>
      <c r="BB358" s="39">
        <f>IF(ISBLANK(BA359),"",Short7[[#This Row],[Adj Close]]/BA359-1)</f>
        <v>-8.7803413663641416E-2</v>
      </c>
    </row>
    <row r="359" spans="1:54" x14ac:dyDescent="0.25">
      <c r="A359" s="40">
        <v>42576</v>
      </c>
      <c r="B359" s="42">
        <v>2173.6000979999999</v>
      </c>
      <c r="C359" s="39">
        <f>IF(ISBLANK(B360), "", GSPC[[#This Row],[Adj Close]]/B360-1)</f>
        <v>-6.5743046345778655E-4</v>
      </c>
      <c r="G359" s="32">
        <v>42576</v>
      </c>
      <c r="H359">
        <v>50.422417000000003</v>
      </c>
      <c r="I359" s="36">
        <f>IF(ISBLANK(H360),"",Long1[[#This Row],[Adj Close]]/H360-1)</f>
        <v>-3.490283965379426E-4</v>
      </c>
      <c r="J359" s="40">
        <v>42583</v>
      </c>
      <c r="K359" s="38">
        <v>22.445999</v>
      </c>
      <c r="L359" s="39">
        <f>IF(ISBLANK(K360),"",Long2[[#This Row],[Adj Close]]/K360-1)</f>
        <v>-2.8606093391612908E-2</v>
      </c>
      <c r="P359" s="40">
        <v>42576</v>
      </c>
      <c r="Q359" s="38">
        <v>21.239108999999999</v>
      </c>
      <c r="R359" s="39">
        <f>IF(ISBLANK(Q360),"",Long4[[#This Row],[Adj Close]]/Q360-1)</f>
        <v>-1.716584458056214E-2</v>
      </c>
      <c r="S359" s="32">
        <v>42576</v>
      </c>
      <c r="T359">
        <v>17.440000999999999</v>
      </c>
      <c r="U359" s="36">
        <f>IF(ISBLANK(T360),"",Long5[[#This Row],[Adj Close]]/T360-1)</f>
        <v>-1.2457474518686396E-2</v>
      </c>
      <c r="V359" s="40">
        <v>42576</v>
      </c>
      <c r="W359" s="38">
        <v>36.724997999999999</v>
      </c>
      <c r="X359" s="39">
        <f>IF(ISBLANK(W360),"",Long6[[#This Row],[Adj Close]]/W360-1)</f>
        <v>3.305201218149123E-2</v>
      </c>
      <c r="Y359" s="32">
        <v>42576</v>
      </c>
      <c r="Z359">
        <v>9.1176630000000003</v>
      </c>
      <c r="AA359" s="36">
        <f>IF(ISBLANK(Z360),"",Long7[[#This Row],[Adj Close]]/Z360-1)</f>
        <v>0</v>
      </c>
      <c r="AE359" s="32">
        <v>42576</v>
      </c>
      <c r="AF359" s="47">
        <v>43.512962000000002</v>
      </c>
      <c r="AG359" s="36">
        <f>IF(ISBLANK(AF360),"",Short0[[#This Row],[Adj Close]]/AF360-1)</f>
        <v>-3.881721288513118E-2</v>
      </c>
      <c r="AH359" s="40">
        <v>42576</v>
      </c>
      <c r="AI359" s="42">
        <v>27.509865000000001</v>
      </c>
      <c r="AJ359" s="39">
        <f>IF(ISBLANK(AH360),"",Short1[[#This Row],[Adj Close]]/AH360-1)</f>
        <v>-0.99935375825130968</v>
      </c>
      <c r="AK359" s="32">
        <v>42576</v>
      </c>
      <c r="AL359" s="47">
        <v>62.540000999999997</v>
      </c>
      <c r="AM359" s="36">
        <f>IF(ISBLANK(AL360),"",Short2[[#This Row],[Adj Close]]/AL360-1)</f>
        <v>5.2861934247072861E-2</v>
      </c>
      <c r="AN359" s="40">
        <v>42576</v>
      </c>
      <c r="AO359" s="42">
        <v>42.844760999999998</v>
      </c>
      <c r="AP359" s="39">
        <f>IF(ISBLANK(AO360),"",Short3[[#This Row],[Adj Close]]/AO360-1)</f>
        <v>4.292945576816809E-3</v>
      </c>
      <c r="AQ359" s="32">
        <v>42576</v>
      </c>
      <c r="AR359" s="47">
        <v>10.244194</v>
      </c>
      <c r="AS359" s="36">
        <f>IF(ISBLANK(AR360),"",Short4[[#This Row],[Adj Close]]/AR360-1)</f>
        <v>3.0260876141635418E-2</v>
      </c>
      <c r="AT359" s="40">
        <v>42576</v>
      </c>
      <c r="AU359" s="42">
        <v>24.562249999999999</v>
      </c>
      <c r="AV359" s="39">
        <f>IF(ISBLANK(AU360),"",Short5[[#This Row],[Adj Close]]/AU360-1)</f>
        <v>-4.526168414326881E-2</v>
      </c>
      <c r="AW359" s="32">
        <v>42576</v>
      </c>
      <c r="AX359" s="47">
        <v>20.855207</v>
      </c>
      <c r="AY359" s="36">
        <f>IF(ISBLANK(AX360),"",Short6[[#This Row],[Adj Close]]/AX360-1)</f>
        <v>-5.797104198751446E-2</v>
      </c>
      <c r="AZ359" s="40">
        <v>42576</v>
      </c>
      <c r="BA359" s="42">
        <v>69.034217999999996</v>
      </c>
      <c r="BB359" s="39">
        <f>IF(ISBLANK(BA360),"",Short7[[#This Row],[Adj Close]]/BA360-1)</f>
        <v>3.3104385669456393E-2</v>
      </c>
    </row>
    <row r="360" spans="1:54" x14ac:dyDescent="0.25">
      <c r="A360" s="40">
        <v>42569</v>
      </c>
      <c r="B360" s="42">
        <v>2175.030029</v>
      </c>
      <c r="C360" s="39">
        <f>IF(ISBLANK(B361), "", GSPC[[#This Row],[Adj Close]]/B361-1)</f>
        <v>6.1478434323638531E-3</v>
      </c>
      <c r="G360" s="32">
        <v>42569</v>
      </c>
      <c r="H360">
        <v>50.440021999999999</v>
      </c>
      <c r="I360" s="36">
        <f>IF(ISBLANK(H361),"",Long1[[#This Row],[Adj Close]]/H361-1)</f>
        <v>1.2550766029249871E-2</v>
      </c>
      <c r="J360" s="40">
        <v>42576</v>
      </c>
      <c r="K360" s="38">
        <v>23.106999999999999</v>
      </c>
      <c r="L360" s="39">
        <f>IF(ISBLANK(K361),"",Long2[[#This Row],[Adj Close]]/K361-1)</f>
        <v>3.9872146173792977E-2</v>
      </c>
      <c r="P360" s="40">
        <v>42569</v>
      </c>
      <c r="Q360" s="38">
        <v>21.610064000000001</v>
      </c>
      <c r="R360" s="39">
        <f>IF(ISBLANK(Q361),"",Long4[[#This Row],[Adj Close]]/Q361-1)</f>
        <v>-1.8989688572593866E-2</v>
      </c>
      <c r="S360" s="32">
        <v>42569</v>
      </c>
      <c r="T360">
        <v>17.66</v>
      </c>
      <c r="U360" s="36">
        <f>IF(ISBLANK(T361),"",Long5[[#This Row],[Adj Close]]/T361-1)</f>
        <v>0.14304207119741097</v>
      </c>
      <c r="V360" s="40">
        <v>42569</v>
      </c>
      <c r="W360" s="38">
        <v>35.549999</v>
      </c>
      <c r="X360" s="39">
        <f>IF(ISBLANK(W361),"",Long6[[#This Row],[Adj Close]]/W361-1)</f>
        <v>5.7406307477879448E-2</v>
      </c>
      <c r="Y360" s="32">
        <v>42569</v>
      </c>
      <c r="Z360">
        <v>9.1176630000000003</v>
      </c>
      <c r="AA360" s="36">
        <f>IF(ISBLANK(Z361),"",Long7[[#This Row],[Adj Close]]/Z361-1)</f>
        <v>2.2128475693171223E-2</v>
      </c>
      <c r="AE360" s="32">
        <v>42569</v>
      </c>
      <c r="AF360" s="47">
        <v>45.270226000000001</v>
      </c>
      <c r="AG360" s="36">
        <f>IF(ISBLANK(AF361),"",Short0[[#This Row],[Adj Close]]/AF361-1)</f>
        <v>8.2251857553350405E-4</v>
      </c>
      <c r="AH360" s="40">
        <v>42569</v>
      </c>
      <c r="AI360" s="42">
        <v>26.314502999999998</v>
      </c>
      <c r="AJ360" s="39">
        <f>IF(ISBLANK(AH361),"",Short1[[#This Row],[Adj Close]]/AH361-1)</f>
        <v>-0.99938173715990786</v>
      </c>
      <c r="AK360" s="32">
        <v>42569</v>
      </c>
      <c r="AL360" s="47">
        <v>59.400002000000001</v>
      </c>
      <c r="AM360" s="36">
        <f>IF(ISBLANK(AL361),"",Short2[[#This Row],[Adj Close]]/AL361-1)</f>
        <v>1.1752733976370777E-2</v>
      </c>
      <c r="AN360" s="40">
        <v>42569</v>
      </c>
      <c r="AO360" s="42">
        <v>42.661617</v>
      </c>
      <c r="AP360" s="39">
        <f>IF(ISBLANK(AO361),"",Short3[[#This Row],[Adj Close]]/AO361-1)</f>
        <v>2.5082303828645403E-2</v>
      </c>
      <c r="AQ360" s="32">
        <v>42569</v>
      </c>
      <c r="AR360" s="47">
        <v>9.9433009999999999</v>
      </c>
      <c r="AS360" s="36">
        <f>IF(ISBLANK(AR361),"",Short4[[#This Row],[Adj Close]]/AR361-1)</f>
        <v>0.13546602943329367</v>
      </c>
      <c r="AT360" s="40">
        <v>42569</v>
      </c>
      <c r="AU360" s="42">
        <v>25.726683000000001</v>
      </c>
      <c r="AV360" s="39">
        <f>IF(ISBLANK(AU361),"",Short5[[#This Row],[Adj Close]]/AU361-1)</f>
        <v>-1.4290832577225299E-2</v>
      </c>
      <c r="AW360" s="32">
        <v>42569</v>
      </c>
      <c r="AX360" s="47">
        <v>22.138604999999998</v>
      </c>
      <c r="AY360" s="36">
        <f>IF(ISBLANK(AX361),"",Short6[[#This Row],[Adj Close]]/AX361-1)</f>
        <v>7.2677563670743739E-2</v>
      </c>
      <c r="AZ360" s="40">
        <v>42569</v>
      </c>
      <c r="BA360" s="42">
        <v>66.822113000000002</v>
      </c>
      <c r="BB360" s="39">
        <f>IF(ISBLANK(BA361),"",Short7[[#This Row],[Adj Close]]/BA361-1)</f>
        <v>-1.3380992129356173E-2</v>
      </c>
    </row>
    <row r="361" spans="1:54" x14ac:dyDescent="0.25">
      <c r="A361" s="40">
        <v>42562</v>
      </c>
      <c r="B361" s="42">
        <v>2161.73999</v>
      </c>
      <c r="C361" s="39">
        <f>IF(ISBLANK(B362), "", GSPC[[#This Row],[Adj Close]]/B362-1)</f>
        <v>1.4949100645575752E-2</v>
      </c>
      <c r="G361" s="32">
        <v>42562</v>
      </c>
      <c r="H361">
        <v>49.814807999999999</v>
      </c>
      <c r="I361" s="36">
        <f>IF(ISBLANK(H362),"",Long1[[#This Row],[Adj Close]]/H362-1)</f>
        <v>6.5549048321889014E-2</v>
      </c>
      <c r="J361" s="40">
        <v>42569</v>
      </c>
      <c r="K361" s="38">
        <v>22.221001000000001</v>
      </c>
      <c r="L361" s="39">
        <f>IF(ISBLANK(K362),"",Long2[[#This Row],[Adj Close]]/K362-1)</f>
        <v>-6.7494636152333198E-3</v>
      </c>
      <c r="P361" s="40">
        <v>42562</v>
      </c>
      <c r="Q361" s="38">
        <v>22.028376000000002</v>
      </c>
      <c r="R361" s="39">
        <f>IF(ISBLANK(Q362),"",Long4[[#This Row],[Adj Close]]/Q362-1)</f>
        <v>2.5143895086028323E-3</v>
      </c>
      <c r="S361" s="32">
        <v>42562</v>
      </c>
      <c r="T361">
        <v>15.45</v>
      </c>
      <c r="U361" s="36">
        <f>IF(ISBLANK(T362),"",Long5[[#This Row],[Adj Close]]/T362-1)</f>
        <v>1.1125654450261813E-2</v>
      </c>
      <c r="V361" s="40">
        <v>42562</v>
      </c>
      <c r="W361" s="38">
        <v>33.619999</v>
      </c>
      <c r="X361" s="39">
        <f>IF(ISBLANK(W362),"",Long6[[#This Row],[Adj Close]]/W362-1)</f>
        <v>-1.3063261795486891E-2</v>
      </c>
      <c r="Y361" s="32">
        <v>42562</v>
      </c>
      <c r="Z361">
        <v>8.9202709999999996</v>
      </c>
      <c r="AA361" s="36">
        <f>IF(ISBLANK(Z362),"",Long7[[#This Row],[Adj Close]]/Z362-1)</f>
        <v>1.824033097741129E-2</v>
      </c>
      <c r="AE361" s="32">
        <v>42562</v>
      </c>
      <c r="AF361" s="47">
        <v>45.233021000000001</v>
      </c>
      <c r="AG361" s="36">
        <f>IF(ISBLANK(AF362),"",Short0[[#This Row],[Adj Close]]/AF362-1)</f>
        <v>-9.5195825133437273E-3</v>
      </c>
      <c r="AH361" s="40">
        <v>42562</v>
      </c>
      <c r="AI361" s="42">
        <v>25.692250999999999</v>
      </c>
      <c r="AJ361" s="39">
        <f>IF(ISBLANK(AH362),"",Short1[[#This Row],[Adj Close]]/AH362-1)</f>
        <v>-0.99939625776054519</v>
      </c>
      <c r="AK361" s="32">
        <v>42562</v>
      </c>
      <c r="AL361" s="47">
        <v>58.709999000000003</v>
      </c>
      <c r="AM361" s="36">
        <f>IF(ISBLANK(AL362),"",Short2[[#This Row],[Adj Close]]/AL362-1)</f>
        <v>3.6729612630591379E-2</v>
      </c>
      <c r="AN361" s="40">
        <v>42562</v>
      </c>
      <c r="AO361" s="42">
        <v>41.617747999999999</v>
      </c>
      <c r="AP361" s="39">
        <f>IF(ISBLANK(AO362),"",Short3[[#This Row],[Adj Close]]/AO362-1)</f>
        <v>2.0431082149220625E-2</v>
      </c>
      <c r="AQ361" s="32">
        <v>42562</v>
      </c>
      <c r="AR361" s="47">
        <v>8.7570219999999992</v>
      </c>
      <c r="AS361" s="36">
        <f>IF(ISBLANK(AR362),"",Short4[[#This Row],[Adj Close]]/AR362-1)</f>
        <v>1.2800086232938934E-2</v>
      </c>
      <c r="AT361" s="40">
        <v>42562</v>
      </c>
      <c r="AU361" s="42">
        <v>26.099668999999999</v>
      </c>
      <c r="AV361" s="39">
        <f>IF(ISBLANK(AU362),"",Short5[[#This Row],[Adj Close]]/AU362-1)</f>
        <v>0.1259813040728639</v>
      </c>
      <c r="AW361" s="32">
        <v>42562</v>
      </c>
      <c r="AX361" s="47">
        <v>20.638639000000001</v>
      </c>
      <c r="AY361" s="36">
        <f>IF(ISBLANK(AX362),"",Short6[[#This Row],[Adj Close]]/AX362-1)</f>
        <v>0.11782337420987599</v>
      </c>
      <c r="AZ361" s="40">
        <v>42562</v>
      </c>
      <c r="BA361" s="42">
        <v>67.728386</v>
      </c>
      <c r="BB361" s="39">
        <f>IF(ISBLANK(BA362),"",Short7[[#This Row],[Adj Close]]/BA362-1)</f>
        <v>-1.6834208516419036E-2</v>
      </c>
    </row>
    <row r="362" spans="1:54" x14ac:dyDescent="0.25">
      <c r="A362" s="40">
        <v>42555</v>
      </c>
      <c r="B362" s="42">
        <v>2129.8999020000001</v>
      </c>
      <c r="C362" s="39">
        <f>IF(ISBLANK(B363), "", GSPC[[#This Row],[Adj Close]]/B363-1)</f>
        <v>1.2815307842768631E-2</v>
      </c>
      <c r="G362" s="32">
        <v>42555</v>
      </c>
      <c r="H362">
        <v>46.750366</v>
      </c>
      <c r="I362" s="36">
        <f>IF(ISBLANK(H363),"",Long1[[#This Row],[Adj Close]]/H363-1)</f>
        <v>2.4546545063328651E-3</v>
      </c>
      <c r="J362" s="40">
        <v>42562</v>
      </c>
      <c r="K362" s="38">
        <v>22.372</v>
      </c>
      <c r="L362" s="39">
        <f>IF(ISBLANK(K363),"",Long2[[#This Row],[Adj Close]]/K363-1)</f>
        <v>3.9881007715905969E-2</v>
      </c>
      <c r="P362" s="40">
        <v>42555</v>
      </c>
      <c r="Q362" s="38">
        <v>21.973127000000002</v>
      </c>
      <c r="R362" s="39">
        <f>IF(ISBLANK(Q363),"",Long4[[#This Row],[Adj Close]]/Q363-1)</f>
        <v>-1.3465558325520433E-2</v>
      </c>
      <c r="S362" s="32">
        <v>42555</v>
      </c>
      <c r="T362">
        <v>15.28</v>
      </c>
      <c r="U362" s="36">
        <f>IF(ISBLANK(T363),"",Long5[[#This Row],[Adj Close]]/T363-1)</f>
        <v>-4.9751243781094412E-2</v>
      </c>
      <c r="V362" s="40">
        <v>42555</v>
      </c>
      <c r="W362" s="38">
        <v>34.064999</v>
      </c>
      <c r="X362" s="39">
        <f>IF(ISBLANK(W363),"",Long6[[#This Row],[Adj Close]]/W363-1)</f>
        <v>8.5861430889033752E-3</v>
      </c>
      <c r="Y362" s="32">
        <v>42555</v>
      </c>
      <c r="Z362">
        <v>8.7604769999999998</v>
      </c>
      <c r="AA362" s="36">
        <f>IF(ISBLANK(Z363),"",Long7[[#This Row],[Adj Close]]/Z363-1)</f>
        <v>-2.1008395848675865E-2</v>
      </c>
      <c r="AE362" s="32">
        <v>42555</v>
      </c>
      <c r="AF362" s="47">
        <v>45.667758999999997</v>
      </c>
      <c r="AG362" s="36">
        <f>IF(ISBLANK(AF363),"",Short0[[#This Row],[Adj Close]]/AF363-1)</f>
        <v>5.9026228731300368E-2</v>
      </c>
      <c r="AH362" s="40">
        <v>42555</v>
      </c>
      <c r="AI362" s="42">
        <v>25.340191000000001</v>
      </c>
      <c r="AJ362" s="39">
        <f>IF(ISBLANK(AH363),"",Short1[[#This Row],[Adj Close]]/AH363-1)</f>
        <v>-0.99940443285230796</v>
      </c>
      <c r="AK362" s="32">
        <v>42555</v>
      </c>
      <c r="AL362" s="47">
        <v>56.630001</v>
      </c>
      <c r="AM362" s="36">
        <f>IF(ISBLANK(AL363),"",Short2[[#This Row],[Adj Close]]/AL363-1)</f>
        <v>3.7939882002568259E-2</v>
      </c>
      <c r="AN362" s="40">
        <v>42555</v>
      </c>
      <c r="AO362" s="42">
        <v>40.784477000000003</v>
      </c>
      <c r="AP362" s="39">
        <f>IF(ISBLANK(AO363),"",Short3[[#This Row],[Adj Close]]/AO363-1)</f>
        <v>2.4379309477861932E-2</v>
      </c>
      <c r="AQ362" s="32">
        <v>42555</v>
      </c>
      <c r="AR362" s="47">
        <v>8.6463479999999997</v>
      </c>
      <c r="AS362" s="36">
        <f>IF(ISBLANK(AR363),"",Short4[[#This Row],[Adj Close]]/AR363-1)</f>
        <v>-7.0286360920824742E-2</v>
      </c>
      <c r="AT362" s="40">
        <v>42555</v>
      </c>
      <c r="AU362" s="42">
        <v>23.179487000000002</v>
      </c>
      <c r="AV362" s="39">
        <f>IF(ISBLANK(AU363),"",Short5[[#This Row],[Adj Close]]/AU363-1)</f>
        <v>-4.1023625265772079E-2</v>
      </c>
      <c r="AW362" s="32">
        <v>42555</v>
      </c>
      <c r="AX362" s="47">
        <v>18.463238</v>
      </c>
      <c r="AY362" s="36">
        <f>IF(ISBLANK(AX363),"",Short6[[#This Row],[Adj Close]]/AX363-1)</f>
        <v>-9.3893293483408469E-2</v>
      </c>
      <c r="AZ362" s="40">
        <v>42555</v>
      </c>
      <c r="BA362" s="42">
        <v>68.888062000000005</v>
      </c>
      <c r="BB362" s="39">
        <f>IF(ISBLANK(BA363),"",Short7[[#This Row],[Adj Close]]/BA363-1)</f>
        <v>3.7727854066503363E-2</v>
      </c>
    </row>
    <row r="363" spans="1:54" x14ac:dyDescent="0.25">
      <c r="A363" s="40">
        <v>42548</v>
      </c>
      <c r="B363" s="42">
        <v>2102.9499510000001</v>
      </c>
      <c r="C363" s="39">
        <f>IF(ISBLANK(B364), "", GSPC[[#This Row],[Adj Close]]/B364-1)</f>
        <v>3.2168250821523081E-2</v>
      </c>
      <c r="G363" s="32">
        <v>42548</v>
      </c>
      <c r="H363">
        <v>46.635891000000001</v>
      </c>
      <c r="I363" s="36">
        <f>IF(ISBLANK(H364),"",Long1[[#This Row],[Adj Close]]/H364-1)</f>
        <v>2.3579475625215895E-2</v>
      </c>
      <c r="J363" s="40">
        <v>42555</v>
      </c>
      <c r="K363" s="38">
        <v>21.513999999999999</v>
      </c>
      <c r="L363" s="39">
        <f>IF(ISBLANK(K364),"",Long2[[#This Row],[Adj Close]]/K364-1)</f>
        <v>2.6137556043117405E-2</v>
      </c>
      <c r="P363" s="40">
        <v>42548</v>
      </c>
      <c r="Q363" s="38">
        <v>22.273046000000001</v>
      </c>
      <c r="R363" s="39">
        <f>IF(ISBLANK(Q364),"",Long4[[#This Row],[Adj Close]]/Q364-1)</f>
        <v>5.1024136509694396E-2</v>
      </c>
      <c r="S363" s="32">
        <v>42548</v>
      </c>
      <c r="T363">
        <v>16.079999999999998</v>
      </c>
      <c r="U363" s="36">
        <f>IF(ISBLANK(T364),"",Long5[[#This Row],[Adj Close]]/T364-1)</f>
        <v>0.22935779816513757</v>
      </c>
      <c r="V363" s="40">
        <v>42548</v>
      </c>
      <c r="W363" s="38">
        <v>33.775002000000001</v>
      </c>
      <c r="X363" s="39">
        <f>IF(ISBLANK(W364),"",Long6[[#This Row],[Adj Close]]/W364-1)</f>
        <v>3.6360908254065682E-2</v>
      </c>
      <c r="Y363" s="32">
        <v>42548</v>
      </c>
      <c r="Z363">
        <v>8.9484700000000004</v>
      </c>
      <c r="AA363" s="36">
        <f>IF(ISBLANK(Z364),"",Long7[[#This Row],[Adj Close]]/Z364-1)</f>
        <v>-1.0492450827311872E-3</v>
      </c>
      <c r="AE363" s="32">
        <v>42548</v>
      </c>
      <c r="AF363" s="47">
        <v>43.122405999999998</v>
      </c>
      <c r="AG363" s="36">
        <f>IF(ISBLANK(AF364),"",Short0[[#This Row],[Adj Close]]/AF364-1)</f>
        <v>3.7782463475320105E-2</v>
      </c>
      <c r="AH363" s="40">
        <v>42548</v>
      </c>
      <c r="AI363" s="42">
        <v>25.675879999999999</v>
      </c>
      <c r="AJ363" s="39">
        <f>IF(ISBLANK(AH364),"",Short1[[#This Row],[Adj Close]]/AH364-1)</f>
        <v>-0.99939644390117766</v>
      </c>
      <c r="AK363" s="32">
        <v>42548</v>
      </c>
      <c r="AL363" s="47">
        <v>54.560001</v>
      </c>
      <c r="AM363" s="36">
        <f>IF(ISBLANK(AL364),"",Short2[[#This Row],[Adj Close]]/AL364-1)</f>
        <v>-4.7427763589931171E-3</v>
      </c>
      <c r="AN363" s="40">
        <v>42548</v>
      </c>
      <c r="AO363" s="42">
        <v>39.813842999999999</v>
      </c>
      <c r="AP363" s="39">
        <f>IF(ISBLANK(AO364),"",Short3[[#This Row],[Adj Close]]/AO364-1)</f>
        <v>-1.836708927276387E-3</v>
      </c>
      <c r="AQ363" s="32">
        <v>42548</v>
      </c>
      <c r="AR363" s="47">
        <v>9.3000120000000006</v>
      </c>
      <c r="AS363" s="36">
        <f>IF(ISBLANK(AR364),"",Short4[[#This Row],[Adj Close]]/AR364-1)</f>
        <v>9.2201410135897888E-2</v>
      </c>
      <c r="AT363" s="40">
        <v>42548</v>
      </c>
      <c r="AU363" s="42">
        <v>24.171071999999999</v>
      </c>
      <c r="AV363" s="39">
        <f>IF(ISBLANK(AU364),"",Short5[[#This Row],[Adj Close]]/AU364-1)</f>
        <v>-1.2634894255517892E-2</v>
      </c>
      <c r="AW363" s="32">
        <v>42548</v>
      </c>
      <c r="AX363" s="47">
        <v>20.376449999999998</v>
      </c>
      <c r="AY363" s="36">
        <f>IF(ISBLANK(AX364),"",Short6[[#This Row],[Adj Close]]/AX364-1)</f>
        <v>4.0014352452753421E-2</v>
      </c>
      <c r="AZ363" s="40">
        <v>42548</v>
      </c>
      <c r="BA363" s="42">
        <v>66.383553000000006</v>
      </c>
      <c r="BB363" s="39">
        <f>IF(ISBLANK(BA364),"",Short7[[#This Row],[Adj Close]]/BA364-1)</f>
        <v>4.1749232147307191E-2</v>
      </c>
    </row>
    <row r="364" spans="1:54" x14ac:dyDescent="0.25">
      <c r="A364" s="40">
        <v>42541</v>
      </c>
      <c r="B364" s="42">
        <v>2037.410034</v>
      </c>
      <c r="C364" s="39">
        <f>IF(ISBLANK(B365), "", GSPC[[#This Row],[Adj Close]]/B365-1)</f>
        <v>-1.6323682406208295E-2</v>
      </c>
      <c r="G364" s="32">
        <v>42541</v>
      </c>
      <c r="H364">
        <v>45.561573000000003</v>
      </c>
      <c r="I364" s="36">
        <f>IF(ISBLANK(H365),"",Long1[[#This Row],[Adj Close]]/H365-1)</f>
        <v>-1.2595346220859782E-2</v>
      </c>
      <c r="J364" s="40">
        <v>42548</v>
      </c>
      <c r="K364" s="38">
        <v>20.966000000000001</v>
      </c>
      <c r="L364" s="39">
        <f>IF(ISBLANK(K365),"",Long2[[#This Row],[Adj Close]]/K365-1)</f>
        <v>1.9995135003648912E-2</v>
      </c>
      <c r="P364" s="40">
        <v>42541</v>
      </c>
      <c r="Q364" s="38">
        <v>21.191755000000001</v>
      </c>
      <c r="R364" s="39">
        <f>IF(ISBLANK(Q365),"",Long4[[#This Row],[Adj Close]]/Q365-1)</f>
        <v>8.6401748329849593E-3</v>
      </c>
      <c r="S364" s="32">
        <v>42541</v>
      </c>
      <c r="T364">
        <v>13.08</v>
      </c>
      <c r="U364" s="36">
        <f>IF(ISBLANK(T365),"",Long5[[#This Row],[Adj Close]]/T365-1)</f>
        <v>1.7107309486780853E-2</v>
      </c>
      <c r="V364" s="40">
        <v>42541</v>
      </c>
      <c r="W364" s="38">
        <v>32.590000000000003</v>
      </c>
      <c r="X364" s="39">
        <f>IF(ISBLANK(W365),"",Long6[[#This Row],[Adj Close]]/W365-1)</f>
        <v>4.622792937399689E-2</v>
      </c>
      <c r="Y364" s="32">
        <v>42541</v>
      </c>
      <c r="Z364">
        <v>8.9578690000000005</v>
      </c>
      <c r="AA364" s="36">
        <f>IF(ISBLANK(Z365),"",Long7[[#This Row],[Adj Close]]/Z365-1)</f>
        <v>8.6658985459567184E-2</v>
      </c>
      <c r="AE364" s="32">
        <v>42541</v>
      </c>
      <c r="AF364" s="47">
        <v>41.552452000000002</v>
      </c>
      <c r="AG364" s="36">
        <f>IF(ISBLANK(AF365),"",Short0[[#This Row],[Adj Close]]/AF365-1)</f>
        <v>-3.1818282432814371E-2</v>
      </c>
      <c r="AH364" s="40">
        <v>42541</v>
      </c>
      <c r="AI364" s="42">
        <v>24.685193999999999</v>
      </c>
      <c r="AJ364" s="39">
        <f>IF(ISBLANK(AH365),"",Short1[[#This Row],[Adj Close]]/AH365-1)</f>
        <v>-0.99941963619692487</v>
      </c>
      <c r="AK364" s="32">
        <v>42541</v>
      </c>
      <c r="AL364" s="47">
        <v>54.82</v>
      </c>
      <c r="AM364" s="36">
        <f>IF(ISBLANK(AL365),"",Short2[[#This Row],[Adj Close]]/AL365-1)</f>
        <v>-5.3848792783030563E-2</v>
      </c>
      <c r="AN364" s="40">
        <v>42541</v>
      </c>
      <c r="AO364" s="42">
        <v>39.887104000000001</v>
      </c>
      <c r="AP364" s="39">
        <f>IF(ISBLANK(AO365),"",Short3[[#This Row],[Adj Close]]/AO365-1)</f>
        <v>-3.2214904361138275E-2</v>
      </c>
      <c r="AQ364" s="32">
        <v>42541</v>
      </c>
      <c r="AR364" s="47">
        <v>8.5149240000000006</v>
      </c>
      <c r="AS364" s="36">
        <f>IF(ISBLANK(AR365),"",Short4[[#This Row],[Adj Close]]/AR365-1)</f>
        <v>-8.7472172475407284E-2</v>
      </c>
      <c r="AT364" s="40">
        <v>42541</v>
      </c>
      <c r="AU364" s="42">
        <v>24.480378999999999</v>
      </c>
      <c r="AV364" s="39">
        <f>IF(ISBLANK(AU365),"",Short5[[#This Row],[Adj Close]]/AU365-1)</f>
        <v>6.3576730542531656E-3</v>
      </c>
      <c r="AW364" s="32">
        <v>42541</v>
      </c>
      <c r="AX364" s="47">
        <v>19.592469999999999</v>
      </c>
      <c r="AY364" s="36">
        <f>IF(ISBLANK(AX365),"",Short6[[#This Row],[Adj Close]]/AX365-1)</f>
        <v>-1.0174267189347441E-2</v>
      </c>
      <c r="AZ364" s="40">
        <v>42541</v>
      </c>
      <c r="BA364" s="42">
        <v>63.72316</v>
      </c>
      <c r="BB364" s="39">
        <f>IF(ISBLANK(BA365),"",Short7[[#This Row],[Adj Close]]/BA365-1)</f>
        <v>-5.1494097339476075E-2</v>
      </c>
    </row>
    <row r="365" spans="1:54" x14ac:dyDescent="0.25">
      <c r="A365" s="40">
        <v>42534</v>
      </c>
      <c r="B365" s="42">
        <v>2071.219971</v>
      </c>
      <c r="C365" s="39">
        <f>IF(ISBLANK(B366), "", GSPC[[#This Row],[Adj Close]]/B366-1)</f>
        <v>-1.1855565984829508E-2</v>
      </c>
      <c r="G365" s="32">
        <v>42534</v>
      </c>
      <c r="H365">
        <v>46.142757000000003</v>
      </c>
      <c r="I365" s="36">
        <f>IF(ISBLANK(H366),"",Long1[[#This Row],[Adj Close]]/H366-1)</f>
        <v>-4.2922426652756474E-2</v>
      </c>
      <c r="J365" s="40">
        <v>42541</v>
      </c>
      <c r="K365" s="38">
        <v>20.555</v>
      </c>
      <c r="L365" s="39">
        <f>IF(ISBLANK(K366),"",Long2[[#This Row],[Adj Close]]/K366-1)</f>
        <v>-7.3681880410911171E-2</v>
      </c>
      <c r="P365" s="40">
        <v>42534</v>
      </c>
      <c r="Q365" s="38">
        <v>21.010223</v>
      </c>
      <c r="R365" s="39">
        <f>IF(ISBLANK(Q366),"",Long4[[#This Row],[Adj Close]]/Q366-1)</f>
        <v>-1.1878217093554078E-2</v>
      </c>
      <c r="S365" s="32">
        <v>42534</v>
      </c>
      <c r="T365">
        <v>12.86</v>
      </c>
      <c r="U365" s="36">
        <f>IF(ISBLANK(T366),"",Long5[[#This Row],[Adj Close]]/T366-1)</f>
        <v>2.6336791699920203E-2</v>
      </c>
      <c r="V365" s="40">
        <v>42534</v>
      </c>
      <c r="W365" s="38">
        <v>31.15</v>
      </c>
      <c r="X365" s="39">
        <f>IF(ISBLANK(W366),"",Long6[[#This Row],[Adj Close]]/W366-1)</f>
        <v>-5.3047575619395215E-2</v>
      </c>
      <c r="Y365" s="32">
        <v>42534</v>
      </c>
      <c r="Z365">
        <v>8.2434960000000004</v>
      </c>
      <c r="AA365" s="36">
        <f>IF(ISBLANK(Z366),"",Long7[[#This Row],[Adj Close]]/Z366-1)</f>
        <v>-2.4471591974143392E-2</v>
      </c>
      <c r="AE365" s="32">
        <v>42534</v>
      </c>
      <c r="AF365" s="47">
        <v>42.918030000000002</v>
      </c>
      <c r="AG365" s="36">
        <f>IF(ISBLANK(AF366),"",Short0[[#This Row],[Adj Close]]/AF366-1)</f>
        <v>-1.5345304335129706E-2</v>
      </c>
      <c r="AH365" s="40">
        <v>42534</v>
      </c>
      <c r="AI365" s="42">
        <v>24.808005999999999</v>
      </c>
      <c r="AJ365" s="39">
        <f>IF(ISBLANK(AH366),"",Short1[[#This Row],[Adj Close]]/AH366-1)</f>
        <v>-0.99941665280880387</v>
      </c>
      <c r="AK365" s="32">
        <v>42534</v>
      </c>
      <c r="AL365" s="47">
        <v>57.939999</v>
      </c>
      <c r="AM365" s="36">
        <f>IF(ISBLANK(AL366),"",Short2[[#This Row],[Adj Close]]/AL366-1)</f>
        <v>3.1878841250976286E-2</v>
      </c>
      <c r="AN365" s="40">
        <v>42534</v>
      </c>
      <c r="AO365" s="42">
        <v>41.214835999999998</v>
      </c>
      <c r="AP365" s="39">
        <f>IF(ISBLANK(AO366),"",Short3[[#This Row],[Adj Close]]/AO366-1)</f>
        <v>1.0779194302159789E-2</v>
      </c>
      <c r="AQ365" s="32">
        <v>42534</v>
      </c>
      <c r="AR365" s="47">
        <v>9.3311390000000003</v>
      </c>
      <c r="AS365" s="36">
        <f>IF(ISBLANK(AR366),"",Short4[[#This Row],[Adj Close]]/AR366-1)</f>
        <v>-6.8691813442915528E-2</v>
      </c>
      <c r="AT365" s="40">
        <v>42534</v>
      </c>
      <c r="AU365" s="42">
        <v>24.325724000000001</v>
      </c>
      <c r="AV365" s="39">
        <f>IF(ISBLANK(AU366),"",Short5[[#This Row],[Adj Close]]/AU366-1)</f>
        <v>-8.5278333923103355E-3</v>
      </c>
      <c r="AW365" s="32">
        <v>42534</v>
      </c>
      <c r="AX365" s="47">
        <v>19.793858</v>
      </c>
      <c r="AY365" s="36">
        <f>IF(ISBLANK(AX366),"",Short6[[#This Row],[Adj Close]]/AX366-1)</f>
        <v>-5.7802184908324339E-3</v>
      </c>
      <c r="AZ365" s="40">
        <v>42534</v>
      </c>
      <c r="BA365" s="42">
        <v>67.182670999999999</v>
      </c>
      <c r="BB365" s="39">
        <f>IF(ISBLANK(BA366),"",Short7[[#This Row],[Adj Close]]/BA366-1)</f>
        <v>2.0348493208610652E-3</v>
      </c>
    </row>
    <row r="366" spans="1:54" x14ac:dyDescent="0.25">
      <c r="A366" s="40">
        <v>42527</v>
      </c>
      <c r="B366" s="42">
        <v>2096.070068</v>
      </c>
      <c r="C366" s="39">
        <f>IF(ISBLANK(B367), "", GSPC[[#This Row],[Adj Close]]/B367-1)</f>
        <v>-1.4576587303054556E-3</v>
      </c>
      <c r="G366" s="32">
        <v>42527</v>
      </c>
      <c r="H366">
        <v>48.212139000000001</v>
      </c>
      <c r="I366" s="36">
        <f>IF(ISBLANK(H367),"",Long1[[#This Row],[Adj Close]]/H367-1)</f>
        <v>-2.057246939373969E-2</v>
      </c>
      <c r="J366" s="40">
        <v>42534</v>
      </c>
      <c r="K366" s="38">
        <v>22.190000999999999</v>
      </c>
      <c r="L366" s="39" t="str">
        <f>IF(ISBLANK(K367),"",Long2[[#This Row],[Adj Close]]/K367-1)</f>
        <v/>
      </c>
      <c r="P366" s="40">
        <v>42527</v>
      </c>
      <c r="Q366" s="38">
        <v>21.262786999999999</v>
      </c>
      <c r="R366" s="39">
        <f>IF(ISBLANK(Q367),"",Long4[[#This Row],[Adj Close]]/Q367-1)</f>
        <v>-1.3188130422722044E-2</v>
      </c>
      <c r="S366" s="32">
        <v>42527</v>
      </c>
      <c r="T366">
        <v>12.53</v>
      </c>
      <c r="U366" s="36">
        <f>IF(ISBLANK(T367),"",Long5[[#This Row],[Adj Close]]/T367-1)</f>
        <v>6.0067681895092928E-2</v>
      </c>
      <c r="V366" s="40">
        <v>42527</v>
      </c>
      <c r="W366" s="38">
        <v>32.895000000000003</v>
      </c>
      <c r="X366" s="39">
        <f>IF(ISBLANK(W367),"",Long6[[#This Row],[Adj Close]]/W367-1)</f>
        <v>-4.5392043903285106E-3</v>
      </c>
      <c r="Y366" s="32">
        <v>42527</v>
      </c>
      <c r="Z366">
        <v>8.4502880000000005</v>
      </c>
      <c r="AA366" s="36">
        <f>IF(ISBLANK(Z367),"",Long7[[#This Row],[Adj Close]]/Z367-1)</f>
        <v>4.4693200949186274E-3</v>
      </c>
      <c r="AE366" s="32">
        <v>42527</v>
      </c>
      <c r="AF366" s="47">
        <v>43.586883999999998</v>
      </c>
      <c r="AG366" s="36">
        <f>IF(ISBLANK(AF367),"",Short0[[#This Row],[Adj Close]]/AF367-1)</f>
        <v>2.6471577751325359E-2</v>
      </c>
      <c r="AH366" s="40">
        <v>42527</v>
      </c>
      <c r="AI366" s="42">
        <v>23.879663000000001</v>
      </c>
      <c r="AJ366" s="39">
        <f>IF(ISBLANK(AH367),"",Short1[[#This Row],[Adj Close]]/AH367-1)</f>
        <v>-0.99943838986359357</v>
      </c>
      <c r="AK366" s="32">
        <v>42527</v>
      </c>
      <c r="AL366" s="47">
        <v>56.150002000000001</v>
      </c>
      <c r="AM366" s="36">
        <f>IF(ISBLANK(AL367),"",Short2[[#This Row],[Adj Close]]/AL367-1)</f>
        <v>-2.8546661393540784E-2</v>
      </c>
      <c r="AN366" s="40">
        <v>42527</v>
      </c>
      <c r="AO366" s="42">
        <v>40.775311000000002</v>
      </c>
      <c r="AP366" s="39">
        <f>IF(ISBLANK(AO367),"",Short3[[#This Row],[Adj Close]]/AO367-1)</f>
        <v>2.2459807651720176E-4</v>
      </c>
      <c r="AQ366" s="32">
        <v>42527</v>
      </c>
      <c r="AR366" s="47">
        <v>10.019389</v>
      </c>
      <c r="AS366" s="36">
        <f>IF(ISBLANK(AR367),"",Short4[[#This Row],[Adj Close]]/AR367-1)</f>
        <v>3.0594158334836807E-2</v>
      </c>
      <c r="AT366" s="40">
        <v>42527</v>
      </c>
      <c r="AU366" s="42">
        <v>24.534953999999999</v>
      </c>
      <c r="AV366" s="39">
        <f>IF(ISBLANK(AU367),"",Short5[[#This Row],[Adj Close]]/AU367-1)</f>
        <v>2.1042206597239321E-2</v>
      </c>
      <c r="AW366" s="32">
        <v>42527</v>
      </c>
      <c r="AX366" s="47">
        <v>19.908936000000001</v>
      </c>
      <c r="AY366" s="36">
        <f>IF(ISBLANK(AX367),"",Short6[[#This Row],[Adj Close]]/AX367-1)</f>
        <v>-2.6723085524081092E-2</v>
      </c>
      <c r="AZ366" s="40">
        <v>42527</v>
      </c>
      <c r="BA366" s="42">
        <v>67.046242000000007</v>
      </c>
      <c r="BB366" s="39">
        <f>IF(ISBLANK(BA367),"",Short7[[#This Row],[Adj Close]]/BA367-1)</f>
        <v>3.0621966333521655E-3</v>
      </c>
    </row>
    <row r="367" spans="1:54" x14ac:dyDescent="0.25">
      <c r="A367" s="40">
        <v>42520</v>
      </c>
      <c r="B367" s="42">
        <v>2099.1298830000001</v>
      </c>
      <c r="C367" s="39">
        <f>IF(ISBLANK(B368), "", GSPC[[#This Row],[Adj Close]]/B368-1)</f>
        <v>3.3264412659717024E-5</v>
      </c>
      <c r="G367" s="32">
        <v>42520</v>
      </c>
      <c r="H367">
        <v>49.224815</v>
      </c>
      <c r="I367" s="36">
        <f>IF(ISBLANK(H368),"",Long1[[#This Row],[Adj Close]]/H368-1)</f>
        <v>3.8454390110121972E-2</v>
      </c>
      <c r="P367" s="40">
        <v>42520</v>
      </c>
      <c r="Q367" s="38">
        <v>21.546951</v>
      </c>
      <c r="R367" s="39">
        <f>IF(ISBLANK(Q368),"",Long4[[#This Row],[Adj Close]]/Q368-1)</f>
        <v>-7.2639615957503789E-4</v>
      </c>
      <c r="S367" s="32">
        <v>42520</v>
      </c>
      <c r="T367">
        <v>11.82</v>
      </c>
      <c r="U367" s="36">
        <f>IF(ISBLANK(T368),"",Long5[[#This Row],[Adj Close]]/T368-1)</f>
        <v>4.5092838196286511E-2</v>
      </c>
      <c r="V367" s="40">
        <v>42520</v>
      </c>
      <c r="W367" s="38">
        <v>33.044998</v>
      </c>
      <c r="X367" s="39">
        <f>IF(ISBLANK(W368),"",Long6[[#This Row],[Adj Close]]/W368-1)</f>
        <v>1.7082054965709137E-2</v>
      </c>
      <c r="Y367" s="32">
        <v>42520</v>
      </c>
      <c r="Z367">
        <v>8.4126890000000003</v>
      </c>
      <c r="AA367" s="36">
        <f>IF(ISBLANK(Z368),"",Long7[[#This Row],[Adj Close]]/Z368-1)</f>
        <v>-5.5556422411795481E-3</v>
      </c>
      <c r="AE367" s="32">
        <v>42520</v>
      </c>
      <c r="AF367" s="47">
        <v>42.462826</v>
      </c>
      <c r="AG367" s="36">
        <f>IF(ISBLANK(AF368),"",Short0[[#This Row],[Adj Close]]/AF368-1)</f>
        <v>-6.5626108256922056E-4</v>
      </c>
      <c r="AH367" s="40">
        <v>42520</v>
      </c>
      <c r="AI367" s="42">
        <v>26.240048999999999</v>
      </c>
      <c r="AJ367" s="39">
        <f>IF(ISBLANK(AH368),"",Short1[[#This Row],[Adj Close]]/AH368-1)</f>
        <v>-0.99938277588031899</v>
      </c>
      <c r="AK367" s="32">
        <v>42520</v>
      </c>
      <c r="AL367" s="47">
        <v>57.799999</v>
      </c>
      <c r="AM367" s="36">
        <f>IF(ISBLANK(AL368),"",Short2[[#This Row],[Adj Close]]/AL368-1)</f>
        <v>2.5914075257365887E-2</v>
      </c>
      <c r="AN367" s="40">
        <v>42520</v>
      </c>
      <c r="AO367" s="42">
        <v>40.766154999999998</v>
      </c>
      <c r="AP367" s="39">
        <f>IF(ISBLANK(AO368),"",Short3[[#This Row],[Adj Close]]/AO368-1)</f>
        <v>3.3906165116971421E-2</v>
      </c>
      <c r="AQ367" s="32">
        <v>42520</v>
      </c>
      <c r="AR367" s="47">
        <v>9.7219540000000002</v>
      </c>
      <c r="AS367" s="36">
        <f>IF(ISBLANK(AR368),"",Short4[[#This Row],[Adj Close]]/AR368-1)</f>
        <v>-4.2574987158114364E-2</v>
      </c>
      <c r="AT367" s="40">
        <v>42520</v>
      </c>
      <c r="AU367" s="42">
        <v>24.029323999999999</v>
      </c>
      <c r="AV367" s="39">
        <f>IF(ISBLANK(AU368),"",Short5[[#This Row],[Adj Close]]/AU368-1)</f>
        <v>3.9314799359456032E-2</v>
      </c>
      <c r="AW367" s="32">
        <v>42520</v>
      </c>
      <c r="AX367" s="47">
        <v>20.455572</v>
      </c>
      <c r="AY367" s="36">
        <f>IF(ISBLANK(AX368),"",Short6[[#This Row],[Adj Close]]/AX368-1)</f>
        <v>1.8624547233925259E-2</v>
      </c>
      <c r="AZ367" s="40">
        <v>42520</v>
      </c>
      <c r="BA367" s="42">
        <v>66.841560000000001</v>
      </c>
      <c r="BB367" s="39">
        <f>IF(ISBLANK(BA368),"",Short7[[#This Row],[Adj Close]]/BA368-1)</f>
        <v>1.1949966025375236E-2</v>
      </c>
    </row>
    <row r="368" spans="1:54" x14ac:dyDescent="0.25">
      <c r="A368" s="40">
        <v>42513</v>
      </c>
      <c r="B368" s="42">
        <v>2099.0600589999999</v>
      </c>
      <c r="C368" s="39">
        <f>IF(ISBLANK(B369), "", GSPC[[#This Row],[Adj Close]]/B369-1)</f>
        <v>2.2774221101657055E-2</v>
      </c>
      <c r="G368" s="32">
        <v>42513</v>
      </c>
      <c r="H368">
        <v>47.402000000000001</v>
      </c>
      <c r="I368" s="36">
        <f>IF(ISBLANK(H369),"",Long1[[#This Row],[Adj Close]]/H369-1)</f>
        <v>2.0667318157971293E-2</v>
      </c>
      <c r="P368" s="40">
        <v>42513</v>
      </c>
      <c r="Q368" s="38">
        <v>21.562614</v>
      </c>
      <c r="R368" s="39">
        <f>IF(ISBLANK(Q369),"",Long4[[#This Row],[Adj Close]]/Q369-1)</f>
        <v>4.7148253409654561E-2</v>
      </c>
      <c r="S368" s="32">
        <v>42513</v>
      </c>
      <c r="T368">
        <v>11.31</v>
      </c>
      <c r="U368" s="36">
        <f>IF(ISBLANK(T369),"",Long5[[#This Row],[Adj Close]]/T369-1)</f>
        <v>0.15762538382804503</v>
      </c>
      <c r="V368" s="40">
        <v>42513</v>
      </c>
      <c r="W368" s="38">
        <v>32.490001999999997</v>
      </c>
      <c r="X368" s="39">
        <f>IF(ISBLANK(W369),"",Long6[[#This Row],[Adj Close]]/W369-1)</f>
        <v>6.5245967213114708E-2</v>
      </c>
      <c r="Y368" s="32">
        <v>42513</v>
      </c>
      <c r="Z368">
        <v>8.4596879999999999</v>
      </c>
      <c r="AA368" s="36">
        <f>IF(ISBLANK(Z369),"",Long7[[#This Row],[Adj Close]]/Z369-1)</f>
        <v>1.2373551854524933E-2</v>
      </c>
      <c r="AE368" s="32">
        <v>42513</v>
      </c>
      <c r="AF368" s="47">
        <v>42.490710999999997</v>
      </c>
      <c r="AG368" s="36">
        <f>IF(ISBLANK(AF369),"",Short0[[#This Row],[Adj Close]]/AF369-1)</f>
        <v>3.2272892527710706E-2</v>
      </c>
      <c r="AH368" s="40">
        <v>42513</v>
      </c>
      <c r="AI368" s="42">
        <v>25.980485999999999</v>
      </c>
      <c r="AJ368" s="39">
        <f>IF(ISBLANK(AH369),"",Short1[[#This Row],[Adj Close]]/AH369-1)</f>
        <v>-0.99938878073683712</v>
      </c>
      <c r="AK368" s="32">
        <v>42513</v>
      </c>
      <c r="AL368" s="47">
        <v>56.34</v>
      </c>
      <c r="AM368" s="36">
        <f>IF(ISBLANK(AL369),"",Short2[[#This Row],[Adj Close]]/AL369-1)</f>
        <v>6.6035991146111472E-2</v>
      </c>
      <c r="AN368" s="40">
        <v>42513</v>
      </c>
      <c r="AO368" s="42">
        <v>39.429259999999999</v>
      </c>
      <c r="AP368" s="39">
        <f>IF(ISBLANK(AO369),"",Short3[[#This Row],[Adj Close]]/AO369-1)</f>
        <v>3.7340403972611957E-2</v>
      </c>
      <c r="AQ368" s="32">
        <v>42513</v>
      </c>
      <c r="AR368" s="47">
        <v>10.154272000000001</v>
      </c>
      <c r="AS368" s="36">
        <f>IF(ISBLANK(AR369),"",Short4[[#This Row],[Adj Close]]/AR369-1)</f>
        <v>8.3394842137360925E-2</v>
      </c>
      <c r="AT368" s="40">
        <v>42513</v>
      </c>
      <c r="AU368" s="42">
        <v>23.120352</v>
      </c>
      <c r="AV368" s="39">
        <f>IF(ISBLANK(AU369),"",Short5[[#This Row],[Adj Close]]/AU369-1)</f>
        <v>-9.637638268458204E-3</v>
      </c>
      <c r="AW368" s="32">
        <v>42513</v>
      </c>
      <c r="AX368" s="47">
        <v>20.081562000000002</v>
      </c>
      <c r="AY368" s="36">
        <f>IF(ISBLANK(AX369),"",Short6[[#This Row],[Adj Close]]/AX369-1)</f>
        <v>8.0495379358354047E-2</v>
      </c>
      <c r="AZ368" s="40">
        <v>42513</v>
      </c>
      <c r="BA368" s="42">
        <v>66.052238000000003</v>
      </c>
      <c r="BB368" s="39">
        <f>IF(ISBLANK(BA369),"",Short7[[#This Row],[Adj Close]]/BA369-1)</f>
        <v>0.20156015252911841</v>
      </c>
    </row>
    <row r="369" spans="1:54" x14ac:dyDescent="0.25">
      <c r="A369" s="40">
        <v>42506</v>
      </c>
      <c r="B369" s="42">
        <v>2052.320068</v>
      </c>
      <c r="C369" s="39">
        <f>IF(ISBLANK(B370), "", GSPC[[#This Row],[Adj Close]]/B370-1)</f>
        <v>2.7900201024377846E-3</v>
      </c>
      <c r="G369" s="32">
        <v>42506</v>
      </c>
      <c r="H369">
        <v>46.442165000000003</v>
      </c>
      <c r="I369" s="36">
        <f>IF(ISBLANK(H370),"",Long1[[#This Row],[Adj Close]]/H370-1)</f>
        <v>-1.8921032278473859E-4</v>
      </c>
      <c r="P369" s="40">
        <v>42506</v>
      </c>
      <c r="Q369" s="38">
        <v>20.591749</v>
      </c>
      <c r="R369" s="39">
        <f>IF(ISBLANK(Q370),"",Long4[[#This Row],[Adj Close]]/Q370-1)</f>
        <v>-2.2761095949483945E-3</v>
      </c>
      <c r="S369" s="32">
        <v>42506</v>
      </c>
      <c r="T369">
        <v>9.77</v>
      </c>
      <c r="U369" s="36">
        <f>IF(ISBLANK(T370),"",Long5[[#This Row],[Adj Close]]/T370-1)</f>
        <v>-2.7860696517413075E-2</v>
      </c>
      <c r="V369" s="40">
        <v>42506</v>
      </c>
      <c r="W369" s="38">
        <v>30.5</v>
      </c>
      <c r="X369" s="39">
        <f>IF(ISBLANK(W370),"",Long6[[#This Row],[Adj Close]]/W370-1)</f>
        <v>1.5989340439706901E-2</v>
      </c>
      <c r="Y369" s="32">
        <v>42506</v>
      </c>
      <c r="Z369">
        <v>8.3562910000000006</v>
      </c>
      <c r="AA369" s="36">
        <f>IF(ISBLANK(Z370),"",Long7[[#This Row],[Adj Close]]/Z370-1)</f>
        <v>2.893514585103385E-2</v>
      </c>
      <c r="AE369" s="32">
        <v>42506</v>
      </c>
      <c r="AF369" s="47">
        <v>41.162284999999997</v>
      </c>
      <c r="AG369" s="36">
        <f>IF(ISBLANK(AF370),"",Short0[[#This Row],[Adj Close]]/AF370-1)</f>
        <v>1.6517492279921386E-2</v>
      </c>
      <c r="AH369" s="40">
        <v>42506</v>
      </c>
      <c r="AI369" s="42">
        <v>26.231945</v>
      </c>
      <c r="AJ369" s="39">
        <f>IF(ISBLANK(AH370),"",Short1[[#This Row],[Adj Close]]/AH370-1)</f>
        <v>-0.999382763241488</v>
      </c>
      <c r="AK369" s="32">
        <v>42506</v>
      </c>
      <c r="AL369" s="47">
        <v>52.849997999999999</v>
      </c>
      <c r="AM369" s="36">
        <f>IF(ISBLANK(AL370),"",Short2[[#This Row],[Adj Close]]/AL370-1)</f>
        <v>0.13412017743005045</v>
      </c>
      <c r="AN369" s="40">
        <v>42506</v>
      </c>
      <c r="AO369" s="42">
        <v>38.009953000000003</v>
      </c>
      <c r="AP369" s="39">
        <f>IF(ISBLANK(AO370),"",Short3[[#This Row],[Adj Close]]/AO370-1)</f>
        <v>6.0009968735384334E-2</v>
      </c>
      <c r="AQ369" s="32">
        <v>42506</v>
      </c>
      <c r="AR369" s="47">
        <v>9.3726420000000008</v>
      </c>
      <c r="AS369" s="36">
        <f>IF(ISBLANK(AR370),"",Short4[[#This Row],[Adj Close]]/AR370-1)</f>
        <v>4.2307768442034543E-2</v>
      </c>
      <c r="AT369" s="40">
        <v>42506</v>
      </c>
      <c r="AU369" s="42">
        <v>23.345345999999999</v>
      </c>
      <c r="AV369" s="39">
        <f>IF(ISBLANK(AU370),"",Short5[[#This Row],[Adj Close]]/AU370-1)</f>
        <v>4.428344809992657E-2</v>
      </c>
      <c r="AW369" s="32">
        <v>42506</v>
      </c>
      <c r="AX369" s="47">
        <v>18.585514</v>
      </c>
      <c r="AY369" s="36">
        <f>IF(ISBLANK(AX370),"",Short6[[#This Row],[Adj Close]]/AX370-1)</f>
        <v>-5.0057240702615635E-3</v>
      </c>
      <c r="AZ369" s="40">
        <v>42506</v>
      </c>
      <c r="BA369" s="42">
        <v>54.972060999999997</v>
      </c>
      <c r="BB369" s="39">
        <f>IF(ISBLANK(BA370),"",Short7[[#This Row],[Adj Close]]/BA370-1)</f>
        <v>6.736046314212607E-2</v>
      </c>
    </row>
    <row r="370" spans="1:54" x14ac:dyDescent="0.25">
      <c r="A370" s="40">
        <v>42499</v>
      </c>
      <c r="B370" s="42">
        <v>2046.6099850000001</v>
      </c>
      <c r="C370" s="39">
        <f>IF(ISBLANK(B371), "", GSPC[[#This Row],[Adj Close]]/B371-1)</f>
        <v>-5.11871265334507E-3</v>
      </c>
      <c r="G370" s="32">
        <v>42499</v>
      </c>
      <c r="H370">
        <v>46.450954000000003</v>
      </c>
      <c r="I370" s="36">
        <f>IF(ISBLANK(H371),"",Long1[[#This Row],[Adj Close]]/H371-1)</f>
        <v>4.0602303028502762E-2</v>
      </c>
      <c r="P370" s="40">
        <v>42499</v>
      </c>
      <c r="Q370" s="38">
        <v>20.638725000000001</v>
      </c>
      <c r="R370" s="39">
        <f>IF(ISBLANK(Q371),"",Long4[[#This Row],[Adj Close]]/Q371-1)</f>
        <v>4.19051624565836E-3</v>
      </c>
      <c r="S370" s="32">
        <v>42499</v>
      </c>
      <c r="T370">
        <v>10.050000000000001</v>
      </c>
      <c r="U370" s="36">
        <f>IF(ISBLANK(T371),"",Long5[[#This Row],[Adj Close]]/T371-1)</f>
        <v>-7.3732718894009119E-2</v>
      </c>
      <c r="V370" s="40">
        <v>42499</v>
      </c>
      <c r="W370" s="38">
        <v>30.02</v>
      </c>
      <c r="X370" s="39">
        <f>IF(ISBLANK(W371),"",Long6[[#This Row],[Adj Close]]/W371-1)</f>
        <v>0.13497160170239697</v>
      </c>
      <c r="Y370" s="32">
        <v>42499</v>
      </c>
      <c r="Z370">
        <v>8.1212999999999997</v>
      </c>
      <c r="AA370" s="36">
        <f>IF(ISBLANK(Z371),"",Long7[[#This Row],[Adj Close]]/Z371-1)</f>
        <v>5.8206888966996218E-3</v>
      </c>
      <c r="AE370" s="32">
        <v>42499</v>
      </c>
      <c r="AF370" s="47">
        <v>40.493434999999998</v>
      </c>
      <c r="AG370" s="36">
        <f>IF(ISBLANK(AF371),"",Short0[[#This Row],[Adj Close]]/AF371-1)</f>
        <v>-5.9296214668386193E-3</v>
      </c>
      <c r="AH370" s="40">
        <v>42499</v>
      </c>
      <c r="AI370" s="42">
        <v>25.104471</v>
      </c>
      <c r="AJ370" s="39">
        <f>IF(ISBLANK(AH371),"",Short1[[#This Row],[Adj Close]]/AH371-1)</f>
        <v>-0.99940919535441963</v>
      </c>
      <c r="AK370" s="32">
        <v>42499</v>
      </c>
      <c r="AL370" s="47">
        <v>46.599997999999999</v>
      </c>
      <c r="AM370" s="36">
        <f>IF(ISBLANK(AL371),"",Short2[[#This Row],[Adj Close]]/AL371-1)</f>
        <v>-4.4862848860012239E-3</v>
      </c>
      <c r="AN370" s="40">
        <v>42499</v>
      </c>
      <c r="AO370" s="42">
        <v>35.858108999999999</v>
      </c>
      <c r="AP370" s="39">
        <f>IF(ISBLANK(AO371),"",Short3[[#This Row],[Adj Close]]/AO371-1)</f>
        <v>-1.2357937714453815E-2</v>
      </c>
      <c r="AQ370" s="32">
        <v>42499</v>
      </c>
      <c r="AR370" s="47">
        <v>8.9922020000000007</v>
      </c>
      <c r="AS370" s="36">
        <f>IF(ISBLANK(AR371),"",Short4[[#This Row],[Adj Close]]/AR371-1)</f>
        <v>-1.8867928645630583E-2</v>
      </c>
      <c r="AT370" s="40">
        <v>42499</v>
      </c>
      <c r="AU370" s="42">
        <v>22.355373</v>
      </c>
      <c r="AV370" s="39">
        <f>IF(ISBLANK(AU371),"",Short5[[#This Row],[Adj Close]]/AU371-1)</f>
        <v>-4.4247911328549216E-2</v>
      </c>
      <c r="AW370" s="32">
        <v>42499</v>
      </c>
      <c r="AX370" s="47">
        <v>18.679016000000001</v>
      </c>
      <c r="AY370" s="36">
        <f>IF(ISBLANK(AX371),"",Short6[[#This Row],[Adj Close]]/AX371-1)</f>
        <v>-1.5378089923526739E-3</v>
      </c>
      <c r="AZ370" s="40">
        <v>42499</v>
      </c>
      <c r="BA370" s="42">
        <v>51.502808000000002</v>
      </c>
      <c r="BB370" s="39">
        <f>IF(ISBLANK(BA371),"",Short7[[#This Row],[Adj Close]]/BA371-1)</f>
        <v>-5.3206907499313782E-2</v>
      </c>
    </row>
    <row r="371" spans="1:54" x14ac:dyDescent="0.25">
      <c r="A371" s="40">
        <v>42492</v>
      </c>
      <c r="B371" s="42">
        <v>2057.139893</v>
      </c>
      <c r="C371" s="39">
        <f>IF(ISBLANK(B372), "", GSPC[[#This Row],[Adj Close]]/B372-1)</f>
        <v>-3.9510752948226369E-3</v>
      </c>
      <c r="G371" s="32">
        <v>42492</v>
      </c>
      <c r="H371">
        <v>44.638527000000003</v>
      </c>
      <c r="I371" s="36">
        <f>IF(ISBLANK(H372),"",Long1[[#This Row],[Adj Close]]/H372-1)</f>
        <v>-3.3607432150464911E-2</v>
      </c>
      <c r="P371" s="40">
        <v>42492</v>
      </c>
      <c r="Q371" s="38">
        <v>20.552599000000001</v>
      </c>
      <c r="R371" s="39">
        <f>IF(ISBLANK(Q372),"",Long4[[#This Row],[Adj Close]]/Q372-1)</f>
        <v>-0.1062310734116364</v>
      </c>
      <c r="S371" s="32">
        <v>42492</v>
      </c>
      <c r="T371">
        <v>10.85</v>
      </c>
      <c r="U371" s="36">
        <f>IF(ISBLANK(T372),"",Long5[[#This Row],[Adj Close]]/T372-1)</f>
        <v>-0.10699588477366262</v>
      </c>
      <c r="V371" s="40">
        <v>42492</v>
      </c>
      <c r="W371" s="38">
        <v>26.450001</v>
      </c>
      <c r="X371" s="39">
        <f>IF(ISBLANK(W372),"",Long6[[#This Row],[Adj Close]]/W372-1)</f>
        <v>4.2569962847065046E-2</v>
      </c>
      <c r="Y371" s="32">
        <v>42492</v>
      </c>
      <c r="Z371">
        <v>8.0743019999999994</v>
      </c>
      <c r="AA371" s="36">
        <f>IF(ISBLANK(Z372),"",Long7[[#This Row],[Adj Close]]/Z372-1)</f>
        <v>-5.0828724605563314E-2</v>
      </c>
      <c r="AE371" s="32">
        <v>42492</v>
      </c>
      <c r="AF371" s="47">
        <v>40.734977999999998</v>
      </c>
      <c r="AG371" s="36">
        <f>IF(ISBLANK(AF372),"",Short0[[#This Row],[Adj Close]]/AF372-1)</f>
        <v>-3.1403630411008243E-2</v>
      </c>
      <c r="AH371" s="40">
        <v>42492</v>
      </c>
      <c r="AI371" s="42">
        <v>25.939934000000001</v>
      </c>
      <c r="AJ371" s="39">
        <f>IF(ISBLANK(AH372),"",Short1[[#This Row],[Adj Close]]/AH372-1)</f>
        <v>-0.99938943311757089</v>
      </c>
      <c r="AK371" s="32">
        <v>42492</v>
      </c>
      <c r="AL371" s="47">
        <v>46.810001</v>
      </c>
      <c r="AM371" s="36">
        <f>IF(ISBLANK(AL372),"",Short2[[#This Row],[Adj Close]]/AL372-1)</f>
        <v>-9.9461312043093497E-2</v>
      </c>
      <c r="AN371" s="40">
        <v>42492</v>
      </c>
      <c r="AO371" s="42">
        <v>36.306786000000002</v>
      </c>
      <c r="AP371" s="39">
        <f>IF(ISBLANK(AO372),"",Short3[[#This Row],[Adj Close]]/AO372-1)</f>
        <v>-4.9388594884273385E-2</v>
      </c>
      <c r="AQ371" s="32">
        <v>42492</v>
      </c>
      <c r="AR371" s="47">
        <v>9.1651290000000003</v>
      </c>
      <c r="AS371" s="36">
        <f>IF(ISBLANK(AR372),"",Short4[[#This Row],[Adj Close]]/AR372-1)</f>
        <v>-0.12076980149151406</v>
      </c>
      <c r="AT371" s="40">
        <v>42492</v>
      </c>
      <c r="AU371" s="42">
        <v>23.390346999999998</v>
      </c>
      <c r="AV371" s="39">
        <f>IF(ISBLANK(AU372),"",Short5[[#This Row],[Adj Close]]/AU372-1)</f>
        <v>-7.1454136826805348E-2</v>
      </c>
      <c r="AW371" s="32">
        <v>42492</v>
      </c>
      <c r="AX371" s="47">
        <v>18.707785000000001</v>
      </c>
      <c r="AY371" s="36">
        <f>IF(ISBLANK(AX372),"",Short6[[#This Row],[Adj Close]]/AX372-1)</f>
        <v>4.2902774957134904E-2</v>
      </c>
      <c r="AZ371" s="40">
        <v>42492</v>
      </c>
      <c r="BA371" s="42">
        <v>54.397109999999998</v>
      </c>
      <c r="BB371" s="39">
        <f>IF(ISBLANK(BA372),"",Short7[[#This Row],[Adj Close]]/BA372-1)</f>
        <v>-4.2702606787138109E-2</v>
      </c>
    </row>
    <row r="372" spans="1:54" x14ac:dyDescent="0.25">
      <c r="A372" s="40">
        <v>42485</v>
      </c>
      <c r="B372" s="42">
        <v>2065.3000489999999</v>
      </c>
      <c r="C372" s="39">
        <f>IF(ISBLANK(B373), "", GSPC[[#This Row],[Adj Close]]/B373-1)</f>
        <v>-1.2564677430437876E-2</v>
      </c>
      <c r="G372" s="32">
        <v>42485</v>
      </c>
      <c r="H372">
        <v>46.190883999999997</v>
      </c>
      <c r="I372" s="36">
        <f>IF(ISBLANK(H373),"",Long1[[#This Row],[Adj Close]]/H373-1)</f>
        <v>2.213760753787164E-2</v>
      </c>
      <c r="P372" s="40">
        <v>42485</v>
      </c>
      <c r="Q372" s="38">
        <v>22.995428</v>
      </c>
      <c r="R372" s="39">
        <f>IF(ISBLANK(Q373),"",Long4[[#This Row],[Adj Close]]/Q373-1)</f>
        <v>2.4773431022868442E-2</v>
      </c>
      <c r="S372" s="32">
        <v>42485</v>
      </c>
      <c r="T372">
        <v>12.15</v>
      </c>
      <c r="U372" s="36">
        <f>IF(ISBLANK(T373),"",Long5[[#This Row],[Adj Close]]/T373-1)</f>
        <v>2.1008403361344463E-2</v>
      </c>
      <c r="V372" s="40">
        <v>42485</v>
      </c>
      <c r="W372" s="38">
        <v>25.370000999999998</v>
      </c>
      <c r="X372" s="39">
        <f>IF(ISBLANK(W373),"",Long6[[#This Row],[Adj Close]]/W373-1)</f>
        <v>-4.6061216245956715E-2</v>
      </c>
      <c r="Y372" s="32">
        <v>42485</v>
      </c>
      <c r="Z372">
        <v>8.5066860000000002</v>
      </c>
      <c r="AA372" s="36">
        <f>IF(ISBLANK(Z373),"",Long7[[#This Row],[Adj Close]]/Z373-1)</f>
        <v>4.6242758926045902E-2</v>
      </c>
      <c r="AE372" s="32">
        <v>42485</v>
      </c>
      <c r="AF372" s="47">
        <v>42.055678999999998</v>
      </c>
      <c r="AG372" s="36">
        <f>IF(ISBLANK(AF373),"",Short0[[#This Row],[Adj Close]]/AF373-1)</f>
        <v>-4.267913578870175E-2</v>
      </c>
      <c r="AH372" s="40">
        <v>42485</v>
      </c>
      <c r="AI372" s="42">
        <v>26.021045999999998</v>
      </c>
      <c r="AJ372" s="39">
        <f>IF(ISBLANK(AH373),"",Short1[[#This Row],[Adj Close]]/AH373-1)</f>
        <v>-0.99938742299543293</v>
      </c>
      <c r="AK372" s="32">
        <v>42485</v>
      </c>
      <c r="AL372" s="47">
        <v>51.98</v>
      </c>
      <c r="AM372" s="36">
        <f>IF(ISBLANK(AL373),"",Short2[[#This Row],[Adj Close]]/AL373-1)</f>
        <v>3.2812004771047842E-3</v>
      </c>
      <c r="AN372" s="40">
        <v>42485</v>
      </c>
      <c r="AO372" s="42">
        <v>38.193089000000001</v>
      </c>
      <c r="AP372" s="39">
        <f>IF(ISBLANK(AO373),"",Short3[[#This Row],[Adj Close]]/AO373-1)</f>
        <v>-0.13626020423543816</v>
      </c>
      <c r="AQ372" s="32">
        <v>42485</v>
      </c>
      <c r="AR372" s="47">
        <v>10.424037999999999</v>
      </c>
      <c r="AS372" s="36">
        <f>IF(ISBLANK(AR373),"",Short4[[#This Row],[Adj Close]]/AR373-1)</f>
        <v>-0.10537247446085463</v>
      </c>
      <c r="AT372" s="40">
        <v>42485</v>
      </c>
      <c r="AU372" s="42">
        <v>25.190297999999999</v>
      </c>
      <c r="AV372" s="39">
        <f>IF(ISBLANK(AU373),"",Short5[[#This Row],[Adj Close]]/AU373-1)</f>
        <v>-1.96145982835636E-2</v>
      </c>
      <c r="AW372" s="32">
        <v>42485</v>
      </c>
      <c r="AX372" s="47">
        <v>17.938186999999999</v>
      </c>
      <c r="AY372" s="36">
        <f>IF(ISBLANK(AX373),"",Short6[[#This Row],[Adj Close]]/AX373-1)</f>
        <v>1.5059424890912387E-2</v>
      </c>
      <c r="AZ372" s="40">
        <v>42485</v>
      </c>
      <c r="BA372" s="42">
        <v>56.823627000000002</v>
      </c>
      <c r="BB372" s="39">
        <f>IF(ISBLANK(BA373),"",Short7[[#This Row],[Adj Close]]/BA373-1)</f>
        <v>-5.9516149792996687E-2</v>
      </c>
    </row>
    <row r="373" spans="1:54" x14ac:dyDescent="0.25">
      <c r="A373" s="40">
        <v>42478</v>
      </c>
      <c r="B373" s="42">
        <v>2091.580078</v>
      </c>
      <c r="C373" s="39">
        <f>IF(ISBLANK(B374), "", GSPC[[#This Row],[Adj Close]]/B374-1)</f>
        <v>5.2145632082447602E-3</v>
      </c>
      <c r="G373" s="32">
        <v>42478</v>
      </c>
      <c r="H373">
        <v>45.190474999999999</v>
      </c>
      <c r="I373" s="36">
        <f>IF(ISBLANK(H374),"",Long1[[#This Row],[Adj Close]]/H374-1)</f>
        <v>1.9256965197104847E-2</v>
      </c>
      <c r="P373" s="40">
        <v>42478</v>
      </c>
      <c r="Q373" s="38">
        <v>22.439523999999999</v>
      </c>
      <c r="R373" s="39">
        <f>IF(ISBLANK(Q374),"",Long4[[#This Row],[Adj Close]]/Q374-1)</f>
        <v>2.4303157805556364E-2</v>
      </c>
      <c r="S373" s="32">
        <v>42478</v>
      </c>
      <c r="T373">
        <v>11.9</v>
      </c>
      <c r="U373" s="36">
        <f>IF(ISBLANK(T374),"",Long5[[#This Row],[Adj Close]]/T374-1)</f>
        <v>5.8718861209964501E-2</v>
      </c>
      <c r="V373" s="40">
        <v>42478</v>
      </c>
      <c r="W373" s="38">
        <v>26.594999000000001</v>
      </c>
      <c r="X373" s="39">
        <f>IF(ISBLANK(W374),"",Long6[[#This Row],[Adj Close]]/W374-1)</f>
        <v>-7.6492540167631962E-3</v>
      </c>
      <c r="Y373" s="32">
        <v>42478</v>
      </c>
      <c r="Z373">
        <v>8.1306999999999992</v>
      </c>
      <c r="AA373" s="36">
        <f>IF(ISBLANK(Z374),"",Long7[[#This Row],[Adj Close]]/Z374-1)</f>
        <v>-4.6306456465526669E-2</v>
      </c>
      <c r="AE373" s="32">
        <v>42478</v>
      </c>
      <c r="AF373" s="47">
        <v>43.930599000000001</v>
      </c>
      <c r="AG373" s="36">
        <f>IF(ISBLANK(AF374),"",Short0[[#This Row],[Adj Close]]/AF374-1)</f>
        <v>-1.2312160319717824E-2</v>
      </c>
      <c r="AH373" s="40">
        <v>42478</v>
      </c>
      <c r="AI373" s="42">
        <v>26.945736</v>
      </c>
      <c r="AJ373" s="39">
        <f>IF(ISBLANK(AH374),"",Short1[[#This Row],[Adj Close]]/AH374-1)</f>
        <v>-0.999365549763368</v>
      </c>
      <c r="AK373" s="32">
        <v>42478</v>
      </c>
      <c r="AL373" s="47">
        <v>51.810001</v>
      </c>
      <c r="AM373" s="36">
        <f>IF(ISBLANK(AL374),"",Short2[[#This Row],[Adj Close]]/AL374-1)</f>
        <v>3.8901183856049348E-2</v>
      </c>
      <c r="AN373" s="40">
        <v>42478</v>
      </c>
      <c r="AO373" s="42">
        <v>44.218280999999998</v>
      </c>
      <c r="AP373" s="39">
        <f>IF(ISBLANK(AO374),"",Short3[[#This Row],[Adj Close]]/AO374-1)</f>
        <v>2.9857239049428497E-2</v>
      </c>
      <c r="AQ373" s="32">
        <v>42478</v>
      </c>
      <c r="AR373" s="47">
        <v>11.651819</v>
      </c>
      <c r="AS373" s="36">
        <f>IF(ISBLANK(AR374),"",Short4[[#This Row],[Adj Close]]/AR374-1)</f>
        <v>4.4327328746300187E-2</v>
      </c>
      <c r="AT373" s="40">
        <v>42478</v>
      </c>
      <c r="AU373" s="42">
        <v>25.694281</v>
      </c>
      <c r="AV373" s="39">
        <f>IF(ISBLANK(AU374),"",Short5[[#This Row],[Adj Close]]/AU374-1)</f>
        <v>9.345061988618264E-2</v>
      </c>
      <c r="AW373" s="32">
        <v>42478</v>
      </c>
      <c r="AX373" s="47">
        <v>17.672056000000001</v>
      </c>
      <c r="AY373" s="36">
        <f>IF(ISBLANK(AX374),"",Short6[[#This Row],[Adj Close]]/AX374-1)</f>
        <v>-6.8717379363564257E-3</v>
      </c>
      <c r="AZ373" s="40">
        <v>42478</v>
      </c>
      <c r="BA373" s="42">
        <v>60.419567000000001</v>
      </c>
      <c r="BB373" s="39">
        <f>IF(ISBLANK(BA374),"",Short7[[#This Row],[Adj Close]]/BA374-1)</f>
        <v>7.0811734989742137E-2</v>
      </c>
    </row>
    <row r="374" spans="1:54" x14ac:dyDescent="0.25">
      <c r="A374" s="40">
        <v>42471</v>
      </c>
      <c r="B374" s="42">
        <v>2080.7299800000001</v>
      </c>
      <c r="C374" s="39">
        <f>IF(ISBLANK(B375), "", GSPC[[#This Row],[Adj Close]]/B375-1)</f>
        <v>1.6179920095877209E-2</v>
      </c>
      <c r="G374" s="32">
        <v>42471</v>
      </c>
      <c r="H374">
        <v>44.336685000000003</v>
      </c>
      <c r="I374" s="36">
        <f>IF(ISBLANK(H375),"",Long1[[#This Row],[Adj Close]]/H375-1)</f>
        <v>4.2059407186037401E-2</v>
      </c>
      <c r="P374" s="40">
        <v>42471</v>
      </c>
      <c r="Q374" s="38">
        <v>21.907112000000001</v>
      </c>
      <c r="R374" s="39">
        <f>IF(ISBLANK(Q375),"",Long4[[#This Row],[Adj Close]]/Q375-1)</f>
        <v>1.6715172369399234E-2</v>
      </c>
      <c r="S374" s="32">
        <v>42471</v>
      </c>
      <c r="T374">
        <v>11.24</v>
      </c>
      <c r="U374" s="36">
        <f>IF(ISBLANK(T375),"",Long5[[#This Row],[Adj Close]]/T375-1)</f>
        <v>6.8441064638783411E-2</v>
      </c>
      <c r="V374" s="40">
        <v>42471</v>
      </c>
      <c r="W374" s="38">
        <v>26.799999</v>
      </c>
      <c r="X374" s="39">
        <f>IF(ISBLANK(W375),"",Long6[[#This Row],[Adj Close]]/W375-1)</f>
        <v>3.7452433054214751E-3</v>
      </c>
      <c r="Y374" s="32">
        <v>42471</v>
      </c>
      <c r="Z374">
        <v>8.5254849999999998</v>
      </c>
      <c r="AA374" s="36">
        <f>IF(ISBLANK(Z375),"",Long7[[#This Row],[Adj Close]]/Z375-1)</f>
        <v>-8.7431438576616172E-3</v>
      </c>
      <c r="AE374" s="32">
        <v>42471</v>
      </c>
      <c r="AF374" s="47">
        <v>44.478222000000002</v>
      </c>
      <c r="AG374" s="36">
        <f>IF(ISBLANK(AF375),"",Short0[[#This Row],[Adj Close]]/AF375-1)</f>
        <v>6.9343832190937871E-3</v>
      </c>
      <c r="AH374" s="40">
        <v>42471</v>
      </c>
      <c r="AI374" s="42">
        <v>26.280611</v>
      </c>
      <c r="AJ374" s="39">
        <f>IF(ISBLANK(AH375),"",Short1[[#This Row],[Adj Close]]/AH375-1)</f>
        <v>-0.99938110844480033</v>
      </c>
      <c r="AK374" s="32">
        <v>42471</v>
      </c>
      <c r="AL374" s="47">
        <v>49.869999</v>
      </c>
      <c r="AM374" s="36">
        <f>IF(ISBLANK(AL375),"",Short2[[#This Row],[Adj Close]]/AL375-1)</f>
        <v>7.6782579236913673E-3</v>
      </c>
      <c r="AN374" s="40">
        <v>42471</v>
      </c>
      <c r="AO374" s="42">
        <v>42.936321</v>
      </c>
      <c r="AP374" s="39">
        <f>IF(ISBLANK(AO375),"",Short3[[#This Row],[Adj Close]]/AO375-1)</f>
        <v>-2.3405645907159656E-3</v>
      </c>
      <c r="AQ374" s="32">
        <v>42471</v>
      </c>
      <c r="AR374" s="47">
        <v>11.157247999999999</v>
      </c>
      <c r="AS374" s="36">
        <f>IF(ISBLANK(AR375),"",Short4[[#This Row],[Adj Close]]/AR375-1)</f>
        <v>0.13153276534497538</v>
      </c>
      <c r="AT374" s="40">
        <v>42471</v>
      </c>
      <c r="AU374" s="42">
        <v>23.498346000000002</v>
      </c>
      <c r="AV374" s="39">
        <f>IF(ISBLANK(AU375),"",Short5[[#This Row],[Adj Close]]/AU375-1)</f>
        <v>4.6073895142452193E-2</v>
      </c>
      <c r="AW374" s="32">
        <v>42471</v>
      </c>
      <c r="AX374" s="47">
        <v>17.794333999999999</v>
      </c>
      <c r="AY374" s="36">
        <f>IF(ISBLANK(AX375),"",Short6[[#This Row],[Adj Close]]/AX375-1)</f>
        <v>2.0206053215985342E-2</v>
      </c>
      <c r="AZ374" s="40">
        <v>42471</v>
      </c>
      <c r="BA374" s="42">
        <v>56.424079999999996</v>
      </c>
      <c r="BB374" s="39">
        <f>IF(ISBLANK(BA375),"",Short7[[#This Row],[Adj Close]]/BA375-1)</f>
        <v>6.3947161438856259E-2</v>
      </c>
    </row>
    <row r="375" spans="1:54" x14ac:dyDescent="0.25">
      <c r="A375" s="40">
        <v>42464</v>
      </c>
      <c r="B375" s="42">
        <v>2047.599976</v>
      </c>
      <c r="C375" s="39">
        <f>IF(ISBLANK(B376), "", GSPC[[#This Row],[Adj Close]]/B376-1)</f>
        <v>-1.2147961987142408E-2</v>
      </c>
      <c r="G375" s="32">
        <v>42464</v>
      </c>
      <c r="H375">
        <v>42.547176</v>
      </c>
      <c r="I375" s="36">
        <f>IF(ISBLANK(H376),"",Long1[[#This Row],[Adj Close]]/H376-1)</f>
        <v>3.7757716978565004E-2</v>
      </c>
      <c r="P375" s="40">
        <v>42464</v>
      </c>
      <c r="Q375" s="38">
        <v>21.546951</v>
      </c>
      <c r="R375" s="39">
        <f>IF(ISBLANK(Q376),"",Long4[[#This Row],[Adj Close]]/Q376-1)</f>
        <v>-5.7805316555362696E-3</v>
      </c>
      <c r="S375" s="32">
        <v>42464</v>
      </c>
      <c r="T375">
        <v>10.52</v>
      </c>
      <c r="U375" s="36">
        <f>IF(ISBLANK(T376),"",Long5[[#This Row],[Adj Close]]/T376-1)</f>
        <v>4.7808764940239001E-2</v>
      </c>
      <c r="V375" s="40">
        <v>42464</v>
      </c>
      <c r="W375" s="38">
        <v>26.700001</v>
      </c>
      <c r="X375" s="39">
        <f>IF(ISBLANK(W376),"",Long6[[#This Row],[Adj Close]]/W376-1)</f>
        <v>-2.8384243085880612E-2</v>
      </c>
      <c r="Y375" s="32">
        <v>42464</v>
      </c>
      <c r="Z375">
        <v>8.6006820000000008</v>
      </c>
      <c r="AA375" s="36">
        <f>IF(ISBLANK(Z376),"",Long7[[#This Row],[Adj Close]]/Z376-1)</f>
        <v>7.5205538619633083E-2</v>
      </c>
      <c r="AE375" s="32">
        <v>42464</v>
      </c>
      <c r="AF375" s="47">
        <v>44.171917000000001</v>
      </c>
      <c r="AG375" s="36">
        <f>IF(ISBLANK(AF376),"",Short0[[#This Row],[Adj Close]]/AF376-1)</f>
        <v>2.9501849201394315E-3</v>
      </c>
      <c r="AH375" s="40">
        <v>42464</v>
      </c>
      <c r="AI375" s="42">
        <v>24.423124000000001</v>
      </c>
      <c r="AJ375" s="39">
        <f>IF(ISBLANK(AH376),"",Short1[[#This Row],[Adj Close]]/AH376-1)</f>
        <v>-0.99942475624749749</v>
      </c>
      <c r="AK375" s="32">
        <v>42464</v>
      </c>
      <c r="AL375" s="47">
        <v>49.490001999999997</v>
      </c>
      <c r="AM375" s="36">
        <f>IF(ISBLANK(AL376),"",Short2[[#This Row],[Adj Close]]/AL376-1)</f>
        <v>6.0661141541862307E-4</v>
      </c>
      <c r="AN375" s="40">
        <v>42464</v>
      </c>
      <c r="AO375" s="42">
        <v>43.037052000000003</v>
      </c>
      <c r="AP375" s="39">
        <f>IF(ISBLANK(AO376),"",Short3[[#This Row],[Adj Close]]/AO376-1)</f>
        <v>-1.0526111530726134E-2</v>
      </c>
      <c r="AQ375" s="32">
        <v>42464</v>
      </c>
      <c r="AR375" s="47">
        <v>9.8602959999999999</v>
      </c>
      <c r="AS375" s="36">
        <f>IF(ISBLANK(AR376),"",Short4[[#This Row],[Adj Close]]/AR376-1)</f>
        <v>-4.8397843460160961E-2</v>
      </c>
      <c r="AT375" s="40">
        <v>42464</v>
      </c>
      <c r="AU375" s="42">
        <v>22.463370999999999</v>
      </c>
      <c r="AV375" s="39">
        <f>IF(ISBLANK(AU376),"",Short5[[#This Row],[Adj Close]]/AU376-1)</f>
        <v>-7.004483938470385E-2</v>
      </c>
      <c r="AW375" s="32">
        <v>42464</v>
      </c>
      <c r="AX375" s="47">
        <v>17.441901999999999</v>
      </c>
      <c r="AY375" s="36">
        <f>IF(ISBLANK(AX376),"",Short6[[#This Row],[Adj Close]]/AX376-1)</f>
        <v>-1.2352639572174029E-3</v>
      </c>
      <c r="AZ375" s="40">
        <v>42464</v>
      </c>
      <c r="BA375" s="42">
        <v>53.032783999999999</v>
      </c>
      <c r="BB375" s="39">
        <f>IF(ISBLANK(BA376),"",Short7[[#This Row],[Adj Close]]/BA376-1)</f>
        <v>-9.1041600324692773E-3</v>
      </c>
    </row>
    <row r="376" spans="1:54" x14ac:dyDescent="0.25">
      <c r="A376" s="40">
        <v>42457</v>
      </c>
      <c r="B376" s="42">
        <v>2072.780029</v>
      </c>
      <c r="C376" s="39">
        <f>IF(ISBLANK(B377), "", GSPC[[#This Row],[Adj Close]]/B377-1)</f>
        <v>1.8094879548315568E-2</v>
      </c>
      <c r="G376" s="32">
        <v>42457</v>
      </c>
      <c r="H376">
        <v>40.999141999999999</v>
      </c>
      <c r="I376" s="36">
        <f>IF(ISBLANK(H377),"",Long1[[#This Row],[Adj Close]]/H377-1)</f>
        <v>-1.2258442445925777E-2</v>
      </c>
      <c r="P376" s="40">
        <v>42457</v>
      </c>
      <c r="Q376" s="38">
        <v>21.672228</v>
      </c>
      <c r="R376" s="39">
        <f>IF(ISBLANK(Q377),"",Long4[[#This Row],[Adj Close]]/Q377-1)</f>
        <v>2.2534397880216828E-2</v>
      </c>
      <c r="S376" s="32">
        <v>42457</v>
      </c>
      <c r="T376">
        <v>10.039999999999999</v>
      </c>
      <c r="U376" s="36">
        <f>IF(ISBLANK(T377),"",Long5[[#This Row],[Adj Close]]/T377-1)</f>
        <v>1.0060362173038184E-2</v>
      </c>
      <c r="V376" s="40">
        <v>42457</v>
      </c>
      <c r="W376" s="38">
        <v>27.48</v>
      </c>
      <c r="X376" s="39">
        <f>IF(ISBLANK(W377),"",Long6[[#This Row],[Adj Close]]/W377-1)</f>
        <v>9.9228596076024189E-3</v>
      </c>
      <c r="Y376" s="32">
        <v>42457</v>
      </c>
      <c r="Z376">
        <v>7.9991050000000001</v>
      </c>
      <c r="AA376" s="36">
        <f>IF(ISBLANK(Z377),"",Long7[[#This Row],[Adj Close]]/Z377-1)</f>
        <v>2.0383679126902754E-2</v>
      </c>
      <c r="AE376" s="32">
        <v>42457</v>
      </c>
      <c r="AF376" s="47">
        <v>44.041984999999997</v>
      </c>
      <c r="AG376" s="36">
        <f>IF(ISBLANK(AF377),"",Short0[[#This Row],[Adj Close]]/AF377-1)</f>
        <v>2.3732699168342863E-2</v>
      </c>
      <c r="AH376" s="40">
        <v>42457</v>
      </c>
      <c r="AI376" s="42">
        <v>26.05349</v>
      </c>
      <c r="AJ376" s="39">
        <f>IF(ISBLANK(AH377),"",Short1[[#This Row],[Adj Close]]/AH377-1)</f>
        <v>-0.99938625465253239</v>
      </c>
      <c r="AK376" s="32">
        <v>42457</v>
      </c>
      <c r="AL376" s="47">
        <v>49.459999000000003</v>
      </c>
      <c r="AM376" s="36">
        <f>IF(ISBLANK(AL377),"",Short2[[#This Row],[Adj Close]]/AL377-1)</f>
        <v>3.5377831274858718E-2</v>
      </c>
      <c r="AN376" s="40">
        <v>42457</v>
      </c>
      <c r="AO376" s="42">
        <v>43.494883999999999</v>
      </c>
      <c r="AP376" s="39">
        <f>IF(ISBLANK(AO377),"",Short3[[#This Row],[Adj Close]]/AO377-1)</f>
        <v>3.5309245161264213E-2</v>
      </c>
      <c r="AQ376" s="32">
        <v>42457</v>
      </c>
      <c r="AR376" s="47">
        <v>10.361784</v>
      </c>
      <c r="AS376" s="36">
        <f>IF(ISBLANK(AR377),"",Short4[[#This Row],[Adj Close]]/AR377-1)</f>
        <v>-6.4042522729869655E-2</v>
      </c>
      <c r="AT376" s="40">
        <v>42457</v>
      </c>
      <c r="AU376" s="42">
        <v>24.155327</v>
      </c>
      <c r="AV376" s="39">
        <f>IF(ISBLANK(AU377),"",Short5[[#This Row],[Adj Close]]/AU377-1)</f>
        <v>-1.5407291610238238E-2</v>
      </c>
      <c r="AW376" s="32">
        <v>42457</v>
      </c>
      <c r="AX376" s="47">
        <v>17.463474000000001</v>
      </c>
      <c r="AY376" s="36">
        <f>IF(ISBLANK(AX377),"",Short6[[#This Row],[Adj Close]]/AX377-1)</f>
        <v>0.10363644119612681</v>
      </c>
      <c r="AZ376" s="40">
        <v>42457</v>
      </c>
      <c r="BA376" s="42">
        <v>53.520038999999997</v>
      </c>
      <c r="BB376" s="39">
        <f>IF(ISBLANK(BA377),"",Short7[[#This Row],[Adj Close]]/BA377-1)</f>
        <v>6.2693510301060629E-2</v>
      </c>
    </row>
    <row r="377" spans="1:54" x14ac:dyDescent="0.25">
      <c r="A377" s="40">
        <v>42450</v>
      </c>
      <c r="B377" s="42">
        <v>2035.9399410000001</v>
      </c>
      <c r="C377" s="39">
        <f>IF(ISBLANK(B378), "", GSPC[[#This Row],[Adj Close]]/B378-1)</f>
        <v>-6.655088594201275E-3</v>
      </c>
      <c r="G377" s="32">
        <v>42450</v>
      </c>
      <c r="H377">
        <v>41.507964999999999</v>
      </c>
      <c r="I377" s="36">
        <f>IF(ISBLANK(H378),"",Long1[[#This Row],[Adj Close]]/H378-1)</f>
        <v>4.1727103038153857E-3</v>
      </c>
      <c r="P377" s="40">
        <v>42450</v>
      </c>
      <c r="Q377" s="38">
        <v>21.19462</v>
      </c>
      <c r="R377" s="39">
        <f>IF(ISBLANK(Q378),"",Long4[[#This Row],[Adj Close]]/Q378-1)</f>
        <v>-2.0622470155943984E-2</v>
      </c>
      <c r="S377" s="32">
        <v>42450</v>
      </c>
      <c r="T377">
        <v>9.94</v>
      </c>
      <c r="U377" s="36">
        <f>IF(ISBLANK(T378),"",Long5[[#This Row],[Adj Close]]/T378-1)</f>
        <v>-0.11329170383586096</v>
      </c>
      <c r="V377" s="40">
        <v>42450</v>
      </c>
      <c r="W377" s="38">
        <v>27.209999</v>
      </c>
      <c r="X377" s="39">
        <f>IF(ISBLANK(W378),"",Long6[[#This Row],[Adj Close]]/W378-1)</f>
        <v>3.263753320683116E-2</v>
      </c>
      <c r="Y377" s="32">
        <v>42450</v>
      </c>
      <c r="Z377">
        <v>7.8393110000000004</v>
      </c>
      <c r="AA377" s="36">
        <f>IF(ISBLANK(Z378),"",Long7[[#This Row],[Adj Close]]/Z378-1)</f>
        <v>-9.5011591371186865E-3</v>
      </c>
      <c r="AE377" s="32">
        <v>42450</v>
      </c>
      <c r="AF377" s="47">
        <v>43.020980999999999</v>
      </c>
      <c r="AG377" s="36">
        <f>IF(ISBLANK(AF378),"",Short0[[#This Row],[Adj Close]]/AF378-1)</f>
        <v>-2.7486202972926366E-2</v>
      </c>
      <c r="AH377" s="40">
        <v>42450</v>
      </c>
      <c r="AI377" s="42">
        <v>25.380257</v>
      </c>
      <c r="AJ377" s="39">
        <f>IF(ISBLANK(AH378),"",Short1[[#This Row],[Adj Close]]/AH378-1)</f>
        <v>-0.9994020154795844</v>
      </c>
      <c r="AK377" s="32">
        <v>42450</v>
      </c>
      <c r="AL377" s="47">
        <v>47.77</v>
      </c>
      <c r="AM377" s="36">
        <f>IF(ISBLANK(AL378),"",Short2[[#This Row],[Adj Close]]/AL378-1)</f>
        <v>2.0942211932251098E-4</v>
      </c>
      <c r="AN377" s="40">
        <v>42450</v>
      </c>
      <c r="AO377" s="42">
        <v>42.011490000000002</v>
      </c>
      <c r="AP377" s="39">
        <f>IF(ISBLANK(AO378),"",Short3[[#This Row],[Adj Close]]/AO378-1)</f>
        <v>1.8424095394033113E-2</v>
      </c>
      <c r="AQ377" s="32">
        <v>42450</v>
      </c>
      <c r="AR377" s="47">
        <v>11.070785000000001</v>
      </c>
      <c r="AS377" s="36">
        <f>IF(ISBLANK(AR378),"",Short4[[#This Row],[Adj Close]]/AR378-1)</f>
        <v>7.5543012328240788E-3</v>
      </c>
      <c r="AT377" s="40">
        <v>42450</v>
      </c>
      <c r="AU377" s="42">
        <v>24.533318999999999</v>
      </c>
      <c r="AV377" s="39">
        <f>IF(ISBLANK(AU378),"",Short5[[#This Row],[Adj Close]]/AU378-1)</f>
        <v>-8.2772216416432842E-2</v>
      </c>
      <c r="AW377" s="32">
        <v>42450</v>
      </c>
      <c r="AX377" s="47">
        <v>15.823575</v>
      </c>
      <c r="AY377" s="36">
        <f>IF(ISBLANK(AX378),"",Short6[[#This Row],[Adj Close]]/AX378-1)</f>
        <v>-4.5553428608446578E-2</v>
      </c>
      <c r="AZ377" s="40">
        <v>42450</v>
      </c>
      <c r="BA377" s="42">
        <v>50.362628999999998</v>
      </c>
      <c r="BB377" s="39">
        <f>IF(ISBLANK(BA378),"",Short7[[#This Row],[Adj Close]]/BA378-1)</f>
        <v>-1.749058344317711E-2</v>
      </c>
    </row>
    <row r="378" spans="1:54" x14ac:dyDescent="0.25">
      <c r="A378" s="40">
        <v>42443</v>
      </c>
      <c r="B378" s="42">
        <v>2049.580078</v>
      </c>
      <c r="C378" s="39">
        <f>IF(ISBLANK(B379), "", GSPC[[#This Row],[Adj Close]]/B379-1)</f>
        <v>1.3544789460506967E-2</v>
      </c>
      <c r="G378" s="32">
        <v>42443</v>
      </c>
      <c r="H378">
        <v>41.335484000000001</v>
      </c>
      <c r="I378" s="36">
        <f>IF(ISBLANK(H379),"",Long1[[#This Row],[Adj Close]]/H379-1)</f>
        <v>1.0443093567764627E-3</v>
      </c>
      <c r="P378" s="40">
        <v>42443</v>
      </c>
      <c r="Q378" s="38">
        <v>21.640909000000001</v>
      </c>
      <c r="R378" s="39">
        <f>IF(ISBLANK(Q379),"",Long4[[#This Row],[Adj Close]]/Q379-1)</f>
        <v>5.6574915484880695E-2</v>
      </c>
      <c r="S378" s="32">
        <v>42443</v>
      </c>
      <c r="T378">
        <v>11.21</v>
      </c>
      <c r="U378" s="36">
        <f>IF(ISBLANK(T379),"",Long5[[#This Row],[Adj Close]]/T379-1)</f>
        <v>-8.7133550488599276E-2</v>
      </c>
      <c r="V378" s="40">
        <v>42443</v>
      </c>
      <c r="W378" s="38">
        <v>26.35</v>
      </c>
      <c r="X378" s="39">
        <f>IF(ISBLANK(W379),"",Long6[[#This Row],[Adj Close]]/W379-1)</f>
        <v>-1.088584875697618E-2</v>
      </c>
      <c r="Y378" s="32">
        <v>42443</v>
      </c>
      <c r="Z378">
        <v>7.9145079999999997</v>
      </c>
      <c r="AA378" s="36">
        <f>IF(ISBLANK(Z379),"",Long7[[#This Row],[Adj Close]]/Z379-1)</f>
        <v>1.3237039745429335E-2</v>
      </c>
      <c r="AE378" s="32">
        <v>42443</v>
      </c>
      <c r="AF378" s="47">
        <v>44.236885000000001</v>
      </c>
      <c r="AG378" s="36">
        <f>IF(ISBLANK(AF379),"",Short0[[#This Row],[Adj Close]]/AF379-1)</f>
        <v>3.1155080840651994E-2</v>
      </c>
      <c r="AH378" s="40">
        <v>42443</v>
      </c>
      <c r="AI378" s="42">
        <v>25.802282000000002</v>
      </c>
      <c r="AJ378" s="39">
        <f>IF(ISBLANK(AH379),"",Short1[[#This Row],[Adj Close]]/AH379-1)</f>
        <v>-0.99939197186351214</v>
      </c>
      <c r="AK378" s="32">
        <v>42443</v>
      </c>
      <c r="AL378" s="47">
        <v>47.759998000000003</v>
      </c>
      <c r="AM378" s="36">
        <f>IF(ISBLANK(AL379),"",Short2[[#This Row],[Adj Close]]/AL379-1)</f>
        <v>-3.9625233793008086E-3</v>
      </c>
      <c r="AN378" s="40">
        <v>42443</v>
      </c>
      <c r="AO378" s="42">
        <v>41.251469</v>
      </c>
      <c r="AP378" s="39">
        <f>IF(ISBLANK(AO379),"",Short3[[#This Row],[Adj Close]]/AO379-1)</f>
        <v>-7.3045273777845199E-2</v>
      </c>
      <c r="AQ378" s="32">
        <v>42443</v>
      </c>
      <c r="AR378" s="47">
        <v>10.987780000000001</v>
      </c>
      <c r="AS378" s="36">
        <f>IF(ISBLANK(AR379),"",Short4[[#This Row],[Adj Close]]/AR379-1)</f>
        <v>0.16076003203880163</v>
      </c>
      <c r="AT378" s="40">
        <v>42443</v>
      </c>
      <c r="AU378" s="42">
        <v>26.747247999999999</v>
      </c>
      <c r="AV378" s="39">
        <f>IF(ISBLANK(AU379),"",Short5[[#This Row],[Adj Close]]/AU379-1)</f>
        <v>3.5539941749046955E-2</v>
      </c>
      <c r="AW378" s="32">
        <v>42443</v>
      </c>
      <c r="AX378" s="47">
        <v>16.578796000000001</v>
      </c>
      <c r="AY378" s="36">
        <f>IF(ISBLANK(AX379),"",Short6[[#This Row],[Adj Close]]/AX379-1)</f>
        <v>-3.0290417526556812E-2</v>
      </c>
      <c r="AZ378" s="40">
        <v>42443</v>
      </c>
      <c r="BA378" s="42">
        <v>51.259182000000003</v>
      </c>
      <c r="BB378" s="39">
        <f>IF(ISBLANK(BA379),"",Short7[[#This Row],[Adj Close]]/BA379-1)</f>
        <v>1.2122462769796227E-2</v>
      </c>
    </row>
    <row r="379" spans="1:54" x14ac:dyDescent="0.25">
      <c r="A379" s="40">
        <v>42436</v>
      </c>
      <c r="B379" s="42">
        <v>2022.1899410000001</v>
      </c>
      <c r="C379" s="39">
        <f>IF(ISBLANK(B380), "", GSPC[[#This Row],[Adj Close]]/B380-1)</f>
        <v>1.110003105565549E-2</v>
      </c>
      <c r="G379" s="32">
        <v>42436</v>
      </c>
      <c r="H379">
        <v>41.292361999999997</v>
      </c>
      <c r="I379" s="36">
        <f>IF(ISBLANK(H380),"",Long1[[#This Row],[Adj Close]]/H380-1)</f>
        <v>2.6036631562103008E-2</v>
      </c>
      <c r="P379" s="40">
        <v>42436</v>
      </c>
      <c r="Q379" s="38">
        <v>20.482133999999999</v>
      </c>
      <c r="R379" s="39">
        <f>IF(ISBLANK(Q380),"",Long4[[#This Row],[Adj Close]]/Q380-1)</f>
        <v>4.2158023338040529E-2</v>
      </c>
      <c r="S379" s="32">
        <v>42436</v>
      </c>
      <c r="T379">
        <v>12.28</v>
      </c>
      <c r="U379" s="36">
        <f>IF(ISBLANK(T380),"",Long5[[#This Row],[Adj Close]]/T380-1)</f>
        <v>5.7330057330056139E-3</v>
      </c>
      <c r="V379" s="40">
        <v>42436</v>
      </c>
      <c r="W379" s="38">
        <v>26.639999</v>
      </c>
      <c r="X379" s="39">
        <f>IF(ISBLANK(W380),"",Long6[[#This Row],[Adj Close]]/W380-1)</f>
        <v>-1.2967802889959246E-2</v>
      </c>
      <c r="Y379" s="32">
        <v>42436</v>
      </c>
      <c r="Z379">
        <v>7.8111119999999996</v>
      </c>
      <c r="AA379" s="36">
        <f>IF(ISBLANK(Z380),"",Long7[[#This Row],[Adj Close]]/Z380-1)</f>
        <v>-2.004715649638833E-2</v>
      </c>
      <c r="AE379" s="32">
        <v>42436</v>
      </c>
      <c r="AF379" s="47">
        <v>42.900322000000003</v>
      </c>
      <c r="AG379" s="36">
        <f>IF(ISBLANK(AF380),"",Short0[[#This Row],[Adj Close]]/AF380-1)</f>
        <v>1.8510421408254096E-2</v>
      </c>
      <c r="AH379" s="40">
        <v>42436</v>
      </c>
      <c r="AI379" s="42">
        <v>27.071764000000002</v>
      </c>
      <c r="AJ379" s="39">
        <f>IF(ISBLANK(AH380),"",Short1[[#This Row],[Adj Close]]/AH380-1)</f>
        <v>-0.99936195140116435</v>
      </c>
      <c r="AK379" s="32">
        <v>42436</v>
      </c>
      <c r="AL379" s="47">
        <v>47.950001</v>
      </c>
      <c r="AM379" s="36">
        <f>IF(ISBLANK(AL380),"",Short2[[#This Row],[Adj Close]]/AL380-1)</f>
        <v>3.675677837837843E-2</v>
      </c>
      <c r="AN379" s="40">
        <v>42436</v>
      </c>
      <c r="AO379" s="42">
        <v>44.502139999999997</v>
      </c>
      <c r="AP379" s="39">
        <f>IF(ISBLANK(AO380),"",Short3[[#This Row],[Adj Close]]/AO380-1)</f>
        <v>8.5305865213249232E-2</v>
      </c>
      <c r="AQ379" s="32">
        <v>42436</v>
      </c>
      <c r="AR379" s="47">
        <v>9.4660220000000006</v>
      </c>
      <c r="AS379" s="36">
        <f>IF(ISBLANK(AR380),"",Short4[[#This Row],[Adj Close]]/AR380-1)</f>
        <v>0.12218112810119486</v>
      </c>
      <c r="AT379" s="40">
        <v>42436</v>
      </c>
      <c r="AU379" s="42">
        <v>25.829277000000001</v>
      </c>
      <c r="AV379" s="39">
        <f>IF(ISBLANK(AU380),"",Short5[[#This Row],[Adj Close]]/AU380-1)</f>
        <v>-2.0626977048510908E-2</v>
      </c>
      <c r="AW379" s="32">
        <v>42436</v>
      </c>
      <c r="AX379" s="47">
        <v>17.096661000000001</v>
      </c>
      <c r="AY379" s="36">
        <f>IF(ISBLANK(AX380),"",Short6[[#This Row],[Adj Close]]/AX380-1)</f>
        <v>-9.1360788738071297E-2</v>
      </c>
      <c r="AZ379" s="40">
        <v>42436</v>
      </c>
      <c r="BA379" s="42">
        <v>50.645237000000002</v>
      </c>
      <c r="BB379" s="39">
        <f>IF(ISBLANK(BA380),"",Short7[[#This Row],[Adj Close]]/BA380-1)</f>
        <v>6.517702425277605E-2</v>
      </c>
    </row>
    <row r="380" spans="1:54" x14ac:dyDescent="0.25">
      <c r="A380" s="40">
        <v>42429</v>
      </c>
      <c r="B380" s="42">
        <v>1999.98999</v>
      </c>
      <c r="C380" s="39">
        <f>IF(ISBLANK(B381), "", GSPC[[#This Row],[Adj Close]]/B381-1)</f>
        <v>2.6662529038544269E-2</v>
      </c>
      <c r="G380" s="32">
        <v>42429</v>
      </c>
      <c r="H380">
        <v>40.244529999999997</v>
      </c>
      <c r="I380" s="36">
        <f>IF(ISBLANK(H381),"",Long1[[#This Row],[Adj Close]]/H381-1)</f>
        <v>3.0246095118181549E-2</v>
      </c>
      <c r="P380" s="40">
        <v>42429</v>
      </c>
      <c r="Q380" s="38">
        <v>19.653578</v>
      </c>
      <c r="R380" s="39">
        <f>IF(ISBLANK(Q381),"",Long4[[#This Row],[Adj Close]]/Q381-1)</f>
        <v>3.9835870229675718E-2</v>
      </c>
      <c r="S380" s="32">
        <v>42429</v>
      </c>
      <c r="T380">
        <v>12.21</v>
      </c>
      <c r="U380" s="36">
        <f>IF(ISBLANK(T381),"",Long5[[#This Row],[Adj Close]]/T381-1)</f>
        <v>-0.1619766643788606</v>
      </c>
      <c r="V380" s="40">
        <v>42429</v>
      </c>
      <c r="W380" s="38">
        <v>26.99</v>
      </c>
      <c r="X380" s="39">
        <f>IF(ISBLANK(W381),"",Long6[[#This Row],[Adj Close]]/W381-1)</f>
        <v>-5.8931860036832706E-3</v>
      </c>
      <c r="Y380" s="32">
        <v>42429</v>
      </c>
      <c r="Z380">
        <v>7.9709060000000003</v>
      </c>
      <c r="AA380" s="36">
        <f>IF(ISBLANK(Z381),"",Long7[[#This Row],[Adj Close]]/Z381-1)</f>
        <v>-2.4165621773348578E-2</v>
      </c>
      <c r="AE380" s="32">
        <v>42429</v>
      </c>
      <c r="AF380" s="47">
        <v>42.120651000000002</v>
      </c>
      <c r="AG380" s="36">
        <f>IF(ISBLANK(AF381),"",Short0[[#This Row],[Adj Close]]/AF381-1)</f>
        <v>7.4337112746290179E-2</v>
      </c>
      <c r="AH380" s="40">
        <v>42429</v>
      </c>
      <c r="AI380" s="42">
        <v>26.635383999999998</v>
      </c>
      <c r="AJ380" s="39">
        <f>IF(ISBLANK(AH381),"",Short1[[#This Row],[Adj Close]]/AH381-1)</f>
        <v>-0.9993721327613031</v>
      </c>
      <c r="AK380" s="32">
        <v>42429</v>
      </c>
      <c r="AL380" s="47">
        <v>46.25</v>
      </c>
      <c r="AM380" s="36">
        <f>IF(ISBLANK(AL381),"",Short2[[#This Row],[Adj Close]]/AL381-1)</f>
        <v>0.11418940564632152</v>
      </c>
      <c r="AN380" s="40">
        <v>42429</v>
      </c>
      <c r="AO380" s="42">
        <v>41.004238000000001</v>
      </c>
      <c r="AP380" s="39">
        <f>IF(ISBLANK(AO381),"",Short3[[#This Row],[Adj Close]]/AO381-1)</f>
        <v>-5.0063587036283441E-2</v>
      </c>
      <c r="AQ380" s="32">
        <v>42429</v>
      </c>
      <c r="AR380" s="47">
        <v>8.435378</v>
      </c>
      <c r="AS380" s="36">
        <f>IF(ISBLANK(AR381),"",Short4[[#This Row],[Adj Close]]/AR381-1)</f>
        <v>-2.4790032887438862E-2</v>
      </c>
      <c r="AT380" s="40">
        <v>42429</v>
      </c>
      <c r="AU380" s="42">
        <v>26.373277999999999</v>
      </c>
      <c r="AV380" s="39">
        <f>IF(ISBLANK(AU381),"",Short5[[#This Row],[Adj Close]]/AU381-1)</f>
        <v>0.10402721003003568</v>
      </c>
      <c r="AW380" s="32">
        <v>42429</v>
      </c>
      <c r="AX380" s="47">
        <v>18.815676</v>
      </c>
      <c r="AY380" s="36">
        <f>IF(ISBLANK(AX381),"",Short6[[#This Row],[Adj Close]]/AX381-1)</f>
        <v>0.14086374986713635</v>
      </c>
      <c r="AZ380" s="40">
        <v>42429</v>
      </c>
      <c r="BA380" s="42">
        <v>47.546309999999998</v>
      </c>
      <c r="BB380" s="39">
        <f>IF(ISBLANK(BA381),"",Short7[[#This Row],[Adj Close]]/BA381-1)</f>
        <v>0.10911594709197314</v>
      </c>
    </row>
    <row r="381" spans="1:54" x14ac:dyDescent="0.25">
      <c r="A381" s="40">
        <v>42422</v>
      </c>
      <c r="B381" s="42">
        <v>1948.0500489999999</v>
      </c>
      <c r="C381" s="39">
        <f>IF(ISBLANK(B382), "", GSPC[[#This Row],[Adj Close]]/B382-1)</f>
        <v>1.5783885295637345E-2</v>
      </c>
      <c r="G381" s="32">
        <v>42422</v>
      </c>
      <c r="H381">
        <v>39.063026000000001</v>
      </c>
      <c r="I381" s="36">
        <f>IF(ISBLANK(H382),"",Long1[[#This Row],[Adj Close]]/H382-1)</f>
        <v>4.2582819395299731E-2</v>
      </c>
      <c r="P381" s="40">
        <v>42422</v>
      </c>
      <c r="Q381" s="38">
        <v>18.900653999999999</v>
      </c>
      <c r="R381" s="39">
        <f>IF(ISBLANK(Q382),"",Long4[[#This Row],[Adj Close]]/Q382-1)</f>
        <v>1.9681931748090298E-2</v>
      </c>
      <c r="S381" s="32">
        <v>42422</v>
      </c>
      <c r="T381">
        <v>14.57</v>
      </c>
      <c r="U381" s="36">
        <f>IF(ISBLANK(T382),"",Long5[[#This Row],[Adj Close]]/T382-1)</f>
        <v>-2.6069518716577589E-2</v>
      </c>
      <c r="V381" s="40">
        <v>42422</v>
      </c>
      <c r="W381" s="38">
        <v>27.15</v>
      </c>
      <c r="X381" s="39">
        <f>IF(ISBLANK(W382),"",Long6[[#This Row],[Adj Close]]/W382-1)</f>
        <v>0.16274089935760161</v>
      </c>
      <c r="Y381" s="32">
        <v>42422</v>
      </c>
      <c r="Z381">
        <v>8.1682980000000001</v>
      </c>
      <c r="AA381" s="36">
        <f>IF(ISBLANK(Z382),"",Long7[[#This Row],[Adj Close]]/Z382-1)</f>
        <v>-5.9523821859953974E-2</v>
      </c>
      <c r="AE381" s="32">
        <v>42422</v>
      </c>
      <c r="AF381" s="47">
        <v>39.206176999999997</v>
      </c>
      <c r="AG381" s="36">
        <f>IF(ISBLANK(AF382),"",Short0[[#This Row],[Adj Close]]/AF382-1)</f>
        <v>5.6792601762797323E-2</v>
      </c>
      <c r="AH381" s="40">
        <v>42422</v>
      </c>
      <c r="AI381" s="42">
        <v>25.746742000000001</v>
      </c>
      <c r="AJ381" s="39">
        <f>IF(ISBLANK(AH382),"",Short1[[#This Row],[Adj Close]]/AH382-1)</f>
        <v>-0.99939298026641521</v>
      </c>
      <c r="AK381" s="32">
        <v>42422</v>
      </c>
      <c r="AL381" s="47">
        <v>41.509998000000003</v>
      </c>
      <c r="AM381" s="36">
        <f>IF(ISBLANK(AL382),"",Short2[[#This Row],[Adj Close]]/AL382-1)</f>
        <v>0.19144655568312285</v>
      </c>
      <c r="AN381" s="40">
        <v>42422</v>
      </c>
      <c r="AO381" s="42">
        <v>43.165244999999999</v>
      </c>
      <c r="AP381" s="39">
        <f>IF(ISBLANK(AO382),"",Short3[[#This Row],[Adj Close]]/AO382-1)</f>
        <v>3.9700058412192707E-2</v>
      </c>
      <c r="AQ381" s="32">
        <v>42422</v>
      </c>
      <c r="AR381" s="47">
        <v>8.6498069999999991</v>
      </c>
      <c r="AS381" s="36">
        <f>IF(ISBLANK(AR382),"",Short4[[#This Row],[Adj Close]]/AR382-1)</f>
        <v>-3.844675783135898E-2</v>
      </c>
      <c r="AT381" s="40">
        <v>42422</v>
      </c>
      <c r="AU381" s="42">
        <v>23.888249999999999</v>
      </c>
      <c r="AV381" s="39">
        <f>IF(ISBLANK(AU382),"",Short5[[#This Row],[Adj Close]]/AU382-1)</f>
        <v>9.9179985710073471E-2</v>
      </c>
      <c r="AW381" s="32">
        <v>42422</v>
      </c>
      <c r="AX381" s="47">
        <v>16.492483</v>
      </c>
      <c r="AY381" s="36">
        <f>IF(ISBLANK(AX382),"",Short6[[#This Row],[Adj Close]]/AX382-1)</f>
        <v>-2.1760661163024997E-3</v>
      </c>
      <c r="AZ381" s="40">
        <v>42422</v>
      </c>
      <c r="BA381" s="42">
        <v>42.868656000000001</v>
      </c>
      <c r="BB381" s="39">
        <f>IF(ISBLANK(BA382),"",Short7[[#This Row],[Adj Close]]/BA382-1)</f>
        <v>-7.2332444234817661E-2</v>
      </c>
    </row>
    <row r="382" spans="1:54" x14ac:dyDescent="0.25">
      <c r="A382" s="40">
        <v>42415</v>
      </c>
      <c r="B382" s="42">
        <v>1917.780029</v>
      </c>
      <c r="C382" s="39">
        <f>IF(ISBLANK(B383), "", GSPC[[#This Row],[Adj Close]]/B383-1)</f>
        <v>2.8421582801067213E-2</v>
      </c>
      <c r="G382" s="32">
        <v>42415</v>
      </c>
      <c r="H382">
        <v>37.467551999999998</v>
      </c>
      <c r="I382" s="36">
        <f>IF(ISBLANK(H383),"",Long1[[#This Row],[Adj Close]]/H383-1)</f>
        <v>2.9502009404883234E-2</v>
      </c>
      <c r="P382" s="40">
        <v>42415</v>
      </c>
      <c r="Q382" s="38">
        <v>18.535833</v>
      </c>
      <c r="R382" s="39">
        <f>IF(ISBLANK(Q383),"",Long4[[#This Row],[Adj Close]]/Q383-1)</f>
        <v>8.1521591358765244E-2</v>
      </c>
      <c r="S382" s="32">
        <v>42415</v>
      </c>
      <c r="T382">
        <v>14.96</v>
      </c>
      <c r="U382" s="36">
        <f>IF(ISBLANK(T383),"",Long5[[#This Row],[Adj Close]]/T383-1)</f>
        <v>0.25503355704697994</v>
      </c>
      <c r="V382" s="40">
        <v>42415</v>
      </c>
      <c r="W382" s="38">
        <v>23.35</v>
      </c>
      <c r="X382" s="39">
        <f>IF(ISBLANK(W383),"",Long6[[#This Row],[Adj Close]]/W383-1)</f>
        <v>0.22959452343338627</v>
      </c>
      <c r="Y382" s="32">
        <v>42415</v>
      </c>
      <c r="Z382">
        <v>8.6852789999999995</v>
      </c>
      <c r="AA382" s="36">
        <f>IF(ISBLANK(Z383),"",Long7[[#This Row],[Adj Close]]/Z383-1)</f>
        <v>2.4390200751619906E-2</v>
      </c>
      <c r="AE382" s="32">
        <v>42415</v>
      </c>
      <c r="AF382" s="47">
        <v>37.099215999999998</v>
      </c>
      <c r="AG382" s="36">
        <f>IF(ISBLANK(AF383),"",Short0[[#This Row],[Adj Close]]/AF383-1)</f>
        <v>6.8008528081950903E-3</v>
      </c>
      <c r="AH382" s="40">
        <v>42415</v>
      </c>
      <c r="AI382" s="42">
        <v>23.763172000000001</v>
      </c>
      <c r="AJ382" s="39">
        <f>IF(ISBLANK(AH383),"",Short1[[#This Row],[Adj Close]]/AH383-1)</f>
        <v>-0.99943965355593289</v>
      </c>
      <c r="AK382" s="32">
        <v>42415</v>
      </c>
      <c r="AL382" s="47">
        <v>34.840000000000003</v>
      </c>
      <c r="AM382" s="36">
        <f>IF(ISBLANK(AL383),"",Short2[[#This Row],[Adj Close]]/AL383-1)</f>
        <v>0.11238825031928501</v>
      </c>
      <c r="AN382" s="40">
        <v>42415</v>
      </c>
      <c r="AO382" s="42">
        <v>41.517017000000003</v>
      </c>
      <c r="AP382" s="39">
        <f>IF(ISBLANK(AO383),"",Short3[[#This Row],[Adj Close]]/AO383-1)</f>
        <v>8.391114099217023E-2</v>
      </c>
      <c r="AQ382" s="32">
        <v>42415</v>
      </c>
      <c r="AR382" s="47">
        <v>8.9956610000000001</v>
      </c>
      <c r="AS382" s="36">
        <f>IF(ISBLANK(AR383),"",Short4[[#This Row],[Adj Close]]/AR383-1)</f>
        <v>0.12208805554869495</v>
      </c>
      <c r="AT382" s="40">
        <v>42415</v>
      </c>
      <c r="AU382" s="42">
        <v>21.732792</v>
      </c>
      <c r="AV382" s="39">
        <f>IF(ISBLANK(AU383),"",Short5[[#This Row],[Adj Close]]/AU383-1)</f>
        <v>6.503723672015771E-2</v>
      </c>
      <c r="AW382" s="32">
        <v>42415</v>
      </c>
      <c r="AX382" s="47">
        <v>16.528449999999999</v>
      </c>
      <c r="AY382" s="36">
        <f>IF(ISBLANK(AX383),"",Short6[[#This Row],[Adj Close]]/AX383-1)</f>
        <v>3.0955903633696158E-2</v>
      </c>
      <c r="AZ382" s="40">
        <v>42415</v>
      </c>
      <c r="BA382" s="42">
        <v>46.211227000000001</v>
      </c>
      <c r="BB382" s="39">
        <f>IF(ISBLANK(BA383),"",Short7[[#This Row],[Adj Close]]/BA383-1)</f>
        <v>5.6124933451154879E-2</v>
      </c>
    </row>
    <row r="383" spans="1:54" x14ac:dyDescent="0.25">
      <c r="A383" s="40">
        <v>42408</v>
      </c>
      <c r="B383" s="42">
        <v>1864.780029</v>
      </c>
      <c r="C383" s="39">
        <f>IF(ISBLANK(B384), "", GSPC[[#This Row],[Adj Close]]/B384-1)</f>
        <v>-8.1221348379113545E-3</v>
      </c>
      <c r="G383" s="32">
        <v>42408</v>
      </c>
      <c r="H383">
        <v>36.393859999999997</v>
      </c>
      <c r="I383" s="36">
        <f>IF(ISBLANK(H384),"",Long1[[#This Row],[Adj Close]]/H384-1)</f>
        <v>-5.5822595870540281E-2</v>
      </c>
      <c r="P383" s="40">
        <v>42408</v>
      </c>
      <c r="Q383" s="38">
        <v>17.138662</v>
      </c>
      <c r="R383" s="39">
        <f>IF(ISBLANK(Q384),"",Long4[[#This Row],[Adj Close]]/Q384-1)</f>
        <v>-3.7908629549906481E-2</v>
      </c>
      <c r="S383" s="32">
        <v>42408</v>
      </c>
      <c r="T383">
        <v>11.92</v>
      </c>
      <c r="U383" s="36">
        <f>IF(ISBLANK(T384),"",Long5[[#This Row],[Adj Close]]/T384-1)</f>
        <v>-0.15640481245576787</v>
      </c>
      <c r="V383" s="40">
        <v>42408</v>
      </c>
      <c r="W383" s="38">
        <v>18.989999999999998</v>
      </c>
      <c r="X383" s="39">
        <f>IF(ISBLANK(W384),"",Long6[[#This Row],[Adj Close]]/W384-1)</f>
        <v>-0.17863325351932291</v>
      </c>
      <c r="Y383" s="32">
        <v>42408</v>
      </c>
      <c r="Z383">
        <v>8.4784869999999994</v>
      </c>
      <c r="AA383" s="36">
        <f>IF(ISBLANK(Z384),"",Long7[[#This Row],[Adj Close]]/Z384-1)</f>
        <v>-4.2462832062393874E-2</v>
      </c>
      <c r="AE383" s="32">
        <v>42408</v>
      </c>
      <c r="AF383" s="47">
        <v>36.848613999999998</v>
      </c>
      <c r="AG383" s="36">
        <f>IF(ISBLANK(AF384),"",Short0[[#This Row],[Adj Close]]/AF384-1)</f>
        <v>4.3008861265019238E-3</v>
      </c>
      <c r="AH383" s="40">
        <v>42408</v>
      </c>
      <c r="AI383" s="42">
        <v>22.311197</v>
      </c>
      <c r="AJ383" s="39">
        <f>IF(ISBLANK(AH384),"",Short1[[#This Row],[Adj Close]]/AH384-1)</f>
        <v>-0.99947380493384586</v>
      </c>
      <c r="AK383" s="32">
        <v>42408</v>
      </c>
      <c r="AL383" s="47">
        <v>31.32</v>
      </c>
      <c r="AM383" s="36">
        <f>IF(ISBLANK(AL384),"",Short2[[#This Row],[Adj Close]]/AL384-1)</f>
        <v>-0.13552304719845421</v>
      </c>
      <c r="AN383" s="40">
        <v>42408</v>
      </c>
      <c r="AO383" s="42">
        <v>38.302970999999999</v>
      </c>
      <c r="AP383" s="39">
        <f>IF(ISBLANK(AO384),"",Short3[[#This Row],[Adj Close]]/AO384-1)</f>
        <v>-0.18602845678800883</v>
      </c>
      <c r="AQ383" s="32">
        <v>42408</v>
      </c>
      <c r="AR383" s="47">
        <v>8.0168940000000006</v>
      </c>
      <c r="AS383" s="36">
        <f>IF(ISBLANK(AR384),"",Short4[[#This Row],[Adj Close]]/AR384-1)</f>
        <v>-4.2148759836863059E-2</v>
      </c>
      <c r="AT383" s="40">
        <v>42408</v>
      </c>
      <c r="AU383" s="42">
        <v>20.405664000000002</v>
      </c>
      <c r="AV383" s="39">
        <f>IF(ISBLANK(AU384),"",Short5[[#This Row],[Adj Close]]/AU384-1)</f>
        <v>-7.8439394560029241E-2</v>
      </c>
      <c r="AW383" s="32">
        <v>42408</v>
      </c>
      <c r="AX383" s="47">
        <v>16.032160000000001</v>
      </c>
      <c r="AY383" s="36">
        <f>IF(ISBLANK(AX384),"",Short6[[#This Row],[Adj Close]]/AX384-1)</f>
        <v>-4.5804725219262821E-2</v>
      </c>
      <c r="AZ383" s="40">
        <v>42408</v>
      </c>
      <c r="BA383" s="42">
        <v>43.755454999999998</v>
      </c>
      <c r="BB383" s="39">
        <f>IF(ISBLANK(BA384),"",Short7[[#This Row],[Adj Close]]/BA384-1)</f>
        <v>-1.1448774928803251E-2</v>
      </c>
    </row>
    <row r="384" spans="1:54" x14ac:dyDescent="0.25">
      <c r="A384" s="40">
        <v>42401</v>
      </c>
      <c r="B384" s="42">
        <v>1880.0500489999999</v>
      </c>
      <c r="C384" s="39">
        <f>IF(ISBLANK(B385), "", GSPC[[#This Row],[Adj Close]]/B385-1)</f>
        <v>-3.1021905181946141E-2</v>
      </c>
      <c r="G384" s="32">
        <v>42401</v>
      </c>
      <c r="H384">
        <v>38.545574000000002</v>
      </c>
      <c r="I384" s="36">
        <f>IF(ISBLANK(H385),"",Long1[[#This Row],[Adj Close]]/H385-1)</f>
        <v>3.9306771252052286E-3</v>
      </c>
      <c r="P384" s="40">
        <v>42401</v>
      </c>
      <c r="Q384" s="38">
        <v>17.813965</v>
      </c>
      <c r="R384" s="39">
        <f>IF(ISBLANK(Q385),"",Long4[[#This Row],[Adj Close]]/Q385-1)</f>
        <v>-2.5477729655152714E-2</v>
      </c>
      <c r="S384" s="32">
        <v>42401</v>
      </c>
      <c r="T384">
        <v>14.13</v>
      </c>
      <c r="U384" s="36">
        <f>IF(ISBLANK(T385),"",Long5[[#This Row],[Adj Close]]/T385-1)</f>
        <v>-0.12992610837438412</v>
      </c>
      <c r="V384" s="40">
        <v>42401</v>
      </c>
      <c r="W384" s="38">
        <v>23.120000999999998</v>
      </c>
      <c r="X384" s="39">
        <f>IF(ISBLANK(W385),"",Long6[[#This Row],[Adj Close]]/W385-1)</f>
        <v>-8.778844299816313E-2</v>
      </c>
      <c r="Y384" s="32">
        <v>42401</v>
      </c>
      <c r="Z384">
        <v>8.8544730000000005</v>
      </c>
      <c r="AA384" s="36">
        <f>IF(ISBLANK(Z385),"",Long7[[#This Row],[Adj Close]]/Z385-1)</f>
        <v>-9.4637361604729131E-3</v>
      </c>
      <c r="AE384" s="32">
        <v>42401</v>
      </c>
      <c r="AF384" s="47">
        <v>36.690810999999997</v>
      </c>
      <c r="AG384" s="36">
        <f>IF(ISBLANK(AF385),"",Short0[[#This Row],[Adj Close]]/AF385-1)</f>
        <v>-6.1234218164703647E-2</v>
      </c>
      <c r="AH384" s="40">
        <v>42401</v>
      </c>
      <c r="AI384" s="42">
        <v>22.374676000000001</v>
      </c>
      <c r="AJ384" s="39">
        <f>IF(ISBLANK(AH385),"",Short1[[#This Row],[Adj Close]]/AH385-1)</f>
        <v>-0.99947222069160735</v>
      </c>
      <c r="AK384" s="32">
        <v>42401</v>
      </c>
      <c r="AL384" s="47">
        <v>36.229999999999997</v>
      </c>
      <c r="AM384" s="36">
        <f>IF(ISBLANK(AL385),"",Short2[[#This Row],[Adj Close]]/AL385-1)</f>
        <v>-0.21732557318372059</v>
      </c>
      <c r="AN384" s="40">
        <v>42401</v>
      </c>
      <c r="AO384" s="42">
        <v>47.056891999999998</v>
      </c>
      <c r="AP384" s="39">
        <f>IF(ISBLANK(AO385),"",Short3[[#This Row],[Adj Close]]/AO385-1)</f>
        <v>-2.4672483036968451E-2</v>
      </c>
      <c r="AQ384" s="32">
        <v>42401</v>
      </c>
      <c r="AR384" s="47">
        <v>8.3696649999999995</v>
      </c>
      <c r="AS384" s="36">
        <f>IF(ISBLANK(AR385),"",Short4[[#This Row],[Adj Close]]/AR385-1)</f>
        <v>5.9080989659058281E-2</v>
      </c>
      <c r="AT384" s="40">
        <v>42401</v>
      </c>
      <c r="AU384" s="42">
        <v>22.142509</v>
      </c>
      <c r="AV384" s="39">
        <f>IF(ISBLANK(AU385),"",Short5[[#This Row],[Adj Close]]/AU385-1)</f>
        <v>3.1535459881777195E-2</v>
      </c>
      <c r="AW384" s="32">
        <v>42401</v>
      </c>
      <c r="AX384" s="47">
        <v>16.801760000000002</v>
      </c>
      <c r="AY384" s="36">
        <f>IF(ISBLANK(AX385),"",Short6[[#This Row],[Adj Close]]/AX385-1)</f>
        <v>-3.7098264889557697E-2</v>
      </c>
      <c r="AZ384" s="40">
        <v>42401</v>
      </c>
      <c r="BA384" s="42">
        <v>44.262203</v>
      </c>
      <c r="BB384" s="39">
        <f>IF(ISBLANK(BA385),"",Short7[[#This Row],[Adj Close]]/BA385-1)</f>
        <v>-7.4949074572949193E-2</v>
      </c>
    </row>
    <row r="385" spans="1:54" x14ac:dyDescent="0.25">
      <c r="A385" s="40">
        <v>42394</v>
      </c>
      <c r="B385" s="42">
        <v>1940.23999</v>
      </c>
      <c r="C385" s="39">
        <f>IF(ISBLANK(B386), "", GSPC[[#This Row],[Adj Close]]/B386-1)</f>
        <v>1.7483856301005574E-2</v>
      </c>
      <c r="G385" s="32">
        <v>42394</v>
      </c>
      <c r="H385">
        <v>38.394657000000002</v>
      </c>
      <c r="I385" s="36">
        <f>IF(ISBLANK(H386),"",Long1[[#This Row],[Adj Close]]/H386-1)</f>
        <v>7.6956933911160874E-3</v>
      </c>
      <c r="P385" s="40">
        <v>42394</v>
      </c>
      <c r="Q385" s="38">
        <v>18.279689999999999</v>
      </c>
      <c r="R385" s="39">
        <f>IF(ISBLANK(Q386),"",Long4[[#This Row],[Adj Close]]/Q386-1)</f>
        <v>6.464732027569009E-2</v>
      </c>
      <c r="S385" s="32">
        <v>42394</v>
      </c>
      <c r="T385">
        <v>16.239999999999998</v>
      </c>
      <c r="U385" s="36">
        <f>IF(ISBLANK(T386),"",Long5[[#This Row],[Adj Close]]/T386-1)</f>
        <v>-6.8807392843612813E-2</v>
      </c>
      <c r="V385" s="40">
        <v>42394</v>
      </c>
      <c r="W385" s="38">
        <v>25.344999000000001</v>
      </c>
      <c r="X385" s="39">
        <f>IF(ISBLANK(W386),"",Long6[[#This Row],[Adj Close]]/W386-1)</f>
        <v>4.3648301420630142E-2</v>
      </c>
      <c r="Y385" s="32">
        <v>42394</v>
      </c>
      <c r="Z385">
        <v>8.9390699999999992</v>
      </c>
      <c r="AA385" s="36">
        <f>IF(ISBLANK(Z386),"",Long7[[#This Row],[Adj Close]]/Z386-1)</f>
        <v>5.2853823045966308E-3</v>
      </c>
      <c r="AE385" s="32">
        <v>42394</v>
      </c>
      <c r="AF385" s="47">
        <v>39.084094999999998</v>
      </c>
      <c r="AG385" s="36">
        <f>IF(ISBLANK(AF386),"",Short0[[#This Row],[Adj Close]]/AF386-1)</f>
        <v>-1.4215987558015009E-3</v>
      </c>
      <c r="AH385" s="40">
        <v>42394</v>
      </c>
      <c r="AI385" s="42">
        <v>22.160443999999998</v>
      </c>
      <c r="AJ385" s="39">
        <f>IF(ISBLANK(AH386),"",Short1[[#This Row],[Adj Close]]/AH386-1)</f>
        <v>-0.99947718772265082</v>
      </c>
      <c r="AK385" s="32">
        <v>42394</v>
      </c>
      <c r="AL385" s="47">
        <v>46.290000999999997</v>
      </c>
      <c r="AM385" s="36">
        <f>IF(ISBLANK(AL386),"",Short2[[#This Row],[Adj Close]]/AL386-1)</f>
        <v>-7.8439159864622798E-2</v>
      </c>
      <c r="AN385" s="40">
        <v>42394</v>
      </c>
      <c r="AO385" s="42">
        <v>48.247272000000002</v>
      </c>
      <c r="AP385" s="39">
        <f>IF(ISBLANK(AO386),"",Short3[[#This Row],[Adj Close]]/AO386-1)</f>
        <v>-7.9082715024753059E-3</v>
      </c>
      <c r="AQ385" s="32">
        <v>42394</v>
      </c>
      <c r="AR385" s="47">
        <v>7.9027620000000001</v>
      </c>
      <c r="AS385" s="36">
        <f>IF(ISBLANK(AR386),"",Short4[[#This Row],[Adj Close]]/AR386-1)</f>
        <v>7.0759077642600587E-2</v>
      </c>
      <c r="AT385" s="40">
        <v>42394</v>
      </c>
      <c r="AU385" s="42">
        <v>21.465582000000001</v>
      </c>
      <c r="AV385" s="39">
        <f>IF(ISBLANK(AU386),"",Short5[[#This Row],[Adj Close]]/AU386-1)</f>
        <v>1.0481989429510508E-2</v>
      </c>
      <c r="AW385" s="32">
        <v>42394</v>
      </c>
      <c r="AX385" s="47">
        <v>17.449090999999999</v>
      </c>
      <c r="AY385" s="36">
        <f>IF(ISBLANK(AX386),"",Short6[[#This Row],[Adj Close]]/AX386-1)</f>
        <v>-5.6031225192479606E-2</v>
      </c>
      <c r="AZ385" s="40">
        <v>42394</v>
      </c>
      <c r="BA385" s="42">
        <v>47.848396000000001</v>
      </c>
      <c r="BB385" s="39">
        <f>IF(ISBLANK(BA386),"",Short7[[#This Row],[Adj Close]]/BA386-1)</f>
        <v>6.3461131048496267E-2</v>
      </c>
    </row>
    <row r="386" spans="1:54" x14ac:dyDescent="0.25">
      <c r="A386" s="40">
        <v>42387</v>
      </c>
      <c r="B386" s="42">
        <v>1906.900024</v>
      </c>
      <c r="C386" s="39">
        <f>IF(ISBLANK(B387), "", GSPC[[#This Row],[Adj Close]]/B387-1)</f>
        <v>1.4130534864488453E-2</v>
      </c>
      <c r="G386" s="32">
        <v>42387</v>
      </c>
      <c r="H386">
        <v>38.101439999999997</v>
      </c>
      <c r="I386" s="36">
        <f>IF(ISBLANK(H387),"",Long1[[#This Row],[Adj Close]]/H387-1)</f>
        <v>3.2484389547978276E-2</v>
      </c>
      <c r="P386" s="40">
        <v>42387</v>
      </c>
      <c r="Q386" s="38">
        <v>17.169713999999999</v>
      </c>
      <c r="R386" s="39">
        <f>IF(ISBLANK(Q387),"",Long4[[#This Row],[Adj Close]]/Q387-1)</f>
        <v>2.9316279210857887E-2</v>
      </c>
      <c r="S386" s="32">
        <v>42387</v>
      </c>
      <c r="T386">
        <v>17.440000999999999</v>
      </c>
      <c r="U386" s="36">
        <f>IF(ISBLANK(T387),"",Long5[[#This Row],[Adj Close]]/T387-1)</f>
        <v>2.4676909518213774E-2</v>
      </c>
      <c r="V386" s="40">
        <v>42387</v>
      </c>
      <c r="W386" s="38">
        <v>24.285</v>
      </c>
      <c r="X386" s="39">
        <f>IF(ISBLANK(W387),"",Long6[[#This Row],[Adj Close]]/W387-1)</f>
        <v>2.6837738515181897E-3</v>
      </c>
      <c r="Y386" s="32">
        <v>42387</v>
      </c>
      <c r="Z386">
        <v>8.8920720000000006</v>
      </c>
      <c r="AA386" s="36">
        <f>IF(ISBLANK(Z387),"",Long7[[#This Row],[Adj Close]]/Z387-1)</f>
        <v>-1.6631967430123407E-2</v>
      </c>
      <c r="AE386" s="32">
        <v>42387</v>
      </c>
      <c r="AF386" s="47">
        <v>39.139735999999999</v>
      </c>
      <c r="AG386" s="36">
        <f>IF(ISBLANK(AF387),"",Short0[[#This Row],[Adj Close]]/AF387-1)</f>
        <v>3.1777158250376747E-2</v>
      </c>
      <c r="AH386" s="40">
        <v>42387</v>
      </c>
      <c r="AI386" s="42">
        <v>21.636787000000002</v>
      </c>
      <c r="AJ386" s="39">
        <f>IF(ISBLANK(AH387),"",Short1[[#This Row],[Adj Close]]/AH387-1)</f>
        <v>-0.99948945759792351</v>
      </c>
      <c r="AK386" s="32">
        <v>42387</v>
      </c>
      <c r="AL386" s="47">
        <v>50.23</v>
      </c>
      <c r="AM386" s="36">
        <f>IF(ISBLANK(AL387),"",Short2[[#This Row],[Adj Close]]/AL387-1)</f>
        <v>-4.9524564183834885E-3</v>
      </c>
      <c r="AN386" s="40">
        <v>42387</v>
      </c>
      <c r="AO386" s="42">
        <v>48.631866000000002</v>
      </c>
      <c r="AP386" s="39">
        <f>IF(ISBLANK(AO387),"",Short3[[#This Row],[Adj Close]]/AO387-1)</f>
        <v>6.8396619215756571E-2</v>
      </c>
      <c r="AQ386" s="32">
        <v>42387</v>
      </c>
      <c r="AR386" s="47">
        <v>7.3805230000000002</v>
      </c>
      <c r="AS386" s="36">
        <f>IF(ISBLANK(AR387),"",Short4[[#This Row],[Adj Close]]/AR387-1)</f>
        <v>-5.5918693898403538E-3</v>
      </c>
      <c r="AT386" s="40">
        <v>42387</v>
      </c>
      <c r="AU386" s="42">
        <v>21.242913999999999</v>
      </c>
      <c r="AV386" s="39">
        <f>IF(ISBLANK(AU387),"",Short5[[#This Row],[Adj Close]]/AU387-1)</f>
        <v>-6.3603996205030766E-2</v>
      </c>
      <c r="AW386" s="32">
        <v>42387</v>
      </c>
      <c r="AX386" s="47">
        <v>18.484818000000001</v>
      </c>
      <c r="AY386" s="36">
        <f>IF(ISBLANK(AX387),"",Short6[[#This Row],[Adj Close]]/AX387-1)</f>
        <v>5.8048785429886562E-2</v>
      </c>
      <c r="AZ386" s="40">
        <v>42387</v>
      </c>
      <c r="BA386" s="42">
        <v>44.993084000000003</v>
      </c>
      <c r="BB386" s="39">
        <f>IF(ISBLANK(BA387),"",Short7[[#This Row],[Adj Close]]/BA387-1)</f>
        <v>2.2364897627024094E-2</v>
      </c>
    </row>
    <row r="387" spans="1:54" x14ac:dyDescent="0.25">
      <c r="A387" s="40">
        <v>42380</v>
      </c>
      <c r="B387" s="42">
        <v>1880.329956</v>
      </c>
      <c r="C387" s="39">
        <f>IF(ISBLANK(B388), "", GSPC[[#This Row],[Adj Close]]/B388-1)</f>
        <v>-2.1695848852942179E-2</v>
      </c>
      <c r="G387" s="32">
        <v>42380</v>
      </c>
      <c r="H387">
        <v>36.902678999999999</v>
      </c>
      <c r="I387" s="36">
        <f>IF(ISBLANK(H388),"",Long1[[#This Row],[Adj Close]]/H388-1)</f>
        <v>-2.4173022876113448E-2</v>
      </c>
      <c r="P387" s="40">
        <v>42380</v>
      </c>
      <c r="Q387" s="38">
        <v>16.680698</v>
      </c>
      <c r="R387" s="39">
        <f>IF(ISBLANK(Q388),"",Long4[[#This Row],[Adj Close]]/Q388-1)</f>
        <v>-8.5142870243038016E-2</v>
      </c>
      <c r="S387" s="32">
        <v>42380</v>
      </c>
      <c r="T387">
        <v>17.02</v>
      </c>
      <c r="U387" s="36">
        <f>IF(ISBLANK(T388),"",Long5[[#This Row],[Adj Close]]/T388-1)</f>
        <v>-0.11215440792905595</v>
      </c>
      <c r="V387" s="40">
        <v>42380</v>
      </c>
      <c r="W387" s="38">
        <v>24.219999000000001</v>
      </c>
      <c r="X387" s="39">
        <f>IF(ISBLANK(W388),"",Long6[[#This Row],[Adj Close]]/W388-1)</f>
        <v>-1.021659216250892E-2</v>
      </c>
      <c r="Y387" s="32">
        <v>42380</v>
      </c>
      <c r="Z387">
        <v>9.0424659999999992</v>
      </c>
      <c r="AA387" s="36">
        <f>IF(ISBLANK(Z388),"",Long7[[#This Row],[Adj Close]]/Z388-1)</f>
        <v>-3.607219555916763E-2</v>
      </c>
      <c r="AE387" s="32">
        <v>42380</v>
      </c>
      <c r="AF387" s="47">
        <v>37.934291999999999</v>
      </c>
      <c r="AG387" s="36">
        <f>IF(ISBLANK(AF388),"",Short0[[#This Row],[Adj Close]]/AF388-1)</f>
        <v>-2.8496756665460032E-2</v>
      </c>
      <c r="AH387" s="40">
        <v>42380</v>
      </c>
      <c r="AI387" s="42">
        <v>21.509834000000001</v>
      </c>
      <c r="AJ387" s="39">
        <f>IF(ISBLANK(AH388),"",Short1[[#This Row],[Adj Close]]/AH388-1)</f>
        <v>-0.9994923693389659</v>
      </c>
      <c r="AK387" s="32">
        <v>42380</v>
      </c>
      <c r="AL387" s="47">
        <v>50.48</v>
      </c>
      <c r="AM387" s="36">
        <f>IF(ISBLANK(AL388),"",Short2[[#This Row],[Adj Close]]/AL388-1)</f>
        <v>-2.9417382404052561E-2</v>
      </c>
      <c r="AN387" s="40">
        <v>42380</v>
      </c>
      <c r="AO387" s="42">
        <v>45.518551000000002</v>
      </c>
      <c r="AP387" s="39">
        <f>IF(ISBLANK(AO388),"",Short3[[#This Row],[Adj Close]]/AO388-1)</f>
        <v>5.8682524769908539E-3</v>
      </c>
      <c r="AQ387" s="32">
        <v>42380</v>
      </c>
      <c r="AR387" s="47">
        <v>7.4220259999999998</v>
      </c>
      <c r="AS387" s="36">
        <f>IF(ISBLANK(AR388),"",Short4[[#This Row],[Adj Close]]/AR388-1)</f>
        <v>-7.6989179595239765E-2</v>
      </c>
      <c r="AT387" s="40">
        <v>42380</v>
      </c>
      <c r="AU387" s="42">
        <v>22.685822999999999</v>
      </c>
      <c r="AV387" s="39">
        <f>IF(ISBLANK(AU388),"",Short5[[#This Row],[Adj Close]]/AU388-1)</f>
        <v>2.2480550137228716E-2</v>
      </c>
      <c r="AW387" s="32">
        <v>42380</v>
      </c>
      <c r="AX387" s="47">
        <v>17.470666999999999</v>
      </c>
      <c r="AY387" s="36">
        <f>IF(ISBLANK(AX388),"",Short6[[#This Row],[Adj Close]]/AX388-1)</f>
        <v>0.10308779549091085</v>
      </c>
      <c r="AZ387" s="40">
        <v>42380</v>
      </c>
      <c r="BA387" s="42">
        <v>44.008831000000001</v>
      </c>
      <c r="BB387" s="39">
        <f>IF(ISBLANK(BA388),"",Short7[[#This Row],[Adj Close]]/BA388-1)</f>
        <v>-0.10075665133887024</v>
      </c>
    </row>
    <row r="388" spans="1:54" x14ac:dyDescent="0.25">
      <c r="A388" s="40">
        <v>42373</v>
      </c>
      <c r="B388" s="42">
        <v>1922.030029</v>
      </c>
      <c r="C388" s="39">
        <f>IF(ISBLANK(B389), "", GSPC[[#This Row],[Adj Close]]/B389-1)</f>
        <v>-5.9644566630639551E-2</v>
      </c>
      <c r="G388" s="32">
        <v>42373</v>
      </c>
      <c r="H388">
        <v>37.816825999999999</v>
      </c>
      <c r="I388" s="36">
        <f>IF(ISBLANK(H389),"",Long1[[#This Row],[Adj Close]]/H389-1)</f>
        <v>-6.3634681494801226E-2</v>
      </c>
      <c r="P388" s="40">
        <v>42373</v>
      </c>
      <c r="Q388" s="38">
        <v>18.233118000000001</v>
      </c>
      <c r="R388" s="39">
        <f>IF(ISBLANK(Q389),"",Long4[[#This Row],[Adj Close]]/Q389-1)</f>
        <v>-8.9534715452602498E-2</v>
      </c>
      <c r="S388" s="32">
        <v>42373</v>
      </c>
      <c r="T388">
        <v>19.170000000000002</v>
      </c>
      <c r="U388" s="36">
        <f>IF(ISBLANK(T389),"",Long5[[#This Row],[Adj Close]]/T389-1)</f>
        <v>6.7371997069710421E-2</v>
      </c>
      <c r="V388" s="40">
        <v>42373</v>
      </c>
      <c r="W388" s="38">
        <v>24.469999000000001</v>
      </c>
      <c r="X388" s="39">
        <f>IF(ISBLANK(W389),"",Long6[[#This Row],[Adj Close]]/W389-1)</f>
        <v>-9.7880221198156647E-2</v>
      </c>
      <c r="Y388" s="32">
        <v>42373</v>
      </c>
      <c r="Z388">
        <v>9.3808539999999994</v>
      </c>
      <c r="AA388" s="36">
        <f>IF(ISBLANK(Z389),"",Long7[[#This Row],[Adj Close]]/Z389-1)</f>
        <v>-1.1881204805317402E-2</v>
      </c>
      <c r="AE388" s="32">
        <v>42373</v>
      </c>
      <c r="AF388" s="47">
        <v>39.047004999999999</v>
      </c>
      <c r="AG388" s="36">
        <f>IF(ISBLANK(AF389),"",Short0[[#This Row],[Adj Close]]/AF389-1)</f>
        <v>-0.13903093089471141</v>
      </c>
      <c r="AH388" s="40">
        <v>42373</v>
      </c>
      <c r="AI388" s="42">
        <v>22.969743999999999</v>
      </c>
      <c r="AJ388" s="39">
        <f>IF(ISBLANK(AH389),"",Short1[[#This Row],[Adj Close]]/AH389-1)</f>
        <v>-0.99945782599254118</v>
      </c>
      <c r="AK388" s="32">
        <v>42373</v>
      </c>
      <c r="AL388" s="47">
        <v>52.009998000000003</v>
      </c>
      <c r="AM388" s="36">
        <f>IF(ISBLANK(AL389),"",Short2[[#This Row],[Adj Close]]/AL389-1)</f>
        <v>-0.11562664316227433</v>
      </c>
      <c r="AN388" s="40">
        <v>42373</v>
      </c>
      <c r="AO388" s="42">
        <v>45.252994999999999</v>
      </c>
      <c r="AP388" s="39">
        <f>IF(ISBLANK(AO389),"",Short3[[#This Row],[Adj Close]]/AO389-1)</f>
        <v>-8.599960404689766E-2</v>
      </c>
      <c r="AQ388" s="32">
        <v>42373</v>
      </c>
      <c r="AR388" s="47">
        <v>8.0411040000000007</v>
      </c>
      <c r="AS388" s="36">
        <f>IF(ISBLANK(AR389),"",Short4[[#This Row],[Adj Close]]/AR389-1)</f>
        <v>-0.14678901418852086</v>
      </c>
      <c r="AT388" s="40">
        <v>42373</v>
      </c>
      <c r="AU388" s="42">
        <v>22.187045999999999</v>
      </c>
      <c r="AV388" s="39">
        <f>IF(ISBLANK(AU389),"",Short5[[#This Row],[Adj Close]]/AU389-1)</f>
        <v>-9.7136361100432667E-2</v>
      </c>
      <c r="AW388" s="32">
        <v>42373</v>
      </c>
      <c r="AX388" s="47">
        <v>15.837966</v>
      </c>
      <c r="AY388" s="36">
        <f>IF(ISBLANK(AX389),"",Short6[[#This Row],[Adj Close]]/AX389-1)</f>
        <v>-3.4633790913103812E-2</v>
      </c>
      <c r="AZ388" s="40">
        <v>42373</v>
      </c>
      <c r="BA388" s="42">
        <v>48.939846000000003</v>
      </c>
      <c r="BB388" s="39">
        <f>IF(ISBLANK(BA389),"",Short7[[#This Row],[Adj Close]]/BA389-1)</f>
        <v>-7.7516509047595328E-2</v>
      </c>
    </row>
    <row r="389" spans="1:54" x14ac:dyDescent="0.25">
      <c r="A389" s="40">
        <v>42366</v>
      </c>
      <c r="B389" s="42">
        <v>2043.9399410000001</v>
      </c>
      <c r="C389" s="39">
        <f>IF(ISBLANK(B390), "", GSPC[[#This Row],[Adj Close]]/B390-1)</f>
        <v>-8.2727471180003009E-3</v>
      </c>
      <c r="G389" s="32">
        <v>42366</v>
      </c>
      <c r="H389">
        <v>40.386828999999999</v>
      </c>
      <c r="I389" s="36">
        <f>IF(ISBLANK(H390),"",Long1[[#This Row],[Adj Close]]/H390-1)</f>
        <v>6.409907316868857E-4</v>
      </c>
      <c r="P389" s="40">
        <v>42366</v>
      </c>
      <c r="Q389" s="38">
        <v>20.026153999999998</v>
      </c>
      <c r="R389" s="39">
        <f>IF(ISBLANK(Q390),"",Long4[[#This Row],[Adj Close]]/Q390-1)</f>
        <v>-3.0804227395603845E-2</v>
      </c>
      <c r="S389" s="32">
        <v>42366</v>
      </c>
      <c r="T389">
        <v>17.959999</v>
      </c>
      <c r="U389" s="36">
        <f>IF(ISBLANK(T390),"",Long5[[#This Row],[Adj Close]]/T390-1)</f>
        <v>1.6411941143180453E-2</v>
      </c>
      <c r="V389" s="40">
        <v>42366</v>
      </c>
      <c r="W389" s="38">
        <v>27.125</v>
      </c>
      <c r="X389" s="39">
        <f>IF(ISBLANK(W390),"",Long6[[#This Row],[Adj Close]]/W390-1)</f>
        <v>2.0696104583401542E-2</v>
      </c>
      <c r="Y389" s="32">
        <v>42366</v>
      </c>
      <c r="Z389">
        <v>9.4936500000000006</v>
      </c>
      <c r="AA389" s="36">
        <f>IF(ISBLANK(Z390),"",Long7[[#This Row],[Adj Close]]/Z390-1)</f>
        <v>5.9761040608006244E-3</v>
      </c>
      <c r="AE389" s="32">
        <v>42366</v>
      </c>
      <c r="AF389" s="47">
        <v>45.35239</v>
      </c>
      <c r="AG389" s="36">
        <f>IF(ISBLANK(AF390),"",Short0[[#This Row],[Adj Close]]/AF390-1)</f>
        <v>6.1364058621005135E-4</v>
      </c>
      <c r="AH389" s="40">
        <v>42366</v>
      </c>
      <c r="AI389" s="42">
        <v>24.159889</v>
      </c>
      <c r="AJ389" s="39">
        <f>IF(ISBLANK(AH390),"",Short1[[#This Row],[Adj Close]]/AH390-1)</f>
        <v>-0.99942963976958854</v>
      </c>
      <c r="AK389" s="32">
        <v>42366</v>
      </c>
      <c r="AL389" s="47">
        <v>58.810001</v>
      </c>
      <c r="AM389" s="36">
        <f>IF(ISBLANK(AL390),"",Short2[[#This Row],[Adj Close]]/AL390-1)</f>
        <v>3.5752061214372466E-2</v>
      </c>
      <c r="AN389" s="40">
        <v>42366</v>
      </c>
      <c r="AO389" s="42">
        <v>49.510914</v>
      </c>
      <c r="AP389" s="39">
        <f>IF(ISBLANK(AO390),"",Short3[[#This Row],[Adj Close]]/AO390-1)</f>
        <v>-1.3681249538200824E-2</v>
      </c>
      <c r="AQ389" s="32">
        <v>42366</v>
      </c>
      <c r="AR389" s="47">
        <v>9.4245199999999993</v>
      </c>
      <c r="AS389" s="36">
        <f>IF(ISBLANK(AR390),"",Short4[[#This Row],[Adj Close]]/AR390-1)</f>
        <v>-2.2246097577650947E-2</v>
      </c>
      <c r="AT389" s="40">
        <v>42366</v>
      </c>
      <c r="AU389" s="42">
        <v>24.574083000000002</v>
      </c>
      <c r="AV389" s="39">
        <f>IF(ISBLANK(AU390),"",Short5[[#This Row],[Adj Close]]/AU390-1)</f>
        <v>-7.2605036257684441E-2</v>
      </c>
      <c r="AW389" s="32">
        <v>42366</v>
      </c>
      <c r="AX389" s="47">
        <v>16.406174</v>
      </c>
      <c r="AY389" s="36">
        <f>IF(ISBLANK(AX390),"",Short6[[#This Row],[Adj Close]]/AX390-1)</f>
        <v>1.1081598091007505E-2</v>
      </c>
      <c r="AZ389" s="40">
        <v>42366</v>
      </c>
      <c r="BA389" s="42">
        <v>53.052273</v>
      </c>
      <c r="BB389" s="39">
        <f>IF(ISBLANK(BA390),"",Short7[[#This Row],[Adj Close]]/BA390-1)</f>
        <v>3.4194522816872297E-2</v>
      </c>
    </row>
    <row r="390" spans="1:54" x14ac:dyDescent="0.25">
      <c r="A390" s="40">
        <v>42359</v>
      </c>
      <c r="B390" s="42">
        <v>2060.98999</v>
      </c>
      <c r="C390" s="39">
        <f>IF(ISBLANK(B391), "", GSPC[[#This Row],[Adj Close]]/B391-1)</f>
        <v>2.7643259776859441E-2</v>
      </c>
      <c r="G390" s="32">
        <v>42359</v>
      </c>
      <c r="H390">
        <v>40.360957999999997</v>
      </c>
      <c r="I390" s="36">
        <f>IF(ISBLANK(H391),"",Long1[[#This Row],[Adj Close]]/H391-1)</f>
        <v>1.7170237569389846E-2</v>
      </c>
      <c r="P390" s="40">
        <v>42359</v>
      </c>
      <c r="Q390" s="38">
        <v>20.662651</v>
      </c>
      <c r="R390" s="39">
        <f>IF(ISBLANK(Q391),"",Long4[[#This Row],[Adj Close]]/Q391-1)</f>
        <v>3.0185857881408928E-2</v>
      </c>
      <c r="S390" s="32">
        <v>42359</v>
      </c>
      <c r="T390">
        <v>17.670000000000002</v>
      </c>
      <c r="U390" s="36">
        <f>IF(ISBLANK(T391),"",Long5[[#This Row],[Adj Close]]/T391-1)</f>
        <v>-2.3756906077348039E-2</v>
      </c>
      <c r="V390" s="40">
        <v>42359</v>
      </c>
      <c r="W390" s="38">
        <v>26.575001</v>
      </c>
      <c r="X390" s="39">
        <f>IF(ISBLANK(W391),"",Long6[[#This Row],[Adj Close]]/W391-1)</f>
        <v>-1.7378406359770837E-2</v>
      </c>
      <c r="Y390" s="32">
        <v>42359</v>
      </c>
      <c r="Z390">
        <v>9.4372520000000009</v>
      </c>
      <c r="AA390" s="36">
        <f>IF(ISBLANK(Z391),"",Long7[[#This Row],[Adj Close]]/Z391-1)</f>
        <v>-8.8845139216131574E-3</v>
      </c>
      <c r="AE390" s="32">
        <v>42359</v>
      </c>
      <c r="AF390" s="47">
        <v>45.324576999999998</v>
      </c>
      <c r="AG390" s="36">
        <f>IF(ISBLANK(AF391),"",Short0[[#This Row],[Adj Close]]/AF391-1)</f>
        <v>2.9269495698657888E-2</v>
      </c>
      <c r="AH390" s="40">
        <v>42359</v>
      </c>
      <c r="AI390" s="42">
        <v>24.199553999999999</v>
      </c>
      <c r="AJ390" s="39">
        <f>IF(ISBLANK(AH391),"",Short1[[#This Row],[Adj Close]]/AH391-1)</f>
        <v>-0.99942860894408769</v>
      </c>
      <c r="AK390" s="32">
        <v>42359</v>
      </c>
      <c r="AL390" s="47">
        <v>56.779998999999997</v>
      </c>
      <c r="AM390" s="36">
        <f>IF(ISBLANK(AL391),"",Short2[[#This Row],[Adj Close]]/AL391-1)</f>
        <v>5.7749608792846407E-2</v>
      </c>
      <c r="AN390" s="40">
        <v>42359</v>
      </c>
      <c r="AO390" s="42">
        <v>50.197681000000003</v>
      </c>
      <c r="AP390" s="39">
        <f>IF(ISBLANK(AO391),"",Short3[[#This Row],[Adj Close]]/AO391-1)</f>
        <v>3.1032619476629497E-2</v>
      </c>
      <c r="AQ390" s="32">
        <v>42359</v>
      </c>
      <c r="AR390" s="47">
        <v>9.6389490000000002</v>
      </c>
      <c r="AS390" s="36">
        <f>IF(ISBLANK(AR391),"",Short4[[#This Row],[Adj Close]]/AR391-1)</f>
        <v>6.8225374470996192E-2</v>
      </c>
      <c r="AT390" s="40">
        <v>42359</v>
      </c>
      <c r="AU390" s="42">
        <v>26.497969000000001</v>
      </c>
      <c r="AV390" s="39">
        <f>IF(ISBLANK(AU391),"",Short5[[#This Row],[Adj Close]]/AU391-1)</f>
        <v>4.2396491929265867E-2</v>
      </c>
      <c r="AW390" s="32">
        <v>42359</v>
      </c>
      <c r="AX390" s="47">
        <v>16.22636</v>
      </c>
      <c r="AY390" s="36">
        <f>IF(ISBLANK(AX391),"",Short6[[#This Row],[Adj Close]]/AX391-1)</f>
        <v>6.6935008909965177E-3</v>
      </c>
      <c r="AZ390" s="40">
        <v>42359</v>
      </c>
      <c r="BA390" s="42">
        <v>51.298157000000003</v>
      </c>
      <c r="BB390" s="39">
        <f>IF(ISBLANK(BA391),"",Short7[[#This Row],[Adj Close]]/BA391-1)</f>
        <v>3.337277413730777E-2</v>
      </c>
    </row>
    <row r="391" spans="1:54" x14ac:dyDescent="0.25">
      <c r="A391" s="40">
        <v>42352</v>
      </c>
      <c r="B391" s="42">
        <v>2005.5500489999999</v>
      </c>
      <c r="C391" s="39">
        <f>IF(ISBLANK(B392), "", GSPC[[#This Row],[Adj Close]]/B392-1)</f>
        <v>-3.3890119694415244E-3</v>
      </c>
      <c r="G391" s="32">
        <v>42352</v>
      </c>
      <c r="H391">
        <v>39.679648999999998</v>
      </c>
      <c r="I391" s="36">
        <f>IF(ISBLANK(H392),"",Long1[[#This Row],[Adj Close]]/H392-1)</f>
        <v>3.3584230657614178E-2</v>
      </c>
      <c r="P391" s="40">
        <v>42352</v>
      </c>
      <c r="Q391" s="38">
        <v>20.057206999999998</v>
      </c>
      <c r="R391" s="39">
        <f>IF(ISBLANK(Q392),"",Long4[[#This Row],[Adj Close]]/Q392-1)</f>
        <v>8.5872090316023719E-3</v>
      </c>
      <c r="S391" s="32">
        <v>42352</v>
      </c>
      <c r="T391">
        <v>18.100000000000001</v>
      </c>
      <c r="U391" s="36">
        <f>IF(ISBLANK(T392),"",Long5[[#This Row],[Adj Close]]/T392-1)</f>
        <v>-4.7368421052631504E-2</v>
      </c>
      <c r="V391" s="40">
        <v>42352</v>
      </c>
      <c r="W391" s="38">
        <v>27.045000000000002</v>
      </c>
      <c r="X391" s="39">
        <f>IF(ISBLANK(W392),"",Long6[[#This Row],[Adj Close]]/W392-1)</f>
        <v>1.3680659670165074E-2</v>
      </c>
      <c r="Y391" s="32">
        <v>42352</v>
      </c>
      <c r="Z391">
        <v>9.5218489999999996</v>
      </c>
      <c r="AA391" s="36">
        <f>IF(ISBLANK(Z392),"",Long7[[#This Row],[Adj Close]]/Z392-1)</f>
        <v>-6.8626855851791069E-3</v>
      </c>
      <c r="AE391" s="32">
        <v>42352</v>
      </c>
      <c r="AF391" s="47">
        <v>44.035674999999998</v>
      </c>
      <c r="AG391" s="36">
        <f>IF(ISBLANK(AF392),"",Short0[[#This Row],[Adj Close]]/AF392-1)</f>
        <v>-2.9032979298334705E-2</v>
      </c>
      <c r="AH391" s="40">
        <v>42352</v>
      </c>
      <c r="AI391" s="42">
        <v>23.041146999999999</v>
      </c>
      <c r="AJ391" s="39">
        <f>IF(ISBLANK(AH392),"",Short1[[#This Row],[Adj Close]]/AH392-1)</f>
        <v>-0.99945587089384813</v>
      </c>
      <c r="AK391" s="32">
        <v>42352</v>
      </c>
      <c r="AL391" s="47">
        <v>53.68</v>
      </c>
      <c r="AM391" s="36">
        <f>IF(ISBLANK(AL392),"",Short2[[#This Row],[Adj Close]]/AL392-1)</f>
        <v>8.6433482028682729E-3</v>
      </c>
      <c r="AN391" s="40">
        <v>42352</v>
      </c>
      <c r="AO391" s="42">
        <v>48.686802</v>
      </c>
      <c r="AP391" s="39">
        <f>IF(ISBLANK(AO392),"",Short3[[#This Row],[Adj Close]]/AO392-1)</f>
        <v>1.1605575653016897E-2</v>
      </c>
      <c r="AQ391" s="32">
        <v>42352</v>
      </c>
      <c r="AR391" s="47">
        <v>9.0233290000000004</v>
      </c>
      <c r="AS391" s="36">
        <f>IF(ISBLANK(AR392),"",Short4[[#This Row],[Adj Close]]/AR392-1)</f>
        <v>-4.1513599112144473E-2</v>
      </c>
      <c r="AT391" s="40">
        <v>42352</v>
      </c>
      <c r="AU391" s="42">
        <v>25.42024</v>
      </c>
      <c r="AV391" s="39">
        <f>IF(ISBLANK(AU392),"",Short5[[#This Row],[Adj Close]]/AU392-1)</f>
        <v>-2.8259937324504492E-2</v>
      </c>
      <c r="AW391" s="32">
        <v>42352</v>
      </c>
      <c r="AX391" s="47">
        <v>16.118471</v>
      </c>
      <c r="AY391" s="36">
        <f>IF(ISBLANK(AX392),"",Short6[[#This Row],[Adj Close]]/AX392-1)</f>
        <v>-4.442202511217741E-3</v>
      </c>
      <c r="AZ391" s="40">
        <v>42352</v>
      </c>
      <c r="BA391" s="42">
        <v>49.641483000000001</v>
      </c>
      <c r="BB391" s="39">
        <f>IF(ISBLANK(BA392),"",Short7[[#This Row],[Adj Close]]/BA392-1)</f>
        <v>-3.3029886372913153E-2</v>
      </c>
    </row>
    <row r="392" spans="1:54" x14ac:dyDescent="0.25">
      <c r="A392" s="40">
        <v>42345</v>
      </c>
      <c r="B392" s="42">
        <v>2012.369995</v>
      </c>
      <c r="C392" s="39">
        <f>IF(ISBLANK(B393), "", GSPC[[#This Row],[Adj Close]]/B393-1)</f>
        <v>-3.7921464575231711E-2</v>
      </c>
      <c r="G392" s="32">
        <v>42345</v>
      </c>
      <c r="H392">
        <v>38.390338999999997</v>
      </c>
      <c r="I392" s="36">
        <f>IF(ISBLANK(H393),"",Long1[[#This Row],[Adj Close]]/H393-1)</f>
        <v>-7.0268203851793221E-3</v>
      </c>
      <c r="P392" s="40">
        <v>42345</v>
      </c>
      <c r="Q392" s="38">
        <v>19.886437999999998</v>
      </c>
      <c r="R392" s="39">
        <f>IF(ISBLANK(Q393),"",Long4[[#This Row],[Adj Close]]/Q393-1)</f>
        <v>-4.1756264128676168E-2</v>
      </c>
      <c r="S392" s="32">
        <v>42345</v>
      </c>
      <c r="T392">
        <v>19</v>
      </c>
      <c r="U392" s="36">
        <f>IF(ISBLANK(T393),"",Long5[[#This Row],[Adj Close]]/T393-1)</f>
        <v>-9.0038270595702685E-2</v>
      </c>
      <c r="V392" s="40">
        <v>42345</v>
      </c>
      <c r="W392" s="38">
        <v>26.68</v>
      </c>
      <c r="X392" s="39">
        <f>IF(ISBLANK(W393),"",Long6[[#This Row],[Adj Close]]/W393-1)</f>
        <v>-3.1227340914039892E-2</v>
      </c>
      <c r="Y392" s="32">
        <v>42345</v>
      </c>
      <c r="Z392">
        <v>9.5876459999999994</v>
      </c>
      <c r="AA392" s="36">
        <f>IF(ISBLANK(Z393),"",Long7[[#This Row],[Adj Close]]/Z393-1)</f>
        <v>7.9051146555424445E-3</v>
      </c>
      <c r="AE392" s="32">
        <v>42345</v>
      </c>
      <c r="AF392" s="47">
        <v>45.35239</v>
      </c>
      <c r="AG392" s="36">
        <f>IF(ISBLANK(AF393),"",Short0[[#This Row],[Adj Close]]/AF393-1)</f>
        <v>-4.8258275367412229E-2</v>
      </c>
      <c r="AH392" s="40">
        <v>42345</v>
      </c>
      <c r="AI392" s="42">
        <v>23.460343999999999</v>
      </c>
      <c r="AJ392" s="39">
        <f>IF(ISBLANK(AH393),"",Short1[[#This Row],[Adj Close]]/AH393-1)</f>
        <v>-0.9994458797297936</v>
      </c>
      <c r="AK392" s="32">
        <v>42345</v>
      </c>
      <c r="AL392" s="47">
        <v>53.220001000000003</v>
      </c>
      <c r="AM392" s="36">
        <f>IF(ISBLANK(AL393),"",Short2[[#This Row],[Adj Close]]/AL393-1)</f>
        <v>-9.3356046109777657E-2</v>
      </c>
      <c r="AN392" s="40">
        <v>42345</v>
      </c>
      <c r="AO392" s="42">
        <v>48.128245999999997</v>
      </c>
      <c r="AP392" s="39">
        <f>IF(ISBLANK(AO393),"",Short3[[#This Row],[Adj Close]]/AO393-1)</f>
        <v>2.2369290909331596E-2</v>
      </c>
      <c r="AQ392" s="32">
        <v>42345</v>
      </c>
      <c r="AR392" s="47">
        <v>9.4141440000000003</v>
      </c>
      <c r="AS392" s="36">
        <f>IF(ISBLANK(AR393),"",Short4[[#This Row],[Adj Close]]/AR393-1)</f>
        <v>-7.6662154339631305E-2</v>
      </c>
      <c r="AT392" s="40">
        <v>42345</v>
      </c>
      <c r="AU392" s="42">
        <v>26.159506</v>
      </c>
      <c r="AV392" s="39">
        <f>IF(ISBLANK(AU393),"",Short5[[#This Row],[Adj Close]]/AU393-1)</f>
        <v>-4.0559991989844946E-2</v>
      </c>
      <c r="AW392" s="32">
        <v>42345</v>
      </c>
      <c r="AX392" s="47">
        <v>16.190391999999999</v>
      </c>
      <c r="AY392" s="36">
        <f>IF(ISBLANK(AX393),"",Short6[[#This Row],[Adj Close]]/AX393-1)</f>
        <v>5.6807269979129993E-2</v>
      </c>
      <c r="AZ392" s="40">
        <v>42345</v>
      </c>
      <c r="BA392" s="42">
        <v>51.337142999999998</v>
      </c>
      <c r="BB392" s="39">
        <f>IF(ISBLANK(BA393),"",Short7[[#This Row],[Adj Close]]/BA393-1)</f>
        <v>-3.7104704935600807E-2</v>
      </c>
    </row>
    <row r="393" spans="1:54" x14ac:dyDescent="0.25">
      <c r="A393" s="40">
        <v>42338</v>
      </c>
      <c r="B393" s="42">
        <v>2091.6899410000001</v>
      </c>
      <c r="C393" s="39">
        <f>IF(ISBLANK(B394), "", GSPC[[#This Row],[Adj Close]]/B394-1)</f>
        <v>7.5586161451934863E-4</v>
      </c>
      <c r="G393" s="32">
        <v>42338</v>
      </c>
      <c r="H393">
        <v>38.662010000000002</v>
      </c>
      <c r="I393" s="36">
        <f>IF(ISBLANK(H394),"",Long1[[#This Row],[Adj Close]]/H394-1)</f>
        <v>-6.3211474612145824E-2</v>
      </c>
      <c r="P393" s="40">
        <v>42338</v>
      </c>
      <c r="Q393" s="38">
        <v>20.753005999999999</v>
      </c>
      <c r="R393" s="39">
        <f>IF(ISBLANK(Q394),"",Long4[[#This Row],[Adj Close]]/Q394-1)</f>
        <v>-1.570475267958682E-2</v>
      </c>
      <c r="S393" s="32">
        <v>42338</v>
      </c>
      <c r="T393">
        <v>20.879999000000002</v>
      </c>
      <c r="U393" s="36">
        <f>IF(ISBLANK(T394),"",Long5[[#This Row],[Adj Close]]/T394-1)</f>
        <v>6.9672079918032814E-2</v>
      </c>
      <c r="V393" s="40">
        <v>42338</v>
      </c>
      <c r="W393" s="38">
        <v>27.540001</v>
      </c>
      <c r="X393" s="39">
        <f>IF(ISBLANK(W394),"",Long6[[#This Row],[Adj Close]]/W394-1)</f>
        <v>3.4754875070449165E-2</v>
      </c>
      <c r="Y393" s="32">
        <v>42338</v>
      </c>
      <c r="Z393">
        <v>9.5124490000000002</v>
      </c>
      <c r="AA393" s="36">
        <f>IF(ISBLANK(Z394),"",Long7[[#This Row],[Adj Close]]/Z394-1)</f>
        <v>3.9682950125858873E-3</v>
      </c>
      <c r="AE393" s="32">
        <v>42338</v>
      </c>
      <c r="AF393" s="47">
        <v>47.651992999999997</v>
      </c>
      <c r="AG393" s="36">
        <f>IF(ISBLANK(AF394),"",Short0[[#This Row],[Adj Close]]/AF394-1)</f>
        <v>-1.0969785446289237E-2</v>
      </c>
      <c r="AH393" s="40">
        <v>42338</v>
      </c>
      <c r="AI393" s="42">
        <v>24.428996999999999</v>
      </c>
      <c r="AJ393" s="39">
        <f>IF(ISBLANK(AH394),"",Short1[[#This Row],[Adj Close]]/AH394-1)</f>
        <v>-0.99942290527036926</v>
      </c>
      <c r="AK393" s="32">
        <v>42338</v>
      </c>
      <c r="AL393" s="47">
        <v>58.700001</v>
      </c>
      <c r="AM393" s="36">
        <f>IF(ISBLANK(AL394),"",Short2[[#This Row],[Adj Close]]/AL394-1)</f>
        <v>-1.9050785427807582E-2</v>
      </c>
      <c r="AN393" s="40">
        <v>42338</v>
      </c>
      <c r="AO393" s="42">
        <v>47.075206999999999</v>
      </c>
      <c r="AP393" s="39">
        <f>IF(ISBLANK(AO394),"",Short3[[#This Row],[Adj Close]]/AO394-1)</f>
        <v>-6.3780853750811106E-3</v>
      </c>
      <c r="AQ393" s="32">
        <v>42338</v>
      </c>
      <c r="AR393" s="47">
        <v>10.195774</v>
      </c>
      <c r="AS393" s="36">
        <f>IF(ISBLANK(AR394),"",Short4[[#This Row],[Adj Close]]/AR394-1)</f>
        <v>-3.2808404925690704E-2</v>
      </c>
      <c r="AT393" s="40">
        <v>42338</v>
      </c>
      <c r="AU393" s="42">
        <v>27.26539</v>
      </c>
      <c r="AV393" s="39">
        <f>IF(ISBLANK(AU394),"",Short5[[#This Row],[Adj Close]]/AU394-1)</f>
        <v>-5.4749707364329936E-3</v>
      </c>
      <c r="AW393" s="32">
        <v>42338</v>
      </c>
      <c r="AX393" s="47">
        <v>15.320099000000001</v>
      </c>
      <c r="AY393" s="36">
        <f>IF(ISBLANK(AX394),"",Short6[[#This Row],[Adj Close]]/AX394-1)</f>
        <v>-1.4801419782878189E-2</v>
      </c>
      <c r="AZ393" s="40">
        <v>42338</v>
      </c>
      <c r="BA393" s="42">
        <v>53.315395000000002</v>
      </c>
      <c r="BB393" s="39">
        <f>IF(ISBLANK(BA394),"",Short7[[#This Row],[Adj Close]]/BA394-1)</f>
        <v>3.5781834936045698E-2</v>
      </c>
    </row>
    <row r="394" spans="1:54" x14ac:dyDescent="0.25">
      <c r="A394" s="40">
        <v>42331</v>
      </c>
      <c r="B394" s="42">
        <v>2090.110107</v>
      </c>
      <c r="C394" s="39">
        <f>IF(ISBLANK(B395), "", GSPC[[#This Row],[Adj Close]]/B395-1)</f>
        <v>4.5002801835281048E-4</v>
      </c>
      <c r="G394" s="32">
        <v>42331</v>
      </c>
      <c r="H394">
        <v>41.270797999999999</v>
      </c>
      <c r="I394" s="36">
        <f>IF(ISBLANK(H395),"",Long1[[#This Row],[Adj Close]]/H395-1)</f>
        <v>-1.4416583272606198E-2</v>
      </c>
      <c r="P394" s="40">
        <v>42331</v>
      </c>
      <c r="Q394" s="38">
        <v>21.084126999999999</v>
      </c>
      <c r="R394" s="39">
        <f>IF(ISBLANK(Q395),"",Long4[[#This Row],[Adj Close]]/Q395-1)</f>
        <v>-2.1866197931307285E-3</v>
      </c>
      <c r="S394" s="32">
        <v>42331</v>
      </c>
      <c r="T394">
        <v>19.52</v>
      </c>
      <c r="U394" s="36">
        <f>IF(ISBLANK(T395),"",Long5[[#This Row],[Adj Close]]/T395-1)</f>
        <v>2.7368421052631486E-2</v>
      </c>
      <c r="V394" s="40">
        <v>42331</v>
      </c>
      <c r="W394" s="38">
        <v>26.614999999999998</v>
      </c>
      <c r="X394" s="39">
        <f>IF(ISBLANK(W395),"",Long6[[#This Row],[Adj Close]]/W395-1)</f>
        <v>-5.4185351270553683E-3</v>
      </c>
      <c r="Y394" s="32">
        <v>42331</v>
      </c>
      <c r="Z394">
        <v>9.47485</v>
      </c>
      <c r="AA394" s="36">
        <f>IF(ISBLANK(Z395),"",Long7[[#This Row],[Adj Close]]/Z395-1)</f>
        <v>-3.9526098904708595E-3</v>
      </c>
      <c r="AE394" s="32">
        <v>42331</v>
      </c>
      <c r="AF394" s="47">
        <v>48.180523000000001</v>
      </c>
      <c r="AG394" s="36">
        <f>IF(ISBLANK(AF395),"",Short0[[#This Row],[Adj Close]]/AF395-1)</f>
        <v>1.9023102047774243E-2</v>
      </c>
      <c r="AH394" s="40">
        <v>42331</v>
      </c>
      <c r="AI394" s="42">
        <v>24.791264000000002</v>
      </c>
      <c r="AJ394" s="39">
        <f>IF(ISBLANK(AH395),"",Short1[[#This Row],[Adj Close]]/AH395-1)</f>
        <v>-0.99941425044891785</v>
      </c>
      <c r="AK394" s="32">
        <v>42331</v>
      </c>
      <c r="AL394" s="47">
        <v>59.84</v>
      </c>
      <c r="AM394" s="36">
        <f>IF(ISBLANK(AL395),"",Short2[[#This Row],[Adj Close]]/AL395-1)</f>
        <v>-1.1562619564541965E-2</v>
      </c>
      <c r="AN394" s="40">
        <v>42331</v>
      </c>
      <c r="AO394" s="42">
        <v>47.377383999999999</v>
      </c>
      <c r="AP394" s="39">
        <f>IF(ISBLANK(AO395),"",Short3[[#This Row],[Adj Close]]/AO395-1)</f>
        <v>-2.5061679388117541E-3</v>
      </c>
      <c r="AQ394" s="32">
        <v>42331</v>
      </c>
      <c r="AR394" s="47">
        <v>10.541627999999999</v>
      </c>
      <c r="AS394" s="36">
        <f>IF(ISBLANK(AR395),"",Short4[[#This Row],[Adj Close]]/AR395-1)</f>
        <v>-2.3076938047158047E-2</v>
      </c>
      <c r="AT394" s="40">
        <v>42331</v>
      </c>
      <c r="AU394" s="42">
        <v>27.415489000000001</v>
      </c>
      <c r="AV394" s="39">
        <f>IF(ISBLANK(AU395),"",Short5[[#This Row],[Adj Close]]/AU395-1)</f>
        <v>-6.7180746260793178E-3</v>
      </c>
      <c r="AW394" s="32">
        <v>42331</v>
      </c>
      <c r="AX394" s="47">
        <v>15.550265</v>
      </c>
      <c r="AY394" s="36">
        <f>IF(ISBLANK(AX395),"",Short6[[#This Row],[Adj Close]]/AX395-1)</f>
        <v>2.8544500724235089E-2</v>
      </c>
      <c r="AZ394" s="40">
        <v>42331</v>
      </c>
      <c r="BA394" s="42">
        <v>51.473576000000001</v>
      </c>
      <c r="BB394" s="39">
        <f>IF(ISBLANK(BA395),"",Short7[[#This Row],[Adj Close]]/BA395-1)</f>
        <v>8.43771344492521E-2</v>
      </c>
    </row>
    <row r="395" spans="1:54" x14ac:dyDescent="0.25">
      <c r="A395" s="40">
        <v>42324</v>
      </c>
      <c r="B395" s="42">
        <v>2089.169922</v>
      </c>
      <c r="C395" s="39">
        <f>IF(ISBLANK(B396), "", GSPC[[#This Row],[Adj Close]]/B396-1)</f>
        <v>3.2688370830608271E-2</v>
      </c>
      <c r="G395" s="32">
        <v>42324</v>
      </c>
      <c r="H395">
        <v>41.874485</v>
      </c>
      <c r="I395" s="36">
        <f>IF(ISBLANK(H396),"",Long1[[#This Row],[Adj Close]]/H396-1)</f>
        <v>1.4839375912760744E-2</v>
      </c>
      <c r="P395" s="40">
        <v>42324</v>
      </c>
      <c r="Q395" s="38">
        <v>21.130331000000002</v>
      </c>
      <c r="R395" s="39">
        <f>IF(ISBLANK(Q396),"",Long4[[#This Row],[Adj Close]]/Q396-1)</f>
        <v>-1.1171018639344776E-2</v>
      </c>
      <c r="S395" s="32">
        <v>42324</v>
      </c>
      <c r="T395">
        <v>19</v>
      </c>
      <c r="U395" s="36">
        <f>IF(ISBLANK(T396),"",Long5[[#This Row],[Adj Close]]/T396-1)</f>
        <v>8.0773606370876161E-2</v>
      </c>
      <c r="V395" s="40">
        <v>42324</v>
      </c>
      <c r="W395" s="38">
        <v>26.76</v>
      </c>
      <c r="X395" s="39">
        <f>IF(ISBLANK(W396),"",Long6[[#This Row],[Adj Close]]/W396-1)</f>
        <v>6.7720090293454938E-3</v>
      </c>
      <c r="Y395" s="32">
        <v>42324</v>
      </c>
      <c r="Z395">
        <v>9.5124490000000002</v>
      </c>
      <c r="AA395" s="36">
        <f>IF(ISBLANK(Z396),"",Long7[[#This Row],[Adj Close]]/Z396-1)</f>
        <v>-1.9723545122317665E-3</v>
      </c>
      <c r="AE395" s="32">
        <v>42324</v>
      </c>
      <c r="AF395" s="47">
        <v>47.281089999999999</v>
      </c>
      <c r="AG395" s="36">
        <f>IF(ISBLANK(AF396),"",Short0[[#This Row],[Adj Close]]/AF396-1)</f>
        <v>5.4601774107990941E-2</v>
      </c>
      <c r="AH395" s="40">
        <v>42324</v>
      </c>
      <c r="AI395" s="42">
        <v>24.027365</v>
      </c>
      <c r="AJ395" s="39">
        <f>IF(ISBLANK(AH396),"",Short1[[#This Row],[Adj Close]]/AH396-1)</f>
        <v>-0.99943220537845312</v>
      </c>
      <c r="AK395" s="32">
        <v>42324</v>
      </c>
      <c r="AL395" s="47">
        <v>60.540000999999997</v>
      </c>
      <c r="AM395" s="36">
        <f>IF(ISBLANK(AL396),"",Short2[[#This Row],[Adj Close]]/AL396-1)</f>
        <v>2.6101711864406685E-2</v>
      </c>
      <c r="AN395" s="40">
        <v>42324</v>
      </c>
      <c r="AO395" s="42">
        <v>47.496417999999998</v>
      </c>
      <c r="AP395" s="39">
        <f>IF(ISBLANK(AO396),"",Short3[[#This Row],[Adj Close]]/AO396-1)</f>
        <v>6.3345706237706967E-2</v>
      </c>
      <c r="AQ395" s="32">
        <v>42324</v>
      </c>
      <c r="AR395" s="47">
        <v>10.790642999999999</v>
      </c>
      <c r="AS395" s="36">
        <f>IF(ISBLANK(AR396),"",Short4[[#This Row],[Adj Close]]/AR396-1)</f>
        <v>8.7294300167648498E-3</v>
      </c>
      <c r="AT395" s="40">
        <v>42324</v>
      </c>
      <c r="AU395" s="42">
        <v>27.600914</v>
      </c>
      <c r="AV395" s="39">
        <f>IF(ISBLANK(AU396),"",Short5[[#This Row],[Adj Close]]/AU396-1)</f>
        <v>-2.9493933360016711E-2</v>
      </c>
      <c r="AW395" s="32">
        <v>42324</v>
      </c>
      <c r="AX395" s="47">
        <v>15.118709000000001</v>
      </c>
      <c r="AY395" s="36">
        <f>IF(ISBLANK(AX396),"",Short6[[#This Row],[Adj Close]]/AX396-1)</f>
        <v>-2.3730635674594769E-3</v>
      </c>
      <c r="AZ395" s="40">
        <v>42324</v>
      </c>
      <c r="BA395" s="42">
        <v>47.468333999999999</v>
      </c>
      <c r="BB395" s="39">
        <f>IF(ISBLANK(BA396),"",Short7[[#This Row],[Adj Close]]/BA396-1)</f>
        <v>0.22019046795496933</v>
      </c>
    </row>
    <row r="396" spans="1:54" x14ac:dyDescent="0.25">
      <c r="A396" s="40">
        <v>42317</v>
      </c>
      <c r="B396" s="42">
        <v>2023.040039</v>
      </c>
      <c r="C396" s="39">
        <f>IF(ISBLANK(B397), "", GSPC[[#This Row],[Adj Close]]/B397-1)</f>
        <v>-3.6280446731012717E-2</v>
      </c>
      <c r="G396" s="32">
        <v>42317</v>
      </c>
      <c r="H396">
        <v>41.262180000000001</v>
      </c>
      <c r="I396" s="36">
        <f>IF(ISBLANK(H397),"",Long1[[#This Row],[Adj Close]]/H397-1)</f>
        <v>-3.8581261372993225E-2</v>
      </c>
      <c r="P396" s="40">
        <v>42317</v>
      </c>
      <c r="Q396" s="38">
        <v>21.369045</v>
      </c>
      <c r="R396" s="39">
        <f>IF(ISBLANK(Q397),"",Long4[[#This Row],[Adj Close]]/Q397-1)</f>
        <v>-6.5341947267971268E-2</v>
      </c>
      <c r="S396" s="32">
        <v>42317</v>
      </c>
      <c r="T396">
        <v>17.579999999999998</v>
      </c>
      <c r="U396" s="36">
        <f>IF(ISBLANK(T397),"",Long5[[#This Row],[Adj Close]]/T397-1)</f>
        <v>0.12620115310698266</v>
      </c>
      <c r="V396" s="40">
        <v>42317</v>
      </c>
      <c r="W396" s="38">
        <v>26.58</v>
      </c>
      <c r="X396" s="39">
        <f>IF(ISBLANK(W397),"",Long6[[#This Row],[Adj Close]]/W397-1)</f>
        <v>-5.2068507415531151E-2</v>
      </c>
      <c r="Y396" s="32">
        <v>42317</v>
      </c>
      <c r="Z396">
        <v>9.5312479999999997</v>
      </c>
      <c r="AA396" s="36">
        <f>IF(ISBLANK(Z397),"",Long7[[#This Row],[Adj Close]]/Z397-1)</f>
        <v>-1.8393090227420861E-2</v>
      </c>
      <c r="AE396" s="32">
        <v>42317</v>
      </c>
      <c r="AF396" s="47">
        <v>44.833122000000003</v>
      </c>
      <c r="AG396" s="36">
        <f>IF(ISBLANK(AF397),"",Short0[[#This Row],[Adj Close]]/AF397-1)</f>
        <v>-3.5036310683662641E-3</v>
      </c>
      <c r="AH396" s="40">
        <v>42317</v>
      </c>
      <c r="AI396" s="42">
        <v>25.232272999999999</v>
      </c>
      <c r="AJ396" s="39">
        <f>IF(ISBLANK(AH397),"",Short1[[#This Row],[Adj Close]]/AH397-1)</f>
        <v>-0.9994036333490901</v>
      </c>
      <c r="AK396" s="32">
        <v>42317</v>
      </c>
      <c r="AL396" s="47">
        <v>59</v>
      </c>
      <c r="AM396" s="36">
        <f>IF(ISBLANK(AL397),"",Short2[[#This Row],[Adj Close]]/AL397-1)</f>
        <v>-1.9444873506560545E-2</v>
      </c>
      <c r="AN396" s="40">
        <v>42317</v>
      </c>
      <c r="AO396" s="42">
        <v>44.666958000000001</v>
      </c>
      <c r="AP396" s="39">
        <f>IF(ISBLANK(AO397),"",Short3[[#This Row],[Adj Close]]/AO397-1)</f>
        <v>8.4964453395720563E-2</v>
      </c>
      <c r="AQ396" s="32">
        <v>42317</v>
      </c>
      <c r="AR396" s="47">
        <v>10.697262</v>
      </c>
      <c r="AS396" s="36">
        <f>IF(ISBLANK(AR397),"",Short4[[#This Row],[Adj Close]]/AR397-1)</f>
        <v>-7.671645014153583E-2</v>
      </c>
      <c r="AT396" s="40">
        <v>42317</v>
      </c>
      <c r="AU396" s="42">
        <v>28.439713000000001</v>
      </c>
      <c r="AV396" s="39">
        <f>IF(ISBLANK(AU397),"",Short5[[#This Row],[Adj Close]]/AU397-1)</f>
        <v>-8.9228510092483893E-3</v>
      </c>
      <c r="AW396" s="32">
        <v>42317</v>
      </c>
      <c r="AX396" s="47">
        <v>15.154672</v>
      </c>
      <c r="AY396" s="36">
        <f>IF(ISBLANK(AX397),"",Short6[[#This Row],[Adj Close]]/AX397-1)</f>
        <v>-8.5503501713352748E-2</v>
      </c>
      <c r="AZ396" s="40">
        <v>42317</v>
      </c>
      <c r="BA396" s="42">
        <v>38.902397000000001</v>
      </c>
      <c r="BB396" s="39">
        <f>IF(ISBLANK(BA397),"",Short7[[#This Row],[Adj Close]]/BA397-1)</f>
        <v>-1.5536682917324129E-2</v>
      </c>
    </row>
    <row r="397" spans="1:54" x14ac:dyDescent="0.25">
      <c r="A397" s="40">
        <v>42310</v>
      </c>
      <c r="B397" s="42">
        <v>2099.1999510000001</v>
      </c>
      <c r="C397" s="39">
        <f>IF(ISBLANK(B398), "", GSPC[[#This Row],[Adj Close]]/B398-1)</f>
        <v>9.5413218389690524E-3</v>
      </c>
      <c r="G397" s="32">
        <v>42310</v>
      </c>
      <c r="H397">
        <v>42.918011</v>
      </c>
      <c r="I397" s="36">
        <f>IF(ISBLANK(H398),"",Long1[[#This Row],[Adj Close]]/H398-1)</f>
        <v>2.4814555963831531E-2</v>
      </c>
      <c r="P397" s="40">
        <v>42310</v>
      </c>
      <c r="Q397" s="38">
        <v>22.862954999999999</v>
      </c>
      <c r="R397" s="39">
        <f>IF(ISBLANK(Q398),"",Long4[[#This Row],[Adj Close]]/Q398-1)</f>
        <v>-1.3454322940529284E-3</v>
      </c>
      <c r="S397" s="32">
        <v>42310</v>
      </c>
      <c r="T397">
        <v>15.61</v>
      </c>
      <c r="U397" s="36">
        <f>IF(ISBLANK(T398),"",Long5[[#This Row],[Adj Close]]/T398-1)</f>
        <v>-0.20640569395017805</v>
      </c>
      <c r="V397" s="40">
        <v>42310</v>
      </c>
      <c r="W397" s="38">
        <v>28.040001</v>
      </c>
      <c r="X397" s="39">
        <f>IF(ISBLANK(W398),"",Long6[[#This Row],[Adj Close]]/W398-1)</f>
        <v>2.8047699358386913E-2</v>
      </c>
      <c r="Y397" s="32">
        <v>42310</v>
      </c>
      <c r="Z397">
        <v>9.7098420000000001</v>
      </c>
      <c r="AA397" s="36">
        <f>IF(ISBLANK(Z398),"",Long7[[#This Row],[Adj Close]]/Z398-1)</f>
        <v>-6.7307109028882373E-3</v>
      </c>
      <c r="AE397" s="32">
        <v>42310</v>
      </c>
      <c r="AF397" s="47">
        <v>44.990752999999998</v>
      </c>
      <c r="AG397" s="36">
        <f>IF(ISBLANK(AF398),"",Short0[[#This Row],[Adj Close]]/AF398-1)</f>
        <v>-3.0956741568931689E-2</v>
      </c>
      <c r="AH397" s="40">
        <v>42310</v>
      </c>
      <c r="AI397" s="42">
        <v>27.886230000000001</v>
      </c>
      <c r="AJ397" s="39">
        <f>IF(ISBLANK(AH398),"",Short1[[#This Row],[Adj Close]]/AH398-1)</f>
        <v>-0.9993407978157578</v>
      </c>
      <c r="AK397" s="32">
        <v>42310</v>
      </c>
      <c r="AL397" s="47">
        <v>60.169998</v>
      </c>
      <c r="AM397" s="36">
        <f>IF(ISBLANK(AL398),"",Short2[[#This Row],[Adj Close]]/AL398-1)</f>
        <v>7.1403098290598432E-2</v>
      </c>
      <c r="AN397" s="40">
        <v>42310</v>
      </c>
      <c r="AO397" s="42">
        <v>41.169052000000001</v>
      </c>
      <c r="AP397" s="39">
        <f>IF(ISBLANK(AO398),"",Short3[[#This Row],[Adj Close]]/AO398-1)</f>
        <v>1.973223597677376E-2</v>
      </c>
      <c r="AQ397" s="32">
        <v>42310</v>
      </c>
      <c r="AR397" s="47">
        <v>11.586107</v>
      </c>
      <c r="AS397" s="36">
        <f>IF(ISBLANK(AR398),"",Short4[[#This Row],[Adj Close]]/AR398-1)</f>
        <v>0.20677238239520146</v>
      </c>
      <c r="AT397" s="40">
        <v>42310</v>
      </c>
      <c r="AU397" s="42">
        <v>28.695761000000001</v>
      </c>
      <c r="AV397" s="39">
        <f>IF(ISBLANK(AU398),"",Short5[[#This Row],[Adj Close]]/AU398-1)</f>
        <v>-3.8177427576463141E-2</v>
      </c>
      <c r="AW397" s="32">
        <v>42310</v>
      </c>
      <c r="AX397" s="47">
        <v>16.571601999999999</v>
      </c>
      <c r="AY397" s="36">
        <f>IF(ISBLANK(AX398),"",Short6[[#This Row],[Adj Close]]/AX398-1)</f>
        <v>-3.8909415915154844E-3</v>
      </c>
      <c r="AZ397" s="40">
        <v>42310</v>
      </c>
      <c r="BA397" s="42">
        <v>39.516350000000003</v>
      </c>
      <c r="BB397" s="39">
        <f>IF(ISBLANK(BA398),"",Short7[[#This Row],[Adj Close]]/BA398-1)</f>
        <v>0.1818711496101455</v>
      </c>
    </row>
    <row r="398" spans="1:54" x14ac:dyDescent="0.25">
      <c r="A398" s="40">
        <v>42303</v>
      </c>
      <c r="B398" s="42">
        <v>2079.360107</v>
      </c>
      <c r="C398" s="39">
        <f>IF(ISBLANK(B399), "", GSPC[[#This Row],[Adj Close]]/B399-1)</f>
        <v>2.0288678885038713E-3</v>
      </c>
      <c r="G398" s="32">
        <v>42303</v>
      </c>
      <c r="H398">
        <v>41.878807000000002</v>
      </c>
      <c r="I398" s="36">
        <f>IF(ISBLANK(H399),"",Long1[[#This Row],[Adj Close]]/H399-1)</f>
        <v>5.1517965480929462E-4</v>
      </c>
      <c r="P398" s="40">
        <v>42303</v>
      </c>
      <c r="Q398" s="38">
        <v>22.893757000000001</v>
      </c>
      <c r="R398" s="39">
        <f>IF(ISBLANK(Q399),"",Long4[[#This Row],[Adj Close]]/Q399-1)</f>
        <v>4.4991339497846505E-2</v>
      </c>
      <c r="S398" s="32">
        <v>42303</v>
      </c>
      <c r="T398">
        <v>19.670000000000002</v>
      </c>
      <c r="U398" s="36">
        <f>IF(ISBLANK(T399),"",Long5[[#This Row],[Adj Close]]/T399-1)</f>
        <v>8.0769171386309235E-2</v>
      </c>
      <c r="V398" s="40">
        <v>42303</v>
      </c>
      <c r="W398" s="38">
        <v>27.274999999999999</v>
      </c>
      <c r="X398" s="39">
        <f>IF(ISBLANK(W399),"",Long6[[#This Row],[Adj Close]]/W399-1)</f>
        <v>4.2223920519678826E-2</v>
      </c>
      <c r="Y398" s="32">
        <v>42303</v>
      </c>
      <c r="Z398">
        <v>9.775639</v>
      </c>
      <c r="AA398" s="36">
        <f>IF(ISBLANK(Z399),"",Long7[[#This Row],[Adj Close]]/Z399-1)</f>
        <v>8.7294018537944496E-3</v>
      </c>
      <c r="AE398" s="32">
        <v>42303</v>
      </c>
      <c r="AF398" s="47">
        <v>46.428013</v>
      </c>
      <c r="AG398" s="36">
        <f>IF(ISBLANK(AF399),"",Short0[[#This Row],[Adj Close]]/AF399-1)</f>
        <v>-3.8570304661387889E-2</v>
      </c>
      <c r="AH398" s="40">
        <v>42303</v>
      </c>
      <c r="AI398" s="42">
        <v>27.586973</v>
      </c>
      <c r="AJ398" s="39">
        <f>IF(ISBLANK(AH399),"",Short1[[#This Row],[Adj Close]]/AH399-1)</f>
        <v>-0.99934776402023828</v>
      </c>
      <c r="AK398" s="32">
        <v>42303</v>
      </c>
      <c r="AL398" s="47">
        <v>56.16</v>
      </c>
      <c r="AM398" s="36">
        <f>IF(ISBLANK(AL399),"",Short2[[#This Row],[Adj Close]]/AL399-1)</f>
        <v>-1.6000000000000458E-3</v>
      </c>
      <c r="AN398" s="40">
        <v>42303</v>
      </c>
      <c r="AO398" s="42">
        <v>40.372413999999999</v>
      </c>
      <c r="AP398" s="39">
        <f>IF(ISBLANK(AO399),"",Short3[[#This Row],[Adj Close]]/AO399-1)</f>
        <v>7.6416151142507438E-2</v>
      </c>
      <c r="AQ398" s="32">
        <v>42303</v>
      </c>
      <c r="AR398" s="47">
        <v>9.6009049999999991</v>
      </c>
      <c r="AS398" s="36">
        <f>IF(ISBLANK(AR399),"",Short4[[#This Row],[Adj Close]]/AR399-1)</f>
        <v>-2.1156622811140391E-2</v>
      </c>
      <c r="AT398" s="40">
        <v>42303</v>
      </c>
      <c r="AU398" s="42">
        <v>29.834776000000002</v>
      </c>
      <c r="AV398" s="39">
        <f>IF(ISBLANK(AU399),"",Short5[[#This Row],[Adj Close]]/AU399-1)</f>
        <v>-5.1375455504564349E-2</v>
      </c>
      <c r="AW398" s="32">
        <v>42303</v>
      </c>
      <c r="AX398" s="47">
        <v>16.636333</v>
      </c>
      <c r="AY398" s="36">
        <f>IF(ISBLANK(AX399),"",Short6[[#This Row],[Adj Close]]/AX399-1)</f>
        <v>-0.10034991340040811</v>
      </c>
      <c r="AZ398" s="40">
        <v>42303</v>
      </c>
      <c r="BA398" s="42">
        <v>33.435412999999997</v>
      </c>
      <c r="BB398" s="39">
        <f>IF(ISBLANK(BA399),"",Short7[[#This Row],[Adj Close]]/BA399-1)</f>
        <v>2.915723416978544E-4</v>
      </c>
    </row>
    <row r="399" spans="1:54" x14ac:dyDescent="0.25">
      <c r="A399" s="40">
        <v>42296</v>
      </c>
      <c r="B399" s="42">
        <v>2075.1499020000001</v>
      </c>
      <c r="C399" s="39">
        <f>IF(ISBLANK(B400), "", GSPC[[#This Row],[Adj Close]]/B400-1)</f>
        <v>2.0677640319591406E-2</v>
      </c>
      <c r="G399" s="32">
        <v>42296</v>
      </c>
      <c r="H399">
        <v>41.857242999999997</v>
      </c>
      <c r="I399" s="36">
        <f>IF(ISBLANK(H400),"",Long1[[#This Row],[Adj Close]]/H400-1)</f>
        <v>6.0410788548673766E-2</v>
      </c>
      <c r="P399" s="40">
        <v>42296</v>
      </c>
      <c r="Q399" s="38">
        <v>21.908083000000001</v>
      </c>
      <c r="R399" s="39">
        <f>IF(ISBLANK(Q400),"",Long4[[#This Row],[Adj Close]]/Q400-1)</f>
        <v>-5.5925448591443994E-3</v>
      </c>
      <c r="S399" s="32">
        <v>42296</v>
      </c>
      <c r="T399">
        <v>18.200001</v>
      </c>
      <c r="U399" s="36">
        <f>IF(ISBLANK(T400),"",Long5[[#This Row],[Adj Close]]/T400-1)</f>
        <v>1.1111166666666783E-2</v>
      </c>
      <c r="V399" s="40">
        <v>42296</v>
      </c>
      <c r="W399" s="38">
        <v>26.17</v>
      </c>
      <c r="X399" s="39">
        <f>IF(ISBLANK(W400),"",Long6[[#This Row],[Adj Close]]/W400-1)</f>
        <v>4.9739269955876519E-2</v>
      </c>
      <c r="Y399" s="32">
        <v>42296</v>
      </c>
      <c r="Z399">
        <v>9.6910419999999995</v>
      </c>
      <c r="AA399" s="36">
        <f>IF(ISBLANK(Z400),"",Long7[[#This Row],[Adj Close]]/Z400-1)</f>
        <v>8.2983124489437676E-2</v>
      </c>
      <c r="AE399" s="32">
        <v>42296</v>
      </c>
      <c r="AF399" s="47">
        <v>48.290596000000001</v>
      </c>
      <c r="AG399" s="36">
        <f>IF(ISBLANK(AF400),"",Short0[[#This Row],[Adj Close]]/AF400-1)</f>
        <v>4.1150530225613213E-2</v>
      </c>
      <c r="AH399" s="40">
        <v>42296</v>
      </c>
      <c r="AI399" s="42">
        <v>27.720844</v>
      </c>
      <c r="AJ399" s="39">
        <f>IF(ISBLANK(AH400),"",Short1[[#This Row],[Adj Close]]/AH400-1)</f>
        <v>-0.99934449043486484</v>
      </c>
      <c r="AK399" s="32">
        <v>42296</v>
      </c>
      <c r="AL399" s="47">
        <v>56.25</v>
      </c>
      <c r="AM399" s="36">
        <f>IF(ISBLANK(AL400),"",Short2[[#This Row],[Adj Close]]/AL400-1)</f>
        <v>-2.479195561719838E-2</v>
      </c>
      <c r="AN399" s="40">
        <v>42296</v>
      </c>
      <c r="AO399" s="42">
        <v>37.506324999999997</v>
      </c>
      <c r="AP399" s="39">
        <f>IF(ISBLANK(AO400),"",Short3[[#This Row],[Adj Close]]/AO400-1)</f>
        <v>-5.947197128638404E-2</v>
      </c>
      <c r="AQ399" s="32">
        <v>42296</v>
      </c>
      <c r="AR399" s="47">
        <v>9.8084179999999996</v>
      </c>
      <c r="AS399" s="36">
        <f>IF(ISBLANK(AR400),"",Short4[[#This Row],[Adj Close]]/AR400-1)</f>
        <v>-1.6302427577500334E-2</v>
      </c>
      <c r="AT399" s="40">
        <v>42296</v>
      </c>
      <c r="AU399" s="42">
        <v>31.450562999999999</v>
      </c>
      <c r="AV399" s="39">
        <f>IF(ISBLANK(AU400),"",Short5[[#This Row],[Adj Close]]/AU400-1)</f>
        <v>1.9753751872770842E-2</v>
      </c>
      <c r="AW399" s="32">
        <v>42296</v>
      </c>
      <c r="AX399" s="47">
        <v>18.492004000000001</v>
      </c>
      <c r="AY399" s="36">
        <f>IF(ISBLANK(AX400),"",Short6[[#This Row],[Adj Close]]/AX400-1)</f>
        <v>-5.8241717499466161E-2</v>
      </c>
      <c r="AZ399" s="40">
        <v>42296</v>
      </c>
      <c r="BA399" s="42">
        <v>33.425666999999997</v>
      </c>
      <c r="BB399" s="39">
        <f>IF(ISBLANK(BA400),"",Short7[[#This Row],[Adj Close]]/BA400-1)</f>
        <v>-2.1397746961489772E-2</v>
      </c>
    </row>
    <row r="400" spans="1:54" x14ac:dyDescent="0.25">
      <c r="A400" s="40">
        <v>42289</v>
      </c>
      <c r="B400" s="42">
        <v>2033.1099850000001</v>
      </c>
      <c r="C400" s="39">
        <f>IF(ISBLANK(B401), "", GSPC[[#This Row],[Adj Close]]/B401-1)</f>
        <v>9.0426623112727089E-3</v>
      </c>
      <c r="G400" s="32">
        <v>42289</v>
      </c>
      <c r="H400">
        <v>39.472667999999999</v>
      </c>
      <c r="I400" s="36">
        <f>IF(ISBLANK(H401),"",Long1[[#This Row],[Adj Close]]/H401-1)</f>
        <v>-1.0699239989169884E-2</v>
      </c>
      <c r="P400" s="40">
        <v>42289</v>
      </c>
      <c r="Q400" s="38">
        <v>22.031293999999999</v>
      </c>
      <c r="R400" s="39">
        <f>IF(ISBLANK(Q401),"",Long4[[#This Row],[Adj Close]]/Q401-1)</f>
        <v>9.5268905350842648E-3</v>
      </c>
      <c r="S400" s="32">
        <v>42289</v>
      </c>
      <c r="T400">
        <v>18</v>
      </c>
      <c r="U400" s="36">
        <f>IF(ISBLANK(T401),"",Long5[[#This Row],[Adj Close]]/T401-1)</f>
        <v>4.3478260869565188E-2</v>
      </c>
      <c r="V400" s="40">
        <v>42289</v>
      </c>
      <c r="W400" s="38">
        <v>24.93</v>
      </c>
      <c r="X400" s="39">
        <f>IF(ISBLANK(W401),"",Long6[[#This Row],[Adj Close]]/W401-1)</f>
        <v>0.18235718199464945</v>
      </c>
      <c r="Y400" s="32">
        <v>42289</v>
      </c>
      <c r="Z400">
        <v>8.9484700000000004</v>
      </c>
      <c r="AA400" s="36">
        <f>IF(ISBLANK(Z401),"",Long7[[#This Row],[Adj Close]]/Z401-1)</f>
        <v>1.1689784810142489E-2</v>
      </c>
      <c r="AE400" s="32">
        <v>42289</v>
      </c>
      <c r="AF400" s="47">
        <v>46.381954</v>
      </c>
      <c r="AG400" s="36">
        <f>IF(ISBLANK(AF401),"",Short0[[#This Row],[Adj Close]]/AF401-1)</f>
        <v>-2.474179244822805E-2</v>
      </c>
      <c r="AH400" s="40">
        <v>42289</v>
      </c>
      <c r="AI400" s="42">
        <v>27.327093000000001</v>
      </c>
      <c r="AJ400" s="39">
        <f>IF(ISBLANK(AH401),"",Short1[[#This Row],[Adj Close]]/AH401-1)</f>
        <v>-0.99935369440896837</v>
      </c>
      <c r="AK400" s="32">
        <v>42289</v>
      </c>
      <c r="AL400" s="47">
        <v>57.68</v>
      </c>
      <c r="AM400" s="36">
        <f>IF(ISBLANK(AL401),"",Short2[[#This Row],[Adj Close]]/AL401-1)</f>
        <v>-9.1049477599201012E-3</v>
      </c>
      <c r="AN400" s="40">
        <v>42289</v>
      </c>
      <c r="AO400" s="42">
        <v>39.877944999999997</v>
      </c>
      <c r="AP400" s="39">
        <f>IF(ISBLANK(AO401),"",Short3[[#This Row],[Adj Close]]/AO401-1)</f>
        <v>2.3501818849783973E-2</v>
      </c>
      <c r="AQ400" s="32">
        <v>42289</v>
      </c>
      <c r="AR400" s="47">
        <v>9.9709690000000002</v>
      </c>
      <c r="AS400" s="36">
        <f>IF(ISBLANK(AR401),"",Short4[[#This Row],[Adj Close]]/AR401-1)</f>
        <v>-3.6430500727197224E-2</v>
      </c>
      <c r="AT400" s="40">
        <v>42289</v>
      </c>
      <c r="AU400" s="42">
        <v>30.841331</v>
      </c>
      <c r="AV400" s="39">
        <f>IF(ISBLANK(AU401),"",Short5[[#This Row],[Adj Close]]/AU401-1)</f>
        <v>2.9472450850486442E-2</v>
      </c>
      <c r="AW400" s="32">
        <v>42289</v>
      </c>
      <c r="AX400" s="47">
        <v>19.635615999999999</v>
      </c>
      <c r="AY400" s="36">
        <f>IF(ISBLANK(AX401),"",Short6[[#This Row],[Adj Close]]/AX401-1)</f>
        <v>-4.8780733567360901E-2</v>
      </c>
      <c r="AZ400" s="40">
        <v>42289</v>
      </c>
      <c r="BA400" s="42">
        <v>34.15654</v>
      </c>
      <c r="BB400" s="39">
        <f>IF(ISBLANK(BA401),"",Short7[[#This Row],[Adj Close]]/BA401-1)</f>
        <v>-0.12001004361930667</v>
      </c>
    </row>
    <row r="401" spans="1:54" x14ac:dyDescent="0.25">
      <c r="A401" s="40">
        <v>42282</v>
      </c>
      <c r="B401" s="42">
        <v>2014.8900149999999</v>
      </c>
      <c r="C401" s="39">
        <f>IF(ISBLANK(B402), "", GSPC[[#This Row],[Adj Close]]/B402-1)</f>
        <v>3.2556796535929688E-2</v>
      </c>
      <c r="G401" s="32">
        <v>42282</v>
      </c>
      <c r="H401">
        <v>39.899563000000001</v>
      </c>
      <c r="I401" s="36">
        <f>IF(ISBLANK(H402),"",Long1[[#This Row],[Adj Close]]/H402-1)</f>
        <v>9.2572789557277435E-2</v>
      </c>
      <c r="P401" s="40">
        <v>42282</v>
      </c>
      <c r="Q401" s="38">
        <v>21.823384999999998</v>
      </c>
      <c r="R401" s="39">
        <f>IF(ISBLANK(Q402),"",Long4[[#This Row],[Adj Close]]/Q402-1)</f>
        <v>5.5100889855511648E-2</v>
      </c>
      <c r="S401" s="32">
        <v>42282</v>
      </c>
      <c r="T401">
        <v>17.25</v>
      </c>
      <c r="U401" s="36">
        <f>IF(ISBLANK(T402),"",Long5[[#This Row],[Adj Close]]/T402-1)</f>
        <v>-5.4276315789473562E-2</v>
      </c>
      <c r="V401" s="40">
        <v>42282</v>
      </c>
      <c r="W401" s="38">
        <v>21.084999</v>
      </c>
      <c r="X401" s="39">
        <f>IF(ISBLANK(W402),"",Long6[[#This Row],[Adj Close]]/W402-1)</f>
        <v>0.16138792831793292</v>
      </c>
      <c r="Y401" s="32">
        <v>42282</v>
      </c>
      <c r="Z401">
        <v>8.8450729999999993</v>
      </c>
      <c r="AA401" s="36">
        <f>IF(ISBLANK(Z402),"",Long7[[#This Row],[Adj Close]]/Z402-1)</f>
        <v>-9.4736983561543031E-3</v>
      </c>
      <c r="AE401" s="32">
        <v>42282</v>
      </c>
      <c r="AF401" s="47">
        <v>47.558639999999997</v>
      </c>
      <c r="AG401" s="36">
        <f>IF(ISBLANK(AF402),"",Short0[[#This Row],[Adj Close]]/AF402-1)</f>
        <v>4.5843356377070155E-2</v>
      </c>
      <c r="AH401" s="40">
        <v>42282</v>
      </c>
      <c r="AI401" s="42">
        <v>29.099014</v>
      </c>
      <c r="AJ401" s="39">
        <f>IF(ISBLANK(AH402),"",Short1[[#This Row],[Adj Close]]/AH402-1)</f>
        <v>-0.99931167323477232</v>
      </c>
      <c r="AK401" s="32">
        <v>42282</v>
      </c>
      <c r="AL401" s="47">
        <v>58.209999000000003</v>
      </c>
      <c r="AM401" s="36">
        <f>IF(ISBLANK(AL402),"",Short2[[#This Row],[Adj Close]]/AL402-1)</f>
        <v>3.2824662299065777E-2</v>
      </c>
      <c r="AN401" s="40">
        <v>42282</v>
      </c>
      <c r="AO401" s="42">
        <v>38.962260999999998</v>
      </c>
      <c r="AP401" s="39">
        <f>IF(ISBLANK(AO402),"",Short3[[#This Row],[Adj Close]]/AO402-1)</f>
        <v>-2.5423830986682217E-2</v>
      </c>
      <c r="AQ401" s="32">
        <v>42282</v>
      </c>
      <c r="AR401" s="47">
        <v>10.347950000000001</v>
      </c>
      <c r="AS401" s="36">
        <f>IF(ISBLANK(AR402),"",Short4[[#This Row],[Adj Close]]/AR402-1)</f>
        <v>9.2768442114198324E-2</v>
      </c>
      <c r="AT401" s="40">
        <v>42282</v>
      </c>
      <c r="AU401" s="42">
        <v>29.958383999999999</v>
      </c>
      <c r="AV401" s="39">
        <f>IF(ISBLANK(AU402),"",Short5[[#This Row],[Adj Close]]/AU402-1)</f>
        <v>9.486961230498081E-2</v>
      </c>
      <c r="AW401" s="32">
        <v>42282</v>
      </c>
      <c r="AX401" s="47">
        <v>20.642575999999998</v>
      </c>
      <c r="AY401" s="36">
        <f>IF(ISBLANK(AX402),"",Short6[[#This Row],[Adj Close]]/AX402-1)</f>
        <v>0.17671205772420473</v>
      </c>
      <c r="AZ401" s="40">
        <v>42282</v>
      </c>
      <c r="BA401" s="42">
        <v>38.814692999999998</v>
      </c>
      <c r="BB401" s="39">
        <f>IF(ISBLANK(BA402),"",Short7[[#This Row],[Adj Close]]/BA402-1)</f>
        <v>0.15784842944664956</v>
      </c>
    </row>
    <row r="402" spans="1:54" x14ac:dyDescent="0.25">
      <c r="A402" s="40">
        <v>42275</v>
      </c>
      <c r="B402" s="42">
        <v>1951.3599850000001</v>
      </c>
      <c r="C402" s="39">
        <f>IF(ISBLANK(B403), "", GSPC[[#This Row],[Adj Close]]/B403-1)</f>
        <v>1.0365869993082422E-2</v>
      </c>
      <c r="G402" s="32">
        <v>42275</v>
      </c>
      <c r="H402">
        <v>36.518906000000001</v>
      </c>
      <c r="I402" s="36">
        <f>IF(ISBLANK(H403),"",Long1[[#This Row],[Adj Close]]/H403-1)</f>
        <v>1.8153649062424337E-2</v>
      </c>
      <c r="P402" s="40">
        <v>42275</v>
      </c>
      <c r="Q402" s="38">
        <v>20.683695</v>
      </c>
      <c r="R402" s="39">
        <f>IF(ISBLANK(Q403),"",Long4[[#This Row],[Adj Close]]/Q403-1)</f>
        <v>2.1681110070622678E-2</v>
      </c>
      <c r="S402" s="32">
        <v>42275</v>
      </c>
      <c r="T402">
        <v>18.239999999999998</v>
      </c>
      <c r="U402" s="36">
        <f>IF(ISBLANK(T403),"",Long5[[#This Row],[Adj Close]]/T403-1)</f>
        <v>-0.18389261744966456</v>
      </c>
      <c r="V402" s="40">
        <v>42275</v>
      </c>
      <c r="W402" s="38">
        <v>18.155000999999999</v>
      </c>
      <c r="X402" s="39">
        <f>IF(ISBLANK(W403),"",Long6[[#This Row],[Adj Close]]/W403-1)</f>
        <v>-1.9178768233387489E-2</v>
      </c>
      <c r="Y402" s="32">
        <v>42275</v>
      </c>
      <c r="Z402">
        <v>8.9296699999999998</v>
      </c>
      <c r="AA402" s="36">
        <f>IF(ISBLANK(Z403),"",Long7[[#This Row],[Adj Close]]/Z403-1)</f>
        <v>-1.2474030867243413E-2</v>
      </c>
      <c r="AE402" s="32">
        <v>42275</v>
      </c>
      <c r="AF402" s="47">
        <v>45.473961000000003</v>
      </c>
      <c r="AG402" s="36">
        <f>IF(ISBLANK(AF403),"",Short0[[#This Row],[Adj Close]]/AF403-1)</f>
        <v>-2.7348276072051925E-2</v>
      </c>
      <c r="AH402" s="40">
        <v>42275</v>
      </c>
      <c r="AI402" s="42">
        <v>29.752669999999998</v>
      </c>
      <c r="AJ402" s="39">
        <f>IF(ISBLANK(AH403),"",Short1[[#This Row],[Adj Close]]/AH403-1)</f>
        <v>-0.99929609468155578</v>
      </c>
      <c r="AK402" s="32">
        <v>42275</v>
      </c>
      <c r="AL402" s="47">
        <v>56.360000999999997</v>
      </c>
      <c r="AM402" s="36">
        <f>IF(ISBLANK(AL403),"",Short2[[#This Row],[Adj Close]]/AL403-1)</f>
        <v>-1.4857507688472493E-2</v>
      </c>
      <c r="AN402" s="40">
        <v>42275</v>
      </c>
      <c r="AO402" s="42">
        <v>39.978672000000003</v>
      </c>
      <c r="AP402" s="39">
        <f>IF(ISBLANK(AO403),"",Short3[[#This Row],[Adj Close]]/AO403-1)</f>
        <v>1.1466239202759798E-3</v>
      </c>
      <c r="AQ402" s="32">
        <v>42275</v>
      </c>
      <c r="AR402" s="47">
        <v>9.469481</v>
      </c>
      <c r="AS402" s="36">
        <f>IF(ISBLANK(AR403),"",Short4[[#This Row],[Adj Close]]/AR403-1)</f>
        <v>0.16164622756486113</v>
      </c>
      <c r="AT402" s="40">
        <v>42275</v>
      </c>
      <c r="AU402" s="42">
        <v>27.362513</v>
      </c>
      <c r="AV402" s="39">
        <f>IF(ISBLANK(AU403),"",Short5[[#This Row],[Adj Close]]/AU403-1)</f>
        <v>-3.5781076862439254E-2</v>
      </c>
      <c r="AW402" s="32">
        <v>42275</v>
      </c>
      <c r="AX402" s="47">
        <v>17.542589</v>
      </c>
      <c r="AY402" s="36">
        <f>IF(ISBLANK(AX403),"",Short6[[#This Row],[Adj Close]]/AX403-1)</f>
        <v>-4.2403004118151233E-2</v>
      </c>
      <c r="AZ402" s="40">
        <v>42275</v>
      </c>
      <c r="BA402" s="42">
        <v>33.523121000000003</v>
      </c>
      <c r="BB402" s="39">
        <f>IF(ISBLANK(BA403),"",Short7[[#This Row],[Adj Close]]/BA403-1)</f>
        <v>-2.9619075264444628E-2</v>
      </c>
    </row>
    <row r="403" spans="1:54" x14ac:dyDescent="0.25">
      <c r="A403" s="40">
        <v>42268</v>
      </c>
      <c r="B403" s="42">
        <v>1931.339966</v>
      </c>
      <c r="C403" s="39">
        <f>IF(ISBLANK(B404), "", GSPC[[#This Row],[Adj Close]]/B404-1)</f>
        <v>-1.3631079505778132E-2</v>
      </c>
      <c r="G403" s="32">
        <v>42268</v>
      </c>
      <c r="H403">
        <v>35.867775000000002</v>
      </c>
      <c r="I403" s="36">
        <f>IF(ISBLANK(H404),"",Long1[[#This Row],[Adj Close]]/H404-1)</f>
        <v>-3.6376349354935167E-2</v>
      </c>
      <c r="P403" s="40">
        <v>42268</v>
      </c>
      <c r="Q403" s="38">
        <v>20.244765999999998</v>
      </c>
      <c r="R403" s="39">
        <f>IF(ISBLANK(Q404),"",Long4[[#This Row],[Adj Close]]/Q404-1)</f>
        <v>1.6628049084544516E-2</v>
      </c>
      <c r="S403" s="32">
        <v>42268</v>
      </c>
      <c r="T403">
        <v>22.35</v>
      </c>
      <c r="U403" s="36">
        <f>IF(ISBLANK(T404),"",Long5[[#This Row],[Adj Close]]/T404-1)</f>
        <v>1.7759609187596226E-2</v>
      </c>
      <c r="V403" s="40">
        <v>42268</v>
      </c>
      <c r="W403" s="38">
        <v>18.510000000000002</v>
      </c>
      <c r="X403" s="39">
        <f>IF(ISBLANK(W404),"",Long6[[#This Row],[Adj Close]]/W404-1)</f>
        <v>7.273260346175614E-2</v>
      </c>
      <c r="Y403" s="32">
        <v>42268</v>
      </c>
      <c r="Z403">
        <v>9.0424659999999992</v>
      </c>
      <c r="AA403" s="36">
        <f>IF(ISBLANK(Z404),"",Long7[[#This Row],[Adj Close]]/Z404-1)</f>
        <v>-9.268808597026279E-3</v>
      </c>
      <c r="AE403" s="32">
        <v>42268</v>
      </c>
      <c r="AF403" s="47">
        <v>46.752563000000002</v>
      </c>
      <c r="AG403" s="36">
        <f>IF(ISBLANK(AF404),"",Short0[[#This Row],[Adj Close]]/AF404-1)</f>
        <v>-2.4927493516331833E-2</v>
      </c>
      <c r="AH403" s="40">
        <v>42268</v>
      </c>
      <c r="AI403" s="42">
        <v>28.768256999999998</v>
      </c>
      <c r="AJ403" s="39">
        <f>IF(ISBLANK(AH404),"",Short1[[#This Row],[Adj Close]]/AH404-1)</f>
        <v>-0.99931927173990198</v>
      </c>
      <c r="AK403" s="32">
        <v>42268</v>
      </c>
      <c r="AL403" s="47">
        <v>57.209999000000003</v>
      </c>
      <c r="AM403" s="36">
        <f>IF(ISBLANK(AL404),"",Short2[[#This Row],[Adj Close]]/AL404-1)</f>
        <v>-2.2719541805269028E-2</v>
      </c>
      <c r="AN403" s="40">
        <v>42268</v>
      </c>
      <c r="AO403" s="42">
        <v>39.932884000000001</v>
      </c>
      <c r="AP403" s="39">
        <f>IF(ISBLANK(AO404),"",Short3[[#This Row],[Adj Close]]/AO404-1)</f>
        <v>-0.1205888233524437</v>
      </c>
      <c r="AQ403" s="32">
        <v>42268</v>
      </c>
      <c r="AR403" s="47">
        <v>8.1517769999999992</v>
      </c>
      <c r="AS403" s="36">
        <f>IF(ISBLANK(AR404),"",Short4[[#This Row],[Adj Close]]/AR404-1)</f>
        <v>-0.24600130195976588</v>
      </c>
      <c r="AT403" s="40">
        <v>42268</v>
      </c>
      <c r="AU403" s="42">
        <v>28.377904999999998</v>
      </c>
      <c r="AV403" s="39">
        <f>IF(ISBLANK(AU404),"",Short5[[#This Row],[Adj Close]]/AU404-1)</f>
        <v>-0.13088156462178147</v>
      </c>
      <c r="AW403" s="32">
        <v>42268</v>
      </c>
      <c r="AX403" s="47">
        <v>18.319386000000002</v>
      </c>
      <c r="AY403" s="36">
        <f>IF(ISBLANK(AX404),"",Short6[[#This Row],[Adj Close]]/AX404-1)</f>
        <v>-8.5638170489983345E-3</v>
      </c>
      <c r="AZ403" s="40">
        <v>42268</v>
      </c>
      <c r="BA403" s="42">
        <v>34.546351999999999</v>
      </c>
      <c r="BB403" s="39">
        <f>IF(ISBLANK(BA404),"",Short7[[#This Row],[Adj Close]]/BA404-1)</f>
        <v>-7.9220849558171325E-2</v>
      </c>
    </row>
    <row r="404" spans="1:54" x14ac:dyDescent="0.25">
      <c r="A404" s="40">
        <v>42261</v>
      </c>
      <c r="B404" s="42">
        <v>1958.030029</v>
      </c>
      <c r="C404" s="39">
        <f>IF(ISBLANK(B405), "", GSPC[[#This Row],[Adj Close]]/B405-1)</f>
        <v>-1.5400014913132809E-3</v>
      </c>
      <c r="G404" s="32">
        <v>42261</v>
      </c>
      <c r="H404">
        <v>37.221767</v>
      </c>
      <c r="I404" s="36">
        <f>IF(ISBLANK(H405),"",Long1[[#This Row],[Adj Close]]/H405-1)</f>
        <v>-4.0782289692416818E-2</v>
      </c>
      <c r="P404" s="40">
        <v>42261</v>
      </c>
      <c r="Q404" s="38">
        <v>19.913640999999998</v>
      </c>
      <c r="R404" s="39">
        <f>IF(ISBLANK(Q405),"",Long4[[#This Row],[Adj Close]]/Q405-1)</f>
        <v>4.2716861588854016E-3</v>
      </c>
      <c r="S404" s="32">
        <v>42261</v>
      </c>
      <c r="T404">
        <v>21.959999</v>
      </c>
      <c r="U404" s="36">
        <f>IF(ISBLANK(T405),"",Long5[[#This Row],[Adj Close]]/T405-1)</f>
        <v>-6.5531957446808509E-2</v>
      </c>
      <c r="V404" s="40">
        <v>42261</v>
      </c>
      <c r="W404" s="38">
        <v>17.254999000000002</v>
      </c>
      <c r="X404" s="39">
        <f>IF(ISBLANK(W405),"",Long6[[#This Row],[Adj Close]]/W405-1)</f>
        <v>6.9745819575066204E-2</v>
      </c>
      <c r="Y404" s="32">
        <v>42261</v>
      </c>
      <c r="Z404">
        <v>9.1270629999999997</v>
      </c>
      <c r="AA404" s="36">
        <f>IF(ISBLANK(Z405),"",Long7[[#This Row],[Adj Close]]/Z405-1)</f>
        <v>-2.9000006702375236E-2</v>
      </c>
      <c r="AE404" s="32">
        <v>42261</v>
      </c>
      <c r="AF404" s="47">
        <v>47.947780999999999</v>
      </c>
      <c r="AG404" s="36">
        <f>IF(ISBLANK(AF405),"",Short0[[#This Row],[Adj Close]]/AF405-1)</f>
        <v>-9.3797792019173487E-3</v>
      </c>
      <c r="AH404" s="40">
        <v>42261</v>
      </c>
      <c r="AI404" s="42">
        <v>29.555792</v>
      </c>
      <c r="AJ404" s="39">
        <f>IF(ISBLANK(AH405),"",Short1[[#This Row],[Adj Close]]/AH405-1)</f>
        <v>-0.99930052085009702</v>
      </c>
      <c r="AK404" s="32">
        <v>42261</v>
      </c>
      <c r="AL404" s="47">
        <v>58.540000999999997</v>
      </c>
      <c r="AM404" s="36">
        <f>IF(ISBLANK(AL405),"",Short2[[#This Row],[Adj Close]]/AL405-1)</f>
        <v>-1.8608566014800876E-2</v>
      </c>
      <c r="AN404" s="40">
        <v>42261</v>
      </c>
      <c r="AO404" s="42">
        <v>45.408661000000002</v>
      </c>
      <c r="AP404" s="39">
        <f>IF(ISBLANK(AO405),"",Short3[[#This Row],[Adj Close]]/AO405-1)</f>
        <v>1.9321504694898461E-2</v>
      </c>
      <c r="AQ404" s="32">
        <v>42261</v>
      </c>
      <c r="AR404" s="47">
        <v>10.811394</v>
      </c>
      <c r="AS404" s="36">
        <f>IF(ISBLANK(AR405),"",Short4[[#This Row],[Adj Close]]/AR405-1)</f>
        <v>-3.0697640057562481E-2</v>
      </c>
      <c r="AT404" s="40">
        <v>42261</v>
      </c>
      <c r="AU404" s="42">
        <v>32.651367</v>
      </c>
      <c r="AV404" s="39">
        <f>IF(ISBLANK(AU405),"",Short5[[#This Row],[Adj Close]]/AU405-1)</f>
        <v>-5.5186215868439414E-2</v>
      </c>
      <c r="AW404" s="32">
        <v>42261</v>
      </c>
      <c r="AX404" s="47">
        <v>18.477625</v>
      </c>
      <c r="AY404" s="36">
        <f>IF(ISBLANK(AX405),"",Short6[[#This Row],[Adj Close]]/AX405-1)</f>
        <v>-9.827983065587742E-2</v>
      </c>
      <c r="AZ404" s="40">
        <v>42261</v>
      </c>
      <c r="BA404" s="42">
        <v>37.518608</v>
      </c>
      <c r="BB404" s="39">
        <f>IF(ISBLANK(BA405),"",Short7[[#This Row],[Adj Close]]/BA405-1)</f>
        <v>1.9867716727212326E-2</v>
      </c>
    </row>
    <row r="405" spans="1:54" x14ac:dyDescent="0.25">
      <c r="A405" s="40">
        <v>42254</v>
      </c>
      <c r="B405" s="42">
        <v>1961.0500489999999</v>
      </c>
      <c r="C405" s="39">
        <f>IF(ISBLANK(B406), "", GSPC[[#This Row],[Adj Close]]/B406-1)</f>
        <v>2.0731659362914323E-2</v>
      </c>
      <c r="G405" s="32">
        <v>42254</v>
      </c>
      <c r="H405">
        <v>38.804295000000003</v>
      </c>
      <c r="I405" s="36">
        <f>IF(ISBLANK(H406),"",Long1[[#This Row],[Adj Close]]/H406-1)</f>
        <v>-3.9847238434911336E-3</v>
      </c>
      <c r="P405" s="40">
        <v>42254</v>
      </c>
      <c r="Q405" s="38">
        <v>19.828938000000001</v>
      </c>
      <c r="R405" s="39">
        <f>IF(ISBLANK(Q406),"",Long4[[#This Row],[Adj Close]]/Q406-1)</f>
        <v>-1.5244366814152754E-2</v>
      </c>
      <c r="S405" s="32">
        <v>42254</v>
      </c>
      <c r="T405">
        <v>23.5</v>
      </c>
      <c r="U405" s="36">
        <f>IF(ISBLANK(T406),"",Long5[[#This Row],[Adj Close]]/T406-1)</f>
        <v>0.12872238232468769</v>
      </c>
      <c r="V405" s="40">
        <v>42254</v>
      </c>
      <c r="W405" s="38">
        <v>16.129999000000002</v>
      </c>
      <c r="X405" s="39">
        <f>IF(ISBLANK(W406),"",Long6[[#This Row],[Adj Close]]/W406-1)</f>
        <v>-2.8020489787314862E-2</v>
      </c>
      <c r="Y405" s="32">
        <v>42254</v>
      </c>
      <c r="Z405">
        <v>9.3996530000000007</v>
      </c>
      <c r="AA405" s="36">
        <f>IF(ISBLANK(Z406),"",Long7[[#This Row],[Adj Close]]/Z406-1)</f>
        <v>1.3171172534545805E-2</v>
      </c>
      <c r="AE405" s="32">
        <v>42254</v>
      </c>
      <c r="AF405" s="47">
        <v>48.401778999999998</v>
      </c>
      <c r="AG405" s="36">
        <f>IF(ISBLANK(AF406),"",Short0[[#This Row],[Adj Close]]/AF406-1)</f>
        <v>3.6302238685975929E-2</v>
      </c>
      <c r="AH405" s="40">
        <v>42254</v>
      </c>
      <c r="AI405" s="42">
        <v>29.749310000000001</v>
      </c>
      <c r="AJ405" s="39">
        <f>IF(ISBLANK(AH406),"",Short1[[#This Row],[Adj Close]]/AH406-1)</f>
        <v>-0.99929582431888653</v>
      </c>
      <c r="AK405" s="32">
        <v>42254</v>
      </c>
      <c r="AL405" s="47">
        <v>59.650002000000001</v>
      </c>
      <c r="AM405" s="36">
        <f>IF(ISBLANK(AL406),"",Short2[[#This Row],[Adj Close]]/AL406-1)</f>
        <v>2.3682889994851575E-2</v>
      </c>
      <c r="AN405" s="40">
        <v>42254</v>
      </c>
      <c r="AO405" s="42">
        <v>44.547927999999999</v>
      </c>
      <c r="AP405" s="39">
        <f>IF(ISBLANK(AO406),"",Short3[[#This Row],[Adj Close]]/AO406-1)</f>
        <v>1.248714956542174E-2</v>
      </c>
      <c r="AQ405" s="32">
        <v>42254</v>
      </c>
      <c r="AR405" s="47">
        <v>11.153789</v>
      </c>
      <c r="AS405" s="36">
        <f>IF(ISBLANK(AR406),"",Short4[[#This Row],[Adj Close]]/AR406-1)</f>
        <v>-4.7267414904183402E-2</v>
      </c>
      <c r="AT405" s="40">
        <v>42254</v>
      </c>
      <c r="AU405" s="42">
        <v>34.558520999999999</v>
      </c>
      <c r="AV405" s="39">
        <f>IF(ISBLANK(AU406),"",Short5[[#This Row],[Adj Close]]/AU406-1)</f>
        <v>-6.6697393388122084E-3</v>
      </c>
      <c r="AW405" s="32">
        <v>42254</v>
      </c>
      <c r="AX405" s="47">
        <v>20.491529</v>
      </c>
      <c r="AY405" s="36">
        <f>IF(ISBLANK(AX406),"",Short6[[#This Row],[Adj Close]]/AX406-1)</f>
        <v>4.168153794607421E-2</v>
      </c>
      <c r="AZ405" s="40">
        <v>42254</v>
      </c>
      <c r="BA405" s="42">
        <v>36.78772</v>
      </c>
      <c r="BB405" s="39">
        <f>IF(ISBLANK(BA406),"",Short7[[#This Row],[Adj Close]]/BA406-1)</f>
        <v>2.8050039601522192E-2</v>
      </c>
    </row>
    <row r="406" spans="1:54" x14ac:dyDescent="0.25">
      <c r="A406" s="40">
        <v>42247</v>
      </c>
      <c r="B406" s="42">
        <v>1921.219971</v>
      </c>
      <c r="C406" s="39">
        <f>IF(ISBLANK(B407), "", GSPC[[#This Row],[Adj Close]]/B407-1)</f>
        <v>-3.4014301673850778E-2</v>
      </c>
      <c r="G406" s="32">
        <v>42247</v>
      </c>
      <c r="H406">
        <v>38.959538000000002</v>
      </c>
      <c r="I406" s="36">
        <f>IF(ISBLANK(H407),"",Long1[[#This Row],[Adj Close]]/H407-1)</f>
        <v>-3.6472114576299508E-2</v>
      </c>
      <c r="P406" s="40">
        <v>42247</v>
      </c>
      <c r="Q406" s="38">
        <v>20.135897</v>
      </c>
      <c r="R406" s="39">
        <f>IF(ISBLANK(Q407),"",Long4[[#This Row],[Adj Close]]/Q407-1)</f>
        <v>-5.3840491708492366E-2</v>
      </c>
      <c r="S406" s="32">
        <v>42247</v>
      </c>
      <c r="T406">
        <v>20.82</v>
      </c>
      <c r="U406" s="36">
        <f>IF(ISBLANK(T407),"",Long5[[#This Row],[Adj Close]]/T407-1)</f>
        <v>-0.24891772182242866</v>
      </c>
      <c r="V406" s="40">
        <v>42247</v>
      </c>
      <c r="W406" s="38">
        <v>16.594999000000001</v>
      </c>
      <c r="X406" s="39">
        <f>IF(ISBLANK(W407),"",Long6[[#This Row],[Adj Close]]/W407-1)</f>
        <v>-1.3083674511824128E-2</v>
      </c>
      <c r="Y406" s="32">
        <v>42247</v>
      </c>
      <c r="Z406">
        <v>9.2774579999999993</v>
      </c>
      <c r="AA406" s="36">
        <f>IF(ISBLANK(Z407),"",Long7[[#This Row],[Adj Close]]/Z407-1)</f>
        <v>3.4591245115987768E-2</v>
      </c>
      <c r="AE406" s="32">
        <v>42247</v>
      </c>
      <c r="AF406" s="47">
        <v>46.706237999999999</v>
      </c>
      <c r="AG406" s="36">
        <f>IF(ISBLANK(AF407),"",Short0[[#This Row],[Adj Close]]/AF407-1)</f>
        <v>-3.9668464520947744E-4</v>
      </c>
      <c r="AH406" s="40">
        <v>42247</v>
      </c>
      <c r="AI406" s="42">
        <v>28.661386</v>
      </c>
      <c r="AJ406" s="39">
        <f>IF(ISBLANK(AH407),"",Short1[[#This Row],[Adj Close]]/AH407-1)</f>
        <v>-0.99932146339962125</v>
      </c>
      <c r="AK406" s="32">
        <v>42247</v>
      </c>
      <c r="AL406" s="47">
        <v>58.27</v>
      </c>
      <c r="AM406" s="36">
        <f>IF(ISBLANK(AL407),"",Short2[[#This Row],[Adj Close]]/AL407-1)</f>
        <v>-7.1838150236351428E-2</v>
      </c>
      <c r="AN406" s="40">
        <v>42247</v>
      </c>
      <c r="AO406" s="42">
        <v>43.998511999999998</v>
      </c>
      <c r="AP406" s="39">
        <f>IF(ISBLANK(AO407),"",Short3[[#This Row],[Adj Close]]/AO407-1)</f>
        <v>-4.605916532470844E-2</v>
      </c>
      <c r="AQ406" s="32">
        <v>42247</v>
      </c>
      <c r="AR406" s="47">
        <v>11.707155999999999</v>
      </c>
      <c r="AS406" s="36">
        <f>IF(ISBLANK(AR407),"",Short4[[#This Row],[Adj Close]]/AR407-1)</f>
        <v>-5.3676221254292833E-2</v>
      </c>
      <c r="AT406" s="40">
        <v>42247</v>
      </c>
      <c r="AU406" s="42">
        <v>34.790565000000001</v>
      </c>
      <c r="AV406" s="39">
        <f>IF(ISBLANK(AU407),"",Short5[[#This Row],[Adj Close]]/AU407-1)</f>
        <v>-3.338246545370871E-2</v>
      </c>
      <c r="AW406" s="32">
        <v>42247</v>
      </c>
      <c r="AX406" s="47">
        <v>19.671586999999999</v>
      </c>
      <c r="AY406" s="36">
        <f>IF(ISBLANK(AX407),"",Short6[[#This Row],[Adj Close]]/AX407-1)</f>
        <v>-3.4592041302582088E-2</v>
      </c>
      <c r="AZ406" s="40">
        <v>42247</v>
      </c>
      <c r="BA406" s="42">
        <v>35.783977999999998</v>
      </c>
      <c r="BB406" s="39">
        <f>IF(ISBLANK(BA407),"",Short7[[#This Row],[Adj Close]]/BA407-1)</f>
        <v>-2.158261460825317E-2</v>
      </c>
    </row>
    <row r="407" spans="1:54" x14ac:dyDescent="0.25">
      <c r="A407" s="40">
        <v>42240</v>
      </c>
      <c r="B407" s="42">
        <v>1988.869995</v>
      </c>
      <c r="C407" s="39">
        <f>IF(ISBLANK(B408), "", GSPC[[#This Row],[Adj Close]]/B408-1)</f>
        <v>9.1227718762378895E-3</v>
      </c>
      <c r="G407" s="32">
        <v>42240</v>
      </c>
      <c r="H407">
        <v>40.434260999999999</v>
      </c>
      <c r="I407" s="36">
        <f>IF(ISBLANK(H408),"",Long1[[#This Row],[Adj Close]]/H408-1)</f>
        <v>1.3839316306522464E-2</v>
      </c>
      <c r="P407" s="40">
        <v>42240</v>
      </c>
      <c r="Q407" s="38">
        <v>21.281714999999998</v>
      </c>
      <c r="R407" s="39">
        <f>IF(ISBLANK(Q408),"",Long4[[#This Row],[Adj Close]]/Q408-1)</f>
        <v>6.9892430683671014E-2</v>
      </c>
      <c r="S407" s="32">
        <v>42240</v>
      </c>
      <c r="T407">
        <v>27.719999000000001</v>
      </c>
      <c r="U407" s="36">
        <f>IF(ISBLANK(T408),"",Long5[[#This Row],[Adj Close]]/T408-1)</f>
        <v>8.1123248093730504E-2</v>
      </c>
      <c r="V407" s="40">
        <v>42240</v>
      </c>
      <c r="W407" s="38">
        <v>16.815000999999999</v>
      </c>
      <c r="X407" s="39">
        <f>IF(ISBLANK(W408),"",Long6[[#This Row],[Adj Close]]/W408-1)</f>
        <v>1.1124594775982599E-2</v>
      </c>
      <c r="Y407" s="32">
        <v>42240</v>
      </c>
      <c r="Z407">
        <v>8.9672689999999999</v>
      </c>
      <c r="AA407" s="36">
        <f>IF(ISBLANK(Z408),"",Long7[[#This Row],[Adj Close]]/Z408-1)</f>
        <v>-5.0746238005405231E-2</v>
      </c>
      <c r="AE407" s="32">
        <v>42240</v>
      </c>
      <c r="AF407" s="47">
        <v>46.724772999999999</v>
      </c>
      <c r="AG407" s="36">
        <f>IF(ISBLANK(AF408),"",Short0[[#This Row],[Adj Close]]/AF408-1)</f>
        <v>-5.6501164623465994E-2</v>
      </c>
      <c r="AH407" s="40">
        <v>42240</v>
      </c>
      <c r="AI407" s="42">
        <v>28.152667999999998</v>
      </c>
      <c r="AJ407" s="39">
        <f>IF(ISBLANK(AH408),"",Short1[[#This Row],[Adj Close]]/AH408-1)</f>
        <v>-0.99933339644353936</v>
      </c>
      <c r="AK407" s="32">
        <v>42240</v>
      </c>
      <c r="AL407" s="47">
        <v>62.779998999999997</v>
      </c>
      <c r="AM407" s="36">
        <f>IF(ISBLANK(AL408),"",Short2[[#This Row],[Adj Close]]/AL408-1)</f>
        <v>1.0461902294191194E-2</v>
      </c>
      <c r="AN407" s="40">
        <v>42240</v>
      </c>
      <c r="AO407" s="42">
        <v>46.122894000000002</v>
      </c>
      <c r="AP407" s="39">
        <f>IF(ISBLANK(AO408),"",Short3[[#This Row],[Adj Close]]/AO408-1)</f>
        <v>-2.1941841465744849E-2</v>
      </c>
      <c r="AQ407" s="32">
        <v>42240</v>
      </c>
      <c r="AR407" s="47">
        <v>12.371195</v>
      </c>
      <c r="AS407" s="36">
        <f>IF(ISBLANK(AR408),"",Short4[[#This Row],[Adj Close]]/AR408-1)</f>
        <v>2.1708084654997517E-2</v>
      </c>
      <c r="AT407" s="40">
        <v>42240</v>
      </c>
      <c r="AU407" s="42">
        <v>35.992069000000001</v>
      </c>
      <c r="AV407" s="39">
        <f>IF(ISBLANK(AU408),"",Short5[[#This Row],[Adj Close]]/AU408-1)</f>
        <v>2.7541379287800982E-2</v>
      </c>
      <c r="AW407" s="32">
        <v>42240</v>
      </c>
      <c r="AX407" s="47">
        <v>20.376449999999998</v>
      </c>
      <c r="AY407" s="36">
        <f>IF(ISBLANK(AX408),"",Short6[[#This Row],[Adj Close]]/AX408-1)</f>
        <v>2.2005741282372204E-2</v>
      </c>
      <c r="AZ407" s="40">
        <v>42240</v>
      </c>
      <c r="BA407" s="42">
        <v>36.573326000000002</v>
      </c>
      <c r="BB407" s="39">
        <f>IF(ISBLANK(BA408),"",Short7[[#This Row],[Adj Close]]/BA408-1)</f>
        <v>5.8375793532410292E-2</v>
      </c>
    </row>
    <row r="408" spans="1:54" x14ac:dyDescent="0.25">
      <c r="A408" s="40">
        <v>42233</v>
      </c>
      <c r="B408" s="42">
        <v>1970.8900149999999</v>
      </c>
      <c r="C408" s="39">
        <f>IF(ISBLANK(B409), "", GSPC[[#This Row],[Adj Close]]/B409-1)</f>
        <v>-5.7684778560435745E-2</v>
      </c>
      <c r="G408" s="32">
        <v>42233</v>
      </c>
      <c r="H408">
        <v>39.882317</v>
      </c>
      <c r="I408" s="36">
        <f>IF(ISBLANK(H409),"",Long1[[#This Row],[Adj Close]]/H409-1)</f>
        <v>-9.2167134521701222E-2</v>
      </c>
      <c r="P408" s="40">
        <v>42233</v>
      </c>
      <c r="Q408" s="38">
        <v>19.891452999999998</v>
      </c>
      <c r="R408" s="39">
        <f>IF(ISBLANK(Q409),"",Long4[[#This Row],[Adj Close]]/Q409-1)</f>
        <v>-8.4709830266798458E-2</v>
      </c>
      <c r="S408" s="32">
        <v>42233</v>
      </c>
      <c r="T408">
        <v>25.639999</v>
      </c>
      <c r="U408" s="36">
        <f>IF(ISBLANK(T409),"",Long5[[#This Row],[Adj Close]]/T409-1)</f>
        <v>-0.1009818022440393</v>
      </c>
      <c r="V408" s="40">
        <v>42233</v>
      </c>
      <c r="W408" s="38">
        <v>16.629999000000002</v>
      </c>
      <c r="X408" s="39">
        <f>IF(ISBLANK(W409),"",Long6[[#This Row],[Adj Close]]/W409-1)</f>
        <v>-6.0452086980107955E-2</v>
      </c>
      <c r="Y408" s="32">
        <v>42233</v>
      </c>
      <c r="Z408">
        <v>9.4466509999999992</v>
      </c>
      <c r="AA408" s="36">
        <f>IF(ISBLANK(Z409),"",Long7[[#This Row],[Adj Close]]/Z409-1)</f>
        <v>-5.6338106958492506E-2</v>
      </c>
      <c r="AE408" s="32">
        <v>42233</v>
      </c>
      <c r="AF408" s="47">
        <v>49.522872999999997</v>
      </c>
      <c r="AG408" s="36">
        <f>IF(ISBLANK(AF409),"",Short0[[#This Row],[Adj Close]]/AF409-1)</f>
        <v>1.7320060706161877E-2</v>
      </c>
      <c r="AH408" s="40">
        <v>42233</v>
      </c>
      <c r="AI408" s="42">
        <v>23.621002000000001</v>
      </c>
      <c r="AJ408" s="39">
        <f>IF(ISBLANK(AH409),"",Short1[[#This Row],[Adj Close]]/AH409-1)</f>
        <v>-0.99944060526689715</v>
      </c>
      <c r="AK408" s="32">
        <v>42233</v>
      </c>
      <c r="AL408" s="47">
        <v>62.130001</v>
      </c>
      <c r="AM408" s="36">
        <f>IF(ISBLANK(AL409),"",Short2[[#This Row],[Adj Close]]/AL409-1)</f>
        <v>-0.10963023946159711</v>
      </c>
      <c r="AN408" s="40">
        <v>42233</v>
      </c>
      <c r="AO408" s="42">
        <v>47.157618999999997</v>
      </c>
      <c r="AP408" s="39">
        <f>IF(ISBLANK(AO409),"",Short3[[#This Row],[Adj Close]]/AO409-1)</f>
        <v>-5.2612152096133236E-2</v>
      </c>
      <c r="AQ408" s="32">
        <v>42233</v>
      </c>
      <c r="AR408" s="47">
        <v>12.108345999999999</v>
      </c>
      <c r="AS408" s="36">
        <f>IF(ISBLANK(AR409),"",Short4[[#This Row],[Adj Close]]/AR409-1)</f>
        <v>-0.1091603480267157</v>
      </c>
      <c r="AT408" s="40">
        <v>42233</v>
      </c>
      <c r="AU408" s="42">
        <v>35.027366999999998</v>
      </c>
      <c r="AV408" s="39">
        <f>IF(ISBLANK(AU409),"",Short5[[#This Row],[Adj Close]]/AU409-1)</f>
        <v>-7.7171735810791398E-2</v>
      </c>
      <c r="AW408" s="32">
        <v>42233</v>
      </c>
      <c r="AX408" s="47">
        <v>19.937705999999999</v>
      </c>
      <c r="AY408" s="36">
        <f>IF(ISBLANK(AX409),"",Short6[[#This Row],[Adj Close]]/AX409-1)</f>
        <v>-7.1978446570109766E-2</v>
      </c>
      <c r="AZ408" s="40">
        <v>42233</v>
      </c>
      <c r="BA408" s="42">
        <v>34.556086999999998</v>
      </c>
      <c r="BB408" s="39">
        <f>IF(ISBLANK(BA409),"",Short7[[#This Row],[Adj Close]]/BA409-1)</f>
        <v>-8.4194502647258584E-2</v>
      </c>
    </row>
    <row r="409" spans="1:54" x14ac:dyDescent="0.25">
      <c r="A409" s="40">
        <v>42226</v>
      </c>
      <c r="B409" s="42">
        <v>2091.540039</v>
      </c>
      <c r="C409" s="39">
        <f>IF(ISBLANK(B410), "", GSPC[[#This Row],[Adj Close]]/B410-1)</f>
        <v>6.7241876532464495E-3</v>
      </c>
      <c r="G409" s="32">
        <v>42226</v>
      </c>
      <c r="H409">
        <v>43.931342999999998</v>
      </c>
      <c r="I409" s="36">
        <f>IF(ISBLANK(H410),"",Long1[[#This Row],[Adj Close]]/H410-1)</f>
        <v>-1.789568283001941E-2</v>
      </c>
      <c r="P409" s="40">
        <v>42226</v>
      </c>
      <c r="Q409" s="38">
        <v>21.732400999999999</v>
      </c>
      <c r="R409" s="39">
        <f>IF(ISBLANK(Q410),"",Long4[[#This Row],[Adj Close]]/Q410-1)</f>
        <v>0</v>
      </c>
      <c r="S409" s="32">
        <v>42226</v>
      </c>
      <c r="T409">
        <v>28.52</v>
      </c>
      <c r="U409" s="36">
        <f>IF(ISBLANK(T410),"",Long5[[#This Row],[Adj Close]]/T410-1)</f>
        <v>-7.492701913720401E-2</v>
      </c>
      <c r="V409" s="40">
        <v>42226</v>
      </c>
      <c r="W409" s="38">
        <v>17.700001</v>
      </c>
      <c r="X409" s="39">
        <f>IF(ISBLANK(W410),"",Long6[[#This Row],[Adj Close]]/W410-1)</f>
        <v>-1.803045769764211E-2</v>
      </c>
      <c r="Y409" s="32">
        <v>42226</v>
      </c>
      <c r="Z409">
        <v>10.010631</v>
      </c>
      <c r="AA409" s="36">
        <f>IF(ISBLANK(Z410),"",Long7[[#This Row],[Adj Close]]/Z410-1)</f>
        <v>5.1332677088242074E-2</v>
      </c>
      <c r="AE409" s="32">
        <v>42226</v>
      </c>
      <c r="AF409" s="47">
        <v>48.679737000000003</v>
      </c>
      <c r="AG409" s="36">
        <f>IF(ISBLANK(AF410),"",Short0[[#This Row],[Adj Close]]/AF410-1)</f>
        <v>5.2483811433750471E-2</v>
      </c>
      <c r="AH409" s="40">
        <v>42226</v>
      </c>
      <c r="AI409" s="42">
        <v>25.54637</v>
      </c>
      <c r="AJ409" s="39">
        <f>IF(ISBLANK(AH410),"",Short1[[#This Row],[Adj Close]]/AH410-1)</f>
        <v>-0.99939490821667964</v>
      </c>
      <c r="AK409" s="32">
        <v>42226</v>
      </c>
      <c r="AL409" s="47">
        <v>69.779999000000004</v>
      </c>
      <c r="AM409" s="36">
        <f>IF(ISBLANK(AL410),"",Short2[[#This Row],[Adj Close]]/AL410-1)</f>
        <v>3.1180745712449998E-2</v>
      </c>
      <c r="AN409" s="40">
        <v>42226</v>
      </c>
      <c r="AO409" s="42">
        <v>49.776465999999999</v>
      </c>
      <c r="AP409" s="39">
        <f>IF(ISBLANK(AO410),"",Short3[[#This Row],[Adj Close]]/AO410-1)</f>
        <v>-3.5314959953135272E-2</v>
      </c>
      <c r="AQ409" s="32">
        <v>42226</v>
      </c>
      <c r="AR409" s="47">
        <v>13.59206</v>
      </c>
      <c r="AS409" s="36">
        <f>IF(ISBLANK(AR410),"",Short4[[#This Row],[Adj Close]]/AR410-1)</f>
        <v>-3.3923273433334233E-2</v>
      </c>
      <c r="AT409" s="40">
        <v>42226</v>
      </c>
      <c r="AU409" s="42">
        <v>37.956538999999999</v>
      </c>
      <c r="AV409" s="39">
        <f>IF(ISBLANK(AU410),"",Short5[[#This Row],[Adj Close]]/AU410-1)</f>
        <v>-2.5225689432572862E-2</v>
      </c>
      <c r="AW409" s="32">
        <v>42226</v>
      </c>
      <c r="AX409" s="47">
        <v>21.484097999999999</v>
      </c>
      <c r="AY409" s="36">
        <f>IF(ISBLANK(AX410),"",Short6[[#This Row],[Adj Close]]/AX410-1)</f>
        <v>-5.1445051792347374E-2</v>
      </c>
      <c r="AZ409" s="40">
        <v>42226</v>
      </c>
      <c r="BA409" s="42">
        <v>37.732998000000002</v>
      </c>
      <c r="BB409" s="39">
        <f>IF(ISBLANK(BA410),"",Short7[[#This Row],[Adj Close]]/BA410-1)</f>
        <v>-6.7661977648347915E-2</v>
      </c>
    </row>
    <row r="410" spans="1:54" x14ac:dyDescent="0.25">
      <c r="A410" s="40">
        <v>42219</v>
      </c>
      <c r="B410" s="42">
        <v>2077.570068</v>
      </c>
      <c r="C410" s="39">
        <f>IF(ISBLANK(B411), "", GSPC[[#This Row],[Adj Close]]/B411-1)</f>
        <v>-1.2486699987247274E-2</v>
      </c>
      <c r="G410" s="32">
        <v>42219</v>
      </c>
      <c r="H410">
        <v>44.731850000000001</v>
      </c>
      <c r="I410" s="36">
        <f>IF(ISBLANK(H411),"",Long1[[#This Row],[Adj Close]]/H411-1)</f>
        <v>7.8831316700351817E-3</v>
      </c>
      <c r="P410" s="40">
        <v>42219</v>
      </c>
      <c r="Q410" s="38">
        <v>21.732400999999999</v>
      </c>
      <c r="R410" s="39">
        <f>IF(ISBLANK(Q411),"",Long4[[#This Row],[Adj Close]]/Q411-1)</f>
        <v>1.0298091012548083E-2</v>
      </c>
      <c r="S410" s="32">
        <v>42219</v>
      </c>
      <c r="T410">
        <v>30.83</v>
      </c>
      <c r="U410" s="36">
        <f>IF(ISBLANK(T411),"",Long5[[#This Row],[Adj Close]]/T411-1)</f>
        <v>-2.3439974659486884E-2</v>
      </c>
      <c r="V410" s="40">
        <v>42219</v>
      </c>
      <c r="W410" s="38">
        <v>18.024999999999999</v>
      </c>
      <c r="X410" s="39">
        <f>IF(ISBLANK(W411),"",Long6[[#This Row],[Adj Close]]/W411-1)</f>
        <v>1.89371950855175E-2</v>
      </c>
      <c r="Y410" s="32">
        <v>42219</v>
      </c>
      <c r="Z410">
        <v>9.5218489999999996</v>
      </c>
      <c r="AA410" s="36">
        <f>IF(ISBLANK(Z411),"",Long7[[#This Row],[Adj Close]]/Z411-1)</f>
        <v>1.9783124342511726E-3</v>
      </c>
      <c r="AE410" s="32">
        <v>42219</v>
      </c>
      <c r="AF410" s="47">
        <v>46.252243</v>
      </c>
      <c r="AG410" s="36">
        <f>IF(ISBLANK(AF411),"",Short0[[#This Row],[Adj Close]]/AF411-1)</f>
        <v>-5.8823698186865503E-2</v>
      </c>
      <c r="AH410" s="40">
        <v>42219</v>
      </c>
      <c r="AI410" s="42">
        <v>24.074949</v>
      </c>
      <c r="AJ410" s="39">
        <f>IF(ISBLANK(AH411),"",Short1[[#This Row],[Adj Close]]/AH411-1)</f>
        <v>-0.99942966575855208</v>
      </c>
      <c r="AK410" s="32">
        <v>42219</v>
      </c>
      <c r="AL410" s="47">
        <v>67.669998000000007</v>
      </c>
      <c r="AM410" s="36">
        <f>IF(ISBLANK(AL411),"",Short2[[#This Row],[Adj Close]]/AL411-1)</f>
        <v>-3.2456447456206794E-2</v>
      </c>
      <c r="AN410" s="40">
        <v>42219</v>
      </c>
      <c r="AO410" s="42">
        <v>51.598671000000003</v>
      </c>
      <c r="AP410" s="39">
        <f>IF(ISBLANK(AO411),"",Short3[[#This Row],[Adj Close]]/AO411-1)</f>
        <v>6.429592819306551E-3</v>
      </c>
      <c r="AQ410" s="32">
        <v>42219</v>
      </c>
      <c r="AR410" s="47">
        <v>14.069338</v>
      </c>
      <c r="AS410" s="36">
        <f>IF(ISBLANK(AR411),"",Short4[[#This Row],[Adj Close]]/AR411-1)</f>
        <v>-6.1591695409413338E-2</v>
      </c>
      <c r="AT410" s="40">
        <v>42219</v>
      </c>
      <c r="AU410" s="42">
        <v>38.938797000000001</v>
      </c>
      <c r="AV410" s="39">
        <f>IF(ISBLANK(AU411),"",Short5[[#This Row],[Adj Close]]/AU411-1)</f>
        <v>3.4001318644679257E-2</v>
      </c>
      <c r="AW410" s="32">
        <v>42219</v>
      </c>
      <c r="AX410" s="47">
        <v>22.649291999999999</v>
      </c>
      <c r="AY410" s="36">
        <f>IF(ISBLANK(AX411),"",Short6[[#This Row],[Adj Close]]/AX411-1)</f>
        <v>-8.1388706276233846E-2</v>
      </c>
      <c r="AZ410" s="40">
        <v>42219</v>
      </c>
      <c r="BA410" s="42">
        <v>40.471370999999998</v>
      </c>
      <c r="BB410" s="39">
        <f>IF(ISBLANK(BA411),"",Short7[[#This Row],[Adj Close]]/BA411-1)</f>
        <v>-0.12953239728937793</v>
      </c>
    </row>
    <row r="411" spans="1:54" x14ac:dyDescent="0.25">
      <c r="A411" s="40">
        <v>42212</v>
      </c>
      <c r="B411" s="42">
        <v>2103.8400879999999</v>
      </c>
      <c r="C411" s="39">
        <f>IF(ISBLANK(B412), "", GSPC[[#This Row],[Adj Close]]/B412-1)</f>
        <v>1.1631854946708042E-2</v>
      </c>
      <c r="G411" s="32">
        <v>42212</v>
      </c>
      <c r="H411">
        <v>44.381981000000003</v>
      </c>
      <c r="I411" s="36">
        <f>IF(ISBLANK(H412),"",Long1[[#This Row],[Adj Close]]/H412-1)</f>
        <v>-4.7836644705462339E-3</v>
      </c>
      <c r="P411" s="40">
        <v>42212</v>
      </c>
      <c r="Q411" s="38">
        <v>21.51088</v>
      </c>
      <c r="R411" s="39">
        <f>IF(ISBLANK(Q412),"",Long4[[#This Row],[Adj Close]]/Q412-1)</f>
        <v>0.11041004252784226</v>
      </c>
      <c r="S411" s="32">
        <v>42212</v>
      </c>
      <c r="T411">
        <v>31.57</v>
      </c>
      <c r="U411" s="36">
        <f>IF(ISBLANK(T412),"",Long5[[#This Row],[Adj Close]]/T412-1)</f>
        <v>-1.8040496544914686E-2</v>
      </c>
      <c r="V411" s="40">
        <v>42212</v>
      </c>
      <c r="W411" s="38">
        <v>17.690000999999999</v>
      </c>
      <c r="X411" s="39">
        <f>IF(ISBLANK(W412),"",Long6[[#This Row],[Adj Close]]/W412-1)</f>
        <v>-1.2283584589614871E-2</v>
      </c>
      <c r="Y411" s="32">
        <v>42212</v>
      </c>
      <c r="Z411">
        <v>9.5030490000000007</v>
      </c>
      <c r="AA411" s="36">
        <f>IF(ISBLANK(Z412),"",Long7[[#This Row],[Adj Close]]/Z412-1)</f>
        <v>1.2012029920812628E-2</v>
      </c>
      <c r="AE411" s="32">
        <v>42212</v>
      </c>
      <c r="AF411" s="47">
        <v>49.143017</v>
      </c>
      <c r="AG411" s="36">
        <f>IF(ISBLANK(AF412),"",Short0[[#This Row],[Adj Close]]/AF412-1)</f>
        <v>4.8843571554539E-2</v>
      </c>
      <c r="AH411" s="40">
        <v>42212</v>
      </c>
      <c r="AI411" s="42">
        <v>25.27244</v>
      </c>
      <c r="AJ411" s="39">
        <f>IF(ISBLANK(AH412),"",Short1[[#This Row],[Adj Close]]/AH412-1)</f>
        <v>-0.99940119796232674</v>
      </c>
      <c r="AK411" s="32">
        <v>42212</v>
      </c>
      <c r="AL411" s="47">
        <v>69.940002000000007</v>
      </c>
      <c r="AM411" s="36">
        <f>IF(ISBLANK(AL412),"",Short2[[#This Row],[Adj Close]]/AL412-1)</f>
        <v>-5.3714000610796786E-2</v>
      </c>
      <c r="AN411" s="40">
        <v>42212</v>
      </c>
      <c r="AO411" s="42">
        <v>51.269032000000003</v>
      </c>
      <c r="AP411" s="39">
        <f>IF(ISBLANK(AO412),"",Short3[[#This Row],[Adj Close]]/AO412-1)</f>
        <v>-0.15089473403357978</v>
      </c>
      <c r="AQ411" s="32">
        <v>42212</v>
      </c>
      <c r="AR411" s="47">
        <v>14.992768</v>
      </c>
      <c r="AS411" s="36">
        <f>IF(ISBLANK(AR412),"",Short4[[#This Row],[Adj Close]]/AR412-1)</f>
        <v>-1.2078422669477562E-2</v>
      </c>
      <c r="AT411" s="40">
        <v>42212</v>
      </c>
      <c r="AU411" s="42">
        <v>37.658363000000001</v>
      </c>
      <c r="AV411" s="39">
        <f>IF(ISBLANK(AU412),"",Short5[[#This Row],[Adj Close]]/AU412-1)</f>
        <v>1.1657734343124559E-3</v>
      </c>
      <c r="AW411" s="32">
        <v>42212</v>
      </c>
      <c r="AX411" s="47">
        <v>24.656013000000002</v>
      </c>
      <c r="AY411" s="36">
        <f>IF(ISBLANK(AX412),"",Short6[[#This Row],[Adj Close]]/AX412-1)</f>
        <v>9.6609336954656788E-2</v>
      </c>
      <c r="AZ411" s="40">
        <v>42212</v>
      </c>
      <c r="BA411" s="42">
        <v>46.493828000000001</v>
      </c>
      <c r="BB411" s="39">
        <f>IF(ISBLANK(BA412),"",Short7[[#This Row],[Adj Close]]/BA412-1)</f>
        <v>3.9981707100340547E-3</v>
      </c>
    </row>
    <row r="412" spans="1:54" x14ac:dyDescent="0.25">
      <c r="A412" s="40">
        <v>42205</v>
      </c>
      <c r="B412" s="42">
        <v>2079.6499020000001</v>
      </c>
      <c r="C412" s="39">
        <f>IF(ISBLANK(B413), "", GSPC[[#This Row],[Adj Close]]/B413-1)</f>
        <v>-2.2095885229403978E-2</v>
      </c>
      <c r="G412" s="32">
        <v>42205</v>
      </c>
      <c r="H412">
        <v>44.595309999999998</v>
      </c>
      <c r="I412" s="36">
        <f>IF(ISBLANK(H413),"",Long1[[#This Row],[Adj Close]]/H413-1)</f>
        <v>-3.6682141641065313E-2</v>
      </c>
      <c r="P412" s="40">
        <v>42205</v>
      </c>
      <c r="Q412" s="38">
        <v>19.372015000000001</v>
      </c>
      <c r="R412" s="39">
        <f>IF(ISBLANK(Q413),"",Long4[[#This Row],[Adj Close]]/Q413-1)</f>
        <v>-4.8047799246153877E-2</v>
      </c>
      <c r="S412" s="32">
        <v>42205</v>
      </c>
      <c r="T412">
        <v>32.150002000000001</v>
      </c>
      <c r="U412" s="36">
        <f>IF(ISBLANK(T413),"",Long5[[#This Row],[Adj Close]]/T413-1)</f>
        <v>5.0653660130719036E-2</v>
      </c>
      <c r="V412" s="40">
        <v>42205</v>
      </c>
      <c r="W412" s="38">
        <v>17.91</v>
      </c>
      <c r="X412" s="39">
        <f>IF(ISBLANK(W413),"",Long6[[#This Row],[Adj Close]]/W413-1)</f>
        <v>2.8423713555916441E-2</v>
      </c>
      <c r="Y412" s="32">
        <v>42205</v>
      </c>
      <c r="Z412">
        <v>9.3902529999999995</v>
      </c>
      <c r="AA412" s="36">
        <f>IF(ISBLANK(Z413),"",Long7[[#This Row],[Adj Close]]/Z413-1)</f>
        <v>0.13265301199180635</v>
      </c>
      <c r="AE412" s="32">
        <v>42205</v>
      </c>
      <c r="AF412" s="47">
        <v>46.854477000000003</v>
      </c>
      <c r="AG412" s="36">
        <f>IF(ISBLANK(AF413),"",Short0[[#This Row],[Adj Close]]/AF413-1)</f>
        <v>-3.5659866492096182E-2</v>
      </c>
      <c r="AH412" s="40">
        <v>42205</v>
      </c>
      <c r="AI412" s="42">
        <v>25.405493</v>
      </c>
      <c r="AJ412" s="39">
        <f>IF(ISBLANK(AH413),"",Short1[[#This Row],[Adj Close]]/AH413-1)</f>
        <v>-0.99939794556614059</v>
      </c>
      <c r="AK412" s="32">
        <v>42205</v>
      </c>
      <c r="AL412" s="47">
        <v>73.910004000000001</v>
      </c>
      <c r="AM412" s="36">
        <f>IF(ISBLANK(AL413),"",Short2[[#This Row],[Adj Close]]/AL413-1)</f>
        <v>1.4132917705800718E-2</v>
      </c>
      <c r="AN412" s="40">
        <v>42205</v>
      </c>
      <c r="AO412" s="42">
        <v>60.380065999999999</v>
      </c>
      <c r="AP412" s="39">
        <f>IF(ISBLANK(AO413),"",Short3[[#This Row],[Adj Close]]/AO413-1)</f>
        <v>-3.6950454472600258E-2</v>
      </c>
      <c r="AQ412" s="32">
        <v>42205</v>
      </c>
      <c r="AR412" s="47">
        <v>15.176071</v>
      </c>
      <c r="AS412" s="36">
        <f>IF(ISBLANK(AR413),"",Short4[[#This Row],[Adj Close]]/AR413-1)</f>
        <v>-5.3698493263837688E-2</v>
      </c>
      <c r="AT412" s="40">
        <v>42205</v>
      </c>
      <c r="AU412" s="42">
        <v>37.614513000000002</v>
      </c>
      <c r="AV412" s="39">
        <f>IF(ISBLANK(AU413),"",Short5[[#This Row],[Adj Close]]/AU413-1)</f>
        <v>-5.2364260224369907E-2</v>
      </c>
      <c r="AW412" s="32">
        <v>42205</v>
      </c>
      <c r="AX412" s="47">
        <v>22.483861999999998</v>
      </c>
      <c r="AY412" s="36">
        <f>IF(ISBLANK(AX413),"",Short6[[#This Row],[Adj Close]]/AX413-1)</f>
        <v>1.9236969244639246E-2</v>
      </c>
      <c r="AZ412" s="40">
        <v>42205</v>
      </c>
      <c r="BA412" s="42">
        <v>46.308678</v>
      </c>
      <c r="BB412" s="39">
        <f>IF(ISBLANK(BA413),"",Short7[[#This Row],[Adj Close]]/BA413-1)</f>
        <v>-1.4312082045802366E-2</v>
      </c>
    </row>
    <row r="413" spans="1:54" x14ac:dyDescent="0.25">
      <c r="A413" s="40">
        <v>42198</v>
      </c>
      <c r="B413" s="42">
        <v>2126.639893</v>
      </c>
      <c r="C413" s="39">
        <f>IF(ISBLANK(B414), "", GSPC[[#This Row],[Adj Close]]/B414-1)</f>
        <v>2.4087109428690967E-2</v>
      </c>
      <c r="G413" s="32">
        <v>42198</v>
      </c>
      <c r="H413">
        <v>46.293453</v>
      </c>
      <c r="I413" s="36">
        <f>IF(ISBLANK(H414),"",Long1[[#This Row],[Adj Close]]/H414-1)</f>
        <v>3.293970607883745E-2</v>
      </c>
      <c r="P413" s="40">
        <v>42198</v>
      </c>
      <c r="Q413" s="38">
        <v>20.349777</v>
      </c>
      <c r="R413" s="39">
        <f>IF(ISBLANK(Q414),"",Long4[[#This Row],[Adj Close]]/Q414-1)</f>
        <v>-5.9704462738479069E-3</v>
      </c>
      <c r="S413" s="32">
        <v>42198</v>
      </c>
      <c r="T413">
        <v>30.6</v>
      </c>
      <c r="U413" s="36">
        <f>IF(ISBLANK(T414),"",Long5[[#This Row],[Adj Close]]/T414-1)</f>
        <v>4.5081931520425833E-2</v>
      </c>
      <c r="V413" s="40">
        <v>42198</v>
      </c>
      <c r="W413" s="38">
        <v>17.415001</v>
      </c>
      <c r="X413" s="39">
        <f>IF(ISBLANK(W414),"",Long6[[#This Row],[Adj Close]]/W414-1)</f>
        <v>3.3531216617210591E-2</v>
      </c>
      <c r="Y413" s="32">
        <v>42198</v>
      </c>
      <c r="Z413">
        <v>8.2904940000000007</v>
      </c>
      <c r="AA413" s="36">
        <f>IF(ISBLANK(Z414),"",Long7[[#This Row],[Adj Close]]/Z414-1)</f>
        <v>1.0309293426422617E-2</v>
      </c>
      <c r="AE413" s="32">
        <v>42198</v>
      </c>
      <c r="AF413" s="47">
        <v>48.587085999999999</v>
      </c>
      <c r="AG413" s="36">
        <f>IF(ISBLANK(AF414),"",Short0[[#This Row],[Adj Close]]/AF414-1)</f>
        <v>-1.5366054201401691E-2</v>
      </c>
      <c r="AH413" s="40">
        <v>42198</v>
      </c>
      <c r="AI413" s="42">
        <v>25.734217000000001</v>
      </c>
      <c r="AJ413" s="39">
        <f>IF(ISBLANK(AH414),"",Short1[[#This Row],[Adj Close]]/AH414-1)</f>
        <v>-0.9993900543480837</v>
      </c>
      <c r="AK413" s="32">
        <v>42198</v>
      </c>
      <c r="AL413" s="47">
        <v>72.879997000000003</v>
      </c>
      <c r="AM413" s="36">
        <f>IF(ISBLANK(AL414),"",Short2[[#This Row],[Adj Close]]/AL414-1)</f>
        <v>1.4476629425202114E-2</v>
      </c>
      <c r="AN413" s="40">
        <v>42198</v>
      </c>
      <c r="AO413" s="42">
        <v>62.696739000000001</v>
      </c>
      <c r="AP413" s="39">
        <f>IF(ISBLANK(AO414),"",Short3[[#This Row],[Adj Close]]/AO414-1)</f>
        <v>-3.8612672611927357E-2</v>
      </c>
      <c r="AQ413" s="32">
        <v>42198</v>
      </c>
      <c r="AR413" s="47">
        <v>16.037247000000001</v>
      </c>
      <c r="AS413" s="36">
        <f>IF(ISBLANK(AR414),"",Short4[[#This Row],[Adj Close]]/AR414-1)</f>
        <v>4.5546790317930741E-2</v>
      </c>
      <c r="AT413" s="40">
        <v>42198</v>
      </c>
      <c r="AU413" s="42">
        <v>39.693007999999999</v>
      </c>
      <c r="AV413" s="39">
        <f>IF(ISBLANK(AU414),"",Short5[[#This Row],[Adj Close]]/AU414-1)</f>
        <v>4.8845231131113831E-3</v>
      </c>
      <c r="AW413" s="32">
        <v>42198</v>
      </c>
      <c r="AX413" s="47">
        <v>22.059504</v>
      </c>
      <c r="AY413" s="36">
        <f>IF(ISBLANK(AX414),"",Short6[[#This Row],[Adj Close]]/AX414-1)</f>
        <v>-0.10791163484085364</v>
      </c>
      <c r="AZ413" s="40">
        <v>42198</v>
      </c>
      <c r="BA413" s="42">
        <v>46.981074999999997</v>
      </c>
      <c r="BB413" s="39">
        <f>IF(ISBLANK(BA414),"",Short7[[#This Row],[Adj Close]]/BA414-1)</f>
        <v>3.9564552719959512E-3</v>
      </c>
    </row>
    <row r="414" spans="1:54" x14ac:dyDescent="0.25">
      <c r="A414" s="40">
        <v>42191</v>
      </c>
      <c r="B414" s="42">
        <v>2076.6201169999999</v>
      </c>
      <c r="C414" s="39">
        <f>IF(ISBLANK(B415), "", GSPC[[#This Row],[Adj Close]]/B415-1)</f>
        <v>-7.6999970033964082E-5</v>
      </c>
      <c r="G414" s="32">
        <v>42191</v>
      </c>
      <c r="H414">
        <v>44.817188000000002</v>
      </c>
      <c r="I414" s="36">
        <f>IF(ISBLANK(H415),"",Long1[[#This Row],[Adj Close]]/H415-1)</f>
        <v>-1.7106522909325905E-3</v>
      </c>
      <c r="P414" s="40">
        <v>42191</v>
      </c>
      <c r="Q414" s="38">
        <v>20.472003999999998</v>
      </c>
      <c r="R414" s="39">
        <f>IF(ISBLANK(Q415),"",Long4[[#This Row],[Adj Close]]/Q415-1)</f>
        <v>-2.9337316121996637E-2</v>
      </c>
      <c r="S414" s="32">
        <v>42191</v>
      </c>
      <c r="T414">
        <v>29.280000999999999</v>
      </c>
      <c r="U414" s="36">
        <f>IF(ISBLANK(T415),"",Long5[[#This Row],[Adj Close]]/T415-1)</f>
        <v>4.5714321428571347E-2</v>
      </c>
      <c r="V414" s="40">
        <v>42191</v>
      </c>
      <c r="W414" s="38">
        <v>16.850000000000001</v>
      </c>
      <c r="X414" s="39">
        <f>IF(ISBLANK(W415),"",Long6[[#This Row],[Adj Close]]/W415-1)</f>
        <v>8.1167789541225499E-2</v>
      </c>
      <c r="Y414" s="32">
        <v>42191</v>
      </c>
      <c r="Z414">
        <v>8.2058970000000002</v>
      </c>
      <c r="AA414" s="36">
        <f>IF(ISBLANK(Z415),"",Long7[[#This Row],[Adj Close]]/Z415-1)</f>
        <v>1.2760998116507549E-2</v>
      </c>
      <c r="AE414" s="32">
        <v>42191</v>
      </c>
      <c r="AF414" s="47">
        <v>49.345329</v>
      </c>
      <c r="AG414" s="36">
        <f>IF(ISBLANK(AF415),"",Short0[[#This Row],[Adj Close]]/AF415-1)</f>
        <v>4.1015856773544135E-2</v>
      </c>
      <c r="AH414" s="40">
        <v>42191</v>
      </c>
      <c r="AI414" s="42">
        <v>26.556018999999999</v>
      </c>
      <c r="AJ414" s="39">
        <f>IF(ISBLANK(AH415),"",Short1[[#This Row],[Adj Close]]/AH415-1)</f>
        <v>-0.99937047176654659</v>
      </c>
      <c r="AK414" s="32">
        <v>42191</v>
      </c>
      <c r="AL414" s="47">
        <v>71.839995999999999</v>
      </c>
      <c r="AM414" s="36">
        <f>IF(ISBLANK(AL415),"",Short2[[#This Row],[Adj Close]]/AL415-1)</f>
        <v>3.0407271508788414E-2</v>
      </c>
      <c r="AN414" s="40">
        <v>42191</v>
      </c>
      <c r="AO414" s="42">
        <v>65.214859000000004</v>
      </c>
      <c r="AP414" s="39">
        <f>IF(ISBLANK(AO415),"",Short3[[#This Row],[Adj Close]]/AO415-1)</f>
        <v>1.5687234874727451E-2</v>
      </c>
      <c r="AQ414" s="32">
        <v>42191</v>
      </c>
      <c r="AR414" s="47">
        <v>15.338622000000001</v>
      </c>
      <c r="AS414" s="36">
        <f>IF(ISBLANK(AR415),"",Short4[[#This Row],[Adj Close]]/AR415-1)</f>
        <v>-3.1468036546594691E-3</v>
      </c>
      <c r="AT414" s="40">
        <v>42191</v>
      </c>
      <c r="AU414" s="42">
        <v>39.500069000000003</v>
      </c>
      <c r="AV414" s="39">
        <f>IF(ISBLANK(AU415),"",Short5[[#This Row],[Adj Close]]/AU415-1)</f>
        <v>-3.4512287911745765E-2</v>
      </c>
      <c r="AW414" s="32">
        <v>42191</v>
      </c>
      <c r="AX414" s="47">
        <v>24.727936</v>
      </c>
      <c r="AY414" s="36">
        <f>IF(ISBLANK(AX415),"",Short6[[#This Row],[Adj Close]]/AX415-1)</f>
        <v>0.20546969150903616</v>
      </c>
      <c r="AZ414" s="40">
        <v>42191</v>
      </c>
      <c r="BA414" s="42">
        <v>46.795929000000001</v>
      </c>
      <c r="BB414" s="39">
        <f>IF(ISBLANK(BA415),"",Short7[[#This Row],[Adj Close]]/BA415-1)</f>
        <v>-4.9485335827256671E-2</v>
      </c>
    </row>
    <row r="415" spans="1:54" x14ac:dyDescent="0.25">
      <c r="A415" s="40">
        <v>42184</v>
      </c>
      <c r="B415" s="42">
        <v>2076.780029</v>
      </c>
      <c r="C415" s="39">
        <f>IF(ISBLANK(B416), "", GSPC[[#This Row],[Adj Close]]/B416-1)</f>
        <v>-1.1758305353621989E-2</v>
      </c>
      <c r="G415" s="32">
        <v>42184</v>
      </c>
      <c r="H415">
        <v>44.893985999999998</v>
      </c>
      <c r="I415" s="36">
        <f>IF(ISBLANK(H416),"",Long1[[#This Row],[Adj Close]]/H416-1)</f>
        <v>-4.536373653944703E-2</v>
      </c>
      <c r="P415" s="40">
        <v>42184</v>
      </c>
      <c r="Q415" s="38">
        <v>21.09075</v>
      </c>
      <c r="R415" s="39">
        <f>IF(ISBLANK(Q416),"",Long4[[#This Row],[Adj Close]]/Q416-1)</f>
        <v>-1.1102963589487036E-2</v>
      </c>
      <c r="S415" s="32">
        <v>42184</v>
      </c>
      <c r="T415">
        <v>28</v>
      </c>
      <c r="U415" s="36" t="str">
        <f>IF(ISBLANK(T416),"",Long5[[#This Row],[Adj Close]]/T416-1)</f>
        <v/>
      </c>
      <c r="V415" s="40">
        <v>42184</v>
      </c>
      <c r="W415" s="38">
        <v>15.585000000000001</v>
      </c>
      <c r="X415" s="39">
        <f>IF(ISBLANK(W416),"",Long6[[#This Row],[Adj Close]]/W416-1)</f>
        <v>-4.2396313364055138E-2</v>
      </c>
      <c r="Y415" s="32">
        <v>42184</v>
      </c>
      <c r="Z415">
        <v>8.1025010000000002</v>
      </c>
      <c r="AA415" s="36">
        <f>IF(ISBLANK(Z416),"",Long7[[#This Row],[Adj Close]]/Z416-1)</f>
        <v>-2.0454574304299089E-2</v>
      </c>
      <c r="AE415" s="32">
        <v>42184</v>
      </c>
      <c r="AF415" s="47">
        <v>47.401130999999999</v>
      </c>
      <c r="AG415" s="36">
        <f>IF(ISBLANK(AF416),"",Short0[[#This Row],[Adj Close]]/AF416-1)</f>
        <v>-1.5005759065725766E-2</v>
      </c>
      <c r="AH415" s="40">
        <v>42184</v>
      </c>
      <c r="AI415" s="42">
        <v>26.219465</v>
      </c>
      <c r="AJ415" s="39">
        <f>IF(ISBLANK(AH416),"",Short1[[#This Row],[Adj Close]]/AH416-1)</f>
        <v>-0.99937834684780802</v>
      </c>
      <c r="AK415" s="32">
        <v>42184</v>
      </c>
      <c r="AL415" s="47">
        <v>69.720000999999996</v>
      </c>
      <c r="AM415" s="36">
        <f>IF(ISBLANK(AL416),"",Short2[[#This Row],[Adj Close]]/AL416-1)</f>
        <v>-9.3776076745215597E-3</v>
      </c>
      <c r="AN415" s="40">
        <v>42184</v>
      </c>
      <c r="AO415" s="42">
        <v>64.207618999999994</v>
      </c>
      <c r="AP415" s="39">
        <f>IF(ISBLANK(AO416),"",Short3[[#This Row],[Adj Close]]/AO416-1)</f>
        <v>1.534923078236794E-2</v>
      </c>
      <c r="AQ415" s="32">
        <v>42184</v>
      </c>
      <c r="AR415" s="47">
        <v>15.387041999999999</v>
      </c>
      <c r="AS415" s="36">
        <f>IF(ISBLANK(AR416),"",Short4[[#This Row],[Adj Close]]/AR416-1)</f>
        <v>-2.7328351294132802E-2</v>
      </c>
      <c r="AT415" s="40">
        <v>42184</v>
      </c>
      <c r="AU415" s="42">
        <v>40.912036999999998</v>
      </c>
      <c r="AV415" s="39">
        <f>IF(ISBLANK(AU416),"",Short5[[#This Row],[Adj Close]]/AU416-1)</f>
        <v>2.1482283962137583E-3</v>
      </c>
      <c r="AW415" s="32">
        <v>42184</v>
      </c>
      <c r="AX415" s="47">
        <v>20.513113000000001</v>
      </c>
      <c r="AY415" s="36">
        <f>IF(ISBLANK(AX416),"",Short6[[#This Row],[Adj Close]]/AX416-1)</f>
        <v>9.5576972604487498E-3</v>
      </c>
      <c r="AZ415" s="40">
        <v>42184</v>
      </c>
      <c r="BA415" s="42">
        <v>49.232201000000003</v>
      </c>
      <c r="BB415" s="39">
        <f>IF(ISBLANK(BA416),"",Short7[[#This Row],[Adj Close]]/BA416-1)</f>
        <v>-4.0091254130708354E-2</v>
      </c>
    </row>
    <row r="416" spans="1:54" x14ac:dyDescent="0.25">
      <c r="A416" s="40">
        <v>42177</v>
      </c>
      <c r="B416" s="42">
        <v>2101.48999</v>
      </c>
      <c r="C416" s="39">
        <f>IF(ISBLANK(B417), "", GSPC[[#This Row],[Adj Close]]/B417-1)</f>
        <v>-4.0284551302539606E-3</v>
      </c>
      <c r="G416" s="32">
        <v>42177</v>
      </c>
      <c r="H416">
        <v>47.027321000000001</v>
      </c>
      <c r="I416" s="36">
        <f>IF(ISBLANK(H417),"",Long1[[#This Row],[Adj Close]]/H417-1)</f>
        <v>5.0714931257254348E-2</v>
      </c>
      <c r="P416" s="40">
        <v>42177</v>
      </c>
      <c r="Q416" s="38">
        <v>21.327549000000001</v>
      </c>
      <c r="R416" s="39">
        <f>IF(ISBLANK(Q417),"",Long4[[#This Row],[Adj Close]]/Q417-1)</f>
        <v>1.7863578101897204E-2</v>
      </c>
      <c r="V416" s="40">
        <v>42177</v>
      </c>
      <c r="W416" s="38">
        <v>16.274999999999999</v>
      </c>
      <c r="X416" s="39">
        <f>IF(ISBLANK(W417),"",Long6[[#This Row],[Adj Close]]/W417-1)</f>
        <v>3.8608806636885706E-2</v>
      </c>
      <c r="Y416" s="32">
        <v>42177</v>
      </c>
      <c r="Z416">
        <v>8.2716949999999994</v>
      </c>
      <c r="AA416" s="36">
        <f>IF(ISBLANK(Z417),"",Long7[[#This Row],[Adj Close]]/Z417-1)</f>
        <v>2.2779885119099674E-3</v>
      </c>
      <c r="AE416" s="32">
        <v>42177</v>
      </c>
      <c r="AF416" s="47">
        <v>48.123257000000002</v>
      </c>
      <c r="AG416" s="36">
        <f>IF(ISBLANK(AF417),"",Short0[[#This Row],[Adj Close]]/AF417-1)</f>
        <v>6.8667475618953588E-2</v>
      </c>
      <c r="AH416" s="40">
        <v>42177</v>
      </c>
      <c r="AI416" s="42">
        <v>26.587316999999999</v>
      </c>
      <c r="AJ416" s="39">
        <f>IF(ISBLANK(AH417),"",Short1[[#This Row],[Adj Close]]/AH417-1)</f>
        <v>-0.99936952058335304</v>
      </c>
      <c r="AK416" s="32">
        <v>42177</v>
      </c>
      <c r="AL416" s="47">
        <v>70.379997000000003</v>
      </c>
      <c r="AM416" s="36">
        <f>IF(ISBLANK(AL417),"",Short2[[#This Row],[Adj Close]]/AL417-1)</f>
        <v>-3.8393290384115653E-2</v>
      </c>
      <c r="AN416" s="40">
        <v>42177</v>
      </c>
      <c r="AO416" s="42">
        <v>63.236980000000003</v>
      </c>
      <c r="AP416" s="39">
        <f>IF(ISBLANK(AO417),"",Short3[[#This Row],[Adj Close]]/AO417-1)</f>
        <v>-3.5744511082499208E-2</v>
      </c>
      <c r="AQ416" s="32">
        <v>42177</v>
      </c>
      <c r="AR416" s="47">
        <v>15.819359</v>
      </c>
      <c r="AS416" s="36">
        <f>IF(ISBLANK(AR417),"",Short4[[#This Row],[Adj Close]]/AR417-1)</f>
        <v>-3.7862847447763914E-2</v>
      </c>
      <c r="AT416" s="40">
        <v>42177</v>
      </c>
      <c r="AU416" s="42">
        <v>40.824337</v>
      </c>
      <c r="AV416" s="39">
        <f>IF(ISBLANK(AU417),"",Short5[[#This Row],[Adj Close]]/AU417-1)</f>
        <v>3.8135553029066793E-2</v>
      </c>
      <c r="AW416" s="32">
        <v>42177</v>
      </c>
      <c r="AX416" s="47">
        <v>20.318911</v>
      </c>
      <c r="AY416" s="36">
        <f>IF(ISBLANK(AX417),"",Short6[[#This Row],[Adj Close]]/AX417-1)</f>
        <v>-3.7150588241538052E-2</v>
      </c>
      <c r="AZ416" s="40">
        <v>42177</v>
      </c>
      <c r="BA416" s="42">
        <v>51.288418</v>
      </c>
      <c r="BB416" s="39">
        <f>IF(ISBLANK(BA417),"",Short7[[#This Row],[Adj Close]]/BA417-1)</f>
        <v>-3.0576639079619383E-2</v>
      </c>
    </row>
    <row r="417" spans="1:54" x14ac:dyDescent="0.25">
      <c r="A417" s="40">
        <v>42170</v>
      </c>
      <c r="B417" s="42">
        <v>2109.98999</v>
      </c>
      <c r="C417" s="39">
        <f>IF(ISBLANK(B418), "", GSPC[[#This Row],[Adj Close]]/B418-1)</f>
        <v>7.5831175003253648E-3</v>
      </c>
      <c r="G417" s="32">
        <v>42170</v>
      </c>
      <c r="H417">
        <v>44.757449999999999</v>
      </c>
      <c r="I417" s="36">
        <f>IF(ISBLANK(H418),"",Long1[[#This Row],[Adj Close]]/H418-1)</f>
        <v>-1.4838508723016952E-2</v>
      </c>
      <c r="P417" s="40">
        <v>42170</v>
      </c>
      <c r="Q417" s="38">
        <v>20.953249</v>
      </c>
      <c r="R417" s="39">
        <f>IF(ISBLANK(Q418),"",Long4[[#This Row],[Adj Close]]/Q418-1)</f>
        <v>-2.902640397693601E-2</v>
      </c>
      <c r="V417" s="40">
        <v>42170</v>
      </c>
      <c r="W417" s="38">
        <v>15.67</v>
      </c>
      <c r="X417" s="39">
        <f>IF(ISBLANK(W418),"",Long6[[#This Row],[Adj Close]]/W418-1)</f>
        <v>-4.5966456375431175E-2</v>
      </c>
      <c r="Y417" s="32">
        <v>42170</v>
      </c>
      <c r="Z417">
        <v>8.2528950000000005</v>
      </c>
      <c r="AA417" s="36">
        <f>IF(ISBLANK(Z418),"",Long7[[#This Row],[Adj Close]]/Z418-1)</f>
        <v>-5.4897817041555497E-2</v>
      </c>
      <c r="AE417" s="32">
        <v>42170</v>
      </c>
      <c r="AF417" s="47">
        <v>45.031086000000002</v>
      </c>
      <c r="AG417" s="36">
        <f>IF(ISBLANK(AF418),"",Short0[[#This Row],[Adj Close]]/AF418-1)</f>
        <v>2.4647514282827743E-2</v>
      </c>
      <c r="AH417" s="40">
        <v>42170</v>
      </c>
      <c r="AI417" s="42">
        <v>27.354340000000001</v>
      </c>
      <c r="AJ417" s="39">
        <f>IF(ISBLANK(AH418),"",Short1[[#This Row],[Adj Close]]/AH418-1)</f>
        <v>-0.99935122405900911</v>
      </c>
      <c r="AK417" s="32">
        <v>42170</v>
      </c>
      <c r="AL417" s="47">
        <v>73.190002000000007</v>
      </c>
      <c r="AM417" s="36">
        <f>IF(ISBLANK(AL418),"",Short2[[#This Row],[Adj Close]]/AL418-1)</f>
        <v>6.1955950724200459E-2</v>
      </c>
      <c r="AN417" s="40">
        <v>42170</v>
      </c>
      <c r="AO417" s="42">
        <v>65.581146000000004</v>
      </c>
      <c r="AP417" s="39">
        <f>IF(ISBLANK(AO418),"",Short3[[#This Row],[Adj Close]]/AO418-1)</f>
        <v>-2.8222284800043962E-2</v>
      </c>
      <c r="AQ417" s="32">
        <v>42170</v>
      </c>
      <c r="AR417" s="47">
        <v>16.441896</v>
      </c>
      <c r="AS417" s="36">
        <f>IF(ISBLANK(AR418),"",Short4[[#This Row],[Adj Close]]/AR418-1)</f>
        <v>1.6856108005809389E-3</v>
      </c>
      <c r="AT417" s="40">
        <v>42170</v>
      </c>
      <c r="AU417" s="42">
        <v>39.324669</v>
      </c>
      <c r="AV417" s="39">
        <f>IF(ISBLANK(AU418),"",Short5[[#This Row],[Adj Close]]/AU418-1)</f>
        <v>6.7354174395382049E-3</v>
      </c>
      <c r="AW417" s="32">
        <v>42170</v>
      </c>
      <c r="AX417" s="47">
        <v>21.102896000000001</v>
      </c>
      <c r="AY417" s="36">
        <f>IF(ISBLANK(AX418),"",Short6[[#This Row],[Adj Close]]/AX418-1)</f>
        <v>-4.0863253687124734E-2</v>
      </c>
      <c r="AZ417" s="40">
        <v>42170</v>
      </c>
      <c r="BA417" s="42">
        <v>52.906109000000001</v>
      </c>
      <c r="BB417" s="39">
        <f>IF(ISBLANK(BA418),"",Short7[[#This Row],[Adj Close]]/BA418-1)</f>
        <v>1.2306794186011771E-2</v>
      </c>
    </row>
    <row r="418" spans="1:54" x14ac:dyDescent="0.25">
      <c r="A418" s="40">
        <v>42163</v>
      </c>
      <c r="B418" s="42">
        <v>2094.110107</v>
      </c>
      <c r="C418" s="39">
        <f>IF(ISBLANK(B419), "", GSPC[[#This Row],[Adj Close]]/B419-1)</f>
        <v>6.116258617723247E-4</v>
      </c>
      <c r="G418" s="32">
        <v>42163</v>
      </c>
      <c r="H418">
        <v>45.431587</v>
      </c>
      <c r="I418" s="36">
        <f>IF(ISBLANK(H419),"",Long1[[#This Row],[Adj Close]]/H419-1)</f>
        <v>2.8253390697148273E-3</v>
      </c>
      <c r="P418" s="40">
        <v>42163</v>
      </c>
      <c r="Q418" s="38">
        <v>21.579628</v>
      </c>
      <c r="R418" s="39">
        <f>IF(ISBLANK(Q419),"",Long4[[#This Row],[Adj Close]]/Q419-1)</f>
        <v>-1.7572641466742867E-2</v>
      </c>
      <c r="V418" s="40">
        <v>42163</v>
      </c>
      <c r="W418" s="38">
        <v>16.424999</v>
      </c>
      <c r="X418" s="39">
        <f>IF(ISBLANK(W419),"",Long6[[#This Row],[Adj Close]]/W419-1)</f>
        <v>2.9780501567398199E-2</v>
      </c>
      <c r="Y418" s="32">
        <v>42163</v>
      </c>
      <c r="Z418">
        <v>8.7322780000000009</v>
      </c>
      <c r="AA418" s="36">
        <f>IF(ISBLANK(Z419),"",Long7[[#This Row],[Adj Close]]/Z419-1)</f>
        <v>-4.1279655486490041E-2</v>
      </c>
      <c r="AE418" s="32">
        <v>42163</v>
      </c>
      <c r="AF418" s="47">
        <v>43.947879999999998</v>
      </c>
      <c r="AG418" s="36">
        <f>IF(ISBLANK(AF419),"",Short0[[#This Row],[Adj Close]]/AF419-1)</f>
        <v>1.6270594925061665E-2</v>
      </c>
      <c r="AH418" s="40">
        <v>42163</v>
      </c>
      <c r="AI418" s="42">
        <v>26.587799</v>
      </c>
      <c r="AJ418" s="39">
        <f>IF(ISBLANK(AH419),"",Short1[[#This Row],[Adj Close]]/AH419-1)</f>
        <v>-0.99936929976753008</v>
      </c>
      <c r="AK418" s="32">
        <v>42163</v>
      </c>
      <c r="AL418" s="47">
        <v>68.919998000000007</v>
      </c>
      <c r="AM418" s="36">
        <f>IF(ISBLANK(AL419),"",Short2[[#This Row],[Adj Close]]/AL419-1)</f>
        <v>3.7866878073586907E-3</v>
      </c>
      <c r="AN418" s="40">
        <v>42163</v>
      </c>
      <c r="AO418" s="42">
        <v>67.485748000000001</v>
      </c>
      <c r="AP418" s="39">
        <f>IF(ISBLANK(AO419),"",Short3[[#This Row],[Adj Close]]/AO419-1)</f>
        <v>-5.9348500589722075E-3</v>
      </c>
      <c r="AQ418" s="32">
        <v>42163</v>
      </c>
      <c r="AR418" s="47">
        <v>16.414228000000001</v>
      </c>
      <c r="AS418" s="36">
        <f>IF(ISBLANK(AR419),"",Short4[[#This Row],[Adj Close]]/AR419-1)</f>
        <v>-2.4059158293336491E-2</v>
      </c>
      <c r="AT418" s="40">
        <v>42163</v>
      </c>
      <c r="AU418" s="42">
        <v>39.061573000000003</v>
      </c>
      <c r="AV418" s="39">
        <f>IF(ISBLANK(AU419),"",Short5[[#This Row],[Adj Close]]/AU419-1)</f>
        <v>1.1322131601006147E-2</v>
      </c>
      <c r="AW418" s="32">
        <v>42163</v>
      </c>
      <c r="AX418" s="47">
        <v>22.001968000000002</v>
      </c>
      <c r="AY418" s="36" t="str">
        <f>IF(ISBLANK(AX419),"",Short6[[#This Row],[Adj Close]]/AX419-1)</f>
        <v/>
      </c>
      <c r="AZ418" s="40">
        <v>42163</v>
      </c>
      <c r="BA418" s="42">
        <v>52.262920000000001</v>
      </c>
      <c r="BB418" s="39">
        <f>IF(ISBLANK(BA419),"",Short7[[#This Row],[Adj Close]]/BA419-1)</f>
        <v>-2.8442115711023841E-2</v>
      </c>
    </row>
    <row r="419" spans="1:54" x14ac:dyDescent="0.25">
      <c r="A419" s="40">
        <v>42156</v>
      </c>
      <c r="B419" s="42">
        <v>2092.830078</v>
      </c>
      <c r="C419" s="39">
        <f>IF(ISBLANK(B420), "", GSPC[[#This Row],[Adj Close]]/B420-1)</f>
        <v>-6.9089327268592182E-3</v>
      </c>
      <c r="G419" s="32">
        <v>42156</v>
      </c>
      <c r="H419">
        <v>45.303589000000002</v>
      </c>
      <c r="I419" s="36">
        <f>IF(ISBLANK(H420),"",Long1[[#This Row],[Adj Close]]/H420-1)</f>
        <v>-1.6669666708029829E-2</v>
      </c>
      <c r="P419" s="40">
        <v>42156</v>
      </c>
      <c r="Q419" s="38">
        <v>21.965622</v>
      </c>
      <c r="R419" s="39">
        <f>IF(ISBLANK(Q420),"",Long4[[#This Row],[Adj Close]]/Q420-1)</f>
        <v>-8.5526556021598976E-3</v>
      </c>
      <c r="V419" s="40">
        <v>42156</v>
      </c>
      <c r="W419" s="38">
        <v>15.95</v>
      </c>
      <c r="X419" s="39">
        <f>IF(ISBLANK(W420),"",Long6[[#This Row],[Adj Close]]/W420-1)</f>
        <v>-2.980541181232288E-2</v>
      </c>
      <c r="Y419" s="32">
        <v>42156</v>
      </c>
      <c r="Z419">
        <v>9.1082640000000001</v>
      </c>
      <c r="AA419" s="36">
        <f>IF(ISBLANK(Z420),"",Long7[[#This Row],[Adj Close]]/Z420-1)</f>
        <v>-1.0308562621803574E-3</v>
      </c>
      <c r="AE419" s="32">
        <v>42156</v>
      </c>
      <c r="AF419" s="47">
        <v>43.24427</v>
      </c>
      <c r="AG419" s="36">
        <f>IF(ISBLANK(AF420),"",Short0[[#This Row],[Adj Close]]/AF420-1)</f>
        <v>1.7155812638196544E-3</v>
      </c>
      <c r="AH419" s="40">
        <v>42156</v>
      </c>
      <c r="AI419" s="42">
        <v>26.844351</v>
      </c>
      <c r="AJ419" s="39">
        <f>IF(ISBLANK(AH420),"",Short1[[#This Row],[Adj Close]]/AH420-1)</f>
        <v>-0.9993631082350708</v>
      </c>
      <c r="AK419" s="32">
        <v>42156</v>
      </c>
      <c r="AL419" s="47">
        <v>68.660004000000001</v>
      </c>
      <c r="AM419" s="36">
        <f>IF(ISBLANK(AL420),"",Short2[[#This Row],[Adj Close]]/AL420-1)</f>
        <v>1.538007917568418E-2</v>
      </c>
      <c r="AN419" s="40">
        <v>42156</v>
      </c>
      <c r="AO419" s="42">
        <v>67.888656999999995</v>
      </c>
      <c r="AP419" s="39">
        <f>IF(ISBLANK(AO420),"",Short3[[#This Row],[Adj Close]]/AO420-1)</f>
        <v>2.0790127637978495E-2</v>
      </c>
      <c r="AQ419" s="32">
        <v>42156</v>
      </c>
      <c r="AR419" s="47">
        <v>16.818875999999999</v>
      </c>
      <c r="AS419" s="36">
        <f>IF(ISBLANK(AR420),"",Short4[[#This Row],[Adj Close]]/AR420-1)</f>
        <v>-1.0781205704209706E-2</v>
      </c>
      <c r="AT419" s="40">
        <v>42156</v>
      </c>
      <c r="AU419" s="42">
        <v>38.624263999999997</v>
      </c>
      <c r="AV419" s="39">
        <f>IF(ISBLANK(AU420),"",Short5[[#This Row],[Adj Close]]/AU420-1)</f>
        <v>-3.358789551090835E-2</v>
      </c>
      <c r="AZ419" s="40">
        <v>42156</v>
      </c>
      <c r="BA419" s="42">
        <v>53.792904</v>
      </c>
      <c r="BB419" s="39">
        <f>IF(ISBLANK(BA420),"",Short7[[#This Row],[Adj Close]]/BA420-1)</f>
        <v>2.7741661436688325E-2</v>
      </c>
    </row>
    <row r="420" spans="1:54" x14ac:dyDescent="0.25">
      <c r="A420" s="40">
        <v>42149</v>
      </c>
      <c r="B420" s="42">
        <v>2107.389893</v>
      </c>
      <c r="C420" s="39">
        <f>IF(ISBLANK(B421), "", GSPC[[#This Row],[Adj Close]]/B421-1)</f>
        <v>-8.7815797681564112E-3</v>
      </c>
      <c r="G420" s="32">
        <v>42149</v>
      </c>
      <c r="H420">
        <v>46.071587000000001</v>
      </c>
      <c r="I420" s="36">
        <f>IF(ISBLANK(H421),"",Long1[[#This Row],[Adj Close]]/H421-1)</f>
        <v>9.5362500979756515E-3</v>
      </c>
      <c r="P420" s="40">
        <v>42149</v>
      </c>
      <c r="Q420" s="38">
        <v>22.155107000000001</v>
      </c>
      <c r="R420" s="39">
        <f>IF(ISBLANK(Q421),"",Long4[[#This Row],[Adj Close]]/Q421-1)</f>
        <v>-3.1156805868638227E-2</v>
      </c>
      <c r="V420" s="40">
        <v>42149</v>
      </c>
      <c r="W420" s="38">
        <v>16.440000999999999</v>
      </c>
      <c r="X420" s="39">
        <f>IF(ISBLANK(W421),"",Long6[[#This Row],[Adj Close]]/W421-1)</f>
        <v>-3.3343435383846876E-3</v>
      </c>
      <c r="Y420" s="32">
        <v>42149</v>
      </c>
      <c r="Z420">
        <v>9.1176630000000003</v>
      </c>
      <c r="AA420" s="36">
        <f>IF(ISBLANK(Z421),"",Long7[[#This Row],[Adj Close]]/Z421-1)</f>
        <v>-5.1282851457041811E-3</v>
      </c>
      <c r="AE420" s="32">
        <v>42149</v>
      </c>
      <c r="AF420" s="47">
        <v>43.170208000000002</v>
      </c>
      <c r="AG420" s="36">
        <f>IF(ISBLANK(AF421),"",Short0[[#This Row],[Adj Close]]/AF421-1)</f>
        <v>-3.9150949170506433E-2</v>
      </c>
      <c r="AH420" s="40">
        <v>42149</v>
      </c>
      <c r="AI420" s="42">
        <v>26.976510999999999</v>
      </c>
      <c r="AJ420" s="39">
        <f>IF(ISBLANK(AH421),"",Short1[[#This Row],[Adj Close]]/AH421-1)</f>
        <v>-0.99935986638033314</v>
      </c>
      <c r="AK420" s="32">
        <v>42149</v>
      </c>
      <c r="AL420" s="47">
        <v>67.620002999999997</v>
      </c>
      <c r="AM420" s="36">
        <f>IF(ISBLANK(AL421),"",Short2[[#This Row],[Adj Close]]/AL421-1)</f>
        <v>-1.914706936039845E-2</v>
      </c>
      <c r="AN420" s="40">
        <v>42149</v>
      </c>
      <c r="AO420" s="42">
        <v>66.505989</v>
      </c>
      <c r="AP420" s="39">
        <f>IF(ISBLANK(AO421),"",Short3[[#This Row],[Adj Close]]/AO421-1)</f>
        <v>4.2636006124942671E-2</v>
      </c>
      <c r="AQ420" s="32">
        <v>42149</v>
      </c>
      <c r="AR420" s="47">
        <v>17.002179999999999</v>
      </c>
      <c r="AS420" s="36">
        <f>IF(ISBLANK(AR421),"",Short4[[#This Row],[Adj Close]]/AR421-1)</f>
        <v>-2.2858276524617027E-2</v>
      </c>
      <c r="AT420" s="40">
        <v>42149</v>
      </c>
      <c r="AU420" s="42">
        <v>39.966659999999997</v>
      </c>
      <c r="AV420" s="39">
        <f>IF(ISBLANK(AU421),"",Short5[[#This Row],[Adj Close]]/AU421-1)</f>
        <v>-2.5090301330815468E-2</v>
      </c>
      <c r="AZ420" s="40">
        <v>42149</v>
      </c>
      <c r="BA420" s="42">
        <v>52.340881000000003</v>
      </c>
      <c r="BB420" s="39">
        <f>IF(ISBLANK(BA421),"",Short7[[#This Row],[Adj Close]]/BA421-1)</f>
        <v>4.6763499405804154E-3</v>
      </c>
    </row>
    <row r="421" spans="1:54" x14ac:dyDescent="0.25">
      <c r="A421" s="40">
        <v>42142</v>
      </c>
      <c r="B421" s="42">
        <v>2126.0600589999999</v>
      </c>
      <c r="C421" s="39">
        <f>IF(ISBLANK(B422), "", GSPC[[#This Row],[Adj Close]]/B422-1)</f>
        <v>1.5687718322043853E-3</v>
      </c>
      <c r="G421" s="32">
        <v>42142</v>
      </c>
      <c r="H421">
        <v>45.636386999999999</v>
      </c>
      <c r="I421" s="36">
        <f>IF(ISBLANK(H422),"",Long1[[#This Row],[Adj Close]]/H422-1)</f>
        <v>2.6247163746895286E-3</v>
      </c>
      <c r="P421" s="40">
        <v>42142</v>
      </c>
      <c r="Q421" s="38">
        <v>22.867588000000001</v>
      </c>
      <c r="R421" s="39">
        <f>IF(ISBLANK(Q422),"",Long4[[#This Row],[Adj Close]]/Q422-1)</f>
        <v>-8.218343702599995E-3</v>
      </c>
      <c r="V421" s="40">
        <v>42142</v>
      </c>
      <c r="W421" s="38">
        <v>16.495000999999998</v>
      </c>
      <c r="X421" s="39">
        <f>IF(ISBLANK(W422),"",Long6[[#This Row],[Adj Close]]/W422-1)</f>
        <v>1.7895772909595875E-2</v>
      </c>
      <c r="Y421" s="32">
        <v>42142</v>
      </c>
      <c r="Z421">
        <v>9.1646619999999999</v>
      </c>
      <c r="AA421" s="36">
        <f>IF(ISBLANK(Z422),"",Long7[[#This Row],[Adj Close]]/Z422-1)</f>
        <v>-5.1020120152068804E-3</v>
      </c>
      <c r="AE421" s="32">
        <v>42142</v>
      </c>
      <c r="AF421" s="47">
        <v>44.929229999999997</v>
      </c>
      <c r="AG421" s="36">
        <f>IF(ISBLANK(AF422),"",Short0[[#This Row],[Adj Close]]/AF422-1)</f>
        <v>1.953744520232692E-2</v>
      </c>
      <c r="AH421" s="40">
        <v>42142</v>
      </c>
      <c r="AI421" s="42">
        <v>26.688863999999999</v>
      </c>
      <c r="AJ421" s="39">
        <f>IF(ISBLANK(AH422),"",Short1[[#This Row],[Adj Close]]/AH422-1)</f>
        <v>-0.99936658682805268</v>
      </c>
      <c r="AK421" s="32">
        <v>42142</v>
      </c>
      <c r="AL421" s="47">
        <v>68.940002000000007</v>
      </c>
      <c r="AM421" s="36">
        <f>IF(ISBLANK(AL422),"",Short2[[#This Row],[Adj Close]]/AL422-1)</f>
        <v>-1.8647658362989206E-2</v>
      </c>
      <c r="AN421" s="40">
        <v>42142</v>
      </c>
      <c r="AO421" s="42">
        <v>63.786391999999999</v>
      </c>
      <c r="AP421" s="39">
        <f>IF(ISBLANK(AO422),"",Short3[[#This Row],[Adj Close]]/AO422-1)</f>
        <v>-1.4291845921345803E-2</v>
      </c>
      <c r="AQ421" s="32">
        <v>42142</v>
      </c>
      <c r="AR421" s="47">
        <v>17.399912</v>
      </c>
      <c r="AS421" s="36">
        <f>IF(ISBLANK(AR422),"",Short4[[#This Row],[Adj Close]]/AR422-1)</f>
        <v>2.5688075125075649E-2</v>
      </c>
      <c r="AT421" s="40">
        <v>42142</v>
      </c>
      <c r="AU421" s="42">
        <v>40.995243000000002</v>
      </c>
      <c r="AV421" s="39">
        <f>IF(ISBLANK(AU422),"",Short5[[#This Row],[Adj Close]]/AU422-1)</f>
        <v>8.7945347111357819E-3</v>
      </c>
      <c r="AZ421" s="40">
        <v>42142</v>
      </c>
      <c r="BA421" s="42">
        <v>52.097256000000002</v>
      </c>
      <c r="BB421" s="39">
        <f>IF(ISBLANK(BA422),"",Short7[[#This Row],[Adj Close]]/BA422-1)</f>
        <v>6.0924918258149718E-2</v>
      </c>
    </row>
    <row r="422" spans="1:54" x14ac:dyDescent="0.25">
      <c r="A422" s="40">
        <v>42135</v>
      </c>
      <c r="B422" s="42">
        <v>2122.7299800000001</v>
      </c>
      <c r="C422" s="39">
        <f>IF(ISBLANK(B423), "", GSPC[[#This Row],[Adj Close]]/B423-1)</f>
        <v>3.1330663451443197E-3</v>
      </c>
      <c r="G422" s="32">
        <v>42135</v>
      </c>
      <c r="H422">
        <v>45.516917999999997</v>
      </c>
      <c r="I422" s="36">
        <f>IF(ISBLANK(H423),"",Long1[[#This Row],[Adj Close]]/H423-1)</f>
        <v>7.6058338509692902E-2</v>
      </c>
      <c r="P422" s="40">
        <v>42135</v>
      </c>
      <c r="Q422" s="38">
        <v>23.057079000000002</v>
      </c>
      <c r="R422" s="39">
        <f>IF(ISBLANK(Q423),"",Long4[[#This Row],[Adj Close]]/Q423-1)</f>
        <v>6.5780102892465386E-4</v>
      </c>
      <c r="V422" s="40">
        <v>42135</v>
      </c>
      <c r="W422" s="38">
        <v>16.204999999999998</v>
      </c>
      <c r="X422" s="39">
        <f>IF(ISBLANK(W423),"",Long6[[#This Row],[Adj Close]]/W423-1)</f>
        <v>-5.2339181286549907E-2</v>
      </c>
      <c r="Y422" s="32">
        <v>42135</v>
      </c>
      <c r="Z422">
        <v>9.2116600000000002</v>
      </c>
      <c r="AA422" s="36">
        <f>IF(ISBLANK(Z423),"",Long7[[#This Row],[Adj Close]]/Z423-1)</f>
        <v>-2.3904416243203053E-2</v>
      </c>
      <c r="AE422" s="32">
        <v>42135</v>
      </c>
      <c r="AF422" s="47">
        <v>44.068249000000002</v>
      </c>
      <c r="AG422" s="36">
        <f>IF(ISBLANK(AF423),"",Short0[[#This Row],[Adj Close]]/AF423-1)</f>
        <v>2.3165189781286788E-3</v>
      </c>
      <c r="AH422" s="40">
        <v>42135</v>
      </c>
      <c r="AI422" s="42">
        <v>26.890996999999999</v>
      </c>
      <c r="AJ422" s="39">
        <f>IF(ISBLANK(AH423),"",Short1[[#This Row],[Adj Close]]/AH423-1)</f>
        <v>-0.99936168351215349</v>
      </c>
      <c r="AK422" s="32">
        <v>42135</v>
      </c>
      <c r="AL422" s="47">
        <v>70.25</v>
      </c>
      <c r="AM422" s="36">
        <f>IF(ISBLANK(AL423),"",Short2[[#This Row],[Adj Close]]/AL423-1)</f>
        <v>2.4649971547548777E-2</v>
      </c>
      <c r="AN422" s="40">
        <v>42135</v>
      </c>
      <c r="AO422" s="42">
        <v>64.711235000000002</v>
      </c>
      <c r="AP422" s="39">
        <f>IF(ISBLANK(AO423),"",Short3[[#This Row],[Adj Close]]/AO423-1)</f>
        <v>-8.9747864474075678E-3</v>
      </c>
      <c r="AQ422" s="32">
        <v>42135</v>
      </c>
      <c r="AR422" s="47">
        <v>16.964136</v>
      </c>
      <c r="AS422" s="36">
        <f>IF(ISBLANK(AR423),"",Short4[[#This Row],[Adj Close]]/AR423-1)</f>
        <v>1.0090703798456113E-2</v>
      </c>
      <c r="AT422" s="40">
        <v>42135</v>
      </c>
      <c r="AU422" s="42">
        <v>40.637852000000002</v>
      </c>
      <c r="AV422" s="39">
        <f>IF(ISBLANK(AU423),"",Short5[[#This Row],[Adj Close]]/AU423-1)</f>
        <v>2.5516703897868531E-2</v>
      </c>
      <c r="AZ422" s="40">
        <v>42135</v>
      </c>
      <c r="BA422" s="42">
        <v>49.105507000000003</v>
      </c>
      <c r="BB422" s="39">
        <f>IF(ISBLANK(BA423),"",Short7[[#This Row],[Adj Close]]/BA423-1)</f>
        <v>8.203267283988902E-3</v>
      </c>
    </row>
    <row r="423" spans="1:54" x14ac:dyDescent="0.25">
      <c r="A423" s="40">
        <v>42128</v>
      </c>
      <c r="B423" s="42">
        <v>2116.1000979999999</v>
      </c>
      <c r="C423" s="39">
        <f>IF(ISBLANK(B424), "", GSPC[[#This Row],[Adj Close]]/B424-1)</f>
        <v>3.7044518806834681E-3</v>
      </c>
      <c r="G423" s="32">
        <v>42128</v>
      </c>
      <c r="H423">
        <v>42.299675000000001</v>
      </c>
      <c r="I423" s="36">
        <f>IF(ISBLANK(H424),"",Long1[[#This Row],[Adj Close]]/H424-1)</f>
        <v>-6.0842678308149489E-3</v>
      </c>
      <c r="P423" s="40">
        <v>42128</v>
      </c>
      <c r="Q423" s="38">
        <v>23.041922</v>
      </c>
      <c r="R423" s="39">
        <f>IF(ISBLANK(Q424),"",Long4[[#This Row],[Adj Close]]/Q424-1)</f>
        <v>-5.6486674026876349E-2</v>
      </c>
      <c r="V423" s="40">
        <v>42128</v>
      </c>
      <c r="W423" s="38">
        <v>17.100000000000001</v>
      </c>
      <c r="X423" s="39">
        <f>IF(ISBLANK(W424),"",Long6[[#This Row],[Adj Close]]/W424-1)</f>
        <v>4.0462491053391725E-2</v>
      </c>
      <c r="Y423" s="32">
        <v>42128</v>
      </c>
      <c r="Z423">
        <v>9.4372520000000009</v>
      </c>
      <c r="AA423" s="36">
        <f>IF(ISBLANK(Z424),"",Long7[[#This Row],[Adj Close]]/Z424-1)</f>
        <v>1.4141507057643166E-2</v>
      </c>
      <c r="AE423" s="32">
        <v>42128</v>
      </c>
      <c r="AF423" s="47">
        <v>43.9664</v>
      </c>
      <c r="AG423" s="36">
        <f>IF(ISBLANK(AF424),"",Short0[[#This Row],[Adj Close]]/AF424-1)</f>
        <v>1.4309954715899575E-2</v>
      </c>
      <c r="AH423" s="40">
        <v>42128</v>
      </c>
      <c r="AI423" s="42">
        <v>28.461383999999999</v>
      </c>
      <c r="AJ423" s="39">
        <f>IF(ISBLANK(AH424),"",Short1[[#This Row],[Adj Close]]/AH424-1)</f>
        <v>-0.99932429467486528</v>
      </c>
      <c r="AK423" s="32">
        <v>42128</v>
      </c>
      <c r="AL423" s="47">
        <v>68.559997999999993</v>
      </c>
      <c r="AM423" s="36">
        <f>IF(ISBLANK(AL424),"",Short2[[#This Row],[Adj Close]]/AL424-1)</f>
        <v>2.7731959642211867E-2</v>
      </c>
      <c r="AN423" s="40">
        <v>42128</v>
      </c>
      <c r="AO423" s="42">
        <v>65.297263999999998</v>
      </c>
      <c r="AP423" s="39">
        <f>IF(ISBLANK(AO424),"",Short3[[#This Row],[Adj Close]]/AO424-1)</f>
        <v>-3.4916855785810164E-2</v>
      </c>
      <c r="AQ423" s="32">
        <v>42128</v>
      </c>
      <c r="AR423" s="47">
        <v>16.794665999999999</v>
      </c>
      <c r="AS423" s="36">
        <f>IF(ISBLANK(AR424),"",Short4[[#This Row],[Adj Close]]/AR424-1)</f>
        <v>-1.8989974748492511E-2</v>
      </c>
      <c r="AT423" s="40">
        <v>42128</v>
      </c>
      <c r="AU423" s="42">
        <v>39.626708999999998</v>
      </c>
      <c r="AV423" s="39">
        <f>IF(ISBLANK(AU424),"",Short5[[#This Row],[Adj Close]]/AU424-1)</f>
        <v>1.0671491019579538E-2</v>
      </c>
      <c r="AZ423" s="40">
        <v>42128</v>
      </c>
      <c r="BA423" s="42">
        <v>48.705959</v>
      </c>
      <c r="BB423" s="39">
        <f>IF(ISBLANK(BA424),"",Short7[[#This Row],[Adj Close]]/BA424-1)</f>
        <v>0.12087895523481018</v>
      </c>
    </row>
    <row r="424" spans="1:54" x14ac:dyDescent="0.25">
      <c r="A424" s="40">
        <v>42121</v>
      </c>
      <c r="B424" s="42">
        <v>2108.290039</v>
      </c>
      <c r="C424" s="39">
        <f>IF(ISBLANK(B425), "", GSPC[[#This Row],[Adj Close]]/B425-1)</f>
        <v>-4.4387527267383264E-3</v>
      </c>
      <c r="G424" s="32">
        <v>42121</v>
      </c>
      <c r="H424">
        <v>42.558613000000001</v>
      </c>
      <c r="I424" s="36">
        <f>IF(ISBLANK(H425),"",Long1[[#This Row],[Adj Close]]/H425-1)</f>
        <v>-1.9626807953122105E-2</v>
      </c>
      <c r="P424" s="40">
        <v>42121</v>
      </c>
      <c r="Q424" s="38">
        <v>24.421406000000001</v>
      </c>
      <c r="R424" s="39">
        <f>IF(ISBLANK(Q425),"",Long4[[#This Row],[Adj Close]]/Q425-1)</f>
        <v>-2.5408321224801966E-2</v>
      </c>
      <c r="V424" s="40">
        <v>42121</v>
      </c>
      <c r="W424" s="38">
        <v>16.434999000000001</v>
      </c>
      <c r="X424" s="39">
        <f>IF(ISBLANK(W425),"",Long6[[#This Row],[Adj Close]]/W425-1)</f>
        <v>-5.5459827586206711E-2</v>
      </c>
      <c r="Y424" s="32">
        <v>42121</v>
      </c>
      <c r="Z424">
        <v>9.3056560000000008</v>
      </c>
      <c r="AA424" s="36">
        <f>IF(ISBLANK(Z425),"",Long7[[#This Row],[Adj Close]]/Z425-1)</f>
        <v>8.1466154608347274E-3</v>
      </c>
      <c r="AE424" s="32">
        <v>42121</v>
      </c>
      <c r="AF424" s="47">
        <v>43.346119000000002</v>
      </c>
      <c r="AG424" s="36">
        <f>IF(ISBLANK(AF425),"",Short0[[#This Row],[Adj Close]]/AF425-1)</f>
        <v>-7.0229805534782752E-3</v>
      </c>
      <c r="AH424" s="40">
        <v>42121</v>
      </c>
      <c r="AI424" s="42">
        <v>27.349674</v>
      </c>
      <c r="AJ424" s="39">
        <f>IF(ISBLANK(AH425),"",Short1[[#This Row],[Adj Close]]/AH425-1)</f>
        <v>-0.9993505799971506</v>
      </c>
      <c r="AK424" s="32">
        <v>42121</v>
      </c>
      <c r="AL424" s="47">
        <v>66.709998999999996</v>
      </c>
      <c r="AM424" s="36">
        <f>IF(ISBLANK(AL425),"",Short2[[#This Row],[Adj Close]]/AL425-1)</f>
        <v>-1.7236270649805818E-2</v>
      </c>
      <c r="AN424" s="40">
        <v>42121</v>
      </c>
      <c r="AO424" s="42">
        <v>67.659728999999999</v>
      </c>
      <c r="AP424" s="39">
        <f>IF(ISBLANK(AO425),"",Short3[[#This Row],[Adj Close]]/AO425-1)</f>
        <v>-2.8530225961529543E-2</v>
      </c>
      <c r="AQ424" s="32">
        <v>42121</v>
      </c>
      <c r="AR424" s="47">
        <v>17.119769999999999</v>
      </c>
      <c r="AS424" s="36">
        <f>IF(ISBLANK(AR425),"",Short4[[#This Row],[Adj Close]]/AR425-1)</f>
        <v>0.14556813414890124</v>
      </c>
      <c r="AT424" s="40">
        <v>42121</v>
      </c>
      <c r="AU424" s="42">
        <v>39.208297999999999</v>
      </c>
      <c r="AV424" s="39">
        <f>IF(ISBLANK(AU425),"",Short5[[#This Row],[Adj Close]]/AU425-1)</f>
        <v>-2.2245442297996743E-4</v>
      </c>
      <c r="AZ424" s="40">
        <v>42121</v>
      </c>
      <c r="BA424" s="42">
        <v>43.453361999999998</v>
      </c>
      <c r="BB424" s="39">
        <f>IF(ISBLANK(BA425),"",Short7[[#This Row],[Adj Close]]/BA425-1)</f>
        <v>-6.3235223959248188E-2</v>
      </c>
    </row>
    <row r="425" spans="1:54" x14ac:dyDescent="0.25">
      <c r="A425" s="40">
        <v>42114</v>
      </c>
      <c r="B425" s="42">
        <v>2117.6899410000001</v>
      </c>
      <c r="C425" s="39">
        <f>IF(ISBLANK(B426), "", GSPC[[#This Row],[Adj Close]]/B426-1)</f>
        <v>1.7542937272566395E-2</v>
      </c>
      <c r="G425" s="32">
        <v>42114</v>
      </c>
      <c r="H425">
        <v>43.410625000000003</v>
      </c>
      <c r="I425" s="36">
        <f>IF(ISBLANK(H426),"",Long1[[#This Row],[Adj Close]]/H426-1)</f>
        <v>1.3851023451641131E-2</v>
      </c>
      <c r="P425" s="40">
        <v>42114</v>
      </c>
      <c r="Q425" s="38">
        <v>25.05809</v>
      </c>
      <c r="R425" s="39">
        <f>IF(ISBLANK(Q426),"",Long4[[#This Row],[Adj Close]]/Q426-1)</f>
        <v>7.3128203994383689E-3</v>
      </c>
      <c r="V425" s="40">
        <v>42114</v>
      </c>
      <c r="W425" s="38">
        <v>17.399999999999999</v>
      </c>
      <c r="X425" s="39">
        <f>IF(ISBLANK(W426),"",Long6[[#This Row],[Adj Close]]/W426-1)</f>
        <v>-2.0073990253743901E-3</v>
      </c>
      <c r="Y425" s="32">
        <v>42114</v>
      </c>
      <c r="Z425">
        <v>9.2304589999999997</v>
      </c>
      <c r="AA425" s="36">
        <f>IF(ISBLANK(Z426),"",Long7[[#This Row],[Adj Close]]/Z426-1)</f>
        <v>1.2371152563984911E-2</v>
      </c>
      <c r="AE425" s="32">
        <v>42114</v>
      </c>
      <c r="AF425" s="47">
        <v>43.652690999999997</v>
      </c>
      <c r="AG425" s="36">
        <f>IF(ISBLANK(AF426),"",Short0[[#This Row],[Adj Close]]/AF426-1)</f>
        <v>-2.8612550807218917E-2</v>
      </c>
      <c r="AH425" s="40">
        <v>42114</v>
      </c>
      <c r="AI425" s="42">
        <v>27.512920000000001</v>
      </c>
      <c r="AJ425" s="39">
        <f>IF(ISBLANK(AH426),"",Short1[[#This Row],[Adj Close]]/AH426-1)</f>
        <v>-0.99934659510295198</v>
      </c>
      <c r="AK425" s="32">
        <v>42114</v>
      </c>
      <c r="AL425" s="47">
        <v>67.879997000000003</v>
      </c>
      <c r="AM425" s="36">
        <f>IF(ISBLANK(AL426),"",Short2[[#This Row],[Adj Close]]/AL426-1)</f>
        <v>8.7646162473962619E-2</v>
      </c>
      <c r="AN425" s="40">
        <v>42114</v>
      </c>
      <c r="AO425" s="42">
        <v>69.646766999999997</v>
      </c>
      <c r="AP425" s="39">
        <f>IF(ISBLANK(AO426),"",Short3[[#This Row],[Adj Close]]/AO426-1)</f>
        <v>8.9372822629374404E-2</v>
      </c>
      <c r="AQ425" s="32">
        <v>42114</v>
      </c>
      <c r="AR425" s="47">
        <v>14.944349000000001</v>
      </c>
      <c r="AS425" s="36">
        <f>IF(ISBLANK(AR426),"",Short4[[#This Row],[Adj Close]]/AR426-1)</f>
        <v>2.7586236771958372E-2</v>
      </c>
      <c r="AT425" s="40">
        <v>42114</v>
      </c>
      <c r="AU425" s="42">
        <v>39.217022</v>
      </c>
      <c r="AV425" s="39">
        <f>IF(ISBLANK(AU426),"",Short5[[#This Row],[Adj Close]]/AU426-1)</f>
        <v>-7.2813418586040735E-3</v>
      </c>
      <c r="AZ425" s="40">
        <v>42114</v>
      </c>
      <c r="BA425" s="42">
        <v>46.386631000000001</v>
      </c>
      <c r="BB425" s="39">
        <f>IF(ISBLANK(BA426),"",Short7[[#This Row],[Adj Close]]/BA426-1)</f>
        <v>-1.2448123681216949E-2</v>
      </c>
    </row>
    <row r="426" spans="1:54" x14ac:dyDescent="0.25">
      <c r="A426" s="40">
        <v>42107</v>
      </c>
      <c r="B426" s="42">
        <v>2081.179932</v>
      </c>
      <c r="C426" s="39">
        <f>IF(ISBLANK(B427), "", GSPC[[#This Row],[Adj Close]]/B427-1)</f>
        <v>-9.9331733699050684E-3</v>
      </c>
      <c r="G426" s="32">
        <v>42107</v>
      </c>
      <c r="H426">
        <v>42.817557999999998</v>
      </c>
      <c r="I426" s="36">
        <f>IF(ISBLANK(H427),"",Long1[[#This Row],[Adj Close]]/H427-1)</f>
        <v>-3.4469793225167855E-2</v>
      </c>
      <c r="P426" s="40">
        <v>42107</v>
      </c>
      <c r="Q426" s="38">
        <v>24.876175</v>
      </c>
      <c r="R426" s="39">
        <f>IF(ISBLANK(Q427),"",Long4[[#This Row],[Adj Close]]/Q427-1)</f>
        <v>3.9923874897318967E-2</v>
      </c>
      <c r="V426" s="40">
        <v>42107</v>
      </c>
      <c r="W426" s="38">
        <v>17.434999000000001</v>
      </c>
      <c r="X426" s="39">
        <f>IF(ISBLANK(W427),"",Long6[[#This Row],[Adj Close]]/W427-1)</f>
        <v>-3.0311512791991069E-2</v>
      </c>
      <c r="Y426" s="32">
        <v>42107</v>
      </c>
      <c r="Z426">
        <v>9.1176630000000003</v>
      </c>
      <c r="AA426" s="36">
        <f>IF(ISBLANK(Z427),"",Long7[[#This Row],[Adj Close]]/Z427-1)</f>
        <v>-4.7151344357371339E-2</v>
      </c>
      <c r="AE426" s="32">
        <v>42107</v>
      </c>
      <c r="AF426" s="47">
        <v>44.938496000000001</v>
      </c>
      <c r="AG426" s="36">
        <f>IF(ISBLANK(AF427),"",Short0[[#This Row],[Adj Close]]/AF427-1)</f>
        <v>-3.8019763126166284E-2</v>
      </c>
      <c r="AH426" s="40">
        <v>42107</v>
      </c>
      <c r="AI426" s="42">
        <v>28.344776</v>
      </c>
      <c r="AJ426" s="39">
        <f>IF(ISBLANK(AH427),"",Short1[[#This Row],[Adj Close]]/AH427-1)</f>
        <v>-0.99932672741092632</v>
      </c>
      <c r="AK426" s="32">
        <v>42107</v>
      </c>
      <c r="AL426" s="47">
        <v>62.41</v>
      </c>
      <c r="AM426" s="36">
        <f>IF(ISBLANK(AL427),"",Short2[[#This Row],[Adj Close]]/AL427-1)</f>
        <v>-1.2030996106727754E-2</v>
      </c>
      <c r="AN426" s="40">
        <v>42107</v>
      </c>
      <c r="AO426" s="42">
        <v>63.932903000000003</v>
      </c>
      <c r="AP426" s="39">
        <f>IF(ISBLANK(AO427),"",Short3[[#This Row],[Adj Close]]/AO427-1)</f>
        <v>-5.9795088396640272E-3</v>
      </c>
      <c r="AQ426" s="32">
        <v>42107</v>
      </c>
      <c r="AR426" s="47">
        <v>14.543158</v>
      </c>
      <c r="AS426" s="36">
        <f>IF(ISBLANK(AR427),"",Short4[[#This Row],[Adj Close]]/AR427-1)</f>
        <v>-7.5417766064990177E-2</v>
      </c>
      <c r="AT426" s="40">
        <v>42107</v>
      </c>
      <c r="AU426" s="42">
        <v>39.504669</v>
      </c>
      <c r="AV426" s="39">
        <f>IF(ISBLANK(AU427),"",Short5[[#This Row],[Adj Close]]/AU427-1)</f>
        <v>-1.1559409768041595E-2</v>
      </c>
      <c r="AZ426" s="40">
        <v>42107</v>
      </c>
      <c r="BA426" s="42">
        <v>46.971336000000001</v>
      </c>
      <c r="BB426" s="39">
        <f>IF(ISBLANK(BA427),"",Short7[[#This Row],[Adj Close]]/BA427-1)</f>
        <v>7.314542572647742E-3</v>
      </c>
    </row>
    <row r="427" spans="1:54" x14ac:dyDescent="0.25">
      <c r="A427" s="40">
        <v>42100</v>
      </c>
      <c r="B427" s="42">
        <v>2102.0600589999999</v>
      </c>
      <c r="C427" s="39">
        <f>IF(ISBLANK(B428), "", GSPC[[#This Row],[Adj Close]]/B428-1)</f>
        <v>1.6981508428938419E-2</v>
      </c>
      <c r="G427" s="32">
        <v>42100</v>
      </c>
      <c r="H427">
        <v>44.346161000000002</v>
      </c>
      <c r="I427" s="36">
        <f>IF(ISBLANK(H428),"",Long1[[#This Row],[Adj Close]]/H428-1)</f>
        <v>3.1274220182223145E-2</v>
      </c>
      <c r="P427" s="40">
        <v>42100</v>
      </c>
      <c r="Q427" s="38">
        <v>23.921150000000001</v>
      </c>
      <c r="R427" s="39">
        <f>IF(ISBLANK(Q428),"",Long4[[#This Row],[Adj Close]]/Q428-1)</f>
        <v>2.5674370988908901E-2</v>
      </c>
      <c r="V427" s="40">
        <v>42100</v>
      </c>
      <c r="W427" s="38">
        <v>17.98</v>
      </c>
      <c r="X427" s="39">
        <f>IF(ISBLANK(W428),"",Long6[[#This Row],[Adj Close]]/W428-1)</f>
        <v>3.8106235565819935E-2</v>
      </c>
      <c r="Y427" s="32">
        <v>42100</v>
      </c>
      <c r="Z427">
        <v>9.5688469999999999</v>
      </c>
      <c r="AA427" s="36">
        <f>IF(ISBLANK(Z428),"",Long7[[#This Row],[Adj Close]]/Z428-1)</f>
        <v>-2.862589530472337E-2</v>
      </c>
      <c r="AE427" s="32">
        <v>42100</v>
      </c>
      <c r="AF427" s="47">
        <v>46.714573000000001</v>
      </c>
      <c r="AG427" s="36">
        <f>IF(ISBLANK(AF428),"",Short0[[#This Row],[Adj Close]]/AF428-1)</f>
        <v>-5.0573292113292423E-2</v>
      </c>
      <c r="AH427" s="40">
        <v>42100</v>
      </c>
      <c r="AI427" s="42">
        <v>29.992906999999999</v>
      </c>
      <c r="AJ427" s="39">
        <f>IF(ISBLANK(AH428),"",Short1[[#This Row],[Adj Close]]/AH428-1)</f>
        <v>-0.99928746093174636</v>
      </c>
      <c r="AK427" s="32">
        <v>42100</v>
      </c>
      <c r="AL427" s="47">
        <v>63.169998</v>
      </c>
      <c r="AM427" s="36">
        <f>IF(ISBLANK(AL428),"",Short2[[#This Row],[Adj Close]]/AL428-1)</f>
        <v>6.6520310653385151E-2</v>
      </c>
      <c r="AN427" s="40">
        <v>42100</v>
      </c>
      <c r="AO427" s="42">
        <v>64.317490000000006</v>
      </c>
      <c r="AP427" s="39">
        <f>IF(ISBLANK(AO428),"",Short3[[#This Row],[Adj Close]]/AO428-1)</f>
        <v>0.20894996981078484</v>
      </c>
      <c r="AQ427" s="32">
        <v>42100</v>
      </c>
      <c r="AR427" s="47">
        <v>15.729437000000001</v>
      </c>
      <c r="AS427" s="36">
        <f>IF(ISBLANK(AR428),"",Short4[[#This Row],[Adj Close]]/AR428-1)</f>
        <v>2.2022481400864269E-2</v>
      </c>
      <c r="AT427" s="40">
        <v>42100</v>
      </c>
      <c r="AU427" s="42">
        <v>39.966659999999997</v>
      </c>
      <c r="AV427" s="39">
        <f>IF(ISBLANK(AU428),"",Short5[[#This Row],[Adj Close]]/AU428-1)</f>
        <v>-4.3609838181413174E-4</v>
      </c>
      <c r="AZ427" s="40">
        <v>42100</v>
      </c>
      <c r="BA427" s="42">
        <v>46.630257</v>
      </c>
      <c r="BB427" s="39">
        <f>IF(ISBLANK(BA428),"",Short7[[#This Row],[Adj Close]]/BA428-1)</f>
        <v>1.4630994036100242E-2</v>
      </c>
    </row>
    <row r="428" spans="1:54" x14ac:dyDescent="0.25">
      <c r="A428" s="40">
        <v>42093</v>
      </c>
      <c r="B428" s="42">
        <v>2066.959961</v>
      </c>
      <c r="C428" s="39">
        <f>IF(ISBLANK(B429), "", GSPC[[#This Row],[Adj Close]]/B429-1)</f>
        <v>2.882039447632323E-3</v>
      </c>
      <c r="G428" s="32">
        <v>42093</v>
      </c>
      <c r="H428">
        <v>43.001328000000001</v>
      </c>
      <c r="I428" s="36">
        <f>IF(ISBLANK(H429),"",Long1[[#This Row],[Adj Close]]/H429-1)</f>
        <v>-7.5188740423168809E-3</v>
      </c>
      <c r="P428" s="40">
        <v>42093</v>
      </c>
      <c r="Q428" s="38">
        <v>23.322362999999999</v>
      </c>
      <c r="R428" s="39">
        <f>IF(ISBLANK(Q429),"",Long4[[#This Row],[Adj Close]]/Q429-1)</f>
        <v>5.7025028016030044E-2</v>
      </c>
      <c r="V428" s="40">
        <v>42093</v>
      </c>
      <c r="W428" s="38">
        <v>17.32</v>
      </c>
      <c r="X428" s="39">
        <f>IF(ISBLANK(W429),"",Long6[[#This Row],[Adj Close]]/W429-1)</f>
        <v>2.3640661938534091E-2</v>
      </c>
      <c r="Y428" s="32">
        <v>42093</v>
      </c>
      <c r="Z428">
        <v>9.8508359999999993</v>
      </c>
      <c r="AA428" s="36">
        <f>IF(ISBLANK(Z429),"",Long7[[#This Row],[Adj Close]]/Z429-1)</f>
        <v>-9.4518429821798255E-3</v>
      </c>
      <c r="AE428" s="32">
        <v>42093</v>
      </c>
      <c r="AF428" s="47">
        <v>49.202927000000003</v>
      </c>
      <c r="AG428" s="36">
        <f>IF(ISBLANK(AF429),"",Short0[[#This Row],[Adj Close]]/AF429-1)</f>
        <v>5.4729147733939998E-2</v>
      </c>
      <c r="AH428" s="40">
        <v>42093</v>
      </c>
      <c r="AI428" s="42">
        <v>29.71303</v>
      </c>
      <c r="AJ428" s="39">
        <f>IF(ISBLANK(AH429),"",Short1[[#This Row],[Adj Close]]/AH429-1)</f>
        <v>-0.99929399253908668</v>
      </c>
      <c r="AK428" s="32">
        <v>42093</v>
      </c>
      <c r="AL428" s="47">
        <v>59.23</v>
      </c>
      <c r="AM428" s="36">
        <f>IF(ISBLANK(AL429),"",Short2[[#This Row],[Adj Close]]/AL429-1)</f>
        <v>-1.9370893398314881E-2</v>
      </c>
      <c r="AN428" s="40">
        <v>42093</v>
      </c>
      <c r="AO428" s="42">
        <v>53.201118000000001</v>
      </c>
      <c r="AP428" s="39">
        <f>IF(ISBLANK(AO429),"",Short3[[#This Row],[Adj Close]]/AO429-1)</f>
        <v>-5.7277298624619499E-2</v>
      </c>
      <c r="AQ428" s="32">
        <v>42093</v>
      </c>
      <c r="AR428" s="47">
        <v>15.390499999999999</v>
      </c>
      <c r="AS428" s="36">
        <f>IF(ISBLANK(AR429),"",Short4[[#This Row],[Adj Close]]/AR429-1)</f>
        <v>-2.3480377986473178E-2</v>
      </c>
      <c r="AT428" s="40">
        <v>42093</v>
      </c>
      <c r="AU428" s="42">
        <v>39.984096999999998</v>
      </c>
      <c r="AV428" s="39">
        <f>IF(ISBLANK(AU429),"",Short5[[#This Row],[Adj Close]]/AU429-1)</f>
        <v>-3.9085731590433603E-3</v>
      </c>
      <c r="AZ428" s="40">
        <v>42093</v>
      </c>
      <c r="BA428" s="42">
        <v>45.957847999999998</v>
      </c>
      <c r="BB428" s="39">
        <f>IF(ISBLANK(BA429),"",Short7[[#This Row],[Adj Close]]/BA429-1)</f>
        <v>8.1231859623371871E-3</v>
      </c>
    </row>
    <row r="429" spans="1:54" x14ac:dyDescent="0.25">
      <c r="A429" s="40">
        <v>42086</v>
      </c>
      <c r="B429" s="42">
        <v>2061.0200199999999</v>
      </c>
      <c r="C429" s="39">
        <f>IF(ISBLANK(B430), "", GSPC[[#This Row],[Adj Close]]/B430-1)</f>
        <v>-2.2332942370557163E-2</v>
      </c>
      <c r="G429" s="32">
        <v>42086</v>
      </c>
      <c r="H429">
        <v>43.327098999999997</v>
      </c>
      <c r="I429" s="36">
        <f>IF(ISBLANK(H430),"",Long1[[#This Row],[Adj Close]]/H430-1)</f>
        <v>9.3405780868647259E-3</v>
      </c>
      <c r="P429" s="40">
        <v>42086</v>
      </c>
      <c r="Q429" s="38">
        <v>22.064153999999998</v>
      </c>
      <c r="R429" s="39">
        <f>IF(ISBLANK(Q430),"",Long4[[#This Row],[Adj Close]]/Q430-1)</f>
        <v>3.2269422684523486E-2</v>
      </c>
      <c r="V429" s="40">
        <v>42086</v>
      </c>
      <c r="W429" s="38">
        <v>16.920000000000002</v>
      </c>
      <c r="X429" s="39">
        <f>IF(ISBLANK(W430),"",Long6[[#This Row],[Adj Close]]/W430-1)</f>
        <v>-1.5420367496093546E-2</v>
      </c>
      <c r="Y429" s="32">
        <v>42086</v>
      </c>
      <c r="Z429">
        <v>9.9448329999999991</v>
      </c>
      <c r="AA429" s="36">
        <f>IF(ISBLANK(Z430),"",Long7[[#This Row],[Adj Close]]/Z430-1)</f>
        <v>6.4386340734572611E-2</v>
      </c>
      <c r="AE429" s="32">
        <v>42086</v>
      </c>
      <c r="AF429" s="47">
        <v>46.649822</v>
      </c>
      <c r="AG429" s="36">
        <f>IF(ISBLANK(AF430),"",Short0[[#This Row],[Adj Close]]/AF430-1)</f>
        <v>3.3825628609205349E-3</v>
      </c>
      <c r="AH429" s="40">
        <v>42086</v>
      </c>
      <c r="AI429" s="42">
        <v>29.915161000000001</v>
      </c>
      <c r="AJ429" s="39">
        <f>IF(ISBLANK(AH430),"",Short1[[#This Row],[Adj Close]]/AH430-1)</f>
        <v>-0.99928907148458856</v>
      </c>
      <c r="AK429" s="32">
        <v>42086</v>
      </c>
      <c r="AL429" s="47">
        <v>60.400002000000001</v>
      </c>
      <c r="AM429" s="36">
        <f>IF(ISBLANK(AL430),"",Short2[[#This Row],[Adj Close]]/AL430-1)</f>
        <v>-2.7688297290539232E-2</v>
      </c>
      <c r="AN429" s="40">
        <v>42086</v>
      </c>
      <c r="AO429" s="42">
        <v>56.433475000000001</v>
      </c>
      <c r="AP429" s="39">
        <f>IF(ISBLANK(AO430),"",Short3[[#This Row],[Adj Close]]/AO430-1)</f>
        <v>-2.2676830871382836E-2</v>
      </c>
      <c r="AQ429" s="32">
        <v>42086</v>
      </c>
      <c r="AR429" s="47">
        <v>15.760564</v>
      </c>
      <c r="AS429" s="36">
        <f>IF(ISBLANK(AR430),"",Short4[[#This Row],[Adj Close]]/AR430-1)</f>
        <v>-3.5759618335989951E-2</v>
      </c>
      <c r="AT429" s="40">
        <v>42086</v>
      </c>
      <c r="AU429" s="42">
        <v>40.140991</v>
      </c>
      <c r="AV429" s="39">
        <f>IF(ISBLANK(AU430),"",Short5[[#This Row],[Adj Close]]/AU430-1)</f>
        <v>-9.6775356273527402E-3</v>
      </c>
      <c r="AZ429" s="40">
        <v>42086</v>
      </c>
      <c r="BA429" s="42">
        <v>45.587532000000003</v>
      </c>
      <c r="BB429" s="39">
        <f>IF(ISBLANK(BA430),"",Short7[[#This Row],[Adj Close]]/BA430-1)</f>
        <v>5.3129068058298534E-2</v>
      </c>
    </row>
    <row r="430" spans="1:54" x14ac:dyDescent="0.25">
      <c r="A430" s="40">
        <v>42079</v>
      </c>
      <c r="B430" s="42">
        <v>2108.1000979999999</v>
      </c>
      <c r="C430" s="39">
        <f>IF(ISBLANK(B431), "", GSPC[[#This Row],[Adj Close]]/B431-1)</f>
        <v>2.6638842218080327E-2</v>
      </c>
      <c r="G430" s="32">
        <v>42079</v>
      </c>
      <c r="H430">
        <v>42.926144000000001</v>
      </c>
      <c r="I430" s="36">
        <f>IF(ISBLANK(H431),"",Long1[[#This Row],[Adj Close]]/H431-1)</f>
        <v>6.8574488518904353E-3</v>
      </c>
      <c r="P430" s="40">
        <v>42079</v>
      </c>
      <c r="Q430" s="38">
        <v>21.374414000000002</v>
      </c>
      <c r="R430" s="39">
        <f>IF(ISBLANK(Q431),"",Long4[[#This Row],[Adj Close]]/Q431-1)</f>
        <v>2.0260616311586377E-2</v>
      </c>
      <c r="V430" s="40">
        <v>42079</v>
      </c>
      <c r="W430" s="38">
        <v>17.184999000000001</v>
      </c>
      <c r="X430" s="39">
        <f>IF(ISBLANK(W431),"",Long6[[#This Row],[Adj Close]]/W431-1)</f>
        <v>2.0184032067915192E-2</v>
      </c>
      <c r="Y430" s="32">
        <v>42079</v>
      </c>
      <c r="Z430">
        <v>9.3432549999999992</v>
      </c>
      <c r="AA430" s="36">
        <f>IF(ISBLANK(Z431),"",Long7[[#This Row],[Adj Close]]/Z431-1)</f>
        <v>-2.0689684809669151E-2</v>
      </c>
      <c r="AE430" s="32">
        <v>42079</v>
      </c>
      <c r="AF430" s="47">
        <v>46.492558000000002</v>
      </c>
      <c r="AG430" s="36">
        <f>IF(ISBLANK(AF431),"",Short0[[#This Row],[Adj Close]]/AF431-1)</f>
        <v>2.1544594153368735E-2</v>
      </c>
      <c r="AH430" s="40">
        <v>42079</v>
      </c>
      <c r="AI430" s="42">
        <v>31.146909999999998</v>
      </c>
      <c r="AJ430" s="39">
        <f>IF(ISBLANK(AH431),"",Short1[[#This Row],[Adj Close]]/AH431-1)</f>
        <v>-0.99925967603156496</v>
      </c>
      <c r="AK430" s="32">
        <v>42079</v>
      </c>
      <c r="AL430" s="47">
        <v>62.119999</v>
      </c>
      <c r="AM430" s="36">
        <f>IF(ISBLANK(AL431),"",Short2[[#This Row],[Adj Close]]/AL431-1)</f>
        <v>-1.1142964024196123E-2</v>
      </c>
      <c r="AN430" s="40">
        <v>42079</v>
      </c>
      <c r="AO430" s="42">
        <v>57.742901000000003</v>
      </c>
      <c r="AP430" s="39">
        <f>IF(ISBLANK(AO431),"",Short3[[#This Row],[Adj Close]]/AO431-1)</f>
        <v>5.5220974356056107E-2</v>
      </c>
      <c r="AQ430" s="32">
        <v>42079</v>
      </c>
      <c r="AR430" s="47">
        <v>16.345057000000001</v>
      </c>
      <c r="AS430" s="36">
        <f>IF(ISBLANK(AR431),"",Short4[[#This Row],[Adj Close]]/AR431-1)</f>
        <v>1.6781406943115362E-2</v>
      </c>
      <c r="AT430" s="40">
        <v>42079</v>
      </c>
      <c r="AU430" s="42">
        <v>40.533253000000002</v>
      </c>
      <c r="AV430" s="39">
        <f>IF(ISBLANK(AU431),"",Short5[[#This Row],[Adj Close]]/AU431-1)</f>
        <v>-7.0467565297666068E-3</v>
      </c>
      <c r="AZ430" s="40">
        <v>42079</v>
      </c>
      <c r="BA430" s="42">
        <v>43.287697000000001</v>
      </c>
      <c r="BB430" s="39">
        <f>IF(ISBLANK(BA431),"",Short7[[#This Row],[Adj Close]]/BA431-1)</f>
        <v>6.7019067084856498E-2</v>
      </c>
    </row>
    <row r="431" spans="1:54" x14ac:dyDescent="0.25">
      <c r="A431" s="40">
        <v>42072</v>
      </c>
      <c r="B431" s="42">
        <v>2053.3999020000001</v>
      </c>
      <c r="C431" s="39">
        <f>IF(ISBLANK(B432), "", GSPC[[#This Row],[Adj Close]]/B432-1)</f>
        <v>-8.6228227811919744E-3</v>
      </c>
      <c r="G431" s="32">
        <v>42072</v>
      </c>
      <c r="H431">
        <v>42.633785000000003</v>
      </c>
      <c r="I431" s="36">
        <f>IF(ISBLANK(H432),"",Long1[[#This Row],[Adj Close]]/H432-1)</f>
        <v>3.9339271849649915E-3</v>
      </c>
      <c r="P431" s="40">
        <v>42072</v>
      </c>
      <c r="Q431" s="38">
        <v>20.949954999999999</v>
      </c>
      <c r="R431" s="39">
        <f>IF(ISBLANK(Q432),"",Long4[[#This Row],[Adj Close]]/Q432-1)</f>
        <v>-4.7957721779293139E-2</v>
      </c>
      <c r="V431" s="40">
        <v>42072</v>
      </c>
      <c r="W431" s="38">
        <v>16.844999000000001</v>
      </c>
      <c r="X431" s="39">
        <f>IF(ISBLANK(W432),"",Long6[[#This Row],[Adj Close]]/W432-1)</f>
        <v>-3.2544970414200014E-3</v>
      </c>
      <c r="Y431" s="32">
        <v>42072</v>
      </c>
      <c r="Z431">
        <v>9.5406479999999991</v>
      </c>
      <c r="AA431" s="36">
        <f>IF(ISBLANK(Z432),"",Long7[[#This Row],[Adj Close]]/Z432-1)</f>
        <v>5.7291675324455005E-2</v>
      </c>
      <c r="AE431" s="32">
        <v>42072</v>
      </c>
      <c r="AF431" s="47">
        <v>45.51202</v>
      </c>
      <c r="AG431" s="36">
        <f>IF(ISBLANK(AF432),"",Short0[[#This Row],[Adj Close]]/AF432-1)</f>
        <v>1.1929296429740166E-2</v>
      </c>
      <c r="AH431" s="40">
        <v>42072</v>
      </c>
      <c r="AI431" s="42">
        <v>30.948371999999999</v>
      </c>
      <c r="AJ431" s="39">
        <f>IF(ISBLANK(AH432),"",Short1[[#This Row],[Adj Close]]/AH432-1)</f>
        <v>-0.99926427262569828</v>
      </c>
      <c r="AK431" s="32">
        <v>42072</v>
      </c>
      <c r="AL431" s="47">
        <v>62.82</v>
      </c>
      <c r="AM431" s="36">
        <f>IF(ISBLANK(AL432),"",Short2[[#This Row],[Adj Close]]/AL432-1)</f>
        <v>5.4417413572342976E-3</v>
      </c>
      <c r="AN431" s="40">
        <v>42072</v>
      </c>
      <c r="AO431" s="42">
        <v>54.721145999999997</v>
      </c>
      <c r="AP431" s="39">
        <f>IF(ISBLANK(AO432),"",Short3[[#This Row],[Adj Close]]/AO432-1)</f>
        <v>7.7922003733093437E-2</v>
      </c>
      <c r="AQ431" s="32">
        <v>42072</v>
      </c>
      <c r="AR431" s="47">
        <v>16.075291</v>
      </c>
      <c r="AS431" s="36">
        <f>IF(ISBLANK(AR432),"",Short4[[#This Row],[Adj Close]]/AR432-1)</f>
        <v>3.6343372283451414E-2</v>
      </c>
      <c r="AT431" s="40">
        <v>42072</v>
      </c>
      <c r="AU431" s="42">
        <v>40.820908000000003</v>
      </c>
      <c r="AV431" s="39">
        <f>IF(ISBLANK(AU432),"",Short5[[#This Row],[Adj Close]]/AU432-1)</f>
        <v>-4.038865416703119E-2</v>
      </c>
      <c r="AZ431" s="40">
        <v>42072</v>
      </c>
      <c r="BA431" s="42">
        <v>40.568812999999999</v>
      </c>
      <c r="BB431" s="39">
        <f>IF(ISBLANK(BA432),"",Short7[[#This Row],[Adj Close]]/BA432-1)</f>
        <v>7.9056371240298073E-2</v>
      </c>
    </row>
    <row r="432" spans="1:54" x14ac:dyDescent="0.25">
      <c r="A432" s="40">
        <v>42065</v>
      </c>
      <c r="B432" s="42">
        <v>2071.26001</v>
      </c>
      <c r="C432" s="39">
        <f>IF(ISBLANK(B433), "", GSPC[[#This Row],[Adj Close]]/B433-1)</f>
        <v>-1.5794720836303178E-2</v>
      </c>
      <c r="G432" s="32">
        <v>42065</v>
      </c>
      <c r="H432">
        <v>42.466723999999999</v>
      </c>
      <c r="I432" s="36">
        <f>IF(ISBLANK(H433),"",Long1[[#This Row],[Adj Close]]/H433-1)</f>
        <v>1.8837471707205511E-2</v>
      </c>
      <c r="P432" s="40">
        <v>42065</v>
      </c>
      <c r="Q432" s="38">
        <v>22.005278000000001</v>
      </c>
      <c r="R432" s="39">
        <f>IF(ISBLANK(Q433),"",Long4[[#This Row],[Adj Close]]/Q433-1)</f>
        <v>-2.8239176176267256E-2</v>
      </c>
      <c r="V432" s="40">
        <v>42065</v>
      </c>
      <c r="W432" s="38">
        <v>16.899999999999999</v>
      </c>
      <c r="X432" s="39">
        <f>IF(ISBLANK(W433),"",Long6[[#This Row],[Adj Close]]/W433-1)</f>
        <v>2.9546084097101133E-2</v>
      </c>
      <c r="Y432" s="32">
        <v>42065</v>
      </c>
      <c r="Z432">
        <v>9.0236669999999997</v>
      </c>
      <c r="AA432" s="36">
        <f>IF(ISBLANK(Z433),"",Long7[[#This Row],[Adj Close]]/Z433-1)</f>
        <v>0.1497006514446324</v>
      </c>
      <c r="AE432" s="32">
        <v>42065</v>
      </c>
      <c r="AF432" s="47">
        <v>44.975493999999998</v>
      </c>
      <c r="AG432" s="36">
        <f>IF(ISBLANK(AF433),"",Short0[[#This Row],[Adj Close]]/AF433-1)</f>
        <v>-3.1667140188255338E-2</v>
      </c>
      <c r="AH432" s="40">
        <v>42065</v>
      </c>
      <c r="AI432" s="42">
        <v>30.322237000000001</v>
      </c>
      <c r="AJ432" s="39">
        <f>IF(ISBLANK(AH433),"",Short1[[#This Row],[Adj Close]]/AH433-1)</f>
        <v>-0.99927903759094583</v>
      </c>
      <c r="AK432" s="32">
        <v>42065</v>
      </c>
      <c r="AL432" s="47">
        <v>62.48</v>
      </c>
      <c r="AM432" s="36">
        <f>IF(ISBLANK(AL433),"",Short2[[#This Row],[Adj Close]]/AL433-1)</f>
        <v>-7.0929368029739814E-2</v>
      </c>
      <c r="AN432" s="40">
        <v>42065</v>
      </c>
      <c r="AO432" s="42">
        <v>50.765403999999997</v>
      </c>
      <c r="AP432" s="39">
        <f>IF(ISBLANK(AO433),"",Short3[[#This Row],[Adj Close]]/AO433-1)</f>
        <v>-3.2967055574702031E-2</v>
      </c>
      <c r="AQ432" s="32">
        <v>42065</v>
      </c>
      <c r="AR432" s="47">
        <v>15.511549</v>
      </c>
      <c r="AS432" s="36">
        <f>IF(ISBLANK(AR433),"",Short4[[#This Row],[Adj Close]]/AR433-1)</f>
        <v>1.5855055954532959E-2</v>
      </c>
      <c r="AT432" s="40">
        <v>42065</v>
      </c>
      <c r="AU432" s="42">
        <v>42.539000999999999</v>
      </c>
      <c r="AV432" s="39">
        <f>IF(ISBLANK(AU433),"",Short5[[#This Row],[Adj Close]]/AU433-1)</f>
        <v>-7.9421736025449663E-2</v>
      </c>
      <c r="AZ432" s="40">
        <v>42065</v>
      </c>
      <c r="BA432" s="42">
        <v>37.596564999999998</v>
      </c>
      <c r="BB432" s="39">
        <f>IF(ISBLANK(BA433),"",Short7[[#This Row],[Adj Close]]/BA433-1)</f>
        <v>0.12183775842782274</v>
      </c>
    </row>
    <row r="433" spans="1:54" x14ac:dyDescent="0.25">
      <c r="A433" s="40">
        <v>42058</v>
      </c>
      <c r="B433" s="42">
        <v>2104.5</v>
      </c>
      <c r="C433" s="39">
        <f>IF(ISBLANK(B434), "", GSPC[[#This Row],[Adj Close]]/B434-1)</f>
        <v>-2.7484475502658201E-3</v>
      </c>
      <c r="G433" s="32">
        <v>42058</v>
      </c>
      <c r="H433">
        <v>41.681548999999997</v>
      </c>
      <c r="I433" s="36">
        <f>IF(ISBLANK(H434),"",Long1[[#This Row],[Adj Close]]/H434-1)</f>
        <v>3.6129703205859398E-2</v>
      </c>
      <c r="P433" s="40">
        <v>42058</v>
      </c>
      <c r="Q433" s="38">
        <v>22.644746999999999</v>
      </c>
      <c r="R433" s="39">
        <f>IF(ISBLANK(Q434),"",Long4[[#This Row],[Adj Close]]/Q434-1)</f>
        <v>-1.8264728729792457E-2</v>
      </c>
      <c r="V433" s="40">
        <v>42058</v>
      </c>
      <c r="W433" s="38">
        <v>16.415001</v>
      </c>
      <c r="X433" s="39">
        <f>IF(ISBLANK(W434),"",Long6[[#This Row],[Adj Close]]/W434-1)</f>
        <v>-2.2043431635388688E-2</v>
      </c>
      <c r="Y433" s="32">
        <v>42058</v>
      </c>
      <c r="Z433">
        <v>7.8487099999999996</v>
      </c>
      <c r="AA433" s="36">
        <f>IF(ISBLANK(Z434),"",Long7[[#This Row],[Adj Close]]/Z434-1)</f>
        <v>1.2121143345841023E-2</v>
      </c>
      <c r="AE433" s="32">
        <v>42058</v>
      </c>
      <c r="AF433" s="47">
        <v>46.446316000000003</v>
      </c>
      <c r="AG433" s="36">
        <f>IF(ISBLANK(AF434),"",Short0[[#This Row],[Adj Close]]/AF434-1)</f>
        <v>-2.1858910783938423E-3</v>
      </c>
      <c r="AH433" s="40">
        <v>42058</v>
      </c>
      <c r="AI433" s="42">
        <v>29.092848</v>
      </c>
      <c r="AJ433" s="39">
        <f>IF(ISBLANK(AH434),"",Short1[[#This Row],[Adj Close]]/AH434-1)</f>
        <v>-0.99930815324249123</v>
      </c>
      <c r="AK433" s="32">
        <v>42058</v>
      </c>
      <c r="AL433" s="47">
        <v>67.25</v>
      </c>
      <c r="AM433" s="36">
        <f>IF(ISBLANK(AL434),"",Short2[[#This Row],[Adj Close]]/AL434-1)</f>
        <v>-2.4514098505538318E-2</v>
      </c>
      <c r="AN433" s="40">
        <v>42058</v>
      </c>
      <c r="AO433" s="42">
        <v>52.496043999999998</v>
      </c>
      <c r="AP433" s="39">
        <f>IF(ISBLANK(AO434),"",Short3[[#This Row],[Adj Close]]/AO434-1)</f>
        <v>-9.3311992908013952E-3</v>
      </c>
      <c r="AQ433" s="32">
        <v>42058</v>
      </c>
      <c r="AR433" s="47">
        <v>15.269451</v>
      </c>
      <c r="AS433" s="36">
        <f>IF(ISBLANK(AR434),"",Short4[[#This Row],[Adj Close]]/AR434-1)</f>
        <v>5.0440137859574463E-2</v>
      </c>
      <c r="AT433" s="40">
        <v>42058</v>
      </c>
      <c r="AU433" s="42">
        <v>46.209000000000003</v>
      </c>
      <c r="AV433" s="39">
        <f>IF(ISBLANK(AU434),"",Short5[[#This Row],[Adj Close]]/AU434-1)</f>
        <v>3.3909528744127115E-3</v>
      </c>
      <c r="AZ433" s="40">
        <v>42058</v>
      </c>
      <c r="BA433" s="42">
        <v>33.513370999999999</v>
      </c>
      <c r="BB433" s="39">
        <f>IF(ISBLANK(BA434),"",Short7[[#This Row],[Adj Close]]/BA434-1)</f>
        <v>-4.3127455308253904E-2</v>
      </c>
    </row>
    <row r="434" spans="1:54" x14ac:dyDescent="0.25">
      <c r="A434" s="40">
        <v>42051</v>
      </c>
      <c r="B434" s="42">
        <v>2110.3000489999999</v>
      </c>
      <c r="C434" s="39">
        <f>IF(ISBLANK(B435), "", GSPC[[#This Row],[Adj Close]]/B435-1)</f>
        <v>6.3472210470589818E-3</v>
      </c>
      <c r="G434" s="32">
        <v>42051</v>
      </c>
      <c r="H434">
        <v>40.228119</v>
      </c>
      <c r="I434" s="36">
        <f>IF(ISBLANK(H435),"",Long1[[#This Row],[Adj Close]]/H435-1)</f>
        <v>-3.6205954590220468E-3</v>
      </c>
      <c r="P434" s="40">
        <v>42051</v>
      </c>
      <c r="Q434" s="38">
        <v>23.066041999999999</v>
      </c>
      <c r="R434" s="39">
        <f>IF(ISBLANK(Q435),"",Long4[[#This Row],[Adj Close]]/Q435-1)</f>
        <v>-3.0360718523847363E-2</v>
      </c>
      <c r="V434" s="40">
        <v>42051</v>
      </c>
      <c r="W434" s="38">
        <v>16.785</v>
      </c>
      <c r="X434" s="39">
        <f>IF(ISBLANK(W435),"",Long6[[#This Row],[Adj Close]]/W435-1)</f>
        <v>-5.4898648648648685E-2</v>
      </c>
      <c r="Y434" s="32">
        <v>42051</v>
      </c>
      <c r="Z434">
        <v>7.7547139999999999</v>
      </c>
      <c r="AA434" s="36">
        <f>IF(ISBLANK(Z435),"",Long7[[#This Row],[Adj Close]]/Z435-1)</f>
        <v>3.3834636084119296E-2</v>
      </c>
      <c r="AE434" s="32">
        <v>42051</v>
      </c>
      <c r="AF434" s="47">
        <v>46.548065000000001</v>
      </c>
      <c r="AG434" s="36">
        <f>IF(ISBLANK(AF435),"",Short0[[#This Row],[Adj Close]]/AF435-1)</f>
        <v>6.8027221184028264E-3</v>
      </c>
      <c r="AH434" s="40">
        <v>42051</v>
      </c>
      <c r="AI434" s="42">
        <v>29.993891000000001</v>
      </c>
      <c r="AJ434" s="39">
        <f>IF(ISBLANK(AH435),"",Short1[[#This Row],[Adj Close]]/AH435-1)</f>
        <v>-0.9992866071020835</v>
      </c>
      <c r="AK434" s="32">
        <v>42051</v>
      </c>
      <c r="AL434" s="47">
        <v>68.940002000000007</v>
      </c>
      <c r="AM434" s="36">
        <f>IF(ISBLANK(AL435),"",Short2[[#This Row],[Adj Close]]/AL435-1)</f>
        <v>7.4166438142723612E-2</v>
      </c>
      <c r="AN434" s="40">
        <v>42051</v>
      </c>
      <c r="AO434" s="42">
        <v>52.990509000000003</v>
      </c>
      <c r="AP434" s="39">
        <f>IF(ISBLANK(AO435),"",Short3[[#This Row],[Adj Close]]/AO435-1)</f>
        <v>3.6168402204368011E-2</v>
      </c>
      <c r="AQ434" s="32">
        <v>42051</v>
      </c>
      <c r="AR434" s="47">
        <v>14.536241</v>
      </c>
      <c r="AS434" s="36">
        <f>IF(ISBLANK(AR435),"",Short4[[#This Row],[Adj Close]]/AR435-1)</f>
        <v>-9.8940162789905584E-3</v>
      </c>
      <c r="AT434" s="40">
        <v>42051</v>
      </c>
      <c r="AU434" s="42">
        <v>46.052836999999997</v>
      </c>
      <c r="AV434" s="39">
        <f>IF(ISBLANK(AU435),"",Short5[[#This Row],[Adj Close]]/AU435-1)</f>
        <v>1.4332259624340926E-2</v>
      </c>
      <c r="AZ434" s="40">
        <v>42051</v>
      </c>
      <c r="BA434" s="42">
        <v>35.023860999999997</v>
      </c>
      <c r="BB434" s="39">
        <f>IF(ISBLANK(BA435),"",Short7[[#This Row],[Adj Close]]/BA435-1)</f>
        <v>1.0402274637336673E-2</v>
      </c>
    </row>
    <row r="435" spans="1:54" x14ac:dyDescent="0.25">
      <c r="A435" s="40">
        <v>42044</v>
      </c>
      <c r="B435" s="42">
        <v>2096.98999</v>
      </c>
      <c r="C435" s="39">
        <f>IF(ISBLANK(B436), "", GSPC[[#This Row],[Adj Close]]/B436-1)</f>
        <v>2.0199769194293005E-2</v>
      </c>
      <c r="G435" s="32">
        <v>42044</v>
      </c>
      <c r="H435">
        <v>40.374298000000003</v>
      </c>
      <c r="I435" s="36">
        <f>IF(ISBLANK(H436),"",Long1[[#This Row],[Adj Close]]/H436-1)</f>
        <v>4.0021415411455985E-2</v>
      </c>
      <c r="P435" s="40">
        <v>42044</v>
      </c>
      <c r="Q435" s="38">
        <v>23.788271000000002</v>
      </c>
      <c r="R435" s="39">
        <f>IF(ISBLANK(Q436),"",Long4[[#This Row],[Adj Close]]/Q436-1)</f>
        <v>2.3301040870448153E-2</v>
      </c>
      <c r="V435" s="40">
        <v>42044</v>
      </c>
      <c r="W435" s="38">
        <v>17.760000000000002</v>
      </c>
      <c r="X435" s="39">
        <f>IF(ISBLANK(W436),"",Long6[[#This Row],[Adj Close]]/W436-1)</f>
        <v>-2.2471349577041222E-3</v>
      </c>
      <c r="Y435" s="32">
        <v>42044</v>
      </c>
      <c r="Z435">
        <v>7.5009230000000002</v>
      </c>
      <c r="AA435" s="36">
        <f>IF(ISBLANK(Z436),"",Long7[[#This Row],[Adj Close]]/Z436-1)</f>
        <v>-3.0376630350337441E-2</v>
      </c>
      <c r="AE435" s="32">
        <v>42044</v>
      </c>
      <c r="AF435" s="47">
        <v>46.233550999999999</v>
      </c>
      <c r="AG435" s="36">
        <f>IF(ISBLANK(AF436),"",Short0[[#This Row],[Adj Close]]/AF436-1)</f>
        <v>4.0816480440186265E-2</v>
      </c>
      <c r="AH435" s="40">
        <v>42044</v>
      </c>
      <c r="AI435" s="42">
        <v>29.864079</v>
      </c>
      <c r="AJ435" s="39">
        <f>IF(ISBLANK(AH436),"",Short1[[#This Row],[Adj Close]]/AH436-1)</f>
        <v>-0.99928957634940652</v>
      </c>
      <c r="AK435" s="32">
        <v>42044</v>
      </c>
      <c r="AL435" s="47">
        <v>64.180000000000007</v>
      </c>
      <c r="AM435" s="36">
        <f>IF(ISBLANK(AL436),"",Short2[[#This Row],[Adj Close]]/AL436-1)</f>
        <v>2.7537640530541863E-2</v>
      </c>
      <c r="AN435" s="40">
        <v>42044</v>
      </c>
      <c r="AO435" s="42">
        <v>51.140827000000002</v>
      </c>
      <c r="AP435" s="39">
        <f>IF(ISBLANK(AO436),"",Short3[[#This Row],[Adj Close]]/AO436-1)</f>
        <v>3.6370273344420223E-2</v>
      </c>
      <c r="AQ435" s="32">
        <v>42044</v>
      </c>
      <c r="AR435" s="47">
        <v>14.6815</v>
      </c>
      <c r="AS435" s="36">
        <f>IF(ISBLANK(AR436),"",Short4[[#This Row],[Adj Close]]/AR436-1)</f>
        <v>5.0222698859523129E-2</v>
      </c>
      <c r="AT435" s="40">
        <v>42044</v>
      </c>
      <c r="AU435" s="42">
        <v>45.402121999999999</v>
      </c>
      <c r="AV435" s="39">
        <f>IF(ISBLANK(AU436),"",Short5[[#This Row],[Adj Close]]/AU436-1)</f>
        <v>5.291748406968555E-2</v>
      </c>
      <c r="AZ435" s="40">
        <v>42044</v>
      </c>
      <c r="BA435" s="42">
        <v>34.663283999999997</v>
      </c>
      <c r="BB435" s="39">
        <f>IF(ISBLANK(BA436),"",Short7[[#This Row],[Adj Close]]/BA436-1)</f>
        <v>5.8630866140654714E-2</v>
      </c>
    </row>
    <row r="436" spans="1:54" x14ac:dyDescent="0.25">
      <c r="A436" s="40">
        <v>42037</v>
      </c>
      <c r="B436" s="42">
        <v>2055.469971</v>
      </c>
      <c r="C436" s="39">
        <f>IF(ISBLANK(B437), "", GSPC[[#This Row],[Adj Close]]/B437-1)</f>
        <v>3.0315932061393491E-2</v>
      </c>
      <c r="G436" s="32">
        <v>42037</v>
      </c>
      <c r="H436">
        <v>38.820641000000002</v>
      </c>
      <c r="I436" s="36">
        <f>IF(ISBLANK(H437),"",Long1[[#This Row],[Adj Close]]/H437-1)</f>
        <v>-1.5777196121790071E-2</v>
      </c>
      <c r="P436" s="40">
        <v>42037</v>
      </c>
      <c r="Q436" s="38">
        <v>23.246600999999998</v>
      </c>
      <c r="R436" s="39">
        <f>IF(ISBLANK(Q437),"",Long4[[#This Row],[Adj Close]]/Q437-1)</f>
        <v>3.656483109303732E-2</v>
      </c>
      <c r="V436" s="40">
        <v>42037</v>
      </c>
      <c r="W436" s="38">
        <v>17.799999</v>
      </c>
      <c r="X436" s="39">
        <f>IF(ISBLANK(W437),"",Long6[[#This Row],[Adj Close]]/W437-1)</f>
        <v>-5.0307437132891542E-3</v>
      </c>
      <c r="Y436" s="32">
        <v>42037</v>
      </c>
      <c r="Z436">
        <v>7.7359140000000002</v>
      </c>
      <c r="AA436" s="36">
        <f>IF(ISBLANK(Z437),"",Long7[[#This Row],[Adj Close]]/Z437-1)</f>
        <v>2.4360139767258815E-3</v>
      </c>
      <c r="AE436" s="32">
        <v>42037</v>
      </c>
      <c r="AF436" s="47">
        <v>44.420464000000003</v>
      </c>
      <c r="AG436" s="36">
        <f>IF(ISBLANK(AF437),"",Short0[[#This Row],[Adj Close]]/AF437-1)</f>
        <v>7.0202941316774403E-2</v>
      </c>
      <c r="AH436" s="40">
        <v>42037</v>
      </c>
      <c r="AI436" s="42">
        <v>28.527795999999999</v>
      </c>
      <c r="AJ436" s="39">
        <f>IF(ISBLANK(AH437),"",Short1[[#This Row],[Adj Close]]/AH437-1)</f>
        <v>-0.9993212515822032</v>
      </c>
      <c r="AK436" s="32">
        <v>42037</v>
      </c>
      <c r="AL436" s="47">
        <v>62.459999000000003</v>
      </c>
      <c r="AM436" s="36">
        <f>IF(ISBLANK(AL437),"",Short2[[#This Row],[Adj Close]]/AL437-1)</f>
        <v>0.2092932542384025</v>
      </c>
      <c r="AN436" s="40">
        <v>42037</v>
      </c>
      <c r="AO436" s="42">
        <v>49.346096000000003</v>
      </c>
      <c r="AP436" s="39">
        <f>IF(ISBLANK(AO437),"",Short3[[#This Row],[Adj Close]]/AO437-1)</f>
        <v>1.3922868494114615E-2</v>
      </c>
      <c r="AQ436" s="32">
        <v>42037</v>
      </c>
      <c r="AR436" s="47">
        <v>13.979416000000001</v>
      </c>
      <c r="AS436" s="36">
        <f>IF(ISBLANK(AR437),"",Short4[[#This Row],[Adj Close]]/AR437-1)</f>
        <v>9.8668135391119405E-2</v>
      </c>
      <c r="AT436" s="40">
        <v>42037</v>
      </c>
      <c r="AU436" s="42">
        <v>43.120303999999997</v>
      </c>
      <c r="AV436" s="39">
        <f>IF(ISBLANK(AU437),"",Short5[[#This Row],[Adj Close]]/AU437-1)</f>
        <v>2.0743337364988568E-2</v>
      </c>
      <c r="AZ436" s="40">
        <v>42037</v>
      </c>
      <c r="BA436" s="42">
        <v>32.743504000000001</v>
      </c>
      <c r="BB436" s="39">
        <f>IF(ISBLANK(BA437),"",Short7[[#This Row],[Adj Close]]/BA437-1)</f>
        <v>5.4614046606440425E-2</v>
      </c>
    </row>
    <row r="437" spans="1:54" x14ac:dyDescent="0.25">
      <c r="A437" s="40">
        <v>42030</v>
      </c>
      <c r="B437" s="42">
        <v>1994.98999</v>
      </c>
      <c r="C437" s="39">
        <f>IF(ISBLANK(B438), "", GSPC[[#This Row],[Adj Close]]/B438-1)</f>
        <v>-2.7697398464084033E-2</v>
      </c>
      <c r="G437" s="32">
        <v>42030</v>
      </c>
      <c r="H437">
        <v>39.44294</v>
      </c>
      <c r="I437" s="36">
        <f>IF(ISBLANK(H438),"",Long1[[#This Row],[Adj Close]]/H438-1)</f>
        <v>4.9333459541925695E-2</v>
      </c>
      <c r="P437" s="40">
        <v>42030</v>
      </c>
      <c r="Q437" s="38">
        <v>22.426577000000002</v>
      </c>
      <c r="R437" s="39">
        <f>IF(ISBLANK(Q438),"",Long4[[#This Row],[Adj Close]]/Q438-1)</f>
        <v>-7.9867266677853266E-3</v>
      </c>
      <c r="V437" s="40">
        <v>42030</v>
      </c>
      <c r="W437" s="38">
        <v>17.889999</v>
      </c>
      <c r="X437" s="39">
        <f>IF(ISBLANK(W438),"",Long6[[#This Row],[Adj Close]]/W438-1)</f>
        <v>9.7546018254357048E-2</v>
      </c>
      <c r="Y437" s="32">
        <v>42030</v>
      </c>
      <c r="Z437">
        <v>7.7171149999999997</v>
      </c>
      <c r="AA437" s="36">
        <f>IF(ISBLANK(Z438),"",Long7[[#This Row],[Adj Close]]/Z438-1)</f>
        <v>-4.84853471062896E-3</v>
      </c>
      <c r="AE437" s="32">
        <v>42030</v>
      </c>
      <c r="AF437" s="47">
        <v>41.50658</v>
      </c>
      <c r="AG437" s="36">
        <f>IF(ISBLANK(AF438),"",Short0[[#This Row],[Adj Close]]/AF438-1)</f>
        <v>2.6983766133831466E-2</v>
      </c>
      <c r="AH437" s="40">
        <v>42030</v>
      </c>
      <c r="AI437" s="42">
        <v>26.878433000000001</v>
      </c>
      <c r="AJ437" s="39">
        <f>IF(ISBLANK(AH438),"",Short1[[#This Row],[Adj Close]]/AH438-1)</f>
        <v>-0.99936038757347168</v>
      </c>
      <c r="AK437" s="32">
        <v>42030</v>
      </c>
      <c r="AL437" s="47">
        <v>51.650002000000001</v>
      </c>
      <c r="AM437" s="36">
        <f>IF(ISBLANK(AL438),"",Short2[[#This Row],[Adj Close]]/AL438-1)</f>
        <v>-9.2107524909606719E-2</v>
      </c>
      <c r="AN437" s="40">
        <v>42030</v>
      </c>
      <c r="AO437" s="42">
        <v>48.668491000000003</v>
      </c>
      <c r="AP437" s="39">
        <f>IF(ISBLANK(AO438),"",Short3[[#This Row],[Adj Close]]/AO438-1)</f>
        <v>-1.9553533100139409E-2</v>
      </c>
      <c r="AQ437" s="32">
        <v>42030</v>
      </c>
      <c r="AR437" s="47">
        <v>12.723966000000001</v>
      </c>
      <c r="AS437" s="36">
        <f>IF(ISBLANK(AR438),"",Short4[[#This Row],[Adj Close]]/AR438-1)</f>
        <v>-2.5688610810030599E-2</v>
      </c>
      <c r="AT437" s="40">
        <v>42030</v>
      </c>
      <c r="AU437" s="42">
        <v>42.244022000000001</v>
      </c>
      <c r="AV437" s="39">
        <f>IF(ISBLANK(AU438),"",Short5[[#This Row],[Adj Close]]/AU438-1)</f>
        <v>1.5644777822891864E-2</v>
      </c>
      <c r="AZ437" s="40">
        <v>42030</v>
      </c>
      <c r="BA437" s="42">
        <v>31.047854999999998</v>
      </c>
      <c r="BB437" s="39">
        <f>IF(ISBLANK(BA438),"",Short7[[#This Row],[Adj Close]]/BA438-1)</f>
        <v>0.12978695694748521</v>
      </c>
    </row>
    <row r="438" spans="1:54" x14ac:dyDescent="0.25">
      <c r="A438" s="40">
        <v>42023</v>
      </c>
      <c r="B438" s="42">
        <v>2051.820068</v>
      </c>
      <c r="C438" s="39">
        <f>IF(ISBLANK(B439), "", GSPC[[#This Row],[Adj Close]]/B439-1)</f>
        <v>1.6044222248989382E-2</v>
      </c>
      <c r="G438" s="32">
        <v>42023</v>
      </c>
      <c r="H438">
        <v>37.588566</v>
      </c>
      <c r="I438" s="36">
        <f>IF(ISBLANK(H439),"",Long1[[#This Row],[Adj Close]]/H439-1)</f>
        <v>1.9368026289905194E-2</v>
      </c>
      <c r="P438" s="40">
        <v>42023</v>
      </c>
      <c r="Q438" s="38">
        <v>22.607133999999999</v>
      </c>
      <c r="R438" s="39">
        <f>IF(ISBLANK(Q439),"",Long4[[#This Row],[Adj Close]]/Q439-1)</f>
        <v>-6.6523199816748146E-4</v>
      </c>
      <c r="V438" s="40">
        <v>42023</v>
      </c>
      <c r="W438" s="38">
        <v>16.299999</v>
      </c>
      <c r="X438" s="39">
        <f>IF(ISBLANK(W439),"",Long6[[#This Row],[Adj Close]]/W439-1)</f>
        <v>2.5802328508495842E-2</v>
      </c>
      <c r="Y438" s="32">
        <v>42023</v>
      </c>
      <c r="Z438">
        <v>7.7547139999999999</v>
      </c>
      <c r="AA438" s="36">
        <f>IF(ISBLANK(Z439),"",Long7[[#This Row],[Adj Close]]/Z439-1)</f>
        <v>-6.0240624109170193E-3</v>
      </c>
      <c r="AE438" s="32">
        <v>42023</v>
      </c>
      <c r="AF438" s="47">
        <v>40.416004000000001</v>
      </c>
      <c r="AG438" s="36">
        <f>IF(ISBLANK(AF439),"",Short0[[#This Row],[Adj Close]]/AF439-1)</f>
        <v>1.2268494573859812E-2</v>
      </c>
      <c r="AH438" s="40">
        <v>42023</v>
      </c>
      <c r="AI438" s="42">
        <v>26.733349</v>
      </c>
      <c r="AJ438" s="39">
        <f>IF(ISBLANK(AH439),"",Short1[[#This Row],[Adj Close]]/AH439-1)</f>
        <v>-0.99936373407749424</v>
      </c>
      <c r="AK438" s="32">
        <v>42023</v>
      </c>
      <c r="AL438" s="47">
        <v>56.889999000000003</v>
      </c>
      <c r="AM438" s="36">
        <f>IF(ISBLANK(AL439),"",Short2[[#This Row],[Adj Close]]/AL439-1)</f>
        <v>2.9124457835102424E-2</v>
      </c>
      <c r="AN438" s="40">
        <v>42023</v>
      </c>
      <c r="AO438" s="42">
        <v>49.639111</v>
      </c>
      <c r="AP438" s="39">
        <f>IF(ISBLANK(AO439),"",Short3[[#This Row],[Adj Close]]/AO439-1)</f>
        <v>-3.1964390628709261E-2</v>
      </c>
      <c r="AQ438" s="32">
        <v>42023</v>
      </c>
      <c r="AR438" s="47">
        <v>13.059445</v>
      </c>
      <c r="AS438" s="36">
        <f>IF(ISBLANK(AR439),"",Short4[[#This Row],[Adj Close]]/AR439-1)</f>
        <v>5.3248299458503734E-3</v>
      </c>
      <c r="AT438" s="40">
        <v>42023</v>
      </c>
      <c r="AU438" s="42">
        <v>41.593304000000003</v>
      </c>
      <c r="AV438" s="39">
        <f>IF(ISBLANK(AU439),"",Short5[[#This Row],[Adj Close]]/AU439-1)</f>
        <v>4.240029252055133E-2</v>
      </c>
      <c r="AZ438" s="40">
        <v>42023</v>
      </c>
      <c r="BA438" s="42">
        <v>27.481159000000002</v>
      </c>
      <c r="BB438" s="39">
        <f>IF(ISBLANK(BA439),"",Short7[[#This Row],[Adj Close]]/BA439-1)</f>
        <v>8.5450415473383279E-2</v>
      </c>
    </row>
    <row r="439" spans="1:54" x14ac:dyDescent="0.25">
      <c r="A439" s="40">
        <v>42016</v>
      </c>
      <c r="B439" s="42">
        <v>2019.420044</v>
      </c>
      <c r="C439" s="39">
        <f>IF(ISBLANK(B440), "", GSPC[[#This Row],[Adj Close]]/B440-1)</f>
        <v>-1.2416808538401214E-2</v>
      </c>
      <c r="G439" s="32">
        <v>42016</v>
      </c>
      <c r="H439">
        <v>36.874381999999997</v>
      </c>
      <c r="I439" s="36">
        <f>IF(ISBLANK(H440),"",Long1[[#This Row],[Adj Close]]/H440-1)</f>
        <v>-5.420476062438262E-2</v>
      </c>
      <c r="P439" s="40">
        <v>42016</v>
      </c>
      <c r="Q439" s="38">
        <v>22.622183</v>
      </c>
      <c r="R439" s="39">
        <f>IF(ISBLANK(Q440),"",Long4[[#This Row],[Adj Close]]/Q440-1)</f>
        <v>3.0020207964061019E-3</v>
      </c>
      <c r="V439" s="40">
        <v>42016</v>
      </c>
      <c r="W439" s="38">
        <v>15.89</v>
      </c>
      <c r="X439" s="39">
        <f>IF(ISBLANK(W440),"",Long6[[#This Row],[Adj Close]]/W440-1)</f>
        <v>-1.609907120743026E-2</v>
      </c>
      <c r="Y439" s="32">
        <v>42016</v>
      </c>
      <c r="Z439">
        <v>7.8017120000000002</v>
      </c>
      <c r="AA439" s="36">
        <f>IF(ISBLANK(Z440),"",Long7[[#This Row],[Adj Close]]/Z440-1)</f>
        <v>-2.3529404402290122E-2</v>
      </c>
      <c r="AE439" s="32">
        <v>42016</v>
      </c>
      <c r="AF439" s="47">
        <v>39.926169999999999</v>
      </c>
      <c r="AG439" s="36">
        <f>IF(ISBLANK(AF440),"",Short0[[#This Row],[Adj Close]]/AF440-1)</f>
        <v>-7.6725653824422091E-2</v>
      </c>
      <c r="AH439" s="40">
        <v>42016</v>
      </c>
      <c r="AI439" s="42">
        <v>26.718081000000002</v>
      </c>
      <c r="AJ439" s="39">
        <f>IF(ISBLANK(AH440),"",Short1[[#This Row],[Adj Close]]/AH440-1)</f>
        <v>-0.99936399150182109</v>
      </c>
      <c r="AK439" s="32">
        <v>42016</v>
      </c>
      <c r="AL439" s="47">
        <v>55.279998999999997</v>
      </c>
      <c r="AM439" s="36">
        <f>IF(ISBLANK(AL440),"",Short2[[#This Row],[Adj Close]]/AL440-1)</f>
        <v>-4.0943789745728543E-2</v>
      </c>
      <c r="AN439" s="40">
        <v>42016</v>
      </c>
      <c r="AO439" s="42">
        <v>51.278187000000003</v>
      </c>
      <c r="AP439" s="39">
        <f>IF(ISBLANK(AO440),"",Short3[[#This Row],[Adj Close]]/AO440-1)</f>
        <v>2.8653666662521449E-3</v>
      </c>
      <c r="AQ439" s="32">
        <v>42016</v>
      </c>
      <c r="AR439" s="47">
        <v>12.990273999999999</v>
      </c>
      <c r="AS439" s="36">
        <f>IF(ISBLANK(AR440),"",Short4[[#This Row],[Adj Close]]/AR440-1)</f>
        <v>-7.9239164718578614E-3</v>
      </c>
      <c r="AT439" s="40">
        <v>42016</v>
      </c>
      <c r="AU439" s="42">
        <v>39.901470000000003</v>
      </c>
      <c r="AV439" s="39">
        <f>IF(ISBLANK(AU440),"",Short5[[#This Row],[Adj Close]]/AU440-1)</f>
        <v>6.5270748214651952E-4</v>
      </c>
      <c r="AZ439" s="40">
        <v>42016</v>
      </c>
      <c r="BA439" s="42">
        <v>25.317747000000001</v>
      </c>
      <c r="BB439" s="39">
        <f>IF(ISBLANK(BA440),"",Short7[[#This Row],[Adj Close]]/BA440-1)</f>
        <v>-0.10721641733913201</v>
      </c>
    </row>
    <row r="440" spans="1:54" x14ac:dyDescent="0.25">
      <c r="A440" s="40">
        <v>42009</v>
      </c>
      <c r="B440" s="42">
        <v>2044.8100589999999</v>
      </c>
      <c r="C440" s="39">
        <f>IF(ISBLANK(B441), "", GSPC[[#This Row],[Adj Close]]/B441-1)</f>
        <v>-6.5056322606045214E-3</v>
      </c>
      <c r="G440" s="32">
        <v>42009</v>
      </c>
      <c r="H440">
        <v>38.987701000000001</v>
      </c>
      <c r="I440" s="36">
        <f>IF(ISBLANK(H441),"",Long1[[#This Row],[Adj Close]]/H441-1)</f>
        <v>-6.9848611380303849E-2</v>
      </c>
      <c r="P440" s="40">
        <v>42009</v>
      </c>
      <c r="Q440" s="38">
        <v>22.554473999999999</v>
      </c>
      <c r="R440" s="39">
        <f>IF(ISBLANK(Q441),"",Long4[[#This Row],[Adj Close]]/Q441-1)</f>
        <v>-5.5152759032948251E-2</v>
      </c>
      <c r="V440" s="40">
        <v>42009</v>
      </c>
      <c r="W440" s="38">
        <v>16.149999999999999</v>
      </c>
      <c r="X440" s="39">
        <f>IF(ISBLANK(W441),"",Long6[[#This Row],[Adj Close]]/W441-1)</f>
        <v>6.25E-2</v>
      </c>
      <c r="Y440" s="32">
        <v>42009</v>
      </c>
      <c r="Z440">
        <v>7.9897049999999998</v>
      </c>
      <c r="AA440" s="36">
        <f>IF(ISBLANK(Z441),"",Long7[[#This Row],[Adj Close]]/Z441-1)</f>
        <v>1.4319830278602952E-2</v>
      </c>
      <c r="AE440" s="32">
        <v>42009</v>
      </c>
      <c r="AF440" s="47">
        <v>43.244101999999998</v>
      </c>
      <c r="AG440" s="36">
        <f>IF(ISBLANK(AF441),"",Short0[[#This Row],[Adj Close]]/AF441-1)</f>
        <v>5.6446179038573074E-2</v>
      </c>
      <c r="AH440" s="40">
        <v>42009</v>
      </c>
      <c r="AI440" s="42">
        <v>29.0623</v>
      </c>
      <c r="AJ440" s="39">
        <f>IF(ISBLANK(AH441),"",Short1[[#This Row],[Adj Close]]/AH441-1)</f>
        <v>-0.99930807342507499</v>
      </c>
      <c r="AK440" s="32">
        <v>42009</v>
      </c>
      <c r="AL440" s="47">
        <v>57.639999000000003</v>
      </c>
      <c r="AM440" s="36">
        <f>IF(ISBLANK(AL441),"",Short2[[#This Row],[Adj Close]]/AL441-1)</f>
        <v>-1.9561183542078808E-2</v>
      </c>
      <c r="AN440" s="40">
        <v>42009</v>
      </c>
      <c r="AO440" s="42">
        <v>51.131675999999999</v>
      </c>
      <c r="AP440" s="39">
        <f>IF(ISBLANK(AO441),"",Short3[[#This Row],[Adj Close]]/AO441-1)</f>
        <v>-9.0505238012816847E-3</v>
      </c>
      <c r="AQ440" s="32">
        <v>42009</v>
      </c>
      <c r="AR440" s="47">
        <v>13.09403</v>
      </c>
      <c r="AS440" s="36">
        <f>IF(ISBLANK(AR441),"",Short4[[#This Row],[Adj Close]]/AR441-1)</f>
        <v>-6.8176197841666397E-2</v>
      </c>
      <c r="AT440" s="40">
        <v>42009</v>
      </c>
      <c r="AU440" s="42">
        <v>39.875442999999997</v>
      </c>
      <c r="AV440" s="39">
        <f>IF(ISBLANK(AU441),"",Short5[[#This Row],[Adj Close]]/AU441-1)</f>
        <v>4.1514369958821629E-3</v>
      </c>
      <c r="AZ440" s="40">
        <v>42009</v>
      </c>
      <c r="BA440" s="42">
        <v>28.358212999999999</v>
      </c>
      <c r="BB440" s="39">
        <f>IF(ISBLANK(BA441),"",Short7[[#This Row],[Adj Close]]/BA441-1)</f>
        <v>4.0400535421798667E-2</v>
      </c>
    </row>
    <row r="441" spans="1:54" x14ac:dyDescent="0.25">
      <c r="A441" s="40">
        <v>42002</v>
      </c>
      <c r="B441" s="42">
        <v>2058.1999510000001</v>
      </c>
      <c r="C441" s="39">
        <f>IF(ISBLANK(B442), "", GSPC[[#This Row],[Adj Close]]/B442-1)</f>
        <v>-1.4635440334403005E-2</v>
      </c>
      <c r="G441" s="32">
        <v>42002</v>
      </c>
      <c r="H441">
        <v>41.915436</v>
      </c>
      <c r="I441" s="36">
        <f>IF(ISBLANK(H442),"",Long1[[#This Row],[Adj Close]]/H442-1)</f>
        <v>-2.1832294068668823E-2</v>
      </c>
      <c r="P441" s="40">
        <v>42002</v>
      </c>
      <c r="Q441" s="38">
        <v>23.871027000000002</v>
      </c>
      <c r="R441" s="39">
        <f>IF(ISBLANK(Q442),"",Long4[[#This Row],[Adj Close]]/Q442-1)</f>
        <v>-1.398376873143703E-2</v>
      </c>
      <c r="V441" s="40">
        <v>42002</v>
      </c>
      <c r="W441" s="38">
        <v>15.2</v>
      </c>
      <c r="X441" s="39">
        <f>IF(ISBLANK(W442),"",Long6[[#This Row],[Adj Close]]/W442-1)</f>
        <v>-4.2581067802163197E-3</v>
      </c>
      <c r="Y441" s="32">
        <v>42002</v>
      </c>
      <c r="Z441">
        <v>7.8769090000000004</v>
      </c>
      <c r="AA441" s="36">
        <f>IF(ISBLANK(Z442),"",Long7[[#This Row],[Adj Close]]/Z442-1)</f>
        <v>-2.3809137825258064E-3</v>
      </c>
      <c r="AE441" s="32">
        <v>42002</v>
      </c>
      <c r="AF441" s="47">
        <v>40.933559000000002</v>
      </c>
      <c r="AG441" s="36">
        <f>IF(ISBLANK(AF442),"",Short0[[#This Row],[Adj Close]]/AF442-1)</f>
        <v>1.2111470639475819E-2</v>
      </c>
      <c r="AH441" s="40">
        <v>42002</v>
      </c>
      <c r="AI441" s="42">
        <v>29.619730000000001</v>
      </c>
      <c r="AJ441" s="39">
        <f>IF(ISBLANK(AH442),"",Short1[[#This Row],[Adj Close]]/AH442-1)</f>
        <v>-0.9992946843671866</v>
      </c>
      <c r="AK441" s="32">
        <v>42002</v>
      </c>
      <c r="AL441" s="47">
        <v>58.790000999999997</v>
      </c>
      <c r="AM441" s="36">
        <f>IF(ISBLANK(AL442),"",Short2[[#This Row],[Adj Close]]/AL442-1)</f>
        <v>-6.6529040965385811E-2</v>
      </c>
      <c r="AN441" s="40">
        <v>42002</v>
      </c>
      <c r="AO441" s="42">
        <v>51.598671000000003</v>
      </c>
      <c r="AP441" s="39">
        <f>IF(ISBLANK(AO442),"",Short3[[#This Row],[Adj Close]]/AO442-1)</f>
        <v>-2.1701494895681406E-2</v>
      </c>
      <c r="AQ441" s="32">
        <v>42002</v>
      </c>
      <c r="AR441" s="47">
        <v>14.052045</v>
      </c>
      <c r="AS441" s="36">
        <f>IF(ISBLANK(AR442),"",Short4[[#This Row],[Adj Close]]/AR442-1)</f>
        <v>-3.6747301005702004E-2</v>
      </c>
      <c r="AT441" s="40">
        <v>42002</v>
      </c>
      <c r="AU441" s="42">
        <v>39.710586999999997</v>
      </c>
      <c r="AV441" s="39">
        <f>IF(ISBLANK(AU442),"",Short5[[#This Row],[Adj Close]]/AU442-1)</f>
        <v>-4.5674662663404142E-3</v>
      </c>
      <c r="AZ441" s="40">
        <v>42002</v>
      </c>
      <c r="BA441" s="42">
        <v>27.257014999999999</v>
      </c>
      <c r="BB441" s="39">
        <f>IF(ISBLANK(BA442),"",Short7[[#This Row],[Adj Close]]/BA442-1)</f>
        <v>-5.6878983817020279E-3</v>
      </c>
    </row>
    <row r="442" spans="1:54" x14ac:dyDescent="0.25">
      <c r="A442" s="40">
        <v>41995</v>
      </c>
      <c r="B442" s="42">
        <v>2088.7700199999999</v>
      </c>
      <c r="C442" s="39">
        <f>IF(ISBLANK(B443), "", GSPC[[#This Row],[Adj Close]]/B443-1)</f>
        <v>8.7509327301047435E-3</v>
      </c>
      <c r="G442" s="32">
        <v>41995</v>
      </c>
      <c r="H442">
        <v>42.850971000000001</v>
      </c>
      <c r="I442" s="36">
        <f>IF(ISBLANK(H443),"",Long1[[#This Row],[Adj Close]]/H443-1)</f>
        <v>2.0489512368052631E-2</v>
      </c>
      <c r="P442" s="40">
        <v>41995</v>
      </c>
      <c r="Q442" s="38">
        <v>24.209568000000001</v>
      </c>
      <c r="R442" s="39">
        <f>IF(ISBLANK(Q443),"",Long4[[#This Row],[Adj Close]]/Q443-1)</f>
        <v>8.7773109142152972E-3</v>
      </c>
      <c r="V442" s="40">
        <v>41995</v>
      </c>
      <c r="W442" s="38">
        <v>15.265000000000001</v>
      </c>
      <c r="X442" s="39">
        <f>IF(ISBLANK(W443),"",Long6[[#This Row],[Adj Close]]/W443-1)</f>
        <v>2.1411843425894972E-2</v>
      </c>
      <c r="Y442" s="32">
        <v>41995</v>
      </c>
      <c r="Z442">
        <v>7.8957079999999999</v>
      </c>
      <c r="AA442" s="36">
        <f>IF(ISBLANK(Z443),"",Long7[[#This Row],[Adj Close]]/Z443-1)</f>
        <v>9.61535633668964E-3</v>
      </c>
      <c r="AE442" s="32">
        <v>41995</v>
      </c>
      <c r="AF442" s="47">
        <v>40.443725999999998</v>
      </c>
      <c r="AG442" s="36">
        <f>IF(ISBLANK(AF443),"",Short0[[#This Row],[Adj Close]]/AF443-1)</f>
        <v>2.0607249345485634E-3</v>
      </c>
      <c r="AH442" s="40">
        <v>41995</v>
      </c>
      <c r="AI442" s="42">
        <v>29.886982</v>
      </c>
      <c r="AJ442" s="39">
        <f>IF(ISBLANK(AH443),"",Short1[[#This Row],[Adj Close]]/AH443-1)</f>
        <v>-0.99928820181956746</v>
      </c>
      <c r="AK442" s="32">
        <v>41995</v>
      </c>
      <c r="AL442" s="47">
        <v>62.98</v>
      </c>
      <c r="AM442" s="36">
        <f>IF(ISBLANK(AL443),"",Short2[[#This Row],[Adj Close]]/AL443-1)</f>
        <v>2.2236633302440634E-2</v>
      </c>
      <c r="AN442" s="40">
        <v>41995</v>
      </c>
      <c r="AO442" s="42">
        <v>52.743279000000001</v>
      </c>
      <c r="AP442" s="39">
        <f>IF(ISBLANK(AO443),"",Short3[[#This Row],[Adj Close]]/AO443-1)</f>
        <v>1.5650522393650945E-3</v>
      </c>
      <c r="AQ442" s="32">
        <v>41995</v>
      </c>
      <c r="AR442" s="47">
        <v>14.588119000000001</v>
      </c>
      <c r="AS442" s="36">
        <f>IF(ISBLANK(AR443),"",Short4[[#This Row],[Adj Close]]/AR443-1)</f>
        <v>4.7950303366494973E-2</v>
      </c>
      <c r="AT442" s="40">
        <v>41995</v>
      </c>
      <c r="AU442" s="42">
        <v>39.892795999999997</v>
      </c>
      <c r="AV442" s="39">
        <f>IF(ISBLANK(AU443),"",Short5[[#This Row],[Adj Close]]/AU443-1)</f>
        <v>-6.518980433765087E-4</v>
      </c>
      <c r="AZ442" s="40">
        <v>41995</v>
      </c>
      <c r="BA442" s="42">
        <v>27.412936999999999</v>
      </c>
      <c r="BB442" s="39">
        <f>IF(ISBLANK(BA443),"",Short7[[#This Row],[Adj Close]]/BA443-1)</f>
        <v>1.8096064991913963E-2</v>
      </c>
    </row>
    <row r="443" spans="1:54" x14ac:dyDescent="0.25">
      <c r="A443" s="40">
        <v>41988</v>
      </c>
      <c r="B443" s="42">
        <v>2070.6499020000001</v>
      </c>
      <c r="C443" s="39">
        <f>IF(ISBLANK(B444), "", GSPC[[#This Row],[Adj Close]]/B444-1)</f>
        <v>3.412022369004597E-2</v>
      </c>
      <c r="G443" s="32">
        <v>41988</v>
      </c>
      <c r="H443">
        <v>41.990603999999998</v>
      </c>
      <c r="I443" s="36">
        <f>IF(ISBLANK(H444),"",Long1[[#This Row],[Adj Close]]/H444-1)</f>
        <v>-1.0433192840748506E-2</v>
      </c>
      <c r="P443" s="40">
        <v>41988</v>
      </c>
      <c r="Q443" s="38">
        <v>23.998922</v>
      </c>
      <c r="R443" s="39">
        <f>IF(ISBLANK(Q444),"",Long4[[#This Row],[Adj Close]]/Q444-1)</f>
        <v>0.14996417221525338</v>
      </c>
      <c r="V443" s="40">
        <v>41988</v>
      </c>
      <c r="W443" s="38">
        <v>14.945</v>
      </c>
      <c r="X443" s="39">
        <f>IF(ISBLANK(W444),"",Long6[[#This Row],[Adj Close]]/W444-1)</f>
        <v>3.6407766990291357E-2</v>
      </c>
      <c r="Y443" s="32">
        <v>41988</v>
      </c>
      <c r="Z443">
        <v>7.8205109999999998</v>
      </c>
      <c r="AA443" s="36">
        <f>IF(ISBLANK(Z444),"",Long7[[#This Row],[Adj Close]]/Z444-1)</f>
        <v>-1.5384679303920068E-2</v>
      </c>
      <c r="AE443" s="32">
        <v>41988</v>
      </c>
      <c r="AF443" s="47">
        <v>40.360554</v>
      </c>
      <c r="AG443" s="36">
        <f>IF(ISBLANK(AF444),"",Short0[[#This Row],[Adj Close]]/AF444-1)</f>
        <v>3.2144016791085361E-2</v>
      </c>
      <c r="AH443" s="40">
        <v>41988</v>
      </c>
      <c r="AI443" s="42">
        <v>29.787724000000001</v>
      </c>
      <c r="AJ443" s="39">
        <f>IF(ISBLANK(AH444),"",Short1[[#This Row],[Adj Close]]/AH444-1)</f>
        <v>-0.99929044748814944</v>
      </c>
      <c r="AK443" s="32">
        <v>41988</v>
      </c>
      <c r="AL443" s="47">
        <v>61.610000999999997</v>
      </c>
      <c r="AM443" s="36">
        <f>IF(ISBLANK(AL444),"",Short2[[#This Row],[Adj Close]]/AL444-1)</f>
        <v>0.1047158149542764</v>
      </c>
      <c r="AN443" s="40">
        <v>41988</v>
      </c>
      <c r="AO443" s="42">
        <v>52.660862000000002</v>
      </c>
      <c r="AP443" s="39">
        <f>IF(ISBLANK(AO444),"",Short3[[#This Row],[Adj Close]]/AO444-1)</f>
        <v>7.8581993890647794E-2</v>
      </c>
      <c r="AQ443" s="32">
        <v>41988</v>
      </c>
      <c r="AR443" s="47">
        <v>13.920621000000001</v>
      </c>
      <c r="AS443" s="36">
        <f>IF(ISBLANK(AR444),"",Short4[[#This Row],[Adj Close]]/AR444-1)</f>
        <v>7.8510179031676008E-2</v>
      </c>
      <c r="AT443" s="40">
        <v>41988</v>
      </c>
      <c r="AU443" s="42">
        <v>39.918818999999999</v>
      </c>
      <c r="AV443" s="39">
        <f>IF(ISBLANK(AU444),"",Short5[[#This Row],[Adj Close]]/AU444-1)</f>
        <v>3.1614306040022022E-2</v>
      </c>
      <c r="AZ443" s="40">
        <v>41988</v>
      </c>
      <c r="BA443" s="42">
        <v>26.925688000000001</v>
      </c>
      <c r="BB443" s="39">
        <f>IF(ISBLANK(BA444),"",Short7[[#This Row],[Adj Close]]/BA444-1)</f>
        <v>3.8331560855703772E-2</v>
      </c>
    </row>
    <row r="444" spans="1:54" x14ac:dyDescent="0.25">
      <c r="A444" s="40">
        <v>41981</v>
      </c>
      <c r="B444" s="42">
        <v>2002.329956</v>
      </c>
      <c r="C444" s="39">
        <f>IF(ISBLANK(B445), "", GSPC[[#This Row],[Adj Close]]/B445-1)</f>
        <v>-3.5193800084960869E-2</v>
      </c>
      <c r="G444" s="32">
        <v>41981</v>
      </c>
      <c r="H444">
        <v>42.433318999999997</v>
      </c>
      <c r="I444" s="36">
        <f>IF(ISBLANK(H445),"",Long1[[#This Row],[Adj Close]]/H445-1)</f>
        <v>-5.5059426946719947E-2</v>
      </c>
      <c r="P444" s="40">
        <v>41981</v>
      </c>
      <c r="Q444" s="38">
        <v>20.869278000000001</v>
      </c>
      <c r="R444" s="39">
        <f>IF(ISBLANK(Q445),"",Long4[[#This Row],[Adj Close]]/Q445-1)</f>
        <v>-0.10709627589360626</v>
      </c>
      <c r="V444" s="40">
        <v>41981</v>
      </c>
      <c r="W444" s="38">
        <v>14.42</v>
      </c>
      <c r="X444" s="39">
        <f>IF(ISBLANK(W445),"",Long6[[#This Row],[Adj Close]]/W445-1)</f>
        <v>-3.9627039627039617E-2</v>
      </c>
      <c r="Y444" s="32">
        <v>41981</v>
      </c>
      <c r="Z444">
        <v>7.9427070000000004</v>
      </c>
      <c r="AA444" s="36">
        <f>IF(ISBLANK(Z445),"",Long7[[#This Row],[Adj Close]]/Z445-1)</f>
        <v>3.5629504701999437E-3</v>
      </c>
      <c r="AE444" s="32">
        <v>41981</v>
      </c>
      <c r="AF444" s="47">
        <v>39.103606999999997</v>
      </c>
      <c r="AG444" s="36">
        <f>IF(ISBLANK(AF445),"",Short0[[#This Row],[Adj Close]]/AF445-1)</f>
        <v>-7.1130780418563577E-2</v>
      </c>
      <c r="AH444" s="40">
        <v>41981</v>
      </c>
      <c r="AI444" s="42">
        <v>27.992245</v>
      </c>
      <c r="AJ444" s="39">
        <f>IF(ISBLANK(AH445),"",Short1[[#This Row],[Adj Close]]/AH445-1)</f>
        <v>-0.99933310513651308</v>
      </c>
      <c r="AK444" s="32">
        <v>41981</v>
      </c>
      <c r="AL444" s="47">
        <v>55.77</v>
      </c>
      <c r="AM444" s="36">
        <f>IF(ISBLANK(AL445),"",Short2[[#This Row],[Adj Close]]/AL445-1)</f>
        <v>-0.153075145119974</v>
      </c>
      <c r="AN444" s="40">
        <v>41981</v>
      </c>
      <c r="AO444" s="42">
        <v>48.824162000000001</v>
      </c>
      <c r="AP444" s="39">
        <f>IF(ISBLANK(AO445),"",Short3[[#This Row],[Adj Close]]/AO445-1)</f>
        <v>-8.7142524392549991E-2</v>
      </c>
      <c r="AQ444" s="32">
        <v>41981</v>
      </c>
      <c r="AR444" s="47">
        <v>12.907268999999999</v>
      </c>
      <c r="AS444" s="36">
        <f>IF(ISBLANK(AR445),"",Short4[[#This Row],[Adj Close]]/AR445-1)</f>
        <v>-3.665464979278843E-2</v>
      </c>
      <c r="AT444" s="40">
        <v>41981</v>
      </c>
      <c r="AU444" s="42">
        <v>38.695487999999997</v>
      </c>
      <c r="AV444" s="39">
        <f>IF(ISBLANK(AU445),"",Short5[[#This Row],[Adj Close]]/AU445-1)</f>
        <v>-2.4560080127490558E-2</v>
      </c>
      <c r="AZ444" s="40">
        <v>41981</v>
      </c>
      <c r="BA444" s="42">
        <v>25.931685999999999</v>
      </c>
      <c r="BB444" s="39">
        <f>IF(ISBLANK(BA445),"",Short7[[#This Row],[Adj Close]]/BA445-1)</f>
        <v>-2.8832038414554728E-2</v>
      </c>
    </row>
    <row r="445" spans="1:54" x14ac:dyDescent="0.25">
      <c r="A445" s="40">
        <v>41974</v>
      </c>
      <c r="B445" s="42">
        <v>2075.3701169999999</v>
      </c>
      <c r="C445" s="39">
        <f>IF(ISBLANK(B446), "", GSPC[[#This Row],[Adj Close]]/B446-1)</f>
        <v>3.7774273912882794E-3</v>
      </c>
      <c r="G445" s="32">
        <v>41974</v>
      </c>
      <c r="H445">
        <v>44.905807000000003</v>
      </c>
      <c r="I445" s="36">
        <f>IF(ISBLANK(H446),"",Long1[[#This Row],[Adj Close]]/H446-1)</f>
        <v>1.6833666980719864E-2</v>
      </c>
      <c r="P445" s="40">
        <v>41974</v>
      </c>
      <c r="Q445" s="38">
        <v>23.372371999999999</v>
      </c>
      <c r="R445" s="39">
        <f>IF(ISBLANK(Q446),"",Long4[[#This Row],[Adj Close]]/Q446-1)</f>
        <v>-8.8633902430573785E-3</v>
      </c>
      <c r="V445" s="40">
        <v>41974</v>
      </c>
      <c r="W445" s="38">
        <v>15.015000000000001</v>
      </c>
      <c r="X445" s="39">
        <f>IF(ISBLANK(W446),"",Long6[[#This Row],[Adj Close]]/W446-1)</f>
        <v>6.8303094983991564E-2</v>
      </c>
      <c r="Y445" s="32">
        <v>41974</v>
      </c>
      <c r="Z445">
        <v>7.9145079999999997</v>
      </c>
      <c r="AA445" s="36">
        <f>IF(ISBLANK(Z446),"",Long7[[#This Row],[Adj Close]]/Z446-1)</f>
        <v>-1.173702354397288E-2</v>
      </c>
      <c r="AE445" s="32">
        <v>41974</v>
      </c>
      <c r="AF445" s="47">
        <v>42.098075999999999</v>
      </c>
      <c r="AG445" s="36">
        <f>IF(ISBLANK(AF446),"",Short0[[#This Row],[Adj Close]]/AF446-1)</f>
        <v>-3.5774956630221566E-2</v>
      </c>
      <c r="AH445" s="40">
        <v>41974</v>
      </c>
      <c r="AI445" s="42">
        <v>27.0655</v>
      </c>
      <c r="AJ445" s="39">
        <f>IF(ISBLANK(AH446),"",Short1[[#This Row],[Adj Close]]/AH446-1)</f>
        <v>-0.99935507660781087</v>
      </c>
      <c r="AK445" s="32">
        <v>41974</v>
      </c>
      <c r="AL445" s="47">
        <v>65.849997999999999</v>
      </c>
      <c r="AM445" s="36">
        <f>IF(ISBLANK(AL446),"",Short2[[#This Row],[Adj Close]]/AL446-1)</f>
        <v>-1.8628912626793226E-2</v>
      </c>
      <c r="AN445" s="40">
        <v>41974</v>
      </c>
      <c r="AO445" s="42">
        <v>53.484977999999998</v>
      </c>
      <c r="AP445" s="39">
        <f>IF(ISBLANK(AO446),"",Short3[[#This Row],[Adj Close]]/AO446-1)</f>
        <v>-3.4123800214035382E-3</v>
      </c>
      <c r="AQ445" s="32">
        <v>41974</v>
      </c>
      <c r="AR445" s="47">
        <v>13.398382</v>
      </c>
      <c r="AS445" s="36">
        <f>IF(ISBLANK(AR446),"",Short4[[#This Row],[Adj Close]]/AR446-1)</f>
        <v>1.5512463717415326E-3</v>
      </c>
      <c r="AT445" s="40">
        <v>41974</v>
      </c>
      <c r="AU445" s="42">
        <v>39.669781</v>
      </c>
      <c r="AV445" s="39">
        <f>IF(ISBLANK(AU446),"",Short5[[#This Row],[Adj Close]]/AU446-1)</f>
        <v>4.5883375842654672E-3</v>
      </c>
      <c r="AZ445" s="40">
        <v>41974</v>
      </c>
      <c r="BA445" s="42">
        <v>26.701546</v>
      </c>
      <c r="BB445" s="39">
        <f>IF(ISBLANK(BA446),"",Short7[[#This Row],[Adj Close]]/BA446-1)</f>
        <v>-1.2256813304004632E-2</v>
      </c>
    </row>
    <row r="446" spans="1:54" x14ac:dyDescent="0.25">
      <c r="A446" s="40">
        <v>41967</v>
      </c>
      <c r="B446" s="42">
        <v>2067.5600589999999</v>
      </c>
      <c r="C446" s="39">
        <f>IF(ISBLANK(B447), "", GSPC[[#This Row],[Adj Close]]/B447-1)</f>
        <v>1.9675594863095558E-3</v>
      </c>
      <c r="G446" s="32">
        <v>41967</v>
      </c>
      <c r="H446">
        <v>44.162391999999997</v>
      </c>
      <c r="I446" s="36">
        <f>IF(ISBLANK(H447),"",Long1[[#This Row],[Adj Close]]/H447-1)</f>
        <v>1.6730831661723622E-2</v>
      </c>
      <c r="P446" s="40">
        <v>41967</v>
      </c>
      <c r="Q446" s="38">
        <v>23.581382999999999</v>
      </c>
      <c r="R446" s="39">
        <f>IF(ISBLANK(Q447),"",Long4[[#This Row],[Adj Close]]/Q447-1)</f>
        <v>-0.12468842981320472</v>
      </c>
      <c r="V446" s="40">
        <v>41967</v>
      </c>
      <c r="W446" s="38">
        <v>14.055</v>
      </c>
      <c r="X446" s="39">
        <f>IF(ISBLANK(W447),"",Long6[[#This Row],[Adj Close]]/W447-1)</f>
        <v>-1.3338013338013321E-2</v>
      </c>
      <c r="Y446" s="32">
        <v>41967</v>
      </c>
      <c r="Z446">
        <v>8.0085040000000003</v>
      </c>
      <c r="AA446" s="36">
        <f>IF(ISBLANK(Z447),"",Long7[[#This Row],[Adj Close]]/Z447-1)</f>
        <v>1.6706426340586056E-2</v>
      </c>
      <c r="AE446" s="32">
        <v>41967</v>
      </c>
      <c r="AF446" s="47">
        <v>43.660010999999997</v>
      </c>
      <c r="AG446" s="36">
        <f>IF(ISBLANK(AF447),"",Short0[[#This Row],[Adj Close]]/AF447-1)</f>
        <v>-1.0567151623078752E-3</v>
      </c>
      <c r="AH446" s="40">
        <v>41967</v>
      </c>
      <c r="AI446" s="42">
        <v>29.936896999999998</v>
      </c>
      <c r="AJ446" s="39">
        <f>IF(ISBLANK(AH447),"",Short1[[#This Row],[Adj Close]]/AH447-1)</f>
        <v>-0.99928653724976169</v>
      </c>
      <c r="AK446" s="32">
        <v>41967</v>
      </c>
      <c r="AL446" s="47">
        <v>67.099997999999999</v>
      </c>
      <c r="AM446" s="36">
        <f>IF(ISBLANK(AL447),"",Short2[[#This Row],[Adj Close]]/AL447-1)</f>
        <v>2.5399372478707161E-3</v>
      </c>
      <c r="AN446" s="40">
        <v>41967</v>
      </c>
      <c r="AO446" s="42">
        <v>53.668114000000003</v>
      </c>
      <c r="AP446" s="39">
        <f>IF(ISBLANK(AO447),"",Short3[[#This Row],[Adj Close]]/AO447-1)</f>
        <v>5.0546675391319518E-2</v>
      </c>
      <c r="AQ446" s="32">
        <v>41967</v>
      </c>
      <c r="AR446" s="47">
        <v>13.37763</v>
      </c>
      <c r="AS446" s="36">
        <f>IF(ISBLANK(AR447),"",Short4[[#This Row],[Adj Close]]/AR447-1)</f>
        <v>3.1741783782649913E-2</v>
      </c>
      <c r="AT446" s="40">
        <v>41967</v>
      </c>
      <c r="AU446" s="42">
        <v>39.488593999999999</v>
      </c>
      <c r="AV446" s="39">
        <f>IF(ISBLANK(AU447),"",Short5[[#This Row],[Adj Close]]/AU447-1)</f>
        <v>-3.0502332082131933E-2</v>
      </c>
      <c r="AZ446" s="40">
        <v>41967</v>
      </c>
      <c r="BA446" s="42">
        <v>27.032883000000002</v>
      </c>
      <c r="BB446" s="39">
        <f>IF(ISBLANK(BA447),"",Short7[[#This Row],[Adj Close]]/BA447-1)</f>
        <v>-1.1404100790920357E-2</v>
      </c>
    </row>
    <row r="447" spans="1:54" x14ac:dyDescent="0.25">
      <c r="A447" s="40">
        <v>41960</v>
      </c>
      <c r="B447" s="42">
        <v>2063.5</v>
      </c>
      <c r="C447" s="39">
        <f>IF(ISBLANK(B448), "", GSPC[[#This Row],[Adj Close]]/B448-1)</f>
        <v>1.1608894229333977E-2</v>
      </c>
      <c r="G447" s="32">
        <v>41960</v>
      </c>
      <c r="H447">
        <v>43.435676999999998</v>
      </c>
      <c r="I447" s="36">
        <f>IF(ISBLANK(H448),"",Long1[[#This Row],[Adj Close]]/H448-1)</f>
        <v>9.708603127172255E-3</v>
      </c>
      <c r="P447" s="40">
        <v>41960</v>
      </c>
      <c r="Q447" s="38">
        <v>26.940559</v>
      </c>
      <c r="R447" s="39">
        <f>IF(ISBLANK(Q448),"",Long4[[#This Row],[Adj Close]]/Q448-1)</f>
        <v>2.9671977546431361E-2</v>
      </c>
      <c r="V447" s="40">
        <v>41960</v>
      </c>
      <c r="W447" s="38">
        <v>14.244999999999999</v>
      </c>
      <c r="X447" s="39">
        <f>IF(ISBLANK(W448),"",Long6[[#This Row],[Adj Close]]/W448-1)</f>
        <v>5.5185185185185226E-2</v>
      </c>
      <c r="Y447" s="32">
        <v>41960</v>
      </c>
      <c r="Z447">
        <v>7.8769090000000004</v>
      </c>
      <c r="AA447" s="36">
        <f>IF(ISBLANK(Z448),"",Long7[[#This Row],[Adj Close]]/Z448-1)</f>
        <v>2.07064427574295E-2</v>
      </c>
      <c r="AE447" s="32">
        <v>41960</v>
      </c>
      <c r="AF447" s="47">
        <v>43.706195999999998</v>
      </c>
      <c r="AG447" s="36">
        <f>IF(ISBLANK(AF448),"",Short0[[#This Row],[Adj Close]]/AF448-1)</f>
        <v>3.615210121178225E-2</v>
      </c>
      <c r="AH447" s="40">
        <v>41960</v>
      </c>
      <c r="AI447" s="42">
        <v>28.888607</v>
      </c>
      <c r="AJ447" s="39">
        <f>IF(ISBLANK(AH448),"",Short1[[#This Row],[Adj Close]]/AH448-1)</f>
        <v>-0.99931140545372199</v>
      </c>
      <c r="AK447" s="32">
        <v>41960</v>
      </c>
      <c r="AL447" s="47">
        <v>66.930000000000007</v>
      </c>
      <c r="AM447" s="36">
        <f>IF(ISBLANK(AL448),"",Short2[[#This Row],[Adj Close]]/AL448-1)</f>
        <v>-2.0775391975870861E-2</v>
      </c>
      <c r="AN447" s="40">
        <v>41960</v>
      </c>
      <c r="AO447" s="42">
        <v>51.085892000000001</v>
      </c>
      <c r="AP447" s="39">
        <f>IF(ISBLANK(AO448),"",Short3[[#This Row],[Adj Close]]/AO448-1)</f>
        <v>3.219246722586E-2</v>
      </c>
      <c r="AQ447" s="32">
        <v>41960</v>
      </c>
      <c r="AR447" s="47">
        <v>12.966063999999999</v>
      </c>
      <c r="AS447" s="36">
        <f>IF(ISBLANK(AR448),"",Short4[[#This Row],[Adj Close]]/AR448-1)</f>
        <v>3.1361720855842989E-2</v>
      </c>
      <c r="AT447" s="40">
        <v>41960</v>
      </c>
      <c r="AU447" s="42">
        <v>40.730983999999999</v>
      </c>
      <c r="AV447" s="39">
        <f>IF(ISBLANK(AU448),"",Short5[[#This Row],[Adj Close]]/AU448-1)</f>
        <v>4.5626140874297061E-2</v>
      </c>
      <c r="AZ447" s="40">
        <v>41960</v>
      </c>
      <c r="BA447" s="42">
        <v>27.344725</v>
      </c>
      <c r="BB447" s="39">
        <f>IF(ISBLANK(BA448),"",Short7[[#This Row],[Adj Close]]/BA448-1)</f>
        <v>1.8511734717803208E-2</v>
      </c>
    </row>
    <row r="448" spans="1:54" x14ac:dyDescent="0.25">
      <c r="A448" s="40">
        <v>41953</v>
      </c>
      <c r="B448" s="42">
        <v>2039.8199460000001</v>
      </c>
      <c r="C448" s="39">
        <f>IF(ISBLANK(B449), "", GSPC[[#This Row],[Adj Close]]/B449-1)</f>
        <v>3.8879000299876232E-3</v>
      </c>
      <c r="G448" s="32">
        <v>41953</v>
      </c>
      <c r="H448">
        <v>43.018031999999998</v>
      </c>
      <c r="I448" s="36">
        <f>IF(ISBLANK(H449),"",Long1[[#This Row],[Adj Close]]/H449-1)</f>
        <v>3.0000089069633251E-2</v>
      </c>
      <c r="P448" s="40">
        <v>41953</v>
      </c>
      <c r="Q448" s="38">
        <v>26.164214999999999</v>
      </c>
      <c r="R448" s="39">
        <f>IF(ISBLANK(Q449),"",Long4[[#This Row],[Adj Close]]/Q449-1)</f>
        <v>1.3884845886429575E-2</v>
      </c>
      <c r="V448" s="40">
        <v>41953</v>
      </c>
      <c r="W448" s="38">
        <v>13.5</v>
      </c>
      <c r="X448" s="39">
        <f>IF(ISBLANK(W449),"",Long6[[#This Row],[Adj Close]]/W449-1)</f>
        <v>-7.8498293515358419E-2</v>
      </c>
      <c r="Y448" s="32">
        <v>41953</v>
      </c>
      <c r="Z448">
        <v>7.7171149999999997</v>
      </c>
      <c r="AA448" s="36">
        <f>IF(ISBLANK(Z449),"",Long7[[#This Row],[Adj Close]]/Z449-1)</f>
        <v>-1.3221130946558413E-2</v>
      </c>
      <c r="AE448" s="32">
        <v>41953</v>
      </c>
      <c r="AF448" s="47">
        <v>42.181255</v>
      </c>
      <c r="AG448" s="36">
        <f>IF(ISBLANK(AF449),"",Short0[[#This Row],[Adj Close]]/AF449-1)</f>
        <v>2.4696839778840074E-2</v>
      </c>
      <c r="AH448" s="40">
        <v>41953</v>
      </c>
      <c r="AI448" s="42">
        <v>26.959157999999999</v>
      </c>
      <c r="AJ448" s="39">
        <f>IF(ISBLANK(AH449),"",Short1[[#This Row],[Adj Close]]/AH449-1)</f>
        <v>-0.99935728894292664</v>
      </c>
      <c r="AK448" s="32">
        <v>41953</v>
      </c>
      <c r="AL448" s="47">
        <v>68.349997999999999</v>
      </c>
      <c r="AM448" s="36">
        <f>IF(ISBLANK(AL449),"",Short2[[#This Row],[Adj Close]]/AL449-1)</f>
        <v>2.2132420122666918E-2</v>
      </c>
      <c r="AN448" s="40">
        <v>41953</v>
      </c>
      <c r="AO448" s="42">
        <v>49.492603000000003</v>
      </c>
      <c r="AP448" s="39">
        <f>IF(ISBLANK(AO449),"",Short3[[#This Row],[Adj Close]]/AO449-1)</f>
        <v>1.7699032975621476E-2</v>
      </c>
      <c r="AQ448" s="32">
        <v>41953</v>
      </c>
      <c r="AR448" s="47">
        <v>12.571790999999999</v>
      </c>
      <c r="AS448" s="36">
        <f>IF(ISBLANK(AR449),"",Short4[[#This Row],[Adj Close]]/AR449-1)</f>
        <v>-6.3626978895505393E-2</v>
      </c>
      <c r="AT448" s="40">
        <v>41953</v>
      </c>
      <c r="AU448" s="42">
        <v>38.953677999999996</v>
      </c>
      <c r="AV448" s="39">
        <f>IF(ISBLANK(AU449),"",Short5[[#This Row],[Adj Close]]/AU449-1)</f>
        <v>2.5436910705856297E-2</v>
      </c>
      <c r="AZ448" s="40">
        <v>41953</v>
      </c>
      <c r="BA448" s="42">
        <v>26.847726999999999</v>
      </c>
      <c r="BB448" s="39">
        <f>IF(ISBLANK(BA449),"",Short7[[#This Row],[Adj Close]]/BA449-1)</f>
        <v>6.9903063357930284E-2</v>
      </c>
    </row>
    <row r="449" spans="1:54" x14ac:dyDescent="0.25">
      <c r="A449" s="40">
        <v>41946</v>
      </c>
      <c r="B449" s="42">
        <v>2031.920044</v>
      </c>
      <c r="C449" s="39">
        <f>IF(ISBLANK(B450), "", GSPC[[#This Row],[Adj Close]]/B450-1)</f>
        <v>6.8729687882977952E-3</v>
      </c>
      <c r="G449" s="32">
        <v>41946</v>
      </c>
      <c r="H449">
        <v>41.765076000000001</v>
      </c>
      <c r="I449" s="36">
        <f>IF(ISBLANK(H450),"",Long1[[#This Row],[Adj Close]]/H450-1)</f>
        <v>7.005010561664804E-4</v>
      </c>
      <c r="P449" s="40">
        <v>41946</v>
      </c>
      <c r="Q449" s="38">
        <v>25.805904000000002</v>
      </c>
      <c r="R449" s="39">
        <f>IF(ISBLANK(Q450),"",Long4[[#This Row],[Adj Close]]/Q450-1)</f>
        <v>-2.7293442415885494E-2</v>
      </c>
      <c r="V449" s="40">
        <v>41946</v>
      </c>
      <c r="W449" s="38">
        <v>14.65</v>
      </c>
      <c r="X449" s="39">
        <f>IF(ISBLANK(W450),"",Long6[[#This Row],[Adj Close]]/W450-1)</f>
        <v>1.524601524601521E-2</v>
      </c>
      <c r="Y449" s="32">
        <v>41946</v>
      </c>
      <c r="Z449">
        <v>7.8205109999999998</v>
      </c>
      <c r="AA449" s="36">
        <f>IF(ISBLANK(Z450),"",Long7[[#This Row],[Adj Close]]/Z450-1)</f>
        <v>0</v>
      </c>
      <c r="AE449" s="32">
        <v>41946</v>
      </c>
      <c r="AF449" s="47">
        <v>41.164619000000002</v>
      </c>
      <c r="AG449" s="36">
        <f>IF(ISBLANK(AF450),"",Short0[[#This Row],[Adj Close]]/AF450-1)</f>
        <v>3.3890342463114509E-2</v>
      </c>
      <c r="AH449" s="40">
        <v>41946</v>
      </c>
      <c r="AI449" s="42">
        <v>26.723673000000002</v>
      </c>
      <c r="AJ449" s="39">
        <f>IF(ISBLANK(AH450),"",Short1[[#This Row],[Adj Close]]/AH450-1)</f>
        <v>-0.99936279660936123</v>
      </c>
      <c r="AK449" s="32">
        <v>41946</v>
      </c>
      <c r="AL449" s="47">
        <v>66.870002999999997</v>
      </c>
      <c r="AM449" s="36">
        <f>IF(ISBLANK(AL450),"",Short2[[#This Row],[Adj Close]]/AL450-1)</f>
        <v>1.1955220582469117E-2</v>
      </c>
      <c r="AN449" s="40">
        <v>41946</v>
      </c>
      <c r="AO449" s="42">
        <v>48.631866000000002</v>
      </c>
      <c r="AP449" s="39">
        <f>IF(ISBLANK(AO450),"",Short3[[#This Row],[Adj Close]]/AO450-1)</f>
        <v>-8.2164978476492179E-3</v>
      </c>
      <c r="AQ449" s="32">
        <v>41946</v>
      </c>
      <c r="AR449" s="47">
        <v>13.42605</v>
      </c>
      <c r="AS449" s="36">
        <f>IF(ISBLANK(AR450),"",Short4[[#This Row],[Adj Close]]/AR450-1)</f>
        <v>-2.7555086597323863E-2</v>
      </c>
      <c r="AT449" s="40">
        <v>41946</v>
      </c>
      <c r="AU449" s="42">
        <v>37.987395999999997</v>
      </c>
      <c r="AV449" s="39">
        <f>IF(ISBLANK(AU450),"",Short5[[#This Row],[Adj Close]]/AU450-1)</f>
        <v>-6.3192123942227285E-3</v>
      </c>
      <c r="AZ449" s="40">
        <v>41946</v>
      </c>
      <c r="BA449" s="42">
        <v>25.093606999999999</v>
      </c>
      <c r="BB449" s="39">
        <f>IF(ISBLANK(BA450),"",Short7[[#This Row],[Adj Close]]/BA450-1)</f>
        <v>-0.17679036710889107</v>
      </c>
    </row>
    <row r="450" spans="1:54" x14ac:dyDescent="0.25">
      <c r="A450" s="40">
        <v>41939</v>
      </c>
      <c r="B450" s="42">
        <v>2018.0500489999999</v>
      </c>
      <c r="C450" s="39">
        <f>IF(ISBLANK(B451), "", GSPC[[#This Row],[Adj Close]]/B451-1)</f>
        <v>2.7217061253576036E-2</v>
      </c>
      <c r="G450" s="32">
        <v>41939</v>
      </c>
      <c r="H450">
        <v>41.735840000000003</v>
      </c>
      <c r="I450" s="36">
        <f>IF(ISBLANK(H451),"",Long1[[#This Row],[Adj Close]]/H451-1)</f>
        <v>5.9815428992132214E-2</v>
      </c>
      <c r="P450" s="40">
        <v>41939</v>
      </c>
      <c r="Q450" s="38">
        <v>26.529999</v>
      </c>
      <c r="R450" s="39">
        <f>IF(ISBLANK(Q451),"",Long4[[#This Row],[Adj Close]]/Q451-1)</f>
        <v>2.6871323070915887E-2</v>
      </c>
      <c r="V450" s="40">
        <v>41939</v>
      </c>
      <c r="W450" s="38">
        <v>14.43</v>
      </c>
      <c r="X450" s="39">
        <f>IF(ISBLANK(W451),"",Long6[[#This Row],[Adj Close]]/W451-1)</f>
        <v>0.16370967741935472</v>
      </c>
      <c r="Y450" s="32">
        <v>41939</v>
      </c>
      <c r="Z450">
        <v>7.8205109999999998</v>
      </c>
      <c r="AA450" s="36">
        <f>IF(ISBLANK(Z451),"",Long7[[#This Row],[Adj Close]]/Z451-1)</f>
        <v>0</v>
      </c>
      <c r="AE450" s="32">
        <v>41939</v>
      </c>
      <c r="AF450" s="47">
        <v>39.815266000000001</v>
      </c>
      <c r="AG450" s="36">
        <f>IF(ISBLANK(AF451),"",Short0[[#This Row],[Adj Close]]/AF451-1)</f>
        <v>-1.5539122186714383E-2</v>
      </c>
      <c r="AH450" s="40">
        <v>41939</v>
      </c>
      <c r="AI450" s="42">
        <v>25.933658999999999</v>
      </c>
      <c r="AJ450" s="39">
        <f>IF(ISBLANK(AH451),"",Short1[[#This Row],[Adj Close]]/AH451-1)</f>
        <v>-0.99938153059715729</v>
      </c>
      <c r="AK450" s="32">
        <v>41939</v>
      </c>
      <c r="AL450" s="47">
        <v>66.080001999999993</v>
      </c>
      <c r="AM450" s="36">
        <f>IF(ISBLANK(AL451),"",Short2[[#This Row],[Adj Close]]/AL451-1)</f>
        <v>4.4908284474753701E-2</v>
      </c>
      <c r="AN450" s="40">
        <v>41939</v>
      </c>
      <c r="AO450" s="42">
        <v>49.034759999999999</v>
      </c>
      <c r="AP450" s="39">
        <f>IF(ISBLANK(AO451),"",Short3[[#This Row],[Adj Close]]/AO451-1)</f>
        <v>4.5489940923932215E-2</v>
      </c>
      <c r="AQ450" s="32">
        <v>41939</v>
      </c>
      <c r="AR450" s="47">
        <v>13.806488999999999</v>
      </c>
      <c r="AS450" s="36">
        <f>IF(ISBLANK(AR451),"",Short4[[#This Row],[Adj Close]]/AR451-1)</f>
        <v>3.7961538594547983E-2</v>
      </c>
      <c r="AT450" s="40">
        <v>41939</v>
      </c>
      <c r="AU450" s="42">
        <v>38.228973000000003</v>
      </c>
      <c r="AV450" s="39">
        <f>IF(ISBLANK(AU451),"",Short5[[#This Row],[Adj Close]]/AU451-1)</f>
        <v>2.1909849251550595E-2</v>
      </c>
      <c r="AZ450" s="40">
        <v>41939</v>
      </c>
      <c r="BA450" s="42">
        <v>30.482645000000002</v>
      </c>
      <c r="BB450" s="39">
        <f>IF(ISBLANK(BA451),"",Short7[[#This Row],[Adj Close]]/BA451-1)</f>
        <v>4.4407269786939541E-2</v>
      </c>
    </row>
    <row r="451" spans="1:54" x14ac:dyDescent="0.25">
      <c r="A451" s="40">
        <v>41932</v>
      </c>
      <c r="B451" s="42">
        <v>1964.579956</v>
      </c>
      <c r="C451" s="39">
        <f>IF(ISBLANK(B452), "", GSPC[[#This Row],[Adj Close]]/B452-1)</f>
        <v>4.124528058022614E-2</v>
      </c>
      <c r="G451" s="32">
        <v>41932</v>
      </c>
      <c r="H451">
        <v>39.380291</v>
      </c>
      <c r="I451" s="36">
        <f>IF(ISBLANK(H452),"",Long1[[#This Row],[Adj Close]]/H452-1)</f>
        <v>4.5807601292011668E-2</v>
      </c>
      <c r="P451" s="40">
        <v>41932</v>
      </c>
      <c r="Q451" s="38">
        <v>25.835757999999998</v>
      </c>
      <c r="R451" s="39">
        <f>IF(ISBLANK(Q452),"",Long4[[#This Row],[Adj Close]]/Q452-1)</f>
        <v>3.4678597647345599E-2</v>
      </c>
      <c r="V451" s="40">
        <v>41932</v>
      </c>
      <c r="W451" s="38">
        <v>12.4</v>
      </c>
      <c r="X451" s="39">
        <f>IF(ISBLANK(W452),"",Long6[[#This Row],[Adj Close]]/W452-1)</f>
        <v>2.4793388429752206E-2</v>
      </c>
      <c r="Y451" s="32">
        <v>41932</v>
      </c>
      <c r="Z451">
        <v>7.8205109999999998</v>
      </c>
      <c r="AA451" s="36">
        <f>IF(ISBLANK(Z452),"",Long7[[#This Row],[Adj Close]]/Z452-1)</f>
        <v>0</v>
      </c>
      <c r="AE451" s="32">
        <v>41932</v>
      </c>
      <c r="AF451" s="47">
        <v>40.443725999999998</v>
      </c>
      <c r="AG451" s="36">
        <f>IF(ISBLANK(AF452),"",Short0[[#This Row],[Adj Close]]/AF452-1)</f>
        <v>5.6576441331134486E-2</v>
      </c>
      <c r="AH451" s="40">
        <v>41932</v>
      </c>
      <c r="AI451" s="42">
        <v>25.151240999999999</v>
      </c>
      <c r="AJ451" s="39">
        <f>IF(ISBLANK(AH452),"",Short1[[#This Row],[Adj Close]]/AH452-1)</f>
        <v>-0.99940008966010729</v>
      </c>
      <c r="AK451" s="32">
        <v>41932</v>
      </c>
      <c r="AL451" s="47">
        <v>63.240001999999997</v>
      </c>
      <c r="AM451" s="36">
        <f>IF(ISBLANK(AL452),"",Short2[[#This Row],[Adj Close]]/AL452-1)</f>
        <v>0.11770943380313059</v>
      </c>
      <c r="AN451" s="40">
        <v>41932</v>
      </c>
      <c r="AO451" s="42">
        <v>46.901226000000001</v>
      </c>
      <c r="AP451" s="39">
        <f>IF(ISBLANK(AO452),"",Short3[[#This Row],[Adj Close]]/AO452-1)</f>
        <v>3.5584285116766257E-2</v>
      </c>
      <c r="AQ451" s="32">
        <v>41932</v>
      </c>
      <c r="AR451" s="47">
        <v>13.301542</v>
      </c>
      <c r="AS451" s="36">
        <f>IF(ISBLANK(AR452),"",Short4[[#This Row],[Adj Close]]/AR452-1)</f>
        <v>6.0380471427175175E-2</v>
      </c>
      <c r="AT451" s="40">
        <v>41932</v>
      </c>
      <c r="AU451" s="42">
        <v>37.40934</v>
      </c>
      <c r="AV451" s="39">
        <f>IF(ISBLANK(AU452),"",Short5[[#This Row],[Adj Close]]/AU452-1)</f>
        <v>6.378778603343993E-2</v>
      </c>
      <c r="AZ451" s="40">
        <v>41932</v>
      </c>
      <c r="BA451" s="42">
        <v>29.18655</v>
      </c>
      <c r="BB451" s="39">
        <f>IF(ISBLANK(BA452),"",Short7[[#This Row],[Adj Close]]/BA452-1)</f>
        <v>1.7323558111500326E-2</v>
      </c>
    </row>
    <row r="452" spans="1:54" x14ac:dyDescent="0.25">
      <c r="A452" s="40">
        <v>41925</v>
      </c>
      <c r="B452" s="42">
        <v>1886.76001</v>
      </c>
      <c r="C452" s="39">
        <f>IF(ISBLANK(B453), "", GSPC[[#This Row],[Adj Close]]/B453-1)</f>
        <v>-1.016194852879404E-2</v>
      </c>
      <c r="G452" s="32">
        <v>41925</v>
      </c>
      <c r="H452">
        <v>37.655388000000002</v>
      </c>
      <c r="I452" s="36">
        <f>IF(ISBLANK(H453),"",Long1[[#This Row],[Adj Close]]/H453-1)</f>
        <v>-5.0847650732876337E-2</v>
      </c>
      <c r="P452" s="40">
        <v>41925</v>
      </c>
      <c r="Q452" s="38">
        <v>24.969839</v>
      </c>
      <c r="R452" s="39">
        <f>IF(ISBLANK(Q453),"",Long4[[#This Row],[Adj Close]]/Q453-1)</f>
        <v>2.2623049539751028E-2</v>
      </c>
      <c r="V452" s="40">
        <v>41925</v>
      </c>
      <c r="W452" s="38">
        <v>12.1</v>
      </c>
      <c r="X452" s="39">
        <f>IF(ISBLANK(W453),"",Long6[[#This Row],[Adj Close]]/W453-1)</f>
        <v>4.8526863084922045E-2</v>
      </c>
      <c r="Y452" s="32">
        <v>41925</v>
      </c>
      <c r="Z452">
        <v>7.8205109999999998</v>
      </c>
      <c r="AA452" s="36">
        <f>IF(ISBLANK(Z453),"",Long7[[#This Row],[Adj Close]]/Z453-1)</f>
        <v>-1.6548446411554396E-2</v>
      </c>
      <c r="AE452" s="32">
        <v>41925</v>
      </c>
      <c r="AF452" s="47">
        <v>38.278087999999997</v>
      </c>
      <c r="AG452" s="36">
        <f>IF(ISBLANK(AF453),"",Short0[[#This Row],[Adj Close]]/AF453-1)</f>
        <v>7.8283458260458127E-2</v>
      </c>
      <c r="AH452" s="40">
        <v>41925</v>
      </c>
      <c r="AI452" s="42">
        <v>23.806704</v>
      </c>
      <c r="AJ452" s="39">
        <f>IF(ISBLANK(AH453),"",Short1[[#This Row],[Adj Close]]/AH453-1)</f>
        <v>-0.99943206488859204</v>
      </c>
      <c r="AK452" s="32">
        <v>41925</v>
      </c>
      <c r="AL452" s="47">
        <v>56.580002</v>
      </c>
      <c r="AM452" s="36">
        <f>IF(ISBLANK(AL453),"",Short2[[#This Row],[Adj Close]]/AL453-1)</f>
        <v>6.3134177693833449E-2</v>
      </c>
      <c r="AN452" s="40">
        <v>41925</v>
      </c>
      <c r="AO452" s="42">
        <v>45.289627000000003</v>
      </c>
      <c r="AP452" s="39">
        <f>IF(ISBLANK(AO453),"",Short3[[#This Row],[Adj Close]]/AO453-1)</f>
        <v>2.2291095582420706E-3</v>
      </c>
      <c r="AQ452" s="32">
        <v>41925</v>
      </c>
      <c r="AR452" s="47">
        <v>12.544122</v>
      </c>
      <c r="AS452" s="36">
        <f>IF(ISBLANK(AR453),"",Short4[[#This Row],[Adj Close]]/AR453-1)</f>
        <v>6.9280593581344307E-2</v>
      </c>
      <c r="AT452" s="40">
        <v>41925</v>
      </c>
      <c r="AU452" s="42">
        <v>35.166167999999999</v>
      </c>
      <c r="AV452" s="39">
        <f>IF(ISBLANK(AU453),"",Short5[[#This Row],[Adj Close]]/AU453-1)</f>
        <v>-2.0663222211472654E-2</v>
      </c>
      <c r="AZ452" s="40">
        <v>41925</v>
      </c>
      <c r="BA452" s="42">
        <v>28.689544999999999</v>
      </c>
      <c r="BB452" s="39">
        <f>IF(ISBLANK(BA453),"",Short7[[#This Row],[Adj Close]]/BA453-1)</f>
        <v>6.3968120354244151E-2</v>
      </c>
    </row>
    <row r="453" spans="1:54" x14ac:dyDescent="0.25">
      <c r="A453" s="40">
        <v>41918</v>
      </c>
      <c r="B453" s="42">
        <v>1906.130005</v>
      </c>
      <c r="C453" s="39">
        <f>IF(ISBLANK(B454), "", GSPC[[#This Row],[Adj Close]]/B454-1)</f>
        <v>-3.1388799352949248E-2</v>
      </c>
      <c r="G453" s="32">
        <v>41918</v>
      </c>
      <c r="H453">
        <v>39.672649</v>
      </c>
      <c r="I453" s="36">
        <f>IF(ISBLANK(H454),"",Long1[[#This Row],[Adj Close]]/H454-1)</f>
        <v>-1.3295913539553839E-2</v>
      </c>
      <c r="P453" s="40">
        <v>41918</v>
      </c>
      <c r="Q453" s="38">
        <v>24.417442000000001</v>
      </c>
      <c r="R453" s="39">
        <f>IF(ISBLANK(Q454),"",Long4[[#This Row],[Adj Close]]/Q454-1)</f>
        <v>-7.6249797175487299E-2</v>
      </c>
      <c r="V453" s="40">
        <v>41918</v>
      </c>
      <c r="W453" s="38">
        <v>11.54</v>
      </c>
      <c r="X453" s="39">
        <f>IF(ISBLANK(W454),"",Long6[[#This Row],[Adj Close]]/W454-1)</f>
        <v>-0.10956790123456805</v>
      </c>
      <c r="Y453" s="32">
        <v>41918</v>
      </c>
      <c r="Z453">
        <v>7.9521059999999997</v>
      </c>
      <c r="AA453" s="36">
        <f>IF(ISBLANK(Z454),"",Long7[[#This Row],[Adj Close]]/Z454-1)</f>
        <v>7.1428679986644816E-3</v>
      </c>
      <c r="AE453" s="32">
        <v>41918</v>
      </c>
      <c r="AF453" s="47">
        <v>35.499096000000002</v>
      </c>
      <c r="AG453" s="36">
        <f>IF(ISBLANK(AF454),"",Short0[[#This Row],[Adj Close]]/AF454-1)</f>
        <v>-3.5131380536288725E-2</v>
      </c>
      <c r="AH453" s="40">
        <v>41918</v>
      </c>
      <c r="AI453" s="42">
        <v>23.161017999999999</v>
      </c>
      <c r="AJ453" s="39">
        <f>IF(ISBLANK(AH454),"",Short1[[#This Row],[Adj Close]]/AH454-1)</f>
        <v>-0.99944737615423163</v>
      </c>
      <c r="AK453" s="32">
        <v>41918</v>
      </c>
      <c r="AL453" s="47">
        <v>53.220001000000003</v>
      </c>
      <c r="AM453" s="36">
        <f>IF(ISBLANK(AL454),"",Short2[[#This Row],[Adj Close]]/AL454-1)</f>
        <v>-0.10116531162245079</v>
      </c>
      <c r="AN453" s="40">
        <v>41918</v>
      </c>
      <c r="AO453" s="42">
        <v>45.188896</v>
      </c>
      <c r="AP453" s="39">
        <f>IF(ISBLANK(AO454),"",Short3[[#This Row],[Adj Close]]/AO454-1)</f>
        <v>-1.7519518172321669E-2</v>
      </c>
      <c r="AQ453" s="32">
        <v>41918</v>
      </c>
      <c r="AR453" s="47">
        <v>11.731366</v>
      </c>
      <c r="AS453" s="36">
        <f>IF(ISBLANK(AR454),"",Short4[[#This Row],[Adj Close]]/AR454-1)</f>
        <v>-0.11689662570337056</v>
      </c>
      <c r="AT453" s="40">
        <v>41918</v>
      </c>
      <c r="AU453" s="42">
        <v>35.908146000000002</v>
      </c>
      <c r="AV453" s="39">
        <f>IF(ISBLANK(AU454),"",Short5[[#This Row],[Adj Close]]/AU454-1)</f>
        <v>-2.3233871591628263E-2</v>
      </c>
      <c r="AZ453" s="40">
        <v>41918</v>
      </c>
      <c r="BA453" s="42">
        <v>26.964666000000001</v>
      </c>
      <c r="BB453" s="39">
        <f>IF(ISBLANK(BA454),"",Short7[[#This Row],[Adj Close]]/BA454-1)</f>
        <v>-0.15896665867365789</v>
      </c>
    </row>
    <row r="454" spans="1:54" x14ac:dyDescent="0.25">
      <c r="A454" s="40">
        <v>41911</v>
      </c>
      <c r="B454" s="42">
        <v>1967.900024</v>
      </c>
      <c r="C454" s="39">
        <f>IF(ISBLANK(B455), "", GSPC[[#This Row],[Adj Close]]/B455-1)</f>
        <v>-7.5396284040400996E-3</v>
      </c>
      <c r="G454" s="32">
        <v>41911</v>
      </c>
      <c r="H454">
        <v>40.207241000000003</v>
      </c>
      <c r="I454" s="36">
        <f>IF(ISBLANK(H455),"",Long1[[#This Row],[Adj Close]]/H455-1)</f>
        <v>-1.2311336309425491E-2</v>
      </c>
      <c r="P454" s="40">
        <v>41911</v>
      </c>
      <c r="Q454" s="38">
        <v>26.432949000000001</v>
      </c>
      <c r="R454" s="39">
        <f>IF(ISBLANK(Q455),"",Long4[[#This Row],[Adj Close]]/Q455-1)</f>
        <v>-2.9597177973718747E-2</v>
      </c>
      <c r="V454" s="40">
        <v>41911</v>
      </c>
      <c r="W454" s="38">
        <v>12.96</v>
      </c>
      <c r="X454" s="39">
        <f>IF(ISBLANK(W455),"",Long6[[#This Row],[Adj Close]]/W455-1)</f>
        <v>-2.3094688221708681E-3</v>
      </c>
      <c r="Y454" s="32">
        <v>41911</v>
      </c>
      <c r="Z454">
        <v>7.8957079999999999</v>
      </c>
      <c r="AA454" s="36">
        <f>IF(ISBLANK(Z455),"",Long7[[#This Row],[Adj Close]]/Z455-1)</f>
        <v>-9.4340593152146823E-3</v>
      </c>
      <c r="AE454" s="32">
        <v>41911</v>
      </c>
      <c r="AF454" s="47">
        <v>36.791637000000001</v>
      </c>
      <c r="AG454" s="36">
        <f>IF(ISBLANK(AF455),"",Short0[[#This Row],[Adj Close]]/AF455-1)</f>
        <v>2.7679962204498754E-3</v>
      </c>
      <c r="AH454" s="40">
        <v>41911</v>
      </c>
      <c r="AI454" s="42">
        <v>25.348745000000001</v>
      </c>
      <c r="AJ454" s="39">
        <f>IF(ISBLANK(AH455),"",Short1[[#This Row],[Adj Close]]/AH455-1)</f>
        <v>-0.99939507576842301</v>
      </c>
      <c r="AK454" s="32">
        <v>41911</v>
      </c>
      <c r="AL454" s="47">
        <v>59.209999000000003</v>
      </c>
      <c r="AM454" s="36">
        <f>IF(ISBLANK(AL455),"",Short2[[#This Row],[Adj Close]]/AL455-1)</f>
        <v>6.5502951232679463E-2</v>
      </c>
      <c r="AN454" s="40">
        <v>41911</v>
      </c>
      <c r="AO454" s="42">
        <v>45.994700999999999</v>
      </c>
      <c r="AP454" s="39">
        <f>IF(ISBLANK(AO455),"",Short3[[#This Row],[Adj Close]]/AO455-1)</f>
        <v>8.5115508636780524E-2</v>
      </c>
      <c r="AQ454" s="32">
        <v>41911</v>
      </c>
      <c r="AR454" s="47">
        <v>13.28425</v>
      </c>
      <c r="AS454" s="36">
        <f>IF(ISBLANK(AR455),"",Short4[[#This Row],[Adj Close]]/AR455-1)</f>
        <v>1.5063444473964571E-2</v>
      </c>
      <c r="AT454" s="40">
        <v>41911</v>
      </c>
      <c r="AU454" s="42">
        <v>36.762276</v>
      </c>
      <c r="AV454" s="39">
        <f>IF(ISBLANK(AU455),"",Short5[[#This Row],[Adj Close]]/AU455-1)</f>
        <v>-6.3722189036845234E-2</v>
      </c>
      <c r="AZ454" s="40">
        <v>41911</v>
      </c>
      <c r="BA454" s="42">
        <v>32.061351999999999</v>
      </c>
      <c r="BB454" s="39">
        <f>IF(ISBLANK(BA455),"",Short7[[#This Row],[Adj Close]]/BA455-1)</f>
        <v>-1.8203563446179571E-2</v>
      </c>
    </row>
    <row r="455" spans="1:54" x14ac:dyDescent="0.25">
      <c r="A455" s="40">
        <v>41904</v>
      </c>
      <c r="B455" s="42">
        <v>1982.849976</v>
      </c>
      <c r="C455" s="39">
        <f>IF(ISBLANK(B456), "", GSPC[[#This Row],[Adj Close]]/B456-1)</f>
        <v>-1.3703764261395635E-2</v>
      </c>
      <c r="G455" s="32">
        <v>41904</v>
      </c>
      <c r="H455">
        <v>40.708416</v>
      </c>
      <c r="I455" s="36">
        <f>IF(ISBLANK(H456),"",Long1[[#This Row],[Adj Close]]/H456-1)</f>
        <v>-3.0728137449860138E-2</v>
      </c>
      <c r="P455" s="40">
        <v>41904</v>
      </c>
      <c r="Q455" s="38">
        <v>27.239151</v>
      </c>
      <c r="R455" s="39">
        <f>IF(ISBLANK(Q456),"",Long4[[#This Row],[Adj Close]]/Q456-1)</f>
        <v>-5.0975062930606496E-2</v>
      </c>
      <c r="V455" s="40">
        <v>41904</v>
      </c>
      <c r="W455" s="38">
        <v>12.99</v>
      </c>
      <c r="X455" s="39">
        <f>IF(ISBLANK(W456),"",Long6[[#This Row],[Adj Close]]/W456-1)</f>
        <v>-4.2161747796090054E-3</v>
      </c>
      <c r="Y455" s="32">
        <v>41904</v>
      </c>
      <c r="Z455">
        <v>7.9709060000000003</v>
      </c>
      <c r="AA455" s="36">
        <f>IF(ISBLANK(Z456),"",Long7[[#This Row],[Adj Close]]/Z456-1)</f>
        <v>1.4354087687751926E-2</v>
      </c>
      <c r="AE455" s="32">
        <v>41904</v>
      </c>
      <c r="AF455" s="47">
        <v>36.690078999999997</v>
      </c>
      <c r="AG455" s="36">
        <f>IF(ISBLANK(AF456),"",Short0[[#This Row],[Adj Close]]/AF456-1)</f>
        <v>-3.1440549439441967E-2</v>
      </c>
      <c r="AH455" s="40">
        <v>41904</v>
      </c>
      <c r="AI455" s="42">
        <v>25.022099999999998</v>
      </c>
      <c r="AJ455" s="39">
        <f>IF(ISBLANK(AH456),"",Short1[[#This Row],[Adj Close]]/AH456-1)</f>
        <v>-0.99940277108146169</v>
      </c>
      <c r="AK455" s="32">
        <v>41904</v>
      </c>
      <c r="AL455" s="47">
        <v>55.57</v>
      </c>
      <c r="AM455" s="36">
        <f>IF(ISBLANK(AL456),"",Short2[[#This Row],[Adj Close]]/AL456-1)</f>
        <v>-1.1385856811703565E-2</v>
      </c>
      <c r="AN455" s="40">
        <v>41904</v>
      </c>
      <c r="AO455" s="42">
        <v>42.386916999999997</v>
      </c>
      <c r="AP455" s="39">
        <f>IF(ISBLANK(AO456),"",Short3[[#This Row],[Adj Close]]/AO456-1)</f>
        <v>-2.2592867637250325E-2</v>
      </c>
      <c r="AQ455" s="32">
        <v>41904</v>
      </c>
      <c r="AR455" s="47">
        <v>13.087113</v>
      </c>
      <c r="AS455" s="36">
        <f>IF(ISBLANK(AR456),"",Short4[[#This Row],[Adj Close]]/AR456-1)</f>
        <v>-2.0196783994224865E-2</v>
      </c>
      <c r="AT455" s="40">
        <v>41904</v>
      </c>
      <c r="AU455" s="42">
        <v>39.264282000000001</v>
      </c>
      <c r="AV455" s="39">
        <f>IF(ISBLANK(AU456),"",Short5[[#This Row],[Adj Close]]/AU456-1)</f>
        <v>-2.0025758581695197E-2</v>
      </c>
      <c r="AZ455" s="40">
        <v>41904</v>
      </c>
      <c r="BA455" s="42">
        <v>32.655804000000003</v>
      </c>
      <c r="BB455" s="39">
        <f>IF(ISBLANK(BA456),"",Short7[[#This Row],[Adj Close]]/BA456-1)</f>
        <v>-4.9092163806738309E-2</v>
      </c>
    </row>
    <row r="456" spans="1:54" x14ac:dyDescent="0.25">
      <c r="A456" s="40">
        <v>41897</v>
      </c>
      <c r="B456" s="42">
        <v>2010.400024</v>
      </c>
      <c r="C456" s="39">
        <f>IF(ISBLANK(B457), "", GSPC[[#This Row],[Adj Close]]/B457-1)</f>
        <v>1.2520515583518854E-2</v>
      </c>
      <c r="G456" s="32">
        <v>41897</v>
      </c>
      <c r="H456">
        <v>41.998966000000003</v>
      </c>
      <c r="I456" s="36">
        <f>IF(ISBLANK(H457),"",Long1[[#This Row],[Adj Close]]/H457-1)</f>
        <v>9.9425763774050324E-3</v>
      </c>
      <c r="P456" s="40">
        <v>41897</v>
      </c>
      <c r="Q456" s="38">
        <v>28.702249999999999</v>
      </c>
      <c r="R456" s="39">
        <f>IF(ISBLANK(Q457),"",Long4[[#This Row],[Adj Close]]/Q457-1)</f>
        <v>-6.7168019646501875E-3</v>
      </c>
      <c r="V456" s="40">
        <v>41897</v>
      </c>
      <c r="W456" s="38">
        <v>13.045</v>
      </c>
      <c r="X456" s="39">
        <f>IF(ISBLANK(W457),"",Long6[[#This Row],[Adj Close]]/W457-1)</f>
        <v>-4.3621700879765468E-2</v>
      </c>
      <c r="Y456" s="32">
        <v>41897</v>
      </c>
      <c r="Z456">
        <v>7.8581099999999999</v>
      </c>
      <c r="AA456" s="36">
        <f>IF(ISBLANK(Z457),"",Long7[[#This Row],[Adj Close]]/Z457-1)</f>
        <v>9.6618065755071925E-3</v>
      </c>
      <c r="AE456" s="32">
        <v>41897</v>
      </c>
      <c r="AF456" s="47">
        <v>37.881081000000002</v>
      </c>
      <c r="AG456" s="36">
        <f>IF(ISBLANK(AF457),"",Short0[[#This Row],[Adj Close]]/AF457-1)</f>
        <v>5.0434910069337535E-2</v>
      </c>
      <c r="AH456" s="40">
        <v>41897</v>
      </c>
      <c r="AI456" s="42">
        <v>26.290682</v>
      </c>
      <c r="AJ456" s="39">
        <f>IF(ISBLANK(AH457),"",Short1[[#This Row],[Adj Close]]/AH457-1)</f>
        <v>-0.99937238763428027</v>
      </c>
      <c r="AK456" s="32">
        <v>41897</v>
      </c>
      <c r="AL456" s="47">
        <v>56.209999000000003</v>
      </c>
      <c r="AM456" s="36">
        <f>IF(ISBLANK(AL457),"",Short2[[#This Row],[Adj Close]]/AL457-1)</f>
        <v>-4.7610996272450024E-2</v>
      </c>
      <c r="AN456" s="40">
        <v>41897</v>
      </c>
      <c r="AO456" s="42">
        <v>43.366695</v>
      </c>
      <c r="AP456" s="39">
        <f>IF(ISBLANK(AO457),"",Short3[[#This Row],[Adj Close]]/AO457-1)</f>
        <v>6.3746404523958855E-3</v>
      </c>
      <c r="AQ456" s="32">
        <v>41897</v>
      </c>
      <c r="AR456" s="47">
        <v>13.356878999999999</v>
      </c>
      <c r="AS456" s="36">
        <f>IF(ISBLANK(AR457),"",Short4[[#This Row],[Adj Close]]/AR457-1)</f>
        <v>1.0465757292202671E-2</v>
      </c>
      <c r="AT456" s="40">
        <v>41897</v>
      </c>
      <c r="AU456" s="42">
        <v>40.066647000000003</v>
      </c>
      <c r="AV456" s="39">
        <f>IF(ISBLANK(AU457),"",Short5[[#This Row],[Adj Close]]/AU457-1)</f>
        <v>3.2401584846466491E-3</v>
      </c>
      <c r="AZ456" s="40">
        <v>41897</v>
      </c>
      <c r="BA456" s="42">
        <v>34.341712999999999</v>
      </c>
      <c r="BB456" s="39">
        <f>IF(ISBLANK(BA457),"",Short7[[#This Row],[Adj Close]]/BA457-1)</f>
        <v>-1.8657381658741312E-2</v>
      </c>
    </row>
    <row r="457" spans="1:54" x14ac:dyDescent="0.25">
      <c r="A457" s="40">
        <v>41890</v>
      </c>
      <c r="B457" s="42">
        <v>1985.540039</v>
      </c>
      <c r="C457" s="39">
        <f>IF(ISBLANK(B458), "", GSPC[[#This Row],[Adj Close]]/B458-1)</f>
        <v>-1.1042392791116962E-2</v>
      </c>
      <c r="G457" s="32">
        <v>41890</v>
      </c>
      <c r="H457">
        <v>41.585498999999999</v>
      </c>
      <c r="I457" s="36">
        <f>IF(ISBLANK(H458),"",Long1[[#This Row],[Adj Close]]/H458-1)</f>
        <v>-1.220227317831768E-2</v>
      </c>
      <c r="P457" s="40">
        <v>41890</v>
      </c>
      <c r="Q457" s="38">
        <v>28.896341</v>
      </c>
      <c r="R457" s="39">
        <f>IF(ISBLANK(Q458),"",Long4[[#This Row],[Adj Close]]/Q458-1)</f>
        <v>-3.910761897595072E-2</v>
      </c>
      <c r="V457" s="40">
        <v>41890</v>
      </c>
      <c r="W457" s="38">
        <v>13.64</v>
      </c>
      <c r="X457" s="39">
        <f>IF(ISBLANK(W458),"",Long6[[#This Row],[Adj Close]]/W458-1)</f>
        <v>4.9230769230769189E-2</v>
      </c>
      <c r="Y457" s="32">
        <v>41890</v>
      </c>
      <c r="Z457">
        <v>7.7829129999999997</v>
      </c>
      <c r="AA457" s="36">
        <f>IF(ISBLANK(Z458),"",Long7[[#This Row],[Adj Close]]/Z458-1)</f>
        <v>-2.5882307294199269E-2</v>
      </c>
      <c r="AE457" s="32">
        <v>41890</v>
      </c>
      <c r="AF457" s="47">
        <v>36.062283000000001</v>
      </c>
      <c r="AG457" s="36">
        <f>IF(ISBLANK(AF458),"",Short0[[#This Row],[Adj Close]]/AF458-1)</f>
        <v>4.62989170296213E-3</v>
      </c>
      <c r="AH457" s="40">
        <v>41890</v>
      </c>
      <c r="AI457" s="42">
        <v>25.387675999999999</v>
      </c>
      <c r="AJ457" s="39">
        <f>IF(ISBLANK(AH458),"",Short1[[#This Row],[Adj Close]]/AH458-1)</f>
        <v>-0.99939384294343769</v>
      </c>
      <c r="AK457" s="32">
        <v>41890</v>
      </c>
      <c r="AL457" s="47">
        <v>59.02</v>
      </c>
      <c r="AM457" s="36">
        <f>IF(ISBLANK(AL458),"",Short2[[#This Row],[Adj Close]]/AL458-1)</f>
        <v>-3.5455005909166282E-3</v>
      </c>
      <c r="AN457" s="40">
        <v>41890</v>
      </c>
      <c r="AO457" s="42">
        <v>43.091999000000001</v>
      </c>
      <c r="AP457" s="39">
        <f>IF(ISBLANK(AO458),"",Short3[[#This Row],[Adj Close]]/AO458-1)</f>
        <v>1.703095214284911E-3</v>
      </c>
      <c r="AQ457" s="32">
        <v>41890</v>
      </c>
      <c r="AR457" s="47">
        <v>13.218537</v>
      </c>
      <c r="AS457" s="36">
        <f>IF(ISBLANK(AR458),"",Short4[[#This Row],[Adj Close]]/AR458-1)</f>
        <v>0.18145280257410024</v>
      </c>
      <c r="AT457" s="40">
        <v>41890</v>
      </c>
      <c r="AU457" s="42">
        <v>39.937244</v>
      </c>
      <c r="AV457" s="39">
        <f>IF(ISBLANK(AU458),"",Short5[[#This Row],[Adj Close]]/AU458-1)</f>
        <v>-1.5370379542728019E-2</v>
      </c>
      <c r="AZ457" s="40">
        <v>41890</v>
      </c>
      <c r="BA457" s="42">
        <v>34.994621000000002</v>
      </c>
      <c r="BB457" s="39">
        <f>IF(ISBLANK(BA458),"",Short7[[#This Row],[Adj Close]]/BA458-1)</f>
        <v>-2.7092872532244794E-2</v>
      </c>
    </row>
    <row r="458" spans="1:54" x14ac:dyDescent="0.25">
      <c r="A458" s="40">
        <v>41883</v>
      </c>
      <c r="B458" s="42">
        <v>2007.709961</v>
      </c>
      <c r="C458" s="39">
        <f>IF(ISBLANK(B459), "", GSPC[[#This Row],[Adj Close]]/B459-1)</f>
        <v>2.1663327347578587E-3</v>
      </c>
      <c r="G458" s="32">
        <v>41883</v>
      </c>
      <c r="H458">
        <v>42.099204999999998</v>
      </c>
      <c r="I458" s="36">
        <f>IF(ISBLANK(H459),"",Long1[[#This Row],[Adj Close]]/H459-1)</f>
        <v>-8.2643528118369058E-3</v>
      </c>
      <c r="P458" s="40">
        <v>41883</v>
      </c>
      <c r="Q458" s="38">
        <v>30.072400999999999</v>
      </c>
      <c r="R458" s="39">
        <f>IF(ISBLANK(Q459),"",Long4[[#This Row],[Adj Close]]/Q459-1)</f>
        <v>-1.3384679602489125E-2</v>
      </c>
      <c r="V458" s="40">
        <v>41883</v>
      </c>
      <c r="W458" s="38">
        <v>13</v>
      </c>
      <c r="X458" s="39">
        <f>IF(ISBLANK(W459),"",Long6[[#This Row],[Adj Close]]/W459-1)</f>
        <v>2.9295328582739533E-2</v>
      </c>
      <c r="Y458" s="32">
        <v>41883</v>
      </c>
      <c r="Z458">
        <v>7.9897049999999998</v>
      </c>
      <c r="AA458" s="36">
        <f>IF(ISBLANK(Z459),"",Long7[[#This Row],[Adj Close]]/Z459-1)</f>
        <v>-9.3239818661157159E-3</v>
      </c>
      <c r="AE458" s="32">
        <v>41883</v>
      </c>
      <c r="AF458" s="47">
        <v>35.896087999999999</v>
      </c>
      <c r="AG458" s="36">
        <f>IF(ISBLANK(AF459),"",Short0[[#This Row],[Adj Close]]/AF459-1)</f>
        <v>-7.657105345415971E-3</v>
      </c>
      <c r="AH458" s="40">
        <v>41883</v>
      </c>
      <c r="AI458" s="42">
        <v>24.458857999999999</v>
      </c>
      <c r="AJ458" s="39">
        <f>IF(ISBLANK(AH459),"",Short1[[#This Row],[Adj Close]]/AH459-1)</f>
        <v>-0.9994159218167924</v>
      </c>
      <c r="AK458" s="32">
        <v>41883</v>
      </c>
      <c r="AL458" s="47">
        <v>59.23</v>
      </c>
      <c r="AM458" s="36">
        <f>IF(ISBLANK(AL459),"",Short2[[#This Row],[Adj Close]]/AL459-1)</f>
        <v>9.8275542369738567E-2</v>
      </c>
      <c r="AN458" s="40">
        <v>41883</v>
      </c>
      <c r="AO458" s="42">
        <v>43.018734000000002</v>
      </c>
      <c r="AP458" s="39">
        <f>IF(ISBLANK(AO459),"",Short3[[#This Row],[Adj Close]]/AO459-1)</f>
        <v>-3.3333363294439255E-2</v>
      </c>
      <c r="AQ458" s="32">
        <v>41883</v>
      </c>
      <c r="AR458" s="47">
        <v>11.188375000000001</v>
      </c>
      <c r="AS458" s="36">
        <f>IF(ISBLANK(AR459),"",Short4[[#This Row],[Adj Close]]/AR459-1)</f>
        <v>4.4559305602339894E-2</v>
      </c>
      <c r="AT458" s="40">
        <v>41883</v>
      </c>
      <c r="AU458" s="42">
        <v>40.560676999999998</v>
      </c>
      <c r="AV458" s="39">
        <f>IF(ISBLANK(AU459),"",Short5[[#This Row],[Adj Close]]/AU459-1)</f>
        <v>-1.046918810815578E-2</v>
      </c>
      <c r="AZ458" s="40">
        <v>41883</v>
      </c>
      <c r="BA458" s="42">
        <v>35.969127999999998</v>
      </c>
      <c r="BB458" s="39">
        <f>IF(ISBLANK(BA459),"",Short7[[#This Row],[Adj Close]]/BA459-1)</f>
        <v>6.2463686462053136E-2</v>
      </c>
    </row>
    <row r="459" spans="1:54" x14ac:dyDescent="0.25">
      <c r="A459" s="40">
        <v>41876</v>
      </c>
      <c r="B459" s="42">
        <v>2003.369995</v>
      </c>
      <c r="C459" s="39">
        <f>IF(ISBLANK(B460), "", GSPC[[#This Row],[Adj Close]]/B460-1)</f>
        <v>7.5286515888717265E-3</v>
      </c>
      <c r="G459" s="32">
        <v>41876</v>
      </c>
      <c r="H459">
        <v>42.450026999999999</v>
      </c>
      <c r="I459" s="36">
        <f>IF(ISBLANK(H460),"",Long1[[#This Row],[Adj Close]]/H460-1)</f>
        <v>2.2535339714206515E-2</v>
      </c>
      <c r="P459" s="40">
        <v>41876</v>
      </c>
      <c r="Q459" s="38">
        <v>30.480371000000002</v>
      </c>
      <c r="R459" s="39">
        <f>IF(ISBLANK(Q460),"",Long4[[#This Row],[Adj Close]]/Q460-1)</f>
        <v>2.3667316738997135E-2</v>
      </c>
      <c r="V459" s="40">
        <v>41876</v>
      </c>
      <c r="W459" s="38">
        <v>12.63</v>
      </c>
      <c r="X459" s="39">
        <f>IF(ISBLANK(W460),"",Long6[[#This Row],[Adj Close]]/W460-1)</f>
        <v>1.1890606420927874E-3</v>
      </c>
      <c r="Y459" s="32">
        <v>41876</v>
      </c>
      <c r="Z459">
        <v>8.064902</v>
      </c>
      <c r="AA459" s="36">
        <f>IF(ISBLANK(Z460),"",Long7[[#This Row],[Adj Close]]/Z460-1)</f>
        <v>-2.3256671262746886E-3</v>
      </c>
      <c r="AE459" s="32">
        <v>41876</v>
      </c>
      <c r="AF459" s="47">
        <v>36.173068999999998</v>
      </c>
      <c r="AG459" s="36">
        <f>IF(ISBLANK(AF460),"",Short0[[#This Row],[Adj Close]]/AF460-1)</f>
        <v>2.5547625901345405E-4</v>
      </c>
      <c r="AH459" s="40">
        <v>41876</v>
      </c>
      <c r="AI459" s="42">
        <v>24.081285000000001</v>
      </c>
      <c r="AJ459" s="39">
        <f>IF(ISBLANK(AH460),"",Short1[[#This Row],[Adj Close]]/AH460-1)</f>
        <v>-0.99942484212663307</v>
      </c>
      <c r="AK459" s="32">
        <v>41876</v>
      </c>
      <c r="AL459" s="47">
        <v>53.93</v>
      </c>
      <c r="AM459" s="36">
        <f>IF(ISBLANK(AL460),"",Short2[[#This Row],[Adj Close]]/AL460-1)</f>
        <v>0.22707619506083732</v>
      </c>
      <c r="AN459" s="40">
        <v>41876</v>
      </c>
      <c r="AO459" s="42">
        <v>44.502139999999997</v>
      </c>
      <c r="AP459" s="39">
        <f>IF(ISBLANK(AO460),"",Short3[[#This Row],[Adj Close]]/AO460-1)</f>
        <v>8.0897007182236802E-3</v>
      </c>
      <c r="AQ459" s="32">
        <v>41876</v>
      </c>
      <c r="AR459" s="47">
        <v>10.711096</v>
      </c>
      <c r="AS459" s="36">
        <f>IF(ISBLANK(AR460),"",Short4[[#This Row],[Adj Close]]/AR460-1)</f>
        <v>1.540980296334693E-2</v>
      </c>
      <c r="AT459" s="40">
        <v>41876</v>
      </c>
      <c r="AU459" s="42">
        <v>40.989806999999999</v>
      </c>
      <c r="AV459" s="39">
        <f>IF(ISBLANK(AU460),"",Short5[[#This Row],[Adj Close]]/AU460-1)</f>
        <v>6.1092646187823618E-3</v>
      </c>
      <c r="AZ459" s="40">
        <v>41876</v>
      </c>
      <c r="BA459" s="42">
        <v>33.854453999999997</v>
      </c>
      <c r="BB459" s="39">
        <f>IF(ISBLANK(BA460),"",Short7[[#This Row],[Adj Close]]/BA460-1)</f>
        <v>5.4997610433082933E-3</v>
      </c>
    </row>
    <row r="460" spans="1:54" x14ac:dyDescent="0.25">
      <c r="A460" s="40">
        <v>41869</v>
      </c>
      <c r="B460" s="42">
        <v>1988.400024</v>
      </c>
      <c r="C460" s="39">
        <f>IF(ISBLANK(B461), "", GSPC[[#This Row],[Adj Close]]/B461-1)</f>
        <v>1.7053166651592955E-2</v>
      </c>
      <c r="G460" s="32">
        <v>41869</v>
      </c>
      <c r="H460">
        <v>41.514484000000003</v>
      </c>
      <c r="I460" s="36">
        <f>IF(ISBLANK(H461),"",Long1[[#This Row],[Adj Close]]/H461-1)</f>
        <v>3.9640118521699019E-2</v>
      </c>
      <c r="P460" s="40">
        <v>41869</v>
      </c>
      <c r="Q460" s="38">
        <v>29.775660999999999</v>
      </c>
      <c r="R460" s="39">
        <f>IF(ISBLANK(Q461),"",Long4[[#This Row],[Adj Close]]/Q461-1)</f>
        <v>1.8006293891465353E-2</v>
      </c>
      <c r="V460" s="40">
        <v>41869</v>
      </c>
      <c r="W460" s="38">
        <v>12.615</v>
      </c>
      <c r="X460" s="39">
        <f>IF(ISBLANK(W461),"",Long6[[#This Row],[Adj Close]]/W461-1)</f>
        <v>4.77574750830565E-2</v>
      </c>
      <c r="Y460" s="32">
        <v>41869</v>
      </c>
      <c r="Z460">
        <v>8.0837020000000006</v>
      </c>
      <c r="AA460" s="36">
        <f>IF(ISBLANK(Z461),"",Long7[[#This Row],[Adj Close]]/Z461-1)</f>
        <v>1.1764764781678538E-2</v>
      </c>
      <c r="AE460" s="32">
        <v>41869</v>
      </c>
      <c r="AF460" s="47">
        <v>36.163829999999997</v>
      </c>
      <c r="AG460" s="36">
        <f>IF(ISBLANK(AF461),"",Short0[[#This Row],[Adj Close]]/AF461-1)</f>
        <v>6.0368016635693689E-2</v>
      </c>
      <c r="AH460" s="40">
        <v>41869</v>
      </c>
      <c r="AI460" s="42">
        <v>23.560245999999999</v>
      </c>
      <c r="AJ460" s="39">
        <f>IF(ISBLANK(AH461),"",Short1[[#This Row],[Adj Close]]/AH461-1)</f>
        <v>-0.99943719253738472</v>
      </c>
      <c r="AK460" s="32">
        <v>41869</v>
      </c>
      <c r="AL460" s="47">
        <v>43.950001</v>
      </c>
      <c r="AM460" s="36">
        <f>IF(ISBLANK(AL461),"",Short2[[#This Row],[Adj Close]]/AL461-1)</f>
        <v>2.8070198830409288E-2</v>
      </c>
      <c r="AN460" s="40">
        <v>41869</v>
      </c>
      <c r="AO460" s="42">
        <v>44.145020000000002</v>
      </c>
      <c r="AP460" s="39">
        <f>IF(ISBLANK(AO461),"",Short3[[#This Row],[Adj Close]]/AO461-1)</f>
        <v>3.7890107318893529E-2</v>
      </c>
      <c r="AQ460" s="32">
        <v>41869</v>
      </c>
      <c r="AR460" s="47">
        <v>10.548545000000001</v>
      </c>
      <c r="AS460" s="36">
        <f>IF(ISBLANK(AR461),"",Short4[[#This Row],[Adj Close]]/AR461-1)</f>
        <v>1.4299948037602261E-2</v>
      </c>
      <c r="AT460" s="40">
        <v>41869</v>
      </c>
      <c r="AU460" s="42">
        <v>40.74091</v>
      </c>
      <c r="AV460" s="39">
        <f>IF(ISBLANK(AU461),"",Short5[[#This Row],[Adj Close]]/AU461-1)</f>
        <v>2.1959061796313462E-2</v>
      </c>
      <c r="AZ460" s="40">
        <v>41869</v>
      </c>
      <c r="BA460" s="42">
        <v>33.669280999999998</v>
      </c>
      <c r="BB460" s="39">
        <f>IF(ISBLANK(BA461),"",Short7[[#This Row],[Adj Close]]/BA461-1)</f>
        <v>4.5701907221494587E-2</v>
      </c>
    </row>
    <row r="461" spans="1:54" x14ac:dyDescent="0.25">
      <c r="A461" s="40">
        <v>41862</v>
      </c>
      <c r="B461" s="42">
        <v>1955.0600589999999</v>
      </c>
      <c r="C461" s="39">
        <f>IF(ISBLANK(B462), "", GSPC[[#This Row],[Adj Close]]/B462-1)</f>
        <v>1.215066003298948E-2</v>
      </c>
      <c r="G461" s="32">
        <v>41862</v>
      </c>
      <c r="H461">
        <v>39.931590999999997</v>
      </c>
      <c r="I461" s="36">
        <f>IF(ISBLANK(H462),"",Long1[[#This Row],[Adj Close]]/H462-1)</f>
        <v>6.3642885509742619E-3</v>
      </c>
      <c r="P461" s="40">
        <v>41862</v>
      </c>
      <c r="Q461" s="38">
        <v>29.248995000000001</v>
      </c>
      <c r="R461" s="39">
        <f>IF(ISBLANK(Q462),"",Long4[[#This Row],[Adj Close]]/Q462-1)</f>
        <v>6.1236682334757653E-3</v>
      </c>
      <c r="V461" s="40">
        <v>41862</v>
      </c>
      <c r="W461" s="38">
        <v>12.04</v>
      </c>
      <c r="X461" s="39">
        <f>IF(ISBLANK(W462),"",Long6[[#This Row],[Adj Close]]/W462-1)</f>
        <v>7.4041034790365501E-2</v>
      </c>
      <c r="Y461" s="32">
        <v>41862</v>
      </c>
      <c r="Z461">
        <v>7.9897049999999998</v>
      </c>
      <c r="AA461" s="36">
        <f>IF(ISBLANK(Z462),"",Long7[[#This Row],[Adj Close]]/Z462-1)</f>
        <v>0</v>
      </c>
      <c r="AE461" s="32">
        <v>41862</v>
      </c>
      <c r="AF461" s="47">
        <v>34.104979999999998</v>
      </c>
      <c r="AG461" s="36">
        <f>IF(ISBLANK(AF462),"",Short0[[#This Row],[Adj Close]]/AF462-1)</f>
        <v>8.1883685412644791E-3</v>
      </c>
      <c r="AH461" s="40">
        <v>41862</v>
      </c>
      <c r="AI461" s="42">
        <v>22.042418999999999</v>
      </c>
      <c r="AJ461" s="39">
        <f>IF(ISBLANK(AH462),"",Short1[[#This Row],[Adj Close]]/AH462-1)</f>
        <v>-0.99947336234619522</v>
      </c>
      <c r="AK461" s="32">
        <v>41862</v>
      </c>
      <c r="AL461" s="47">
        <v>42.75</v>
      </c>
      <c r="AM461" s="36">
        <f>IF(ISBLANK(AL462),"",Short2[[#This Row],[Adj Close]]/AL462-1)</f>
        <v>4.0905770635500271E-2</v>
      </c>
      <c r="AN461" s="40">
        <v>41862</v>
      </c>
      <c r="AO461" s="42">
        <v>42.533423999999997</v>
      </c>
      <c r="AP461" s="39">
        <f>IF(ISBLANK(AO462),"",Short3[[#This Row],[Adj Close]]/AO462-1)</f>
        <v>1.3086291973689157E-2</v>
      </c>
      <c r="AQ461" s="32">
        <v>41862</v>
      </c>
      <c r="AR461" s="47">
        <v>10.399827999999999</v>
      </c>
      <c r="AS461" s="36">
        <f>IF(ISBLANK(AR462),"",Short4[[#This Row],[Adj Close]]/AR462-1)</f>
        <v>-2.1795693008075157E-2</v>
      </c>
      <c r="AT461" s="40">
        <v>41862</v>
      </c>
      <c r="AU461" s="42">
        <v>39.865501000000002</v>
      </c>
      <c r="AV461" s="39">
        <f>IF(ISBLANK(AU462),"",Short5[[#This Row],[Adj Close]]/AU462-1)</f>
        <v>3.6732493863673721E-3</v>
      </c>
      <c r="AZ461" s="40">
        <v>41862</v>
      </c>
      <c r="BA461" s="42">
        <v>32.197780999999999</v>
      </c>
      <c r="BB461" s="39">
        <f>IF(ISBLANK(BA462),"",Short7[[#This Row],[Adj Close]]/BA462-1)</f>
        <v>7.5871007675431867E-2</v>
      </c>
    </row>
    <row r="462" spans="1:54" x14ac:dyDescent="0.25">
      <c r="A462" s="40">
        <v>41855</v>
      </c>
      <c r="B462" s="42">
        <v>1931.589966</v>
      </c>
      <c r="C462" s="39">
        <f>IF(ISBLANK(B463), "", GSPC[[#This Row],[Adj Close]]/B463-1)</f>
        <v>3.3451637117709598E-3</v>
      </c>
      <c r="G462" s="32">
        <v>41855</v>
      </c>
      <c r="H462">
        <v>39.679062000000002</v>
      </c>
      <c r="I462" s="36">
        <f>IF(ISBLANK(H463),"",Long1[[#This Row],[Adj Close]]/H463-1)</f>
        <v>-6.2377984265867381E-2</v>
      </c>
      <c r="P462" s="40">
        <v>41855</v>
      </c>
      <c r="Q462" s="38">
        <v>29.070974</v>
      </c>
      <c r="R462" s="39">
        <f>IF(ISBLANK(Q463),"",Long4[[#This Row],[Adj Close]]/Q463-1)</f>
        <v>-1.3591185824881058E-2</v>
      </c>
      <c r="V462" s="40">
        <v>41855</v>
      </c>
      <c r="W462" s="38">
        <v>11.21</v>
      </c>
      <c r="X462" s="39">
        <f>IF(ISBLANK(W463),"",Long6[[#This Row],[Adj Close]]/W463-1)</f>
        <v>-7.4318744838975936E-2</v>
      </c>
      <c r="Y462" s="32">
        <v>41855</v>
      </c>
      <c r="Z462">
        <v>7.9897049999999998</v>
      </c>
      <c r="AA462" s="36">
        <f>IF(ISBLANK(Z463),"",Long7[[#This Row],[Adj Close]]/Z463-1)</f>
        <v>-5.0279286444560145E-2</v>
      </c>
      <c r="AE462" s="32">
        <v>41855</v>
      </c>
      <c r="AF462" s="47">
        <v>33.827984000000001</v>
      </c>
      <c r="AG462" s="36">
        <f>IF(ISBLANK(AF463),"",Short0[[#This Row],[Adj Close]]/AF463-1)</f>
        <v>1.327399141777974E-2</v>
      </c>
      <c r="AH462" s="40">
        <v>41855</v>
      </c>
      <c r="AI462" s="42">
        <v>22.397333</v>
      </c>
      <c r="AJ462" s="39">
        <f>IF(ISBLANK(AH463),"",Short1[[#This Row],[Adj Close]]/AH463-1)</f>
        <v>-0.99946479322787229</v>
      </c>
      <c r="AK462" s="32">
        <v>41855</v>
      </c>
      <c r="AL462" s="47">
        <v>41.07</v>
      </c>
      <c r="AM462" s="36">
        <f>IF(ISBLANK(AL463),"",Short2[[#This Row],[Adj Close]]/AL463-1)</f>
        <v>-7.2283713575785002E-2</v>
      </c>
      <c r="AN462" s="40">
        <v>41855</v>
      </c>
      <c r="AO462" s="42">
        <v>41.984009</v>
      </c>
      <c r="AP462" s="39">
        <f>IF(ISBLANK(AO463),"",Short3[[#This Row],[Adj Close]]/AO463-1)</f>
        <v>-6.8657480383169767E-2</v>
      </c>
      <c r="AQ462" s="32">
        <v>41855</v>
      </c>
      <c r="AR462" s="47">
        <v>10.631550000000001</v>
      </c>
      <c r="AS462" s="36">
        <f>IF(ISBLANK(AR463),"",Short4[[#This Row],[Adj Close]]/AR463-1)</f>
        <v>1.0519370200792189E-2</v>
      </c>
      <c r="AT462" s="40">
        <v>41855</v>
      </c>
      <c r="AU462" s="42">
        <v>39.719600999999997</v>
      </c>
      <c r="AV462" s="39">
        <f>IF(ISBLANK(AU463),"",Short5[[#This Row],[Adj Close]]/AU463-1)</f>
        <v>5.2128605168111353E-3</v>
      </c>
      <c r="AZ462" s="40">
        <v>41855</v>
      </c>
      <c r="BA462" s="42">
        <v>29.927175999999999</v>
      </c>
      <c r="BB462" s="39">
        <f>IF(ISBLANK(BA463),"",Short7[[#This Row],[Adj Close]]/BA463-1)</f>
        <v>1.0197305796304956E-2</v>
      </c>
    </row>
    <row r="463" spans="1:54" x14ac:dyDescent="0.25">
      <c r="A463" s="40">
        <v>41848</v>
      </c>
      <c r="B463" s="42">
        <v>1925.150024</v>
      </c>
      <c r="C463" s="39">
        <f>IF(ISBLANK(B464), "", GSPC[[#This Row],[Adj Close]]/B464-1)</f>
        <v>-2.6886148444720814E-2</v>
      </c>
      <c r="G463" s="32">
        <v>41848</v>
      </c>
      <c r="H463">
        <v>42.318824999999997</v>
      </c>
      <c r="I463" s="36">
        <f>IF(ISBLANK(H464),"",Long1[[#This Row],[Adj Close]]/H464-1)</f>
        <v>-1.8961801874113227E-2</v>
      </c>
      <c r="P463" s="40">
        <v>41848</v>
      </c>
      <c r="Q463" s="38">
        <v>29.471526999999998</v>
      </c>
      <c r="R463" s="39">
        <f>IF(ISBLANK(Q464),"",Long4[[#This Row],[Adj Close]]/Q464-1)</f>
        <v>-5.6743040063683692E-2</v>
      </c>
      <c r="V463" s="40">
        <v>41848</v>
      </c>
      <c r="W463" s="38">
        <v>12.11</v>
      </c>
      <c r="X463" s="39">
        <f>IF(ISBLANK(W464),"",Long6[[#This Row],[Adj Close]]/W464-1)</f>
        <v>-8.4656084656084762E-2</v>
      </c>
      <c r="Y463" s="32">
        <v>41848</v>
      </c>
      <c r="Z463">
        <v>8.4126890000000003</v>
      </c>
      <c r="AA463" s="36">
        <f>IF(ISBLANK(Z464),"",Long7[[#This Row],[Adj Close]]/Z464-1)</f>
        <v>4.0697566535728313E-2</v>
      </c>
      <c r="AE463" s="32">
        <v>41848</v>
      </c>
      <c r="AF463" s="47">
        <v>33.384833999999998</v>
      </c>
      <c r="AG463" s="36">
        <f>IF(ISBLANK(AF464),"",Short0[[#This Row],[Adj Close]]/AF464-1)</f>
        <v>-5.9068418706799353E-2</v>
      </c>
      <c r="AH463" s="40">
        <v>41848</v>
      </c>
      <c r="AI463" s="42">
        <v>22.027318999999999</v>
      </c>
      <c r="AJ463" s="39">
        <f>IF(ISBLANK(AH464),"",Short1[[#This Row],[Adj Close]]/AH464-1)</f>
        <v>-0.99947354702325475</v>
      </c>
      <c r="AK463" s="32">
        <v>41848</v>
      </c>
      <c r="AL463" s="47">
        <v>44.27</v>
      </c>
      <c r="AM463" s="36">
        <f>IF(ISBLANK(AL464),"",Short2[[#This Row],[Adj Close]]/AL464-1)</f>
        <v>-7.5396844707668165E-2</v>
      </c>
      <c r="AN463" s="40">
        <v>41848</v>
      </c>
      <c r="AO463" s="42">
        <v>45.079020999999997</v>
      </c>
      <c r="AP463" s="39">
        <f>IF(ISBLANK(AO464),"",Short3[[#This Row],[Adj Close]]/AO464-1)</f>
        <v>-4.8511817368388277E-2</v>
      </c>
      <c r="AQ463" s="32">
        <v>41848</v>
      </c>
      <c r="AR463" s="47">
        <v>10.520877</v>
      </c>
      <c r="AS463" s="36">
        <f>IF(ISBLANK(AR464),"",Short4[[#This Row],[Adj Close]]/AR464-1)</f>
        <v>0.14189190289214282</v>
      </c>
      <c r="AT463" s="40">
        <v>41848</v>
      </c>
      <c r="AU463" s="42">
        <v>39.513621999999998</v>
      </c>
      <c r="AV463" s="39">
        <f>IF(ISBLANK(AU464),"",Short5[[#This Row],[Adj Close]]/AU464-1)</f>
        <v>-2.2505230206129045E-2</v>
      </c>
      <c r="AZ463" s="40">
        <v>41848</v>
      </c>
      <c r="BA463" s="42">
        <v>29.625080000000001</v>
      </c>
      <c r="BB463" s="39">
        <f>IF(ISBLANK(BA464),"",Short7[[#This Row],[Adj Close]]/BA464-1)</f>
        <v>1.4686559287487411E-2</v>
      </c>
    </row>
    <row r="464" spans="1:54" x14ac:dyDescent="0.25">
      <c r="A464" s="40">
        <v>41841</v>
      </c>
      <c r="B464" s="42">
        <v>1978.339966</v>
      </c>
      <c r="C464" s="39">
        <f>IF(ISBLANK(B465), "", GSPC[[#This Row],[Adj Close]]/B465-1)</f>
        <v>6.0658067231766921E-5</v>
      </c>
      <c r="G464" s="32">
        <v>41841</v>
      </c>
      <c r="H464">
        <v>43.136775999999998</v>
      </c>
      <c r="I464" s="36">
        <f>IF(ISBLANK(H465),"",Long1[[#This Row],[Adj Close]]/H465-1)</f>
        <v>2.3036583425406487E-3</v>
      </c>
      <c r="P464" s="40">
        <v>41841</v>
      </c>
      <c r="Q464" s="38">
        <v>31.244430999999999</v>
      </c>
      <c r="R464" s="39">
        <f>IF(ISBLANK(Q465),"",Long4[[#This Row],[Adj Close]]/Q465-1)</f>
        <v>1.3474444068572122E-2</v>
      </c>
      <c r="V464" s="40">
        <v>41841</v>
      </c>
      <c r="W464" s="38">
        <v>13.23</v>
      </c>
      <c r="X464" s="39">
        <f>IF(ISBLANK(W465),"",Long6[[#This Row],[Adj Close]]/W465-1)</f>
        <v>5.3191489361701372E-3</v>
      </c>
      <c r="Y464" s="32">
        <v>41841</v>
      </c>
      <c r="Z464">
        <v>8.0837020000000006</v>
      </c>
      <c r="AA464" s="36">
        <f>IF(ISBLANK(Z465),"",Long7[[#This Row],[Adj Close]]/Z465-1)</f>
        <v>8.1761082036483579E-2</v>
      </c>
      <c r="AE464" s="32">
        <v>41841</v>
      </c>
      <c r="AF464" s="47">
        <v>35.480618</v>
      </c>
      <c r="AG464" s="36">
        <f>IF(ISBLANK(AF465),"",Short0[[#This Row],[Adj Close]]/AF465-1)</f>
        <v>-2.5361556957243958E-2</v>
      </c>
      <c r="AH464" s="40">
        <v>41841</v>
      </c>
      <c r="AI464" s="42">
        <v>23.431875000000002</v>
      </c>
      <c r="AJ464" s="39">
        <f>IF(ISBLANK(AH465),"",Short1[[#This Row],[Adj Close]]/AH465-1)</f>
        <v>-0.99943988442415266</v>
      </c>
      <c r="AK464" s="32">
        <v>41841</v>
      </c>
      <c r="AL464" s="47">
        <v>47.880001</v>
      </c>
      <c r="AM464" s="36">
        <f>IF(ISBLANK(AL465),"",Short2[[#This Row],[Adj Close]]/AL465-1)</f>
        <v>3.1229829851389113E-2</v>
      </c>
      <c r="AN464" s="40">
        <v>41841</v>
      </c>
      <c r="AO464" s="42">
        <v>47.377383999999999</v>
      </c>
      <c r="AP464" s="39">
        <f>IF(ISBLANK(AO465),"",Short3[[#This Row],[Adj Close]]/AO465-1)</f>
        <v>-3.0828073399966627E-3</v>
      </c>
      <c r="AQ464" s="32">
        <v>41841</v>
      </c>
      <c r="AR464" s="47">
        <v>9.2135490000000004</v>
      </c>
      <c r="AS464" s="36">
        <f>IF(ISBLANK(AR465),"",Short4[[#This Row],[Adj Close]]/AR465-1)</f>
        <v>-2.0948207176395006E-2</v>
      </c>
      <c r="AT464" s="40">
        <v>41841</v>
      </c>
      <c r="AU464" s="42">
        <v>40.423358999999998</v>
      </c>
      <c r="AV464" s="39">
        <f>IF(ISBLANK(AU465),"",Short5[[#This Row],[Adj Close]]/AU465-1)</f>
        <v>-1.4438182943741662E-2</v>
      </c>
      <c r="AZ464" s="40">
        <v>41841</v>
      </c>
      <c r="BA464" s="42">
        <v>29.196287000000002</v>
      </c>
      <c r="BB464" s="39">
        <f>IF(ISBLANK(BA465),"",Short7[[#This Row],[Adj Close]]/BA465-1)</f>
        <v>-1.576898158138107E-2</v>
      </c>
    </row>
    <row r="465" spans="1:54" x14ac:dyDescent="0.25">
      <c r="A465" s="40">
        <v>41834</v>
      </c>
      <c r="B465" s="42">
        <v>1978.219971</v>
      </c>
      <c r="C465" s="39">
        <f>IF(ISBLANK(B466), "", GSPC[[#This Row],[Adj Close]]/B466-1)</f>
        <v>5.4127808882480366E-3</v>
      </c>
      <c r="G465" s="32">
        <v>41834</v>
      </c>
      <c r="H465">
        <v>43.037632000000002</v>
      </c>
      <c r="I465" s="36">
        <f>IF(ISBLANK(H466),"",Long1[[#This Row],[Adj Close]]/H466-1)</f>
        <v>3.6823222417659895E-2</v>
      </c>
      <c r="P465" s="40">
        <v>41834</v>
      </c>
      <c r="Q465" s="38">
        <v>30.829027</v>
      </c>
      <c r="R465" s="39">
        <f>IF(ISBLANK(Q466),"",Long4[[#This Row],[Adj Close]]/Q466-1)</f>
        <v>8.7381468708891408E-3</v>
      </c>
      <c r="V465" s="40">
        <v>41834</v>
      </c>
      <c r="W465" s="38">
        <v>13.16</v>
      </c>
      <c r="X465" s="39">
        <f>IF(ISBLANK(W466),"",Long6[[#This Row],[Adj Close]]/W466-1)</f>
        <v>7.2713356295446285E-3</v>
      </c>
      <c r="Y465" s="32">
        <v>41834</v>
      </c>
      <c r="Z465">
        <v>7.4727240000000004</v>
      </c>
      <c r="AA465" s="36">
        <f>IF(ISBLANK(Z466),"",Long7[[#This Row],[Adj Close]]/Z466-1)</f>
        <v>-2.4539870093099547E-2</v>
      </c>
      <c r="AE465" s="32">
        <v>41834</v>
      </c>
      <c r="AF465" s="47">
        <v>36.403877000000001</v>
      </c>
      <c r="AG465" s="36">
        <f>IF(ISBLANK(AF466),"",Short0[[#This Row],[Adj Close]]/AF466-1)</f>
        <v>-1.9904877360081508E-2</v>
      </c>
      <c r="AH465" s="40">
        <v>41834</v>
      </c>
      <c r="AI465" s="42">
        <v>22.722044</v>
      </c>
      <c r="AJ465" s="39">
        <f>IF(ISBLANK(AH466),"",Short1[[#This Row],[Adj Close]]/AH466-1)</f>
        <v>-0.99945676132641592</v>
      </c>
      <c r="AK465" s="32">
        <v>41834</v>
      </c>
      <c r="AL465" s="47">
        <v>46.43</v>
      </c>
      <c r="AM465" s="36">
        <f>IF(ISBLANK(AL466),"",Short2[[#This Row],[Adj Close]]/AL466-1)</f>
        <v>-1.7146527639859022E-2</v>
      </c>
      <c r="AN465" s="40">
        <v>41834</v>
      </c>
      <c r="AO465" s="42">
        <v>47.523890999999999</v>
      </c>
      <c r="AP465" s="39">
        <f>IF(ISBLANK(AO466),"",Short3[[#This Row],[Adj Close]]/AO466-1)</f>
        <v>3.386462633770293E-2</v>
      </c>
      <c r="AQ465" s="32">
        <v>41834</v>
      </c>
      <c r="AR465" s="47">
        <v>9.4106860000000001</v>
      </c>
      <c r="AS465" s="36">
        <f>IF(ISBLANK(AR466),"",Short4[[#This Row],[Adj Close]]/AR466-1)</f>
        <v>4.8005893830964652E-3</v>
      </c>
      <c r="AT465" s="40">
        <v>41834</v>
      </c>
      <c r="AU465" s="42">
        <v>41.015549</v>
      </c>
      <c r="AV465" s="39">
        <f>IF(ISBLANK(AU466),"",Short5[[#This Row],[Adj Close]]/AU466-1)</f>
        <v>1.1000668979419315E-2</v>
      </c>
      <c r="AZ465" s="40">
        <v>41834</v>
      </c>
      <c r="BA465" s="42">
        <v>29.664059000000002</v>
      </c>
      <c r="BB465" s="39">
        <f>IF(ISBLANK(BA466),"",Short7[[#This Row],[Adj Close]]/BA466-1)</f>
        <v>-3.8838070814721459E-2</v>
      </c>
    </row>
    <row r="466" spans="1:54" x14ac:dyDescent="0.25">
      <c r="A466" s="40">
        <v>41827</v>
      </c>
      <c r="B466" s="42">
        <v>1967.5699460000001</v>
      </c>
      <c r="C466" s="39">
        <f>IF(ISBLANK(B467), "", GSPC[[#This Row],[Adj Close]]/B467-1)</f>
        <v>-9.0005215624903157E-3</v>
      </c>
      <c r="G466" s="32">
        <v>41827</v>
      </c>
      <c r="H466">
        <v>41.509132000000001</v>
      </c>
      <c r="I466" s="36">
        <f>IF(ISBLANK(H467),"",Long1[[#This Row],[Adj Close]]/H467-1)</f>
        <v>-5.5106344188729062E-2</v>
      </c>
      <c r="P466" s="40">
        <v>41827</v>
      </c>
      <c r="Q466" s="38">
        <v>30.561972000000001</v>
      </c>
      <c r="R466" s="39">
        <f>IF(ISBLANK(Q467),"",Long4[[#This Row],[Adj Close]]/Q467-1)</f>
        <v>-4.3639996750588494E-2</v>
      </c>
      <c r="V466" s="40">
        <v>41827</v>
      </c>
      <c r="W466" s="38">
        <v>13.065</v>
      </c>
      <c r="X466" s="39">
        <f>IF(ISBLANK(W467),"",Long6[[#This Row],[Adj Close]]/W467-1)</f>
        <v>-5.3260869565217472E-2</v>
      </c>
      <c r="Y466" s="32">
        <v>41827</v>
      </c>
      <c r="Z466">
        <v>7.660717</v>
      </c>
      <c r="AA466" s="36">
        <f>IF(ISBLANK(Z467),"",Long7[[#This Row],[Adj Close]]/Z467-1)</f>
        <v>1.8750028259023388E-2</v>
      </c>
      <c r="AE466" s="32">
        <v>41827</v>
      </c>
      <c r="AF466" s="47">
        <v>37.143208000000001</v>
      </c>
      <c r="AG466" s="36">
        <f>IF(ISBLANK(AF467),"",Short0[[#This Row],[Adj Close]]/AF467-1)</f>
        <v>-3.9589987403528926E-2</v>
      </c>
      <c r="AH466" s="40">
        <v>41827</v>
      </c>
      <c r="AI466" s="42">
        <v>22.571017999999999</v>
      </c>
      <c r="AJ466" s="39">
        <f>IF(ISBLANK(AH467),"",Short1[[#This Row],[Adj Close]]/AH467-1)</f>
        <v>-0.99946028173122903</v>
      </c>
      <c r="AK466" s="32">
        <v>41827</v>
      </c>
      <c r="AL466" s="47">
        <v>47.240001999999997</v>
      </c>
      <c r="AM466" s="36">
        <f>IF(ISBLANK(AL467),"",Short2[[#This Row],[Adj Close]]/AL467-1)</f>
        <v>-0.12111624186046521</v>
      </c>
      <c r="AN466" s="40">
        <v>41827</v>
      </c>
      <c r="AO466" s="42">
        <v>45.967227999999999</v>
      </c>
      <c r="AP466" s="39">
        <f>IF(ISBLANK(AO467),"",Short3[[#This Row],[Adj Close]]/AO467-1)</f>
        <v>-3.0700946060874368E-2</v>
      </c>
      <c r="AQ466" s="32">
        <v>41827</v>
      </c>
      <c r="AR466" s="47">
        <v>9.3657249999999994</v>
      </c>
      <c r="AS466" s="36">
        <f>IF(ISBLANK(AR467),"",Short4[[#This Row],[Adj Close]]/AR467-1)</f>
        <v>-5.4799234815008924E-2</v>
      </c>
      <c r="AT466" s="40">
        <v>41827</v>
      </c>
      <c r="AU466" s="42">
        <v>40.56926</v>
      </c>
      <c r="AV466" s="39">
        <f>IF(ISBLANK(AU467),"",Short5[[#This Row],[Adj Close]]/AU467-1)</f>
        <v>-3.9032570260270294E-2</v>
      </c>
      <c r="AZ466" s="40">
        <v>41827</v>
      </c>
      <c r="BA466" s="42">
        <v>30.862707</v>
      </c>
      <c r="BB466" s="39">
        <f>IF(ISBLANK(BA467),"",Short7[[#This Row],[Adj Close]]/BA467-1)</f>
        <v>-1.247256779984296E-2</v>
      </c>
    </row>
    <row r="467" spans="1:54" x14ac:dyDescent="0.25">
      <c r="A467" s="40">
        <v>41820</v>
      </c>
      <c r="B467" s="42">
        <v>1985.4399410000001</v>
      </c>
      <c r="C467" s="39">
        <f>IF(ISBLANK(B468), "", GSPC[[#This Row],[Adj Close]]/B468-1)</f>
        <v>1.2483671511332783E-2</v>
      </c>
      <c r="G467" s="32">
        <v>41820</v>
      </c>
      <c r="H467">
        <v>43.929951000000003</v>
      </c>
      <c r="I467" s="36">
        <f>IF(ISBLANK(H468),"",Long1[[#This Row],[Adj Close]]/H468-1)</f>
        <v>7.5801395801660121E-3</v>
      </c>
      <c r="P467" s="40">
        <v>41820</v>
      </c>
      <c r="Q467" s="38">
        <v>31.956555999999999</v>
      </c>
      <c r="R467" s="39">
        <f>IF(ISBLANK(Q468),"",Long4[[#This Row],[Adj Close]]/Q468-1)</f>
        <v>9.3726688709117045E-3</v>
      </c>
      <c r="V467" s="40">
        <v>41820</v>
      </c>
      <c r="W467" s="38">
        <v>13.8</v>
      </c>
      <c r="X467" s="39">
        <f>IF(ISBLANK(W468),"",Long6[[#This Row],[Adj Close]]/W468-1)</f>
        <v>1.098901098901095E-2</v>
      </c>
      <c r="Y467" s="32">
        <v>41820</v>
      </c>
      <c r="Z467">
        <v>7.5197219999999998</v>
      </c>
      <c r="AA467" s="36">
        <f>IF(ISBLANK(Z468),"",Long7[[#This Row],[Adj Close]]/Z468-1)</f>
        <v>0</v>
      </c>
      <c r="AE467" s="32">
        <v>41820</v>
      </c>
      <c r="AF467" s="47">
        <v>38.674323999999999</v>
      </c>
      <c r="AG467" s="36">
        <f>IF(ISBLANK(AF468),"",Short0[[#This Row],[Adj Close]]/AF468-1)</f>
        <v>8.1751858763436935E-3</v>
      </c>
      <c r="AH467" s="40">
        <v>41820</v>
      </c>
      <c r="AI467" s="42">
        <v>24.239865999999999</v>
      </c>
      <c r="AJ467" s="39">
        <f>IF(ISBLANK(AH468),"",Short1[[#This Row],[Adj Close]]/AH468-1)</f>
        <v>-0.9994202791954655</v>
      </c>
      <c r="AK467" s="32">
        <v>41820</v>
      </c>
      <c r="AL467" s="47">
        <v>53.75</v>
      </c>
      <c r="AM467" s="36">
        <f>IF(ISBLANK(AL468),"",Short2[[#This Row],[Adj Close]]/AL468-1)</f>
        <v>-1.5207071630374824E-2</v>
      </c>
      <c r="AN467" s="40">
        <v>41820</v>
      </c>
      <c r="AO467" s="42">
        <v>47.423164</v>
      </c>
      <c r="AP467" s="39">
        <f>IF(ISBLANK(AO468),"",Short3[[#This Row],[Adj Close]]/AO468-1)</f>
        <v>5.4358819686852744E-3</v>
      </c>
      <c r="AQ467" s="32">
        <v>41820</v>
      </c>
      <c r="AR467" s="47">
        <v>9.9087150000000008</v>
      </c>
      <c r="AS467" s="36">
        <f>IF(ISBLANK(AR468),"",Short4[[#This Row],[Adj Close]]/AR468-1)</f>
        <v>5.6159414958056875E-3</v>
      </c>
      <c r="AT467" s="40">
        <v>41820</v>
      </c>
      <c r="AU467" s="42">
        <v>42.217101999999997</v>
      </c>
      <c r="AV467" s="39">
        <f>IF(ISBLANK(AU468),"",Short5[[#This Row],[Adj Close]]/AU468-1)</f>
        <v>-1.0261145589068654E-2</v>
      </c>
      <c r="AZ467" s="40">
        <v>41820</v>
      </c>
      <c r="BA467" s="42">
        <v>31.252506</v>
      </c>
      <c r="BB467" s="39">
        <f>IF(ISBLANK(BA468),"",Short7[[#This Row],[Adj Close]]/BA468-1)</f>
        <v>1.7772000552972234E-2</v>
      </c>
    </row>
    <row r="468" spans="1:54" x14ac:dyDescent="0.25">
      <c r="A468" s="40">
        <v>41813</v>
      </c>
      <c r="B468" s="42">
        <v>1960.959961</v>
      </c>
      <c r="C468" s="39">
        <f>IF(ISBLANK(B469), "", GSPC[[#This Row],[Adj Close]]/B469-1)</f>
        <v>-9.7308227486558874E-4</v>
      </c>
      <c r="G468" s="32">
        <v>41813</v>
      </c>
      <c r="H468">
        <v>43.599460999999998</v>
      </c>
      <c r="I468" s="36">
        <f>IF(ISBLANK(H469),"",Long1[[#This Row],[Adj Close]]/H469-1)</f>
        <v>2.5257338658184469E-2</v>
      </c>
      <c r="P468" s="40">
        <v>41813</v>
      </c>
      <c r="Q468" s="38">
        <v>31.659818999999999</v>
      </c>
      <c r="R468" s="39">
        <f>IF(ISBLANK(Q469),"",Long4[[#This Row],[Adj Close]]/Q469-1)</f>
        <v>-5.5921782687544663E-3</v>
      </c>
      <c r="V468" s="40">
        <v>41813</v>
      </c>
      <c r="W468" s="38">
        <v>13.65</v>
      </c>
      <c r="X468" s="39">
        <f>IF(ISBLANK(W469),"",Long6[[#This Row],[Adj Close]]/W469-1)</f>
        <v>-5.1094890510948843E-2</v>
      </c>
      <c r="Y468" s="32">
        <v>41813</v>
      </c>
      <c r="Z468">
        <v>7.5197219999999998</v>
      </c>
      <c r="AA468" s="36">
        <f>IF(ISBLANK(Z469),"",Long7[[#This Row],[Adj Close]]/Z469-1)</f>
        <v>0</v>
      </c>
      <c r="AE468" s="32">
        <v>41813</v>
      </c>
      <c r="AF468" s="47">
        <v>38.360717999999999</v>
      </c>
      <c r="AG468" s="36">
        <f>IF(ISBLANK(AF469),"",Short0[[#This Row],[Adj Close]]/AF469-1)</f>
        <v>2.2369647511346624E-2</v>
      </c>
      <c r="AH468" s="40">
        <v>41813</v>
      </c>
      <c r="AI468" s="42">
        <v>23.439423000000001</v>
      </c>
      <c r="AJ468" s="39">
        <f>IF(ISBLANK(AH469),"",Short1[[#This Row],[Adj Close]]/AH469-1)</f>
        <v>-0.99943932873271779</v>
      </c>
      <c r="AK468" s="32">
        <v>41813</v>
      </c>
      <c r="AL468" s="47">
        <v>54.580002</v>
      </c>
      <c r="AM468" s="36">
        <f>IF(ISBLANK(AL469),"",Short2[[#This Row],[Adj Close]]/AL469-1)</f>
        <v>7.6528617819948463E-2</v>
      </c>
      <c r="AN468" s="40">
        <v>41813</v>
      </c>
      <c r="AO468" s="42">
        <v>47.166770999999997</v>
      </c>
      <c r="AP468" s="39">
        <f>IF(ISBLANK(AO469),"",Short3[[#This Row],[Adj Close]]/AO469-1)</f>
        <v>7.6291313753353851E-3</v>
      </c>
      <c r="AQ468" s="32">
        <v>41813</v>
      </c>
      <c r="AR468" s="47">
        <v>9.8533790000000003</v>
      </c>
      <c r="AS468" s="36">
        <f>IF(ISBLANK(AR469),"",Short4[[#This Row],[Adj Close]]/AR469-1)</f>
        <v>7.3069719514089027E-2</v>
      </c>
      <c r="AT468" s="40">
        <v>41813</v>
      </c>
      <c r="AU468" s="42">
        <v>42.654789000000001</v>
      </c>
      <c r="AV468" s="39">
        <f>IF(ISBLANK(AU469),"",Short5[[#This Row],[Adj Close]]/AU469-1)</f>
        <v>-1.8562682713217371E-2</v>
      </c>
      <c r="AZ468" s="40">
        <v>41813</v>
      </c>
      <c r="BA468" s="42">
        <v>30.706785</v>
      </c>
      <c r="BB468" s="39">
        <f>IF(ISBLANK(BA469),"",Short7[[#This Row],[Adj Close]]/BA469-1)</f>
        <v>6.3090557829232008E-2</v>
      </c>
    </row>
    <row r="469" spans="1:54" x14ac:dyDescent="0.25">
      <c r="A469" s="40">
        <v>41806</v>
      </c>
      <c r="B469" s="42">
        <v>1962.869995</v>
      </c>
      <c r="C469" s="39">
        <f>IF(ISBLANK(B470), "", GSPC[[#This Row],[Adj Close]]/B470-1)</f>
        <v>1.3795327106726152E-2</v>
      </c>
      <c r="G469" s="32">
        <v>41806</v>
      </c>
      <c r="H469">
        <v>42.525382999999998</v>
      </c>
      <c r="I469" s="36">
        <f>IF(ISBLANK(H470),"",Long1[[#This Row],[Adj Close]]/H470-1)</f>
        <v>-6.3706663168063837E-3</v>
      </c>
      <c r="P469" s="40">
        <v>41806</v>
      </c>
      <c r="Q469" s="38">
        <v>31.837862000000001</v>
      </c>
      <c r="R469" s="39">
        <f>IF(ISBLANK(Q470),"",Long4[[#This Row],[Adj Close]]/Q470-1)</f>
        <v>5.3877116192730945E-3</v>
      </c>
      <c r="V469" s="40">
        <v>41806</v>
      </c>
      <c r="W469" s="38">
        <v>14.385</v>
      </c>
      <c r="X469" s="39">
        <f>IF(ISBLANK(W470),"",Long6[[#This Row],[Adj Close]]/W470-1)</f>
        <v>-8.9562521529452654E-3</v>
      </c>
      <c r="Y469" s="32">
        <v>41806</v>
      </c>
      <c r="Z469">
        <v>7.5197219999999998</v>
      </c>
      <c r="AA469" s="36">
        <f>IF(ISBLANK(Z470),"",Long7[[#This Row],[Adj Close]]/Z470-1)</f>
        <v>0</v>
      </c>
      <c r="AE469" s="32">
        <v>41806</v>
      </c>
      <c r="AF469" s="47">
        <v>37.521377999999999</v>
      </c>
      <c r="AG469" s="36">
        <f>IF(ISBLANK(AF470),"",Short0[[#This Row],[Adj Close]]/AF470-1)</f>
        <v>1.2444132783323569E-2</v>
      </c>
      <c r="AH469" s="40">
        <v>41806</v>
      </c>
      <c r="AI469" s="42">
        <v>21.377903</v>
      </c>
      <c r="AJ469" s="39">
        <f>IF(ISBLANK(AH470),"",Short1[[#This Row],[Adj Close]]/AH470-1)</f>
        <v>-0.99948855467834163</v>
      </c>
      <c r="AK469" s="32">
        <v>41806</v>
      </c>
      <c r="AL469" s="47">
        <v>50.700001</v>
      </c>
      <c r="AM469" s="36">
        <f>IF(ISBLANK(AL470),"",Short2[[#This Row],[Adj Close]]/AL470-1)</f>
        <v>7.4835767429966893E-2</v>
      </c>
      <c r="AN469" s="40">
        <v>41806</v>
      </c>
      <c r="AO469" s="42">
        <v>46.809654000000002</v>
      </c>
      <c r="AP469" s="39">
        <f>IF(ISBLANK(AO470),"",Short3[[#This Row],[Adj Close]]/AO470-1)</f>
        <v>1.8326665249425167E-2</v>
      </c>
      <c r="AQ469" s="32">
        <v>41806</v>
      </c>
      <c r="AR469" s="47">
        <v>9.1824220000000008</v>
      </c>
      <c r="AS469" s="36">
        <f>IF(ISBLANK(AR470),"",Short4[[#This Row],[Adj Close]]/AR470-1)</f>
        <v>-3.3139103113997592E-2</v>
      </c>
      <c r="AT469" s="40">
        <v>41806</v>
      </c>
      <c r="AU469" s="42">
        <v>43.461551999999998</v>
      </c>
      <c r="AV469" s="39">
        <f>IF(ISBLANK(AU470),"",Short5[[#This Row],[Adj Close]]/AU470-1)</f>
        <v>4.2404213465150997E-2</v>
      </c>
      <c r="AZ469" s="40">
        <v>41806</v>
      </c>
      <c r="BA469" s="42">
        <v>28.884449</v>
      </c>
      <c r="BB469" s="39">
        <f>IF(ISBLANK(BA470),"",Short7[[#This Row],[Adj Close]]/BA470-1)</f>
        <v>-2.0489140125321437E-2</v>
      </c>
    </row>
    <row r="470" spans="1:54" x14ac:dyDescent="0.25">
      <c r="A470" s="40">
        <v>41799</v>
      </c>
      <c r="B470" s="42">
        <v>1936.160034</v>
      </c>
      <c r="C470" s="39">
        <f>IF(ISBLANK(B471), "", GSPC[[#This Row],[Adj Close]]/B471-1)</f>
        <v>-6.8121652381800679E-3</v>
      </c>
      <c r="G470" s="32">
        <v>41799</v>
      </c>
      <c r="H470">
        <v>42.798034999999999</v>
      </c>
      <c r="I470" s="36">
        <f>IF(ISBLANK(H471),"",Long1[[#This Row],[Adj Close]]/H471-1)</f>
        <v>-1.1261691934133178E-2</v>
      </c>
      <c r="P470" s="40">
        <v>41799</v>
      </c>
      <c r="Q470" s="38">
        <v>31.667248000000001</v>
      </c>
      <c r="R470" s="39">
        <f>IF(ISBLANK(Q471),"",Long4[[#This Row],[Adj Close]]/Q471-1)</f>
        <v>9.533501001832656E-2</v>
      </c>
      <c r="V470" s="40">
        <v>41799</v>
      </c>
      <c r="W470" s="38">
        <v>14.515000000000001</v>
      </c>
      <c r="X470" s="39">
        <f>IF(ISBLANK(W471),"",Long6[[#This Row],[Adj Close]]/W471-1)</f>
        <v>-3.5868482231816601E-2</v>
      </c>
      <c r="Y470" s="32">
        <v>41799</v>
      </c>
      <c r="Z470">
        <v>7.5197219999999998</v>
      </c>
      <c r="AA470" s="36">
        <f>IF(ISBLANK(Z471),"",Long7[[#This Row],[Adj Close]]/Z471-1)</f>
        <v>-1.2345740629513657E-2</v>
      </c>
      <c r="AE470" s="32">
        <v>41799</v>
      </c>
      <c r="AF470" s="47">
        <v>37.060195999999998</v>
      </c>
      <c r="AG470" s="36">
        <f>IF(ISBLANK(AF471),"",Short0[[#This Row],[Adj Close]]/AF471-1)</f>
        <v>-3.5988622644944623E-2</v>
      </c>
      <c r="AH470" s="40">
        <v>41799</v>
      </c>
      <c r="AI470" s="42">
        <v>21.500184999999998</v>
      </c>
      <c r="AJ470" s="39">
        <f>IF(ISBLANK(AH471),"",Short1[[#This Row],[Adj Close]]/AH471-1)</f>
        <v>-0.99948554304651605</v>
      </c>
      <c r="AK470" s="32">
        <v>41799</v>
      </c>
      <c r="AL470" s="47">
        <v>47.169998</v>
      </c>
      <c r="AM470" s="36">
        <f>IF(ISBLANK(AL471),"",Short2[[#This Row],[Adj Close]]/AL471-1)</f>
        <v>9.2403844372394683E-2</v>
      </c>
      <c r="AN470" s="40">
        <v>41799</v>
      </c>
      <c r="AO470" s="42">
        <v>45.967227999999999</v>
      </c>
      <c r="AP470" s="39">
        <f>IF(ISBLANK(AO471),"",Short3[[#This Row],[Adj Close]]/AO471-1)</f>
        <v>9.4510253649910947E-3</v>
      </c>
      <c r="AQ470" s="32">
        <v>41799</v>
      </c>
      <c r="AR470" s="47">
        <v>9.4971490000000003</v>
      </c>
      <c r="AS470" s="36">
        <f>IF(ISBLANK(AR471),"",Short4[[#This Row],[Adj Close]]/AR471-1)</f>
        <v>1.2910378515587517E-2</v>
      </c>
      <c r="AT470" s="40">
        <v>41799</v>
      </c>
      <c r="AU470" s="42">
        <v>41.693568999999997</v>
      </c>
      <c r="AV470" s="39">
        <f>IF(ISBLANK(AU471),"",Short5[[#This Row],[Adj Close]]/AU471-1)</f>
        <v>1.7420506535357205E-3</v>
      </c>
      <c r="AZ470" s="40">
        <v>41799</v>
      </c>
      <c r="BA470" s="42">
        <v>29.488645999999999</v>
      </c>
      <c r="BB470" s="39">
        <f>IF(ISBLANK(BA471),"",Short7[[#This Row],[Adj Close]]/BA471-1)</f>
        <v>8.5755380415306393E-2</v>
      </c>
    </row>
    <row r="471" spans="1:54" x14ac:dyDescent="0.25">
      <c r="A471" s="40">
        <v>41792</v>
      </c>
      <c r="B471" s="42">
        <v>1949.4399410000001</v>
      </c>
      <c r="C471" s="39">
        <f>IF(ISBLANK(B472), "", GSPC[[#This Row],[Adj Close]]/B472-1)</f>
        <v>1.3448949467003146E-2</v>
      </c>
      <c r="G471" s="32">
        <v>41792</v>
      </c>
      <c r="H471">
        <v>43.285502999999999</v>
      </c>
      <c r="I471" s="36">
        <f>IF(ISBLANK(H472),"",Long1[[#This Row],[Adj Close]]/H472-1)</f>
        <v>-9.6407725000492439E-3</v>
      </c>
      <c r="P471" s="40">
        <v>41792</v>
      </c>
      <c r="Q471" s="38">
        <v>28.911016</v>
      </c>
      <c r="R471" s="39">
        <f>IF(ISBLANK(Q472),"",Long4[[#This Row],[Adj Close]]/Q472-1)</f>
        <v>1.7129748757727548E-2</v>
      </c>
      <c r="V471" s="40">
        <v>41792</v>
      </c>
      <c r="W471" s="38">
        <v>15.055</v>
      </c>
      <c r="X471" s="39">
        <f>IF(ISBLANK(W472),"",Long6[[#This Row],[Adj Close]]/W472-1)</f>
        <v>2.7294438758103112E-2</v>
      </c>
      <c r="Y471" s="32">
        <v>41792</v>
      </c>
      <c r="Z471">
        <v>7.6137189999999997</v>
      </c>
      <c r="AA471" s="36">
        <f>IF(ISBLANK(Z472),"",Long7[[#This Row],[Adj Close]]/Z472-1)</f>
        <v>0</v>
      </c>
      <c r="AE471" s="32">
        <v>41792</v>
      </c>
      <c r="AF471" s="47">
        <v>38.443733000000002</v>
      </c>
      <c r="AG471" s="36">
        <f>IF(ISBLANK(AF472),"",Short0[[#This Row],[Adj Close]]/AF472-1)</f>
        <v>1.9071108271914827E-2</v>
      </c>
      <c r="AH471" s="40">
        <v>41792</v>
      </c>
      <c r="AI471" s="42">
        <v>21.792963</v>
      </c>
      <c r="AJ471" s="39">
        <f>IF(ISBLANK(AH472),"",Short1[[#This Row],[Adj Close]]/AH472-1)</f>
        <v>-0.99947845008974512</v>
      </c>
      <c r="AK471" s="32">
        <v>41792</v>
      </c>
      <c r="AL471" s="47">
        <v>43.18</v>
      </c>
      <c r="AM471" s="36">
        <f>IF(ISBLANK(AL472),"",Short2[[#This Row],[Adj Close]]/AL472-1)</f>
        <v>3.153365906513006E-2</v>
      </c>
      <c r="AN471" s="40">
        <v>41792</v>
      </c>
      <c r="AO471" s="42">
        <v>45.536858000000002</v>
      </c>
      <c r="AP471" s="39">
        <f>IF(ISBLANK(AO472),"",Short3[[#This Row],[Adj Close]]/AO472-1)</f>
        <v>-2.207018816356543E-3</v>
      </c>
      <c r="AQ471" s="32">
        <v>41792</v>
      </c>
      <c r="AR471" s="47">
        <v>9.3760999999999992</v>
      </c>
      <c r="AS471" s="36">
        <f>IF(ISBLANK(AR472),"",Short4[[#This Row],[Adj Close]]/AR472-1)</f>
        <v>7.8790318006182858E-2</v>
      </c>
      <c r="AT471" s="40">
        <v>41792</v>
      </c>
      <c r="AU471" s="42">
        <v>41.621062999999999</v>
      </c>
      <c r="AV471" s="39">
        <f>IF(ISBLANK(AU472),"",Short5[[#This Row],[Adj Close]]/AU472-1)</f>
        <v>-2.5005167668591621E-2</v>
      </c>
      <c r="AZ471" s="40">
        <v>41792</v>
      </c>
      <c r="BA471" s="42">
        <v>27.159566999999999</v>
      </c>
      <c r="BB471" s="39">
        <f>IF(ISBLANK(BA472),"",Short7[[#This Row],[Adj Close]]/BA472-1)</f>
        <v>6.5366994969159542E-2</v>
      </c>
    </row>
    <row r="472" spans="1:54" x14ac:dyDescent="0.25">
      <c r="A472" s="40">
        <v>41785</v>
      </c>
      <c r="B472" s="42">
        <v>1923.5699460000001</v>
      </c>
      <c r="C472" s="39">
        <f>IF(ISBLANK(B473), "", GSPC[[#This Row],[Adj Close]]/B473-1)</f>
        <v>1.2122890271890618E-2</v>
      </c>
      <c r="G472" s="32">
        <v>41785</v>
      </c>
      <c r="H472">
        <v>43.706871</v>
      </c>
      <c r="I472" s="36">
        <f>IF(ISBLANK(H473),"",Long1[[#This Row],[Adj Close]]/H473-1)</f>
        <v>5.1300950158559289E-3</v>
      </c>
      <c r="P472" s="40">
        <v>41785</v>
      </c>
      <c r="Q472" s="38">
        <v>28.424118</v>
      </c>
      <c r="R472" s="39">
        <f>IF(ISBLANK(Q473),"",Long4[[#This Row],[Adj Close]]/Q473-1)</f>
        <v>-1.1290628737450459E-2</v>
      </c>
      <c r="V472" s="40">
        <v>41785</v>
      </c>
      <c r="W472" s="38">
        <v>14.654999999999999</v>
      </c>
      <c r="X472" s="39">
        <f>IF(ISBLANK(W473),"",Long6[[#This Row],[Adj Close]]/W473-1)</f>
        <v>1.7002081887578013E-2</v>
      </c>
      <c r="Y472" s="32">
        <v>41785</v>
      </c>
      <c r="Z472">
        <v>7.6137189999999997</v>
      </c>
      <c r="AA472" s="36">
        <f>IF(ISBLANK(Z473),"",Long7[[#This Row],[Adj Close]]/Z473-1)</f>
        <v>-1.2195053916757459E-2</v>
      </c>
      <c r="AE472" s="32">
        <v>41785</v>
      </c>
      <c r="AF472" s="47">
        <v>37.724288999999999</v>
      </c>
      <c r="AG472" s="36">
        <f>IF(ISBLANK(AF473),"",Short0[[#This Row],[Adj Close]]/AF473-1)</f>
        <v>8.8801850030963969E-3</v>
      </c>
      <c r="AH472" s="40">
        <v>41785</v>
      </c>
      <c r="AI472" s="42">
        <v>20.764500000000002</v>
      </c>
      <c r="AJ472" s="39">
        <f>IF(ISBLANK(AH473),"",Short1[[#This Row],[Adj Close]]/AH473-1)</f>
        <v>-0.99950298003734017</v>
      </c>
      <c r="AK472" s="32">
        <v>41785</v>
      </c>
      <c r="AL472" s="47">
        <v>41.860000999999997</v>
      </c>
      <c r="AM472" s="36">
        <f>IF(ISBLANK(AL473),"",Short2[[#This Row],[Adj Close]]/AL473-1)</f>
        <v>-8.9802148736588427E-2</v>
      </c>
      <c r="AN472" s="40">
        <v>41785</v>
      </c>
      <c r="AO472" s="42">
        <v>45.637580999999997</v>
      </c>
      <c r="AP472" s="39">
        <f>IF(ISBLANK(AO473),"",Short3[[#This Row],[Adj Close]]/AO473-1)</f>
        <v>3.7900735861502888E-2</v>
      </c>
      <c r="AQ472" s="32">
        <v>41785</v>
      </c>
      <c r="AR472" s="47">
        <v>8.6913090000000004</v>
      </c>
      <c r="AS472" s="36">
        <f>IF(ISBLANK(AR473),"",Short4[[#This Row],[Adj Close]]/AR473-1)</f>
        <v>3.245678797493734E-2</v>
      </c>
      <c r="AT472" s="40">
        <v>41785</v>
      </c>
      <c r="AU472" s="42">
        <v>42.688496000000001</v>
      </c>
      <c r="AV472" s="39">
        <f>IF(ISBLANK(AU473),"",Short5[[#This Row],[Adj Close]]/AU473-1)</f>
        <v>9.2874503462849756E-3</v>
      </c>
      <c r="AZ472" s="40">
        <v>41785</v>
      </c>
      <c r="BA472" s="42">
        <v>25.493155999999999</v>
      </c>
      <c r="BB472" s="39">
        <f>IF(ISBLANK(BA473),"",Short7[[#This Row],[Adj Close]]/BA473-1)</f>
        <v>6.4712960479899273E-2</v>
      </c>
    </row>
    <row r="473" spans="1:54" x14ac:dyDescent="0.25">
      <c r="A473" s="40">
        <v>41778</v>
      </c>
      <c r="B473" s="42">
        <v>1900.530029</v>
      </c>
      <c r="C473" s="39">
        <f>IF(ISBLANK(B474), "", GSPC[[#This Row],[Adj Close]]/B474-1)</f>
        <v>1.2072275984942538E-2</v>
      </c>
      <c r="G473" s="32">
        <v>41778</v>
      </c>
      <c r="H473">
        <v>43.483795000000001</v>
      </c>
      <c r="I473" s="36">
        <f>IF(ISBLANK(H474),"",Long1[[#This Row],[Adj Close]]/H474-1)</f>
        <v>2.3731042146351689E-2</v>
      </c>
      <c r="P473" s="40">
        <v>41778</v>
      </c>
      <c r="Q473" s="38">
        <v>28.748709000000002</v>
      </c>
      <c r="R473" s="39">
        <f>IF(ISBLANK(Q474),"",Long4[[#This Row],[Adj Close]]/Q474-1)</f>
        <v>4.3814659086967023E-3</v>
      </c>
      <c r="V473" s="40">
        <v>41778</v>
      </c>
      <c r="W473" s="38">
        <v>14.41</v>
      </c>
      <c r="X473" s="39">
        <f>IF(ISBLANK(W474),"",Long6[[#This Row],[Adj Close]]/W474-1)</f>
        <v>2.5257915332621783E-2</v>
      </c>
      <c r="Y473" s="32">
        <v>41778</v>
      </c>
      <c r="Z473">
        <v>7.7077150000000003</v>
      </c>
      <c r="AA473" s="36">
        <f>IF(ISBLANK(Z474),"",Long7[[#This Row],[Adj Close]]/Z474-1)</f>
        <v>2.4999993350818039E-2</v>
      </c>
      <c r="AE473" s="32">
        <v>41778</v>
      </c>
      <c r="AF473" s="47">
        <v>37.392239000000004</v>
      </c>
      <c r="AG473" s="36">
        <f>IF(ISBLANK(AF474),"",Short0[[#This Row],[Adj Close]]/AF474-1)</f>
        <v>5.2166789318313089E-2</v>
      </c>
      <c r="AH473" s="40">
        <v>41778</v>
      </c>
      <c r="AI473" s="42">
        <v>20.276541000000002</v>
      </c>
      <c r="AJ473" s="39">
        <f>IF(ISBLANK(AH474),"",Short1[[#This Row],[Adj Close]]/AH474-1)</f>
        <v>-0.99951457851140746</v>
      </c>
      <c r="AK473" s="32">
        <v>41778</v>
      </c>
      <c r="AL473" s="47">
        <v>45.990001999999997</v>
      </c>
      <c r="AM473" s="36">
        <f>IF(ISBLANK(AL474),"",Short2[[#This Row],[Adj Close]]/AL474-1)</f>
        <v>5.0959874358312174E-2</v>
      </c>
      <c r="AN473" s="40">
        <v>41778</v>
      </c>
      <c r="AO473" s="42">
        <v>43.971046000000001</v>
      </c>
      <c r="AP473" s="39">
        <f>IF(ISBLANK(AO474),"",Short3[[#This Row],[Adj Close]]/AO474-1)</f>
        <v>2.257240585749587E-2</v>
      </c>
      <c r="AQ473" s="32">
        <v>41778</v>
      </c>
      <c r="AR473" s="47">
        <v>8.4180849999999996</v>
      </c>
      <c r="AS473" s="36">
        <f>IF(ISBLANK(AR474),"",Short4[[#This Row],[Adj Close]]/AR474-1)</f>
        <v>4.4187100859541584E-2</v>
      </c>
      <c r="AT473" s="40">
        <v>41778</v>
      </c>
      <c r="AU473" s="42">
        <v>42.295676999999998</v>
      </c>
      <c r="AV473" s="39">
        <f>IF(ISBLANK(AU474),"",Short5[[#This Row],[Adj Close]]/AU474-1)</f>
        <v>4.4616429442643213E-3</v>
      </c>
      <c r="AZ473" s="40">
        <v>41778</v>
      </c>
      <c r="BA473" s="42">
        <v>23.943688999999999</v>
      </c>
      <c r="BB473" s="39">
        <f>IF(ISBLANK(BA474),"",Short7[[#This Row],[Adj Close]]/BA474-1)</f>
        <v>-4.8412144316865358E-2</v>
      </c>
    </row>
    <row r="474" spans="1:54" x14ac:dyDescent="0.25">
      <c r="A474" s="40">
        <v>41771</v>
      </c>
      <c r="B474" s="42">
        <v>1877.8599850000001</v>
      </c>
      <c r="C474" s="39">
        <f>IF(ISBLANK(B475), "", GSPC[[#This Row],[Adj Close]]/B475-1)</f>
        <v>-3.3005142807007726E-4</v>
      </c>
      <c r="G474" s="32">
        <v>41771</v>
      </c>
      <c r="H474">
        <v>42.4758</v>
      </c>
      <c r="I474" s="36">
        <f>IF(ISBLANK(H475),"",Long1[[#This Row],[Adj Close]]/H475-1)</f>
        <v>1.8256375657152546E-2</v>
      </c>
      <c r="P474" s="40">
        <v>41771</v>
      </c>
      <c r="Q474" s="38">
        <v>28.623297000000001</v>
      </c>
      <c r="R474" s="39">
        <f>IF(ISBLANK(Q475),"",Long4[[#This Row],[Adj Close]]/Q475-1)</f>
        <v>3.6211050741439266E-3</v>
      </c>
      <c r="V474" s="40">
        <v>41771</v>
      </c>
      <c r="W474" s="38">
        <v>14.055</v>
      </c>
      <c r="X474" s="39">
        <f>IF(ISBLANK(W475),"",Long6[[#This Row],[Adj Close]]/W475-1)</f>
        <v>-1.1255715793176191E-2</v>
      </c>
      <c r="Y474" s="32">
        <v>41771</v>
      </c>
      <c r="Z474">
        <v>7.5197219999999998</v>
      </c>
      <c r="AA474" s="36">
        <f>IF(ISBLANK(Z475),"",Long7[[#This Row],[Adj Close]]/Z475-1)</f>
        <v>0</v>
      </c>
      <c r="AE474" s="32">
        <v>41771</v>
      </c>
      <c r="AF474" s="47">
        <v>35.538319000000001</v>
      </c>
      <c r="AG474" s="36">
        <f>IF(ISBLANK(AF475),"",Short0[[#This Row],[Adj Close]]/AF475-1)</f>
        <v>3.385669213101794E-3</v>
      </c>
      <c r="AH474" s="40">
        <v>41771</v>
      </c>
      <c r="AI474" s="42">
        <v>19.135469000000001</v>
      </c>
      <c r="AJ474" s="39">
        <f>IF(ISBLANK(AH475),"",Short1[[#This Row],[Adj Close]]/AH475-1)</f>
        <v>-0.9995418190546882</v>
      </c>
      <c r="AK474" s="32">
        <v>41771</v>
      </c>
      <c r="AL474" s="47">
        <v>43.759998000000003</v>
      </c>
      <c r="AM474" s="36">
        <f>IF(ISBLANK(AL475),"",Short2[[#This Row],[Adj Close]]/AL475-1)</f>
        <v>-5.8924774193548357E-2</v>
      </c>
      <c r="AN474" s="40">
        <v>41771</v>
      </c>
      <c r="AO474" s="42">
        <v>43.000422999999998</v>
      </c>
      <c r="AP474" s="39">
        <f>IF(ISBLANK(AO475),"",Short3[[#This Row],[Adj Close]]/AO475-1)</f>
        <v>1.7771969959927469E-2</v>
      </c>
      <c r="AQ474" s="32">
        <v>41771</v>
      </c>
      <c r="AR474" s="47">
        <v>8.0618549999999995</v>
      </c>
      <c r="AS474" s="36">
        <f>IF(ISBLANK(AR475),"",Short4[[#This Row],[Adj Close]]/AR475-1)</f>
        <v>-1.852634839094236E-2</v>
      </c>
      <c r="AT474" s="40">
        <v>41771</v>
      </c>
      <c r="AU474" s="42">
        <v>42.107807000000001</v>
      </c>
      <c r="AV474" s="39">
        <f>IF(ISBLANK(AU475),"",Short5[[#This Row],[Adj Close]]/AU475-1)</f>
        <v>1.7540326877749646E-2</v>
      </c>
      <c r="AZ474" s="40">
        <v>41771</v>
      </c>
      <c r="BA474" s="42">
        <v>25.161826999999999</v>
      </c>
      <c r="BB474" s="39">
        <f>IF(ISBLANK(BA475),"",Short7[[#This Row],[Adj Close]]/BA475-1)</f>
        <v>-9.8778327994866189E-2</v>
      </c>
    </row>
    <row r="475" spans="1:54" x14ac:dyDescent="0.25">
      <c r="A475" s="40">
        <v>41764</v>
      </c>
      <c r="B475" s="42">
        <v>1878.4799800000001</v>
      </c>
      <c r="C475" s="39">
        <f>IF(ISBLANK(B476), "", GSPC[[#This Row],[Adj Close]]/B476-1)</f>
        <v>-1.4140547640202339E-3</v>
      </c>
      <c r="G475" s="32">
        <v>41764</v>
      </c>
      <c r="H475">
        <v>41.714249000000002</v>
      </c>
      <c r="I475" s="36">
        <f>IF(ISBLANK(H476),"",Long1[[#This Row],[Adj Close]]/H476-1)</f>
        <v>1.4547039944006412E-2</v>
      </c>
      <c r="P475" s="40">
        <v>41764</v>
      </c>
      <c r="Q475" s="38">
        <v>28.520022999999998</v>
      </c>
      <c r="R475" s="39">
        <f>IF(ISBLANK(Q476),"",Long4[[#This Row],[Adj Close]]/Q476-1)</f>
        <v>-1.7035363123801273E-2</v>
      </c>
      <c r="V475" s="40">
        <v>41764</v>
      </c>
      <c r="W475" s="38">
        <v>14.215</v>
      </c>
      <c r="X475" s="39">
        <f>IF(ISBLANK(W476),"",Long6[[#This Row],[Adj Close]]/W476-1)</f>
        <v>5.2962962962962878E-2</v>
      </c>
      <c r="Y475" s="32">
        <v>41764</v>
      </c>
      <c r="Z475">
        <v>7.5197219999999998</v>
      </c>
      <c r="AA475" s="36">
        <f>IF(ISBLANK(Z476),"",Long7[[#This Row],[Adj Close]]/Z476-1)</f>
        <v>3.896095642102293E-2</v>
      </c>
      <c r="AE475" s="32">
        <v>41764</v>
      </c>
      <c r="AF475" s="47">
        <v>35.418404000000002</v>
      </c>
      <c r="AG475" s="36">
        <f>IF(ISBLANK(AF476),"",Short0[[#This Row],[Adj Close]]/AF476-1)</f>
        <v>-3.7111063831429925E-2</v>
      </c>
      <c r="AH475" s="40">
        <v>41764</v>
      </c>
      <c r="AI475" s="42">
        <v>19.458272999999998</v>
      </c>
      <c r="AJ475" s="39">
        <f>IF(ISBLANK(AH476),"",Short1[[#This Row],[Adj Close]]/AH476-1)</f>
        <v>-0.9995340117106114</v>
      </c>
      <c r="AK475" s="32">
        <v>41764</v>
      </c>
      <c r="AL475" s="47">
        <v>46.5</v>
      </c>
      <c r="AM475" s="36">
        <f>IF(ISBLANK(AL476),"",Short2[[#This Row],[Adj Close]]/AL476-1)</f>
        <v>-0.15254235743652922</v>
      </c>
      <c r="AN475" s="40">
        <v>41764</v>
      </c>
      <c r="AO475" s="42">
        <v>42.249564999999997</v>
      </c>
      <c r="AP475" s="39">
        <f>IF(ISBLANK(AO476),"",Short3[[#This Row],[Adj Close]]/AO476-1)</f>
        <v>-7.3865763779150662E-2</v>
      </c>
      <c r="AQ475" s="32">
        <v>41764</v>
      </c>
      <c r="AR475" s="47">
        <v>8.2140310000000003</v>
      </c>
      <c r="AS475" s="36">
        <f>IF(ISBLANK(AR476),"",Short4[[#This Row],[Adj Close]]/AR476-1)</f>
        <v>-0.10275786766088968</v>
      </c>
      <c r="AT475" s="40">
        <v>41764</v>
      </c>
      <c r="AU475" s="42">
        <v>41.381954</v>
      </c>
      <c r="AV475" s="39">
        <f>IF(ISBLANK(AU476),"",Short5[[#This Row],[Adj Close]]/AU476-1)</f>
        <v>-2.944127563201826E-2</v>
      </c>
      <c r="AZ475" s="40">
        <v>41764</v>
      </c>
      <c r="BA475" s="42">
        <v>27.919687</v>
      </c>
      <c r="BB475" s="39">
        <f>IF(ISBLANK(BA476),"",Short7[[#This Row],[Adj Close]]/BA476-1)</f>
        <v>9.2677507098765544E-2</v>
      </c>
    </row>
    <row r="476" spans="1:54" x14ac:dyDescent="0.25">
      <c r="A476" s="40">
        <v>41757</v>
      </c>
      <c r="B476" s="42">
        <v>1881.1400149999999</v>
      </c>
      <c r="C476" s="39">
        <f>IF(ISBLANK(B477), "", GSPC[[#This Row],[Adj Close]]/B477-1)</f>
        <v>9.5202268817831115E-3</v>
      </c>
      <c r="G476" s="32">
        <v>41757</v>
      </c>
      <c r="H476">
        <v>41.116131000000003</v>
      </c>
      <c r="I476" s="36">
        <f>IF(ISBLANK(H477),"",Long1[[#This Row],[Adj Close]]/H477-1)</f>
        <v>-1.2999813983848751E-2</v>
      </c>
      <c r="P476" s="40">
        <v>41757</v>
      </c>
      <c r="Q476" s="38">
        <v>29.014292000000001</v>
      </c>
      <c r="R476" s="39">
        <f>IF(ISBLANK(Q477),"",Long4[[#This Row],[Adj Close]]/Q477-1)</f>
        <v>6.0107962290146366E-2</v>
      </c>
      <c r="V476" s="40">
        <v>41757</v>
      </c>
      <c r="W476" s="38">
        <v>13.5</v>
      </c>
      <c r="X476" s="39">
        <f>IF(ISBLANK(W477),"",Long6[[#This Row],[Adj Close]]/W477-1)</f>
        <v>2.9355699580632777E-2</v>
      </c>
      <c r="Y476" s="32">
        <v>41757</v>
      </c>
      <c r="Z476">
        <v>7.2377330000000004</v>
      </c>
      <c r="AA476" s="36">
        <f>IF(ISBLANK(Z477),"",Long7[[#This Row],[Adj Close]]/Z477-1)</f>
        <v>0</v>
      </c>
      <c r="AE476" s="32">
        <v>41757</v>
      </c>
      <c r="AF476" s="47">
        <v>36.783478000000002</v>
      </c>
      <c r="AG476" s="36">
        <f>IF(ISBLANK(AF477),"",Short0[[#This Row],[Adj Close]]/AF477-1)</f>
        <v>3.3974720274864145E-2</v>
      </c>
      <c r="AH476" s="40">
        <v>41757</v>
      </c>
      <c r="AI476" s="42">
        <v>19.630934</v>
      </c>
      <c r="AJ476" s="39">
        <f>IF(ISBLANK(AH477),"",Short1[[#This Row],[Adj Close]]/AH477-1)</f>
        <v>-0.99952979798802399</v>
      </c>
      <c r="AK476" s="32">
        <v>41757</v>
      </c>
      <c r="AL476" s="47">
        <v>54.869999</v>
      </c>
      <c r="AM476" s="36">
        <f>IF(ISBLANK(AL477),"",Short2[[#This Row],[Adj Close]]/AL477-1)</f>
        <v>-1.3129478889549628E-2</v>
      </c>
      <c r="AN476" s="40">
        <v>41757</v>
      </c>
      <c r="AO476" s="42">
        <v>45.619267000000001</v>
      </c>
      <c r="AP476" s="39">
        <f>IF(ISBLANK(AO477),"",Short3[[#This Row],[Adj Close]]/AO477-1)</f>
        <v>-4.3762106576039517E-2</v>
      </c>
      <c r="AQ476" s="32">
        <v>41757</v>
      </c>
      <c r="AR476" s="47">
        <v>9.1547540000000005</v>
      </c>
      <c r="AS476" s="36">
        <f>IF(ISBLANK(AR477),"",Short4[[#This Row],[Adj Close]]/AR477-1)</f>
        <v>-1.8175028436688945E-2</v>
      </c>
      <c r="AT476" s="40">
        <v>41757</v>
      </c>
      <c r="AU476" s="42">
        <v>42.637248999999997</v>
      </c>
      <c r="AV476" s="39">
        <f>IF(ISBLANK(AU477),"",Short5[[#This Row],[Adj Close]]/AU477-1)</f>
        <v>1.0319788740444258E-2</v>
      </c>
      <c r="AZ476" s="40">
        <v>41757</v>
      </c>
      <c r="BA476" s="42">
        <v>25.551625999999999</v>
      </c>
      <c r="BB476" s="39">
        <f>IF(ISBLANK(BA477),"",Short7[[#This Row],[Adj Close]]/BA477-1)</f>
        <v>-7.2186858027297074E-2</v>
      </c>
    </row>
    <row r="477" spans="1:54" x14ac:dyDescent="0.25">
      <c r="A477" s="40">
        <v>41750</v>
      </c>
      <c r="B477" s="42">
        <v>1863.400024</v>
      </c>
      <c r="C477" s="39">
        <f>IF(ISBLANK(B478), "", GSPC[[#This Row],[Adj Close]]/B478-1)</f>
        <v>-7.7751670035675069E-4</v>
      </c>
      <c r="G477" s="32">
        <v>41750</v>
      </c>
      <c r="H477">
        <v>41.657673000000003</v>
      </c>
      <c r="I477" s="36">
        <f>IF(ISBLANK(H478),"",Long1[[#This Row],[Adj Close]]/H478-1)</f>
        <v>4.0371672688181093E-2</v>
      </c>
      <c r="P477" s="40">
        <v>41750</v>
      </c>
      <c r="Q477" s="38">
        <v>27.369185999999999</v>
      </c>
      <c r="R477" s="39">
        <f>IF(ISBLANK(Q478),"",Long4[[#This Row],[Adj Close]]/Q478-1)</f>
        <v>1.0073168451668169E-2</v>
      </c>
      <c r="V477" s="40">
        <v>41750</v>
      </c>
      <c r="W477" s="38">
        <v>13.115</v>
      </c>
      <c r="X477" s="39">
        <f>IF(ISBLANK(W478),"",Long6[[#This Row],[Adj Close]]/W478-1)</f>
        <v>4.6270442760271147E-2</v>
      </c>
      <c r="Y477" s="32">
        <v>41750</v>
      </c>
      <c r="Z477">
        <v>7.2377330000000004</v>
      </c>
      <c r="AA477" s="36">
        <f>IF(ISBLANK(Z478),"",Long7[[#This Row],[Adj Close]]/Z478-1)</f>
        <v>-3.749992353440712E-2</v>
      </c>
      <c r="AE477" s="32">
        <v>41750</v>
      </c>
      <c r="AF477" s="47">
        <v>35.574832999999998</v>
      </c>
      <c r="AG477" s="36">
        <f>IF(ISBLANK(AF478),"",Short0[[#This Row],[Adj Close]]/AF478-1)</f>
        <v>1.0204605231342256E-2</v>
      </c>
      <c r="AH477" s="40">
        <v>41750</v>
      </c>
      <c r="AI477" s="42">
        <v>18.302181000000001</v>
      </c>
      <c r="AJ477" s="39">
        <f>IF(ISBLANK(AH478),"",Short1[[#This Row],[Adj Close]]/AH478-1)</f>
        <v>-0.99956155089476084</v>
      </c>
      <c r="AK477" s="32">
        <v>41750</v>
      </c>
      <c r="AL477" s="47">
        <v>55.599997999999999</v>
      </c>
      <c r="AM477" s="36">
        <f>IF(ISBLANK(AL478),"",Short2[[#This Row],[Adj Close]]/AL478-1)</f>
        <v>-0.15552853314268122</v>
      </c>
      <c r="AN477" s="40">
        <v>41750</v>
      </c>
      <c r="AO477" s="42">
        <v>47.707026999999997</v>
      </c>
      <c r="AP477" s="39">
        <f>IF(ISBLANK(AO478),"",Short3[[#This Row],[Adj Close]]/AO478-1)</f>
        <v>0.1104007791118804</v>
      </c>
      <c r="AQ477" s="32">
        <v>41750</v>
      </c>
      <c r="AR477" s="47">
        <v>9.3242220000000007</v>
      </c>
      <c r="AS477" s="36">
        <f>IF(ISBLANK(AR478),"",Short4[[#This Row],[Adj Close]]/AR478-1)</f>
        <v>-3.2651588881733806E-2</v>
      </c>
      <c r="AT477" s="40">
        <v>41750</v>
      </c>
      <c r="AU477" s="42">
        <v>42.201735999999997</v>
      </c>
      <c r="AV477" s="39">
        <f>IF(ISBLANK(AU478),"",Short5[[#This Row],[Adj Close]]/AU478-1)</f>
        <v>1.4367540574053983E-2</v>
      </c>
      <c r="AZ477" s="40">
        <v>41750</v>
      </c>
      <c r="BA477" s="42">
        <v>27.539625000000001</v>
      </c>
      <c r="BB477" s="39">
        <f>IF(ISBLANK(BA478),"",Short7[[#This Row],[Adj Close]]/BA478-1)</f>
        <v>-3.942921227623386E-2</v>
      </c>
    </row>
    <row r="478" spans="1:54" x14ac:dyDescent="0.25">
      <c r="A478" s="40">
        <v>41743</v>
      </c>
      <c r="B478" s="42">
        <v>1864.849976</v>
      </c>
      <c r="C478" s="39">
        <f>IF(ISBLANK(B479), "", GSPC[[#This Row],[Adj Close]]/B479-1)</f>
        <v>2.707512658957878E-2</v>
      </c>
      <c r="G478" s="32">
        <v>41743</v>
      </c>
      <c r="H478">
        <v>40.041145</v>
      </c>
      <c r="I478" s="36">
        <f>IF(ISBLANK(H479),"",Long1[[#This Row],[Adj Close]]/H479-1)</f>
        <v>3.7481803197583208E-3</v>
      </c>
      <c r="P478" s="40">
        <v>41743</v>
      </c>
      <c r="Q478" s="38">
        <v>27.096240999999999</v>
      </c>
      <c r="R478" s="39">
        <f>IF(ISBLANK(Q479),"",Long4[[#This Row],[Adj Close]]/Q479-1)</f>
        <v>2.2550903683022261E-2</v>
      </c>
      <c r="V478" s="40">
        <v>41743</v>
      </c>
      <c r="W478" s="38">
        <v>12.535</v>
      </c>
      <c r="X478" s="39">
        <f>IF(ISBLANK(W479),"",Long6[[#This Row],[Adj Close]]/W479-1)</f>
        <v>-5.5533518445061159E-3</v>
      </c>
      <c r="Y478" s="32">
        <v>41743</v>
      </c>
      <c r="Z478">
        <v>7.5197219999999998</v>
      </c>
      <c r="AA478" s="36">
        <f>IF(ISBLANK(Z479),"",Long7[[#This Row],[Adj Close]]/Z479-1)</f>
        <v>-2.4390237573651885E-2</v>
      </c>
      <c r="AE478" s="32">
        <v>41743</v>
      </c>
      <c r="AF478" s="47">
        <v>35.215473000000003</v>
      </c>
      <c r="AG478" s="36">
        <f>IF(ISBLANK(AF479),"",Short0[[#This Row],[Adj Close]]/AF479-1)</f>
        <v>-1.3168440847255325E-2</v>
      </c>
      <c r="AH478" s="40">
        <v>41743</v>
      </c>
      <c r="AI478" s="42">
        <v>18.377254000000001</v>
      </c>
      <c r="AJ478" s="39">
        <f>IF(ISBLANK(AH479),"",Short1[[#This Row],[Adj Close]]/AH479-1)</f>
        <v>-0.99955967859881156</v>
      </c>
      <c r="AK478" s="32">
        <v>41743</v>
      </c>
      <c r="AL478" s="47">
        <v>65.839995999999999</v>
      </c>
      <c r="AM478" s="36">
        <f>IF(ISBLANK(AL479),"",Short2[[#This Row],[Adj Close]]/AL479-1)</f>
        <v>0.14147011095700424</v>
      </c>
      <c r="AN478" s="40">
        <v>41743</v>
      </c>
      <c r="AO478" s="42">
        <v>42.963791000000001</v>
      </c>
      <c r="AP478" s="39">
        <f>IF(ISBLANK(AO479),"",Short3[[#This Row],[Adj Close]]/AO479-1)</f>
        <v>2.6246567566652779E-2</v>
      </c>
      <c r="AQ478" s="32">
        <v>41743</v>
      </c>
      <c r="AR478" s="47">
        <v>9.6389490000000002</v>
      </c>
      <c r="AS478" s="36">
        <f>IF(ISBLANK(AR479),"",Short4[[#This Row],[Adj Close]]/AR479-1)</f>
        <v>6.6182061367016543E-2</v>
      </c>
      <c r="AT478" s="40">
        <v>41743</v>
      </c>
      <c r="AU478" s="42">
        <v>41.603988999999999</v>
      </c>
      <c r="AV478" s="39">
        <f>IF(ISBLANK(AU479),"",Short5[[#This Row],[Adj Close]]/AU479-1)</f>
        <v>3.2203471662131777E-2</v>
      </c>
      <c r="AZ478" s="40">
        <v>41743</v>
      </c>
      <c r="BA478" s="42">
        <v>28.670062999999999</v>
      </c>
      <c r="BB478" s="39">
        <f>IF(ISBLANK(BA479),"",Short7[[#This Row],[Adj Close]]/BA479-1)</f>
        <v>1.9757609093016715E-2</v>
      </c>
    </row>
    <row r="479" spans="1:54" x14ac:dyDescent="0.25">
      <c r="A479" s="40">
        <v>41736</v>
      </c>
      <c r="B479" s="42">
        <v>1815.6899410000001</v>
      </c>
      <c r="C479" s="39">
        <f>IF(ISBLANK(B480), "", GSPC[[#This Row],[Adj Close]]/B480-1)</f>
        <v>-2.6486671367358494E-2</v>
      </c>
      <c r="G479" s="32">
        <v>41736</v>
      </c>
      <c r="H479">
        <v>39.891624</v>
      </c>
      <c r="I479" s="36">
        <f>IF(ISBLANK(H480),"",Long1[[#This Row],[Adj Close]]/H480-1)</f>
        <v>-1.6048510558129392E-2</v>
      </c>
      <c r="P479" s="40">
        <v>41736</v>
      </c>
      <c r="Q479" s="38">
        <v>26.498671999999999</v>
      </c>
      <c r="R479" s="39">
        <f>IF(ISBLANK(Q480),"",Long4[[#This Row],[Adj Close]]/Q480-1)</f>
        <v>-1.3906614569558773E-3</v>
      </c>
      <c r="V479" s="40">
        <v>41736</v>
      </c>
      <c r="W479" s="38">
        <v>12.605</v>
      </c>
      <c r="X479" s="39">
        <f>IF(ISBLANK(W480),"",Long6[[#This Row],[Adj Close]]/W480-1)</f>
        <v>-2.6640926640926543E-2</v>
      </c>
      <c r="Y479" s="32">
        <v>41736</v>
      </c>
      <c r="Z479">
        <v>7.7077150000000003</v>
      </c>
      <c r="AA479" s="36">
        <f>IF(ISBLANK(Z480),"",Long7[[#This Row],[Adj Close]]/Z480-1)</f>
        <v>9.3333229310584631E-2</v>
      </c>
      <c r="AE479" s="32">
        <v>41736</v>
      </c>
      <c r="AF479" s="47">
        <v>35.685394000000002</v>
      </c>
      <c r="AG479" s="36">
        <f>IF(ISBLANK(AF480),"",Short0[[#This Row],[Adj Close]]/AF480-1)</f>
        <v>-4.3231336601387671E-2</v>
      </c>
      <c r="AH479" s="40">
        <v>41736</v>
      </c>
      <c r="AI479" s="42">
        <v>19.150476000000001</v>
      </c>
      <c r="AJ479" s="39">
        <f>IF(ISBLANK(AH480),"",Short1[[#This Row],[Adj Close]]/AH480-1)</f>
        <v>-0.99954107512760915</v>
      </c>
      <c r="AK479" s="32">
        <v>41736</v>
      </c>
      <c r="AL479" s="47">
        <v>57.68</v>
      </c>
      <c r="AM479" s="36">
        <f>IF(ISBLANK(AL480),"",Short2[[#This Row],[Adj Close]]/AL480-1)</f>
        <v>-7.9770261646458174E-2</v>
      </c>
      <c r="AN479" s="40">
        <v>41736</v>
      </c>
      <c r="AO479" s="42">
        <v>41.864978999999998</v>
      </c>
      <c r="AP479" s="39">
        <f>IF(ISBLANK(AO480),"",Short3[[#This Row],[Adj Close]]/AO480-1)</f>
        <v>-9.6977990518016144E-2</v>
      </c>
      <c r="AQ479" s="32">
        <v>41736</v>
      </c>
      <c r="AR479" s="47">
        <v>9.0406220000000008</v>
      </c>
      <c r="AS479" s="36">
        <f>IF(ISBLANK(AR480),"",Short4[[#This Row],[Adj Close]]/AR480-1)</f>
        <v>-7.9901401527217919E-2</v>
      </c>
      <c r="AT479" s="40">
        <v>41736</v>
      </c>
      <c r="AU479" s="42">
        <v>40.305996</v>
      </c>
      <c r="AV479" s="39">
        <f>IF(ISBLANK(AU480),"",Short5[[#This Row],[Adj Close]]/AU480-1)</f>
        <v>-4.0064898154486106E-2</v>
      </c>
      <c r="AZ479" s="40">
        <v>41736</v>
      </c>
      <c r="BA479" s="42">
        <v>28.114585999999999</v>
      </c>
      <c r="BB479" s="39">
        <f>IF(ISBLANK(BA480),"",Short7[[#This Row],[Adj Close]]/BA480-1)</f>
        <v>-1.1986469198808858E-2</v>
      </c>
    </row>
    <row r="480" spans="1:54" x14ac:dyDescent="0.25">
      <c r="A480" s="40">
        <v>41729</v>
      </c>
      <c r="B480" s="42">
        <v>1865.089966</v>
      </c>
      <c r="C480" s="39">
        <f>IF(ISBLANK(B481), "", GSPC[[#This Row],[Adj Close]]/B481-1)</f>
        <v>4.0212589335313353E-3</v>
      </c>
      <c r="G480" s="32">
        <v>41729</v>
      </c>
      <c r="H480">
        <v>40.542267000000002</v>
      </c>
      <c r="I480" s="36">
        <f>IF(ISBLANK(H481),"",Long1[[#This Row],[Adj Close]]/H481-1)</f>
        <v>1.027172596942405E-2</v>
      </c>
      <c r="P480" s="40">
        <v>41729</v>
      </c>
      <c r="Q480" s="38">
        <v>26.535574</v>
      </c>
      <c r="R480" s="39">
        <f>IF(ISBLANK(Q481),"",Long4[[#This Row],[Adj Close]]/Q481-1)</f>
        <v>4.1702899098329027E-2</v>
      </c>
      <c r="V480" s="40">
        <v>41729</v>
      </c>
      <c r="W480" s="38">
        <v>12.95</v>
      </c>
      <c r="X480" s="39">
        <f>IF(ISBLANK(W481),"",Long6[[#This Row],[Adj Close]]/W481-1)</f>
        <v>1.1323701679031517E-2</v>
      </c>
      <c r="Y480" s="32">
        <v>41729</v>
      </c>
      <c r="Z480">
        <v>7.0497399999999999</v>
      </c>
      <c r="AA480" s="36">
        <f>IF(ISBLANK(Z481),"",Long7[[#This Row],[Adj Close]]/Z481-1)</f>
        <v>4.166672823316464E-2</v>
      </c>
      <c r="AE480" s="32">
        <v>41729</v>
      </c>
      <c r="AF480" s="47">
        <v>37.297829</v>
      </c>
      <c r="AG480" s="36">
        <f>IF(ISBLANK(AF481),"",Short0[[#This Row],[Adj Close]]/AF481-1)</f>
        <v>2.2738780766280442E-2</v>
      </c>
      <c r="AH480" s="40">
        <v>41729</v>
      </c>
      <c r="AI480" s="42">
        <v>20.794525</v>
      </c>
      <c r="AJ480" s="39">
        <f>IF(ISBLANK(AH481),"",Short1[[#This Row],[Adj Close]]/AH481-1)</f>
        <v>-0.99950159328411869</v>
      </c>
      <c r="AK480" s="32">
        <v>41729</v>
      </c>
      <c r="AL480" s="47">
        <v>62.68</v>
      </c>
      <c r="AM480" s="36">
        <f>IF(ISBLANK(AL481),"",Short2[[#This Row],[Adj Close]]/AL481-1)</f>
        <v>-0.12225183463090128</v>
      </c>
      <c r="AN480" s="40">
        <v>41729</v>
      </c>
      <c r="AO480" s="42">
        <v>46.360973000000001</v>
      </c>
      <c r="AP480" s="39">
        <f>IF(ISBLANK(AO481),"",Short3[[#This Row],[Adj Close]]/AO481-1)</f>
        <v>3.686257605381682E-2</v>
      </c>
      <c r="AQ480" s="32">
        <v>41729</v>
      </c>
      <c r="AR480" s="47">
        <v>9.8257100000000008</v>
      </c>
      <c r="AS480" s="36">
        <f>IF(ISBLANK(AR481),"",Short4[[#This Row],[Adj Close]]/AR481-1)</f>
        <v>1.3556851943505865E-2</v>
      </c>
      <c r="AT480" s="40">
        <v>41729</v>
      </c>
      <c r="AU480" s="42">
        <v>41.988250999999998</v>
      </c>
      <c r="AV480" s="39">
        <f>IF(ISBLANK(AU481),"",Short5[[#This Row],[Adj Close]]/AU481-1)</f>
        <v>0</v>
      </c>
      <c r="AZ480" s="40">
        <v>41729</v>
      </c>
      <c r="BA480" s="42">
        <v>28.455669</v>
      </c>
      <c r="BB480" s="39">
        <f>IF(ISBLANK(BA481),"",Short7[[#This Row],[Adj Close]]/BA481-1)</f>
        <v>-7.6533860505273221E-2</v>
      </c>
    </row>
    <row r="481" spans="1:54" x14ac:dyDescent="0.25">
      <c r="A481" s="40">
        <v>41722</v>
      </c>
      <c r="B481" s="42">
        <v>1857.619995</v>
      </c>
      <c r="C481" s="39">
        <f>IF(ISBLANK(B482), "", GSPC[[#This Row],[Adj Close]]/B482-1)</f>
        <v>-4.7682451324577713E-3</v>
      </c>
      <c r="G481" s="32">
        <v>41722</v>
      </c>
      <c r="H481">
        <v>40.130062000000002</v>
      </c>
      <c r="I481" s="36">
        <f>IF(ISBLANK(H482),"",Long1[[#This Row],[Adj Close]]/H482-1)</f>
        <v>4.7358049274766501E-2</v>
      </c>
      <c r="P481" s="40">
        <v>41722</v>
      </c>
      <c r="Q481" s="38">
        <v>25.473265000000001</v>
      </c>
      <c r="R481" s="39">
        <f>IF(ISBLANK(Q482),"",Long4[[#This Row],[Adj Close]]/Q482-1)</f>
        <v>6.0503614284280971E-2</v>
      </c>
      <c r="V481" s="40">
        <v>41722</v>
      </c>
      <c r="W481" s="38">
        <v>12.805</v>
      </c>
      <c r="X481" s="39">
        <f>IF(ISBLANK(W482),"",Long6[[#This Row],[Adj Close]]/W482-1)</f>
        <v>1.7481128327373696E-2</v>
      </c>
      <c r="Y481" s="32">
        <v>41722</v>
      </c>
      <c r="Z481">
        <v>6.7677500000000004</v>
      </c>
      <c r="AA481" s="36">
        <f>IF(ISBLANK(Z482),"",Long7[[#This Row],[Adj Close]]/Z482-1)</f>
        <v>0</v>
      </c>
      <c r="AE481" s="32">
        <v>41722</v>
      </c>
      <c r="AF481" s="47">
        <v>36.468578000000001</v>
      </c>
      <c r="AG481" s="36">
        <f>IF(ISBLANK(AF482),"",Short0[[#This Row],[Adj Close]]/AF482-1)</f>
        <v>2.5247280034146335E-4</v>
      </c>
      <c r="AH481" s="40">
        <v>41722</v>
      </c>
      <c r="AI481" s="42">
        <v>19.570872999999999</v>
      </c>
      <c r="AJ481" s="39">
        <f>IF(ISBLANK(AH482),"",Short1[[#This Row],[Adj Close]]/AH482-1)</f>
        <v>-0.99953084326980701</v>
      </c>
      <c r="AK481" s="32">
        <v>41722</v>
      </c>
      <c r="AL481" s="47">
        <v>71.410004000000001</v>
      </c>
      <c r="AM481" s="36">
        <f>IF(ISBLANK(AL482),"",Short2[[#This Row],[Adj Close]]/AL482-1)</f>
        <v>-0.15770223115949789</v>
      </c>
      <c r="AN481" s="40">
        <v>41722</v>
      </c>
      <c r="AO481" s="42">
        <v>44.712746000000003</v>
      </c>
      <c r="AP481" s="39">
        <f>IF(ISBLANK(AO482),"",Short3[[#This Row],[Adj Close]]/AO482-1)</f>
        <v>-6.3482851928640671E-2</v>
      </c>
      <c r="AQ481" s="32">
        <v>41722</v>
      </c>
      <c r="AR481" s="47">
        <v>9.694286</v>
      </c>
      <c r="AS481" s="36">
        <f>IF(ISBLANK(AR482),"",Short4[[#This Row],[Adj Close]]/AR482-1)</f>
        <v>-5.8764234872853538E-2</v>
      </c>
      <c r="AT481" s="40">
        <v>41722</v>
      </c>
      <c r="AU481" s="42">
        <v>41.988250999999998</v>
      </c>
      <c r="AV481" s="39">
        <f>IF(ISBLANK(AU482),"",Short5[[#This Row],[Adj Close]]/AU482-1)</f>
        <v>1.0688518410690406E-2</v>
      </c>
      <c r="AZ481" s="40">
        <v>41722</v>
      </c>
      <c r="BA481" s="42">
        <v>30.813981999999999</v>
      </c>
      <c r="BB481" s="39">
        <f>IF(ISBLANK(BA482),"",Short7[[#This Row],[Adj Close]]/BA482-1)</f>
        <v>-9.2682717698047479E-2</v>
      </c>
    </row>
    <row r="482" spans="1:54" x14ac:dyDescent="0.25">
      <c r="A482" s="40">
        <v>41715</v>
      </c>
      <c r="B482" s="42">
        <v>1866.5200199999999</v>
      </c>
      <c r="C482" s="39">
        <f>IF(ISBLANK(B483), "", GSPC[[#This Row],[Adj Close]]/B483-1)</f>
        <v>1.3790452021882116E-2</v>
      </c>
      <c r="G482" s="32">
        <v>41715</v>
      </c>
      <c r="H482">
        <v>38.315514</v>
      </c>
      <c r="I482" s="36">
        <f>IF(ISBLANK(H483),"",Long1[[#This Row],[Adj Close]]/H483-1)</f>
        <v>2.0779558744616011E-2</v>
      </c>
      <c r="P482" s="40">
        <v>41715</v>
      </c>
      <c r="Q482" s="38">
        <v>24.019970000000001</v>
      </c>
      <c r="R482" s="39">
        <f>IF(ISBLANK(Q483),"",Long4[[#This Row],[Adj Close]]/Q483-1)</f>
        <v>-3.6716529049851676E-3</v>
      </c>
      <c r="V482" s="40">
        <v>41715</v>
      </c>
      <c r="W482" s="38">
        <v>12.585000000000001</v>
      </c>
      <c r="X482" s="39">
        <f>IF(ISBLANK(W483),"",Long6[[#This Row],[Adj Close]]/W483-1)</f>
        <v>4.8750000000000071E-2</v>
      </c>
      <c r="Y482" s="32">
        <v>41715</v>
      </c>
      <c r="Z482">
        <v>6.7677500000000004</v>
      </c>
      <c r="AA482" s="36">
        <f>IF(ISBLANK(Z483),"",Long7[[#This Row],[Adj Close]]/Z483-1)</f>
        <v>-2.7027019255886797E-2</v>
      </c>
      <c r="AE482" s="32">
        <v>41715</v>
      </c>
      <c r="AF482" s="47">
        <v>36.459372999999999</v>
      </c>
      <c r="AG482" s="36">
        <f>IF(ISBLANK(AF483),"",Short0[[#This Row],[Adj Close]]/AF483-1)</f>
        <v>-1.1243917492933631E-2</v>
      </c>
      <c r="AH482" s="40">
        <v>41715</v>
      </c>
      <c r="AI482" s="42">
        <v>20.106724</v>
      </c>
      <c r="AJ482" s="39">
        <f>IF(ISBLANK(AH483),"",Short1[[#This Row],[Adj Close]]/AH483-1)</f>
        <v>-0.9995179168504843</v>
      </c>
      <c r="AK482" s="32">
        <v>41715</v>
      </c>
      <c r="AL482" s="47">
        <v>84.779999000000004</v>
      </c>
      <c r="AM482" s="36">
        <f>IF(ISBLANK(AL483),"",Short2[[#This Row],[Adj Close]]/AL483-1)</f>
        <v>2.48313822868651E-3</v>
      </c>
      <c r="AN482" s="40">
        <v>41715</v>
      </c>
      <c r="AO482" s="42">
        <v>47.743648999999998</v>
      </c>
      <c r="AP482" s="39">
        <f>IF(ISBLANK(AO483),"",Short3[[#This Row],[Adj Close]]/AO483-1)</f>
        <v>-9.3104420887127892E-3</v>
      </c>
      <c r="AQ482" s="32">
        <v>41715</v>
      </c>
      <c r="AR482" s="47">
        <v>10.299530000000001</v>
      </c>
      <c r="AS482" s="36">
        <f>IF(ISBLANK(AR483),"",Short4[[#This Row],[Adj Close]]/AR483-1)</f>
        <v>-4.5818637420568797E-2</v>
      </c>
      <c r="AT482" s="40">
        <v>41715</v>
      </c>
      <c r="AU482" s="42">
        <v>41.544204999999998</v>
      </c>
      <c r="AV482" s="39">
        <f>IF(ISBLANK(AU483),"",Short5[[#This Row],[Adj Close]]/AU483-1)</f>
        <v>1.5657759837338858E-2</v>
      </c>
      <c r="AZ482" s="40">
        <v>41715</v>
      </c>
      <c r="BA482" s="42">
        <v>33.961638999999998</v>
      </c>
      <c r="BB482" s="39">
        <f>IF(ISBLANK(BA483),"",Short7[[#This Row],[Adj Close]]/BA483-1)</f>
        <v>3.9057720481017633E-2</v>
      </c>
    </row>
    <row r="483" spans="1:54" x14ac:dyDescent="0.25">
      <c r="A483" s="40">
        <v>41708</v>
      </c>
      <c r="B483" s="42">
        <v>1841.130005</v>
      </c>
      <c r="C483" s="39">
        <f>IF(ISBLANK(B484), "", GSPC[[#This Row],[Adj Close]]/B484-1)</f>
        <v>-1.9653486205572834E-2</v>
      </c>
      <c r="G483" s="32">
        <v>41708</v>
      </c>
      <c r="H483">
        <v>37.535542</v>
      </c>
      <c r="I483" s="36">
        <f>IF(ISBLANK(H484),"",Long1[[#This Row],[Adj Close]]/H484-1)</f>
        <v>-2.241864952947592E-2</v>
      </c>
      <c r="P483" s="40">
        <v>41708</v>
      </c>
      <c r="Q483" s="38">
        <v>24.108488000000001</v>
      </c>
      <c r="R483" s="39">
        <f>IF(ISBLANK(Q484),"",Long4[[#This Row],[Adj Close]]/Q484-1)</f>
        <v>-1.8323923419414578E-2</v>
      </c>
      <c r="V483" s="40">
        <v>41708</v>
      </c>
      <c r="W483" s="38">
        <v>12</v>
      </c>
      <c r="X483" s="39">
        <f>IF(ISBLANK(W484),"",Long6[[#This Row],[Adj Close]]/W484-1)</f>
        <v>-7.4074074074074181E-2</v>
      </c>
      <c r="Y483" s="32">
        <v>41708</v>
      </c>
      <c r="Z483">
        <v>6.955743</v>
      </c>
      <c r="AA483" s="36">
        <f>IF(ISBLANK(Z484),"",Long7[[#This Row],[Adj Close]]/Z484-1)</f>
        <v>7.2463828448786183E-2</v>
      </c>
      <c r="AE483" s="32">
        <v>41708</v>
      </c>
      <c r="AF483" s="47">
        <v>36.873981000000001</v>
      </c>
      <c r="AG483" s="36">
        <f>IF(ISBLANK(AF484),"",Short0[[#This Row],[Adj Close]]/AF484-1)</f>
        <v>-4.8502380061281491E-2</v>
      </c>
      <c r="AH483" s="40">
        <v>41708</v>
      </c>
      <c r="AI483" s="42">
        <v>19.167017000000001</v>
      </c>
      <c r="AJ483" s="39">
        <f>IF(ISBLANK(AH484),"",Short1[[#This Row],[Adj Close]]/AH484-1)</f>
        <v>-0.99954037032685072</v>
      </c>
      <c r="AK483" s="32">
        <v>41708</v>
      </c>
      <c r="AL483" s="47">
        <v>84.57</v>
      </c>
      <c r="AM483" s="36">
        <f>IF(ISBLANK(AL484),"",Short2[[#This Row],[Adj Close]]/AL484-1)</f>
        <v>-4.5916054218367197E-2</v>
      </c>
      <c r="AN483" s="40">
        <v>41708</v>
      </c>
      <c r="AO483" s="42">
        <v>48.192340999999999</v>
      </c>
      <c r="AP483" s="39">
        <f>IF(ISBLANK(AO484),"",Short3[[#This Row],[Adj Close]]/AO484-1)</f>
        <v>-4.0648757483506825E-2</v>
      </c>
      <c r="AQ483" s="32">
        <v>41708</v>
      </c>
      <c r="AR483" s="47">
        <v>10.794101</v>
      </c>
      <c r="AS483" s="36">
        <f>IF(ISBLANK(AR484),"",Short4[[#This Row],[Adj Close]]/AR484-1)</f>
        <v>-3.7916210541252271E-2</v>
      </c>
      <c r="AT483" s="40">
        <v>41708</v>
      </c>
      <c r="AU483" s="42">
        <v>40.903744000000003</v>
      </c>
      <c r="AV483" s="39">
        <f>IF(ISBLANK(AU484),"",Short5[[#This Row],[Adj Close]]/AU484-1)</f>
        <v>-3.1857310439035946E-2</v>
      </c>
      <c r="AZ483" s="40">
        <v>41708</v>
      </c>
      <c r="BA483" s="42">
        <v>32.685035999999997</v>
      </c>
      <c r="BB483" s="39">
        <f>IF(ISBLANK(BA484),"",Short7[[#This Row],[Adj Close]]/BA484-1)</f>
        <v>-1.6710724856830783E-2</v>
      </c>
    </row>
    <row r="484" spans="1:54" x14ac:dyDescent="0.25">
      <c r="A484" s="40">
        <v>41701</v>
      </c>
      <c r="B484" s="42">
        <v>1878.040039</v>
      </c>
      <c r="C484" s="39">
        <f>IF(ISBLANK(B485), "", GSPC[[#This Row],[Adj Close]]/B485-1)</f>
        <v>9.9976275188273789E-3</v>
      </c>
      <c r="G484" s="32">
        <v>41701</v>
      </c>
      <c r="H484">
        <v>38.396335999999998</v>
      </c>
      <c r="I484" s="36">
        <f>IF(ISBLANK(H485),"",Long1[[#This Row],[Adj Close]]/H485-1)</f>
        <v>2.6136644308115464E-2</v>
      </c>
      <c r="P484" s="40">
        <v>41701</v>
      </c>
      <c r="Q484" s="38">
        <v>24.558496000000002</v>
      </c>
      <c r="R484" s="39">
        <f>IF(ISBLANK(Q485),"",Long4[[#This Row],[Adj Close]]/Q485-1)</f>
        <v>1.3914768143621359E-2</v>
      </c>
      <c r="V484" s="40">
        <v>41701</v>
      </c>
      <c r="W484" s="38">
        <v>12.96</v>
      </c>
      <c r="X484" s="39">
        <f>IF(ISBLANK(W485),"",Long6[[#This Row],[Adj Close]]/W485-1)</f>
        <v>9.1828138163437378E-2</v>
      </c>
      <c r="Y484" s="32">
        <v>41701</v>
      </c>
      <c r="Z484">
        <v>6.48576</v>
      </c>
      <c r="AA484" s="36">
        <f>IF(ISBLANK(Z485),"",Long7[[#This Row],[Adj Close]]/Z485-1)</f>
        <v>-9.2105307362982058E-2</v>
      </c>
      <c r="AE484" s="32">
        <v>41701</v>
      </c>
      <c r="AF484" s="47">
        <v>38.753624000000002</v>
      </c>
      <c r="AG484" s="36">
        <f>IF(ISBLANK(AF485),"",Short0[[#This Row],[Adj Close]]/AF485-1)</f>
        <v>-4.1476705115314871E-2</v>
      </c>
      <c r="AH484" s="40">
        <v>41701</v>
      </c>
      <c r="AI484" s="42">
        <v>19.241596000000001</v>
      </c>
      <c r="AJ484" s="39">
        <f>IF(ISBLANK(AH485),"",Short1[[#This Row],[Adj Close]]/AH485-1)</f>
        <v>-0.99953850443708925</v>
      </c>
      <c r="AK484" s="32">
        <v>41701</v>
      </c>
      <c r="AL484" s="47">
        <v>88.639999000000003</v>
      </c>
      <c r="AM484" s="36">
        <f>IF(ISBLANK(AL485),"",Short2[[#This Row],[Adj Close]]/AL485-1)</f>
        <v>-4.4312679245283038E-2</v>
      </c>
      <c r="AN484" s="40">
        <v>41701</v>
      </c>
      <c r="AO484" s="42">
        <v>50.234302999999997</v>
      </c>
      <c r="AP484" s="39">
        <f>IF(ISBLANK(AO485),"",Short3[[#This Row],[Adj Close]]/AO485-1)</f>
        <v>-1.277669608928389E-2</v>
      </c>
      <c r="AQ484" s="32">
        <v>41701</v>
      </c>
      <c r="AR484" s="47">
        <v>11.219502</v>
      </c>
      <c r="AS484" s="36">
        <f>IF(ISBLANK(AR485),"",Short4[[#This Row],[Adj Close]]/AR485-1)</f>
        <v>3.1806620924275109E-2</v>
      </c>
      <c r="AT484" s="40">
        <v>41701</v>
      </c>
      <c r="AU484" s="42">
        <v>42.249706000000003</v>
      </c>
      <c r="AV484" s="39">
        <f>IF(ISBLANK(AU485),"",Short5[[#This Row],[Adj Close]]/AU485-1)</f>
        <v>1.7806240576042409E-2</v>
      </c>
      <c r="AZ484" s="40">
        <v>41701</v>
      </c>
      <c r="BA484" s="42">
        <v>33.240509000000003</v>
      </c>
      <c r="BB484" s="39">
        <f>IF(ISBLANK(BA485),"",Short7[[#This Row],[Adj Close]]/BA485-1)</f>
        <v>-1.2449511363103571E-2</v>
      </c>
    </row>
    <row r="485" spans="1:54" x14ac:dyDescent="0.25">
      <c r="A485" s="40">
        <v>41694</v>
      </c>
      <c r="B485" s="42">
        <v>1859.4499510000001</v>
      </c>
      <c r="C485" s="39">
        <f>IF(ISBLANK(B486), "", GSPC[[#This Row],[Adj Close]]/B486-1)</f>
        <v>1.2634418515997226E-2</v>
      </c>
      <c r="G485" s="32">
        <v>41694</v>
      </c>
      <c r="H485">
        <v>37.418346</v>
      </c>
      <c r="I485" s="36">
        <f>IF(ISBLANK(H486),"",Long1[[#This Row],[Adj Close]]/H486-1)</f>
        <v>-3.2193957317867006E-2</v>
      </c>
      <c r="P485" s="40">
        <v>41694</v>
      </c>
      <c r="Q485" s="38">
        <v>24.22146</v>
      </c>
      <c r="R485" s="39">
        <f>IF(ISBLANK(Q486),"",Long4[[#This Row],[Adj Close]]/Q486-1)</f>
        <v>3.3404002018158074E-3</v>
      </c>
      <c r="V485" s="40">
        <v>41694</v>
      </c>
      <c r="W485" s="38">
        <v>11.87</v>
      </c>
      <c r="X485" s="39">
        <f>IF(ISBLANK(W486),"",Long6[[#This Row],[Adj Close]]/W486-1)</f>
        <v>6.3586265366679662E-3</v>
      </c>
      <c r="Y485" s="32">
        <v>41694</v>
      </c>
      <c r="Z485">
        <v>7.1437359999999996</v>
      </c>
      <c r="AA485" s="36">
        <f>IF(ISBLANK(Z486),"",Long7[[#This Row],[Adj Close]]/Z486-1)</f>
        <v>0.28813560544520667</v>
      </c>
      <c r="AE485" s="32">
        <v>41694</v>
      </c>
      <c r="AF485" s="47">
        <v>40.430549999999997</v>
      </c>
      <c r="AG485" s="36">
        <f>IF(ISBLANK(AF486),"",Short0[[#This Row],[Adj Close]]/AF486-1)</f>
        <v>4.8506334481833724E-2</v>
      </c>
      <c r="AH485" s="40">
        <v>41694</v>
      </c>
      <c r="AI485" s="42">
        <v>19.860609</v>
      </c>
      <c r="AJ485" s="39">
        <f>IF(ISBLANK(AH486),"",Short1[[#This Row],[Adj Close]]/AH486-1)</f>
        <v>-0.99952357787799551</v>
      </c>
      <c r="AK485" s="32">
        <v>41694</v>
      </c>
      <c r="AL485" s="47">
        <v>92.75</v>
      </c>
      <c r="AM485" s="36">
        <f>IF(ISBLANK(AL486),"",Short2[[#This Row],[Adj Close]]/AL486-1)</f>
        <v>4.190073158506169E-2</v>
      </c>
      <c r="AN485" s="40">
        <v>41694</v>
      </c>
      <c r="AO485" s="42">
        <v>50.884438000000003</v>
      </c>
      <c r="AP485" s="39">
        <f>IF(ISBLANK(AO486),"",Short3[[#This Row],[Adj Close]]/AO486-1)</f>
        <v>7.0300493889659865E-2</v>
      </c>
      <c r="AQ485" s="32">
        <v>41694</v>
      </c>
      <c r="AR485" s="47">
        <v>10.873647999999999</v>
      </c>
      <c r="AS485" s="36">
        <f>IF(ISBLANK(AR486),"",Short4[[#This Row],[Adj Close]]/AR486-1)</f>
        <v>0.14870301378974182</v>
      </c>
      <c r="AT485" s="40">
        <v>41694</v>
      </c>
      <c r="AU485" s="42">
        <v>41.510559000000001</v>
      </c>
      <c r="AV485" s="39">
        <f>IF(ISBLANK(AU486),"",Short5[[#This Row],[Adj Close]]/AU486-1)</f>
        <v>1.7280896979211535E-2</v>
      </c>
      <c r="AZ485" s="40">
        <v>41694</v>
      </c>
      <c r="BA485" s="42">
        <v>33.659554</v>
      </c>
      <c r="BB485" s="39">
        <f>IF(ISBLANK(BA486),"",Short7[[#This Row],[Adj Close]]/BA486-1)</f>
        <v>4.2559735499771989E-2</v>
      </c>
    </row>
    <row r="486" spans="1:54" x14ac:dyDescent="0.25">
      <c r="A486" s="40">
        <v>41687</v>
      </c>
      <c r="B486" s="42">
        <v>1836.25</v>
      </c>
      <c r="C486" s="39">
        <f>IF(ISBLANK(B487), "", GSPC[[#This Row],[Adj Close]]/B487-1)</f>
        <v>-1.2944447732974318E-3</v>
      </c>
      <c r="G486" s="32">
        <v>41687</v>
      </c>
      <c r="H486">
        <v>38.663063000000001</v>
      </c>
      <c r="I486" s="36">
        <f>IF(ISBLANK(H487),"",Long1[[#This Row],[Adj Close]]/H487-1)</f>
        <v>-2.447239832627246E-2</v>
      </c>
      <c r="P486" s="40">
        <v>41687</v>
      </c>
      <c r="Q486" s="38">
        <v>24.140820000000001</v>
      </c>
      <c r="R486" s="39">
        <f>IF(ISBLANK(Q487),"",Long4[[#This Row],[Adj Close]]/Q487-1)</f>
        <v>-1.4071990230250853E-2</v>
      </c>
      <c r="V486" s="40">
        <v>41687</v>
      </c>
      <c r="W486" s="38">
        <v>11.795</v>
      </c>
      <c r="X486" s="39">
        <f>IF(ISBLANK(W487),"",Long6[[#This Row],[Adj Close]]/W487-1)</f>
        <v>2.9761904761904656E-3</v>
      </c>
      <c r="Y486" s="32">
        <v>41687</v>
      </c>
      <c r="Z486">
        <v>5.545795</v>
      </c>
      <c r="AA486" s="36">
        <f>IF(ISBLANK(Z487),"",Long7[[#This Row],[Adj Close]]/Z487-1)</f>
        <v>7.2727251625737122E-2</v>
      </c>
      <c r="AE486" s="32">
        <v>41687</v>
      </c>
      <c r="AF486" s="47">
        <v>38.560138999999999</v>
      </c>
      <c r="AG486" s="36">
        <f>IF(ISBLANK(AF487),"",Short0[[#This Row],[Adj Close]]/AF487-1)</f>
        <v>8.9200138893457126E-3</v>
      </c>
      <c r="AH486" s="40">
        <v>41687</v>
      </c>
      <c r="AI486" s="42">
        <v>18.376467000000002</v>
      </c>
      <c r="AJ486" s="39">
        <f>IF(ISBLANK(AH487),"",Short1[[#This Row],[Adj Close]]/AH487-1)</f>
        <v>-0.99955910587811903</v>
      </c>
      <c r="AK486" s="32">
        <v>41687</v>
      </c>
      <c r="AL486" s="47">
        <v>89.019997000000004</v>
      </c>
      <c r="AM486" s="36">
        <f>IF(ISBLANK(AL487),"",Short2[[#This Row],[Adj Close]]/AL487-1)</f>
        <v>3.4034163504897963E-2</v>
      </c>
      <c r="AN486" s="40">
        <v>41687</v>
      </c>
      <c r="AO486" s="42">
        <v>47.542197999999999</v>
      </c>
      <c r="AP486" s="39">
        <f>IF(ISBLANK(AO487),"",Short3[[#This Row],[Adj Close]]/AO487-1)</f>
        <v>0.12624720959332536</v>
      </c>
      <c r="AQ486" s="32">
        <v>41687</v>
      </c>
      <c r="AR486" s="47">
        <v>9.4660220000000006</v>
      </c>
      <c r="AS486" s="36">
        <f>IF(ISBLANK(AR487),"",Short4[[#This Row],[Adj Close]]/AR487-1)</f>
        <v>4.0352236715019973E-3</v>
      </c>
      <c r="AT486" s="40">
        <v>41687</v>
      </c>
      <c r="AU486" s="42">
        <v>40.805405</v>
      </c>
      <c r="AV486" s="39">
        <f>IF(ISBLANK(AU487),"",Short5[[#This Row],[Adj Close]]/AU487-1)</f>
        <v>5.2318342639570137E-3</v>
      </c>
      <c r="AZ486" s="40">
        <v>41687</v>
      </c>
      <c r="BA486" s="42">
        <v>32.285491999999998</v>
      </c>
      <c r="BB486" s="39">
        <f>IF(ISBLANK(BA487),"",Short7[[#This Row],[Adj Close]]/BA487-1)</f>
        <v>3.1444603930509185E-2</v>
      </c>
    </row>
    <row r="487" spans="1:54" x14ac:dyDescent="0.25">
      <c r="A487" s="40">
        <v>41680</v>
      </c>
      <c r="B487" s="42">
        <v>1838.630005</v>
      </c>
      <c r="C487" s="39">
        <f>IF(ISBLANK(B488), "", GSPC[[#This Row],[Adj Close]]/B488-1)</f>
        <v>2.315499245244923E-2</v>
      </c>
      <c r="G487" s="32">
        <v>41680</v>
      </c>
      <c r="H487">
        <v>39.632976999999997</v>
      </c>
      <c r="I487" s="36">
        <f>IF(ISBLANK(H488),"",Long1[[#This Row],[Adj Close]]/H488-1)</f>
        <v>3.5804818955806228E-2</v>
      </c>
      <c r="P487" s="40">
        <v>41680</v>
      </c>
      <c r="Q487" s="38">
        <v>24.485378000000001</v>
      </c>
      <c r="R487" s="39">
        <f>IF(ISBLANK(Q488),"",Long4[[#This Row],[Adj Close]]/Q488-1)</f>
        <v>1.7362623783613973E-2</v>
      </c>
      <c r="V487" s="40">
        <v>41680</v>
      </c>
      <c r="W487" s="38">
        <v>11.76</v>
      </c>
      <c r="X487" s="39">
        <f>IF(ISBLANK(W488),"",Long6[[#This Row],[Adj Close]]/W488-1)</f>
        <v>8.0882352941176405E-2</v>
      </c>
      <c r="Y487" s="32">
        <v>41680</v>
      </c>
      <c r="Z487">
        <v>5.1698089999999999</v>
      </c>
      <c r="AA487" s="36">
        <f>IF(ISBLANK(Z488),"",Long7[[#This Row],[Adj Close]]/Z488-1)</f>
        <v>1.8518613376539594E-2</v>
      </c>
      <c r="AE487" s="32">
        <v>41680</v>
      </c>
      <c r="AF487" s="47">
        <v>38.219223</v>
      </c>
      <c r="AG487" s="36">
        <f>IF(ISBLANK(AF488),"",Short0[[#This Row],[Adj Close]]/AF488-1)</f>
        <v>-6.9429145040755813E-3</v>
      </c>
      <c r="AH487" s="40">
        <v>41680</v>
      </c>
      <c r="AI487" s="42">
        <v>18.480885000000001</v>
      </c>
      <c r="AJ487" s="39">
        <f>IF(ISBLANK(AH488),"",Short1[[#This Row],[Adj Close]]/AH488-1)</f>
        <v>-0.99955652616802249</v>
      </c>
      <c r="AK487" s="32">
        <v>41680</v>
      </c>
      <c r="AL487" s="47">
        <v>86.089995999999999</v>
      </c>
      <c r="AM487" s="36">
        <f>IF(ISBLANK(AL488),"",Short2[[#This Row],[Adj Close]]/AL488-1)</f>
        <v>7.7741602819539457E-2</v>
      </c>
      <c r="AN487" s="40">
        <v>41680</v>
      </c>
      <c r="AO487" s="42">
        <v>42.212933</v>
      </c>
      <c r="AP487" s="39">
        <f>IF(ISBLANK(AO488),"",Short3[[#This Row],[Adj Close]]/AO488-1)</f>
        <v>2.2626529066860135E-2</v>
      </c>
      <c r="AQ487" s="32">
        <v>41680</v>
      </c>
      <c r="AR487" s="47">
        <v>9.4279779999999995</v>
      </c>
      <c r="AS487" s="36">
        <f>IF(ISBLANK(AR488),"",Short4[[#This Row],[Adj Close]]/AR488-1)</f>
        <v>5.4545450478080904E-2</v>
      </c>
      <c r="AT487" s="40">
        <v>41680</v>
      </c>
      <c r="AU487" s="42">
        <v>40.593029000000001</v>
      </c>
      <c r="AV487" s="39">
        <f>IF(ISBLANK(AU488),"",Short5[[#This Row],[Adj Close]]/AU488-1)</f>
        <v>2.8633118785108325E-2</v>
      </c>
      <c r="AZ487" s="40">
        <v>41680</v>
      </c>
      <c r="BA487" s="42">
        <v>31.301237</v>
      </c>
      <c r="BB487" s="39">
        <f>IF(ISBLANK(BA488),"",Short7[[#This Row],[Adj Close]]/BA488-1)</f>
        <v>1.1653562230783177E-2</v>
      </c>
    </row>
    <row r="488" spans="1:54" x14ac:dyDescent="0.25">
      <c r="A488" s="40">
        <v>41673</v>
      </c>
      <c r="B488" s="42">
        <v>1797.0200199999999</v>
      </c>
      <c r="C488" s="39">
        <f>IF(ISBLANK(B489), "", GSPC[[#This Row],[Adj Close]]/B489-1)</f>
        <v>8.0949933945717589E-3</v>
      </c>
      <c r="G488" s="32">
        <v>41673</v>
      </c>
      <c r="H488">
        <v>38.262977999999997</v>
      </c>
      <c r="I488" s="36">
        <f>IF(ISBLANK(H489),"",Long1[[#This Row],[Adj Close]]/H489-1)</f>
        <v>-3.6433987279148594E-2</v>
      </c>
      <c r="P488" s="40">
        <v>41673</v>
      </c>
      <c r="Q488" s="38">
        <v>24.067502999999999</v>
      </c>
      <c r="R488" s="39">
        <f>IF(ISBLANK(Q489),"",Long4[[#This Row],[Adj Close]]/Q489-1)</f>
        <v>0</v>
      </c>
      <c r="V488" s="40">
        <v>41673</v>
      </c>
      <c r="W488" s="38">
        <v>10.88</v>
      </c>
      <c r="X488" s="39">
        <f>IF(ISBLANK(W489),"",Long6[[#This Row],[Adj Close]]/W489-1)</f>
        <v>4.9180327868852514E-2</v>
      </c>
      <c r="Y488" s="32">
        <v>41673</v>
      </c>
      <c r="Z488">
        <v>5.075812</v>
      </c>
      <c r="AA488" s="36">
        <f>IF(ISBLANK(Z489),"",Long7[[#This Row],[Adj Close]]/Z489-1)</f>
        <v>3.8461530592683424E-2</v>
      </c>
      <c r="AE488" s="32">
        <v>41673</v>
      </c>
      <c r="AF488" s="47">
        <v>38.486431000000003</v>
      </c>
      <c r="AG488" s="36">
        <f>IF(ISBLANK(AF489),"",Short0[[#This Row],[Adj Close]]/AF489-1)</f>
        <v>4.1218096279319827E-2</v>
      </c>
      <c r="AH488" s="40">
        <v>41673</v>
      </c>
      <c r="AI488" s="42">
        <v>18.309353000000002</v>
      </c>
      <c r="AJ488" s="39">
        <f>IF(ISBLANK(AH489),"",Short1[[#This Row],[Adj Close]]/AH489-1)</f>
        <v>-0.99956056849709596</v>
      </c>
      <c r="AK488" s="32">
        <v>41673</v>
      </c>
      <c r="AL488" s="47">
        <v>79.879997000000003</v>
      </c>
      <c r="AM488" s="36">
        <f>IF(ISBLANK(AL489),"",Short2[[#This Row],[Adj Close]]/AL489-1)</f>
        <v>3.6998546501344265E-2</v>
      </c>
      <c r="AN488" s="40">
        <v>41673</v>
      </c>
      <c r="AO488" s="42">
        <v>41.278934</v>
      </c>
      <c r="AP488" s="39">
        <f>IF(ISBLANK(AO489),"",Short3[[#This Row],[Adj Close]]/AO489-1)</f>
        <v>-7.2670983178225734E-3</v>
      </c>
      <c r="AQ488" s="32">
        <v>41673</v>
      </c>
      <c r="AR488" s="47">
        <v>8.9403240000000004</v>
      </c>
      <c r="AS488" s="36">
        <f>IF(ISBLANK(AR489),"",Short4[[#This Row],[Adj Close]]/AR489-1)</f>
        <v>3.7319403899437109E-2</v>
      </c>
      <c r="AT488" s="40">
        <v>41673</v>
      </c>
      <c r="AU488" s="42">
        <v>39.463078000000003</v>
      </c>
      <c r="AV488" s="39">
        <f>IF(ISBLANK(AU489),"",Short5[[#This Row],[Adj Close]]/AU489-1)</f>
        <v>4.0080539072865129E-2</v>
      </c>
      <c r="AZ488" s="40">
        <v>41673</v>
      </c>
      <c r="BA488" s="42">
        <v>30.940667999999999</v>
      </c>
      <c r="BB488" s="39">
        <f>IF(ISBLANK(BA489),"",Short7[[#This Row],[Adj Close]]/BA489-1)</f>
        <v>-2.2475254056166349E-2</v>
      </c>
    </row>
    <row r="489" spans="1:54" x14ac:dyDescent="0.25">
      <c r="A489" s="40">
        <v>41666</v>
      </c>
      <c r="B489" s="42">
        <v>1782.589966</v>
      </c>
      <c r="C489" s="39">
        <f>IF(ISBLANK(B490), "", GSPC[[#This Row],[Adj Close]]/B490-1)</f>
        <v>-4.3010198527949628E-3</v>
      </c>
      <c r="G489" s="32">
        <v>41666</v>
      </c>
      <c r="H489">
        <v>39.709763000000002</v>
      </c>
      <c r="I489" s="36">
        <f>IF(ISBLANK(H490),"",Long1[[#This Row],[Adj Close]]/H490-1)</f>
        <v>7.6914136616974549E-3</v>
      </c>
      <c r="P489" s="40">
        <v>41666</v>
      </c>
      <c r="Q489" s="38">
        <v>24.067502999999999</v>
      </c>
      <c r="R489" s="39">
        <f>IF(ISBLANK(Q490),"",Long4[[#This Row],[Adj Close]]/Q490-1)</f>
        <v>-1.4409985574575956E-2</v>
      </c>
      <c r="V489" s="40">
        <v>41666</v>
      </c>
      <c r="W489" s="38">
        <v>10.37</v>
      </c>
      <c r="X489" s="39">
        <f>IF(ISBLANK(W490),"",Long6[[#This Row],[Adj Close]]/W490-1)</f>
        <v>-1.8921475875118388E-2</v>
      </c>
      <c r="Y489" s="32">
        <v>41666</v>
      </c>
      <c r="Z489">
        <v>4.8878190000000004</v>
      </c>
      <c r="AA489" s="36">
        <f>IF(ISBLANK(Z490),"",Long7[[#This Row],[Adj Close]]/Z490-1)</f>
        <v>-3.7037029740266125E-2</v>
      </c>
      <c r="AE489" s="32">
        <v>41666</v>
      </c>
      <c r="AF489" s="47">
        <v>36.962890999999999</v>
      </c>
      <c r="AG489" s="36">
        <f>IF(ISBLANK(AF490),"",Short0[[#This Row],[Adj Close]]/AF490-1)</f>
        <v>8.4526030388589524E-2</v>
      </c>
      <c r="AH489" s="40">
        <v>41666</v>
      </c>
      <c r="AI489" s="42">
        <v>17.556089</v>
      </c>
      <c r="AJ489" s="39">
        <f>IF(ISBLANK(AH490),"",Short1[[#This Row],[Adj Close]]/AH490-1)</f>
        <v>-0.99957857632204328</v>
      </c>
      <c r="AK489" s="32">
        <v>41666</v>
      </c>
      <c r="AL489" s="47">
        <v>77.029999000000004</v>
      </c>
      <c r="AM489" s="36">
        <f>IF(ISBLANK(AL490),"",Short2[[#This Row],[Adj Close]]/AL490-1)</f>
        <v>5.1956099544270273E-4</v>
      </c>
      <c r="AN489" s="40">
        <v>41666</v>
      </c>
      <c r="AO489" s="42">
        <v>41.581108</v>
      </c>
      <c r="AP489" s="39">
        <f>IF(ISBLANK(AO490),"",Short3[[#This Row],[Adj Close]]/AO490-1)</f>
        <v>2.4824946423638528E-2</v>
      </c>
      <c r="AQ489" s="32">
        <v>41666</v>
      </c>
      <c r="AR489" s="47">
        <v>8.6186799999999995</v>
      </c>
      <c r="AS489" s="36">
        <f>IF(ISBLANK(AR490),"",Short4[[#This Row],[Adj Close]]/AR490-1)</f>
        <v>-0.12098765532828859</v>
      </c>
      <c r="AT489" s="40">
        <v>41666</v>
      </c>
      <c r="AU489" s="42">
        <v>37.942329000000001</v>
      </c>
      <c r="AV489" s="39">
        <f>IF(ISBLANK(AU490),"",Short5[[#This Row],[Adj Close]]/AU490-1)</f>
        <v>-1.5865714222870975E-2</v>
      </c>
      <c r="AZ489" s="40">
        <v>41666</v>
      </c>
      <c r="BA489" s="42">
        <v>31.652056000000002</v>
      </c>
      <c r="BB489" s="39">
        <f>IF(ISBLANK(BA490),"",Short7[[#This Row],[Adj Close]]/BA490-1)</f>
        <v>3.1438752843767404E-2</v>
      </c>
    </row>
    <row r="490" spans="1:54" x14ac:dyDescent="0.25">
      <c r="A490" s="40">
        <v>41659</v>
      </c>
      <c r="B490" s="42">
        <v>1790.290039</v>
      </c>
      <c r="C490" s="39">
        <f>IF(ISBLANK(B491), "", GSPC[[#This Row],[Adj Close]]/B491-1)</f>
        <v>-2.632833702620796E-2</v>
      </c>
      <c r="G490" s="32">
        <v>41659</v>
      </c>
      <c r="H490">
        <v>39.406669999999998</v>
      </c>
      <c r="I490" s="36">
        <f>IF(ISBLANK(H491),"",Long1[[#This Row],[Adj Close]]/H491-1)</f>
        <v>-0.13738483546748115</v>
      </c>
      <c r="P490" s="40">
        <v>41659</v>
      </c>
      <c r="Q490" s="38">
        <v>24.419385999999999</v>
      </c>
      <c r="R490" s="39">
        <f>IF(ISBLANK(Q491),"",Long4[[#This Row],[Adj Close]]/Q491-1)</f>
        <v>-2.2880887665809868E-2</v>
      </c>
      <c r="V490" s="40">
        <v>41659</v>
      </c>
      <c r="W490" s="38">
        <v>10.57</v>
      </c>
      <c r="X490" s="39">
        <f>IF(ISBLANK(W491),"",Long6[[#This Row],[Adj Close]]/W491-1)</f>
        <v>6.6666666666665986E-3</v>
      </c>
      <c r="Y490" s="32">
        <v>41659</v>
      </c>
      <c r="Z490">
        <v>5.075812</v>
      </c>
      <c r="AA490" s="36">
        <f>IF(ISBLANK(Z491),"",Long7[[#This Row],[Adj Close]]/Z491-1)</f>
        <v>-0.10000014184920292</v>
      </c>
      <c r="AE490" s="32">
        <v>41659</v>
      </c>
      <c r="AF490" s="47">
        <v>34.082068999999997</v>
      </c>
      <c r="AG490" s="36">
        <f>IF(ISBLANK(AF491),"",Short0[[#This Row],[Adj Close]]/AF491-1)</f>
        <v>-1.2006236390001979E-2</v>
      </c>
      <c r="AH490" s="40">
        <v>41659</v>
      </c>
      <c r="AI490" s="42">
        <v>18.659876000000001</v>
      </c>
      <c r="AJ490" s="39">
        <f>IF(ISBLANK(AH491),"",Short1[[#This Row],[Adj Close]]/AH491-1)</f>
        <v>-0.99955200528185917</v>
      </c>
      <c r="AK490" s="32">
        <v>41659</v>
      </c>
      <c r="AL490" s="47">
        <v>76.989998</v>
      </c>
      <c r="AM490" s="36">
        <f>IF(ISBLANK(AL491),"",Short2[[#This Row],[Adj Close]]/AL491-1)</f>
        <v>-3.3638760728976091E-2</v>
      </c>
      <c r="AN490" s="40">
        <v>41659</v>
      </c>
      <c r="AO490" s="42">
        <v>40.573864</v>
      </c>
      <c r="AP490" s="39">
        <f>IF(ISBLANK(AO491),"",Short3[[#This Row],[Adj Close]]/AO491-1)</f>
        <v>-3.1475388939461557E-2</v>
      </c>
      <c r="AQ490" s="32">
        <v>41659</v>
      </c>
      <c r="AR490" s="47">
        <v>9.8049590000000002</v>
      </c>
      <c r="AS490" s="36">
        <f>IF(ISBLANK(AR491),"",Short4[[#This Row],[Adj Close]]/AR491-1)</f>
        <v>-4.7058869265746206E-2</v>
      </c>
      <c r="AT490" s="40">
        <v>41659</v>
      </c>
      <c r="AU490" s="42">
        <v>38.554015999999997</v>
      </c>
      <c r="AV490" s="39">
        <f>IF(ISBLANK(AU491),"",Short5[[#This Row],[Adj Close]]/AU491-1)</f>
        <v>-6.5101354280900026E-2</v>
      </c>
      <c r="AZ490" s="40">
        <v>41659</v>
      </c>
      <c r="BA490" s="42">
        <v>30.687286</v>
      </c>
      <c r="BB490" s="39">
        <f>IF(ISBLANK(BA491),"",Short7[[#This Row],[Adj Close]]/BA491-1)</f>
        <v>-6.999431461398764E-2</v>
      </c>
    </row>
    <row r="491" spans="1:54" x14ac:dyDescent="0.25">
      <c r="A491" s="40">
        <v>41652</v>
      </c>
      <c r="B491" s="42">
        <v>1838.6999510000001</v>
      </c>
      <c r="C491" s="39">
        <f>IF(ISBLANK(B492), "", GSPC[[#This Row],[Adj Close]]/B492-1)</f>
        <v>-1.9920233231979223E-3</v>
      </c>
      <c r="G491" s="32">
        <v>41652</v>
      </c>
      <c r="H491">
        <v>45.682792999999997</v>
      </c>
      <c r="I491" s="36">
        <f>IF(ISBLANK(H492),"",Long1[[#This Row],[Adj Close]]/H492-1)</f>
        <v>-1.51594515230562E-2</v>
      </c>
      <c r="P491" s="40">
        <v>41652</v>
      </c>
      <c r="Q491" s="38">
        <v>24.991206999999999</v>
      </c>
      <c r="R491" s="39">
        <f>IF(ISBLANK(Q492),"",Long4[[#This Row],[Adj Close]]/Q492-1)</f>
        <v>-1.9838737334018086E-2</v>
      </c>
      <c r="V491" s="40">
        <v>41652</v>
      </c>
      <c r="W491" s="38">
        <v>10.5</v>
      </c>
      <c r="X491" s="39">
        <f>IF(ISBLANK(W492),"",Long6[[#This Row],[Adj Close]]/W492-1)</f>
        <v>-2.0522388059701524E-2</v>
      </c>
      <c r="Y491" s="32">
        <v>41652</v>
      </c>
      <c r="Z491">
        <v>5.6397919999999999</v>
      </c>
      <c r="AA491" s="36">
        <f>IF(ISBLANK(Z492),"",Long7[[#This Row],[Adj Close]]/Z492-1)</f>
        <v>5.2631657534190301E-2</v>
      </c>
      <c r="AE491" s="32">
        <v>41652</v>
      </c>
      <c r="AF491" s="47">
        <v>34.496239000000003</v>
      </c>
      <c r="AG491" s="36">
        <f>IF(ISBLANK(AF492),"",Short0[[#This Row],[Adj Close]]/AF492-1)</f>
        <v>-4.3633264619901913E-2</v>
      </c>
      <c r="AH491" s="40">
        <v>41652</v>
      </c>
      <c r="AI491" s="42">
        <v>18.219851999999999</v>
      </c>
      <c r="AJ491" s="39">
        <f>IF(ISBLANK(AH492),"",Short1[[#This Row],[Adj Close]]/AH492-1)</f>
        <v>-0.99956249604994596</v>
      </c>
      <c r="AK491" s="32">
        <v>41652</v>
      </c>
      <c r="AL491" s="47">
        <v>79.669998000000007</v>
      </c>
      <c r="AM491" s="36">
        <f>IF(ISBLANK(AL492),"",Short2[[#This Row],[Adj Close]]/AL492-1)</f>
        <v>5.887825781175593E-2</v>
      </c>
      <c r="AN491" s="40">
        <v>41652</v>
      </c>
      <c r="AO491" s="42">
        <v>41.892445000000002</v>
      </c>
      <c r="AP491" s="39">
        <f>IF(ISBLANK(AO492),"",Short3[[#This Row],[Adj Close]]/AO492-1)</f>
        <v>-4.7858241879660257E-3</v>
      </c>
      <c r="AQ491" s="32">
        <v>41652</v>
      </c>
      <c r="AR491" s="47">
        <v>10.289154999999999</v>
      </c>
      <c r="AS491" s="36">
        <f>IF(ISBLANK(AR492),"",Short4[[#This Row],[Adj Close]]/AR492-1)</f>
        <v>7.7913863098366676E-3</v>
      </c>
      <c r="AT491" s="40">
        <v>41652</v>
      </c>
      <c r="AU491" s="42">
        <v>41.238712</v>
      </c>
      <c r="AV491" s="39">
        <f>IF(ISBLANK(AU492),"",Short5[[#This Row],[Adj Close]]/AU492-1)</f>
        <v>4.2750067632949973E-2</v>
      </c>
      <c r="AZ491" s="40">
        <v>41652</v>
      </c>
      <c r="BA491" s="42">
        <v>32.996879999999997</v>
      </c>
      <c r="BB491" s="39">
        <f>IF(ISBLANK(BA492),"",Short7[[#This Row],[Adj Close]]/BA492-1)</f>
        <v>-2.2517287971951183E-2</v>
      </c>
    </row>
    <row r="492" spans="1:54" x14ac:dyDescent="0.25">
      <c r="A492" s="40">
        <v>41645</v>
      </c>
      <c r="B492" s="42">
        <v>1842.369995</v>
      </c>
      <c r="C492" s="39">
        <f>IF(ISBLANK(B493), "", GSPC[[#This Row],[Adj Close]]/B493-1)</f>
        <v>6.0064323593986835E-3</v>
      </c>
      <c r="G492" s="32">
        <v>41645</v>
      </c>
      <c r="H492">
        <v>46.385978999999999</v>
      </c>
      <c r="I492" s="36">
        <f>IF(ISBLANK(H493),"",Long1[[#This Row],[Adj Close]]/H493-1)</f>
        <v>-1.9131405404879676E-3</v>
      </c>
      <c r="P492" s="40">
        <v>41645</v>
      </c>
      <c r="Q492" s="38">
        <v>25.497036000000001</v>
      </c>
      <c r="R492" s="39">
        <f>IF(ISBLANK(Q493),"",Long4[[#This Row],[Adj Close]]/Q493-1)</f>
        <v>1.2223362925451342E-2</v>
      </c>
      <c r="V492" s="40">
        <v>41645</v>
      </c>
      <c r="W492" s="38">
        <v>10.72</v>
      </c>
      <c r="X492" s="39">
        <f>IF(ISBLANK(W493),"",Long6[[#This Row],[Adj Close]]/W493-1)</f>
        <v>6.5606361829025905E-2</v>
      </c>
      <c r="Y492" s="32">
        <v>41645</v>
      </c>
      <c r="Z492">
        <v>5.3578020000000004</v>
      </c>
      <c r="AA492" s="36">
        <f>IF(ISBLANK(Z493),"",Long7[[#This Row],[Adj Close]]/Z493-1)</f>
        <v>0.32558127452001573</v>
      </c>
      <c r="AE492" s="32">
        <v>41645</v>
      </c>
      <c r="AF492" s="47">
        <v>36.070095000000002</v>
      </c>
      <c r="AG492" s="36">
        <f>IF(ISBLANK(AF493),"",Short0[[#This Row],[Adj Close]]/AF493-1)</f>
        <v>8.7514481012591627E-3</v>
      </c>
      <c r="AH492" s="40">
        <v>41645</v>
      </c>
      <c r="AI492" s="42">
        <v>28.198633000000001</v>
      </c>
      <c r="AJ492" s="39">
        <f>IF(ISBLANK(AH493),"",Short1[[#This Row],[Adj Close]]/AH493-1)</f>
        <v>-0.9993227668716077</v>
      </c>
      <c r="AK492" s="32">
        <v>41645</v>
      </c>
      <c r="AL492" s="47">
        <v>75.239998</v>
      </c>
      <c r="AM492" s="36">
        <f>IF(ISBLANK(AL493),"",Short2[[#This Row],[Adj Close]]/AL493-1)</f>
        <v>6.0016833191737229E-2</v>
      </c>
      <c r="AN492" s="40">
        <v>41645</v>
      </c>
      <c r="AO492" s="42">
        <v>42.093899</v>
      </c>
      <c r="AP492" s="39">
        <f>IF(ISBLANK(AO493),"",Short3[[#This Row],[Adj Close]]/AO493-1)</f>
        <v>7.6076825228819089E-2</v>
      </c>
      <c r="AQ492" s="32">
        <v>41645</v>
      </c>
      <c r="AR492" s="47">
        <v>10.209607999999999</v>
      </c>
      <c r="AS492" s="36">
        <f>IF(ISBLANK(AR493),"",Short4[[#This Row],[Adj Close]]/AR493-1)</f>
        <v>5.3157292863032835E-2</v>
      </c>
      <c r="AT492" s="40">
        <v>41645</v>
      </c>
      <c r="AU492" s="42">
        <v>39.548031000000002</v>
      </c>
      <c r="AV492" s="39">
        <f>IF(ISBLANK(AU493),"",Short5[[#This Row],[Adj Close]]/AU493-1)</f>
        <v>-5.979200832334608E-3</v>
      </c>
      <c r="AZ492" s="40">
        <v>41645</v>
      </c>
      <c r="BA492" s="42">
        <v>33.756996000000001</v>
      </c>
      <c r="BB492" s="39">
        <f>IF(ISBLANK(BA493),"",Short7[[#This Row],[Adj Close]]/BA493-1)</f>
        <v>2.3640963097764756E-2</v>
      </c>
    </row>
    <row r="493" spans="1:54" x14ac:dyDescent="0.25">
      <c r="A493" s="40">
        <v>41638</v>
      </c>
      <c r="B493" s="42">
        <v>1831.369995</v>
      </c>
      <c r="C493" s="39">
        <f>IF(ISBLANK(B494), "", GSPC[[#This Row],[Adj Close]]/B494-1)</f>
        <v>-5.4469582216102319E-3</v>
      </c>
      <c r="G493" s="32">
        <v>41638</v>
      </c>
      <c r="H493">
        <v>46.474891999999997</v>
      </c>
      <c r="I493" s="36">
        <f>IF(ISBLANK(H494),"",Long1[[#This Row],[Adj Close]]/H494-1)</f>
        <v>7.3583826392784601E-3</v>
      </c>
      <c r="P493" s="40">
        <v>41638</v>
      </c>
      <c r="Q493" s="38">
        <v>25.189139999999998</v>
      </c>
      <c r="R493" s="39">
        <f>IF(ISBLANK(Q494),"",Long4[[#This Row],[Adj Close]]/Q494-1)</f>
        <v>-1.235968774914864E-2</v>
      </c>
      <c r="V493" s="40">
        <v>41638</v>
      </c>
      <c r="W493" s="38">
        <v>10.06</v>
      </c>
      <c r="X493" s="39">
        <f>IF(ISBLANK(W494),"",Long6[[#This Row],[Adj Close]]/W494-1)</f>
        <v>-8.8669950738916592E-3</v>
      </c>
      <c r="Y493" s="32">
        <v>41638</v>
      </c>
      <c r="Z493">
        <v>4.0418510000000003</v>
      </c>
      <c r="AA493" s="36">
        <f>IF(ISBLANK(Z494),"",Long7[[#This Row],[Adj Close]]/Z494-1)</f>
        <v>-6.5217260583185221E-2</v>
      </c>
      <c r="AE493" s="32">
        <v>41638</v>
      </c>
      <c r="AF493" s="47">
        <v>35.757168</v>
      </c>
      <c r="AG493" s="36">
        <f>IF(ISBLANK(AF494),"",Short0[[#This Row],[Adj Close]]/AF494-1)</f>
        <v>-1.7699268932907963E-2</v>
      </c>
      <c r="AH493" s="40">
        <v>41638</v>
      </c>
      <c r="AI493" s="42">
        <v>30.339077</v>
      </c>
      <c r="AJ493" s="39">
        <f>IF(ISBLANK(AH494),"",Short1[[#This Row],[Adj Close]]/AH494-1)</f>
        <v>-0.99927123833201226</v>
      </c>
      <c r="AK493" s="32">
        <v>41638</v>
      </c>
      <c r="AL493" s="47">
        <v>70.980002999999996</v>
      </c>
      <c r="AM493" s="36">
        <f>IF(ISBLANK(AL494),"",Short2[[#This Row],[Adj Close]]/AL494-1)</f>
        <v>2.8844833420635707E-2</v>
      </c>
      <c r="AN493" s="40">
        <v>41638</v>
      </c>
      <c r="AO493" s="42">
        <v>39.117930999999999</v>
      </c>
      <c r="AP493" s="39">
        <f>IF(ISBLANK(AO494),"",Short3[[#This Row],[Adj Close]]/AO494-1)</f>
        <v>-1.4023992678401376E-3</v>
      </c>
      <c r="AQ493" s="32">
        <v>41638</v>
      </c>
      <c r="AR493" s="47">
        <v>9.694286</v>
      </c>
      <c r="AS493" s="36">
        <f>IF(ISBLANK(AR494),"",Short4[[#This Row],[Adj Close]]/AR494-1)</f>
        <v>6.3757159766586025E-2</v>
      </c>
      <c r="AT493" s="40">
        <v>41638</v>
      </c>
      <c r="AU493" s="42">
        <v>39.785919</v>
      </c>
      <c r="AV493" s="39">
        <f>IF(ISBLANK(AU494),"",Short5[[#This Row],[Adj Close]]/AU494-1)</f>
        <v>-4.0405206586163755E-3</v>
      </c>
      <c r="AZ493" s="40">
        <v>41638</v>
      </c>
      <c r="BA493" s="42">
        <v>32.977378999999999</v>
      </c>
      <c r="BB493" s="39">
        <f>IF(ISBLANK(BA494),"",Short7[[#This Row],[Adj Close]]/BA494-1)</f>
        <v>1.2869999904479235E-2</v>
      </c>
    </row>
    <row r="494" spans="1:54" x14ac:dyDescent="0.25">
      <c r="A494" s="40">
        <v>41631</v>
      </c>
      <c r="B494" s="42">
        <v>1841.400024</v>
      </c>
      <c r="C494" s="39">
        <f>IF(ISBLANK(B495), "", GSPC[[#This Row],[Adj Close]]/B495-1)</f>
        <v>1.269307860301061E-2</v>
      </c>
      <c r="G494" s="32">
        <v>41631</v>
      </c>
      <c r="H494">
        <v>46.13541</v>
      </c>
      <c r="I494" s="36">
        <f>IF(ISBLANK(H495),"",Long1[[#This Row],[Adj Close]]/H495-1)</f>
        <v>2.2938927197483805E-2</v>
      </c>
      <c r="P494" s="40">
        <v>41631</v>
      </c>
      <c r="Q494" s="38">
        <v>25.504366000000001</v>
      </c>
      <c r="R494" s="39">
        <f>IF(ISBLANK(Q495),"",Long4[[#This Row],[Adj Close]]/Q495-1)</f>
        <v>2.0833281633309886E-2</v>
      </c>
      <c r="V494" s="40">
        <v>41631</v>
      </c>
      <c r="W494" s="38">
        <v>10.15</v>
      </c>
      <c r="X494" s="39">
        <f>IF(ISBLANK(W495),"",Long6[[#This Row],[Adj Close]]/W495-1)</f>
        <v>1.9076305220883549E-2</v>
      </c>
      <c r="Y494" s="32">
        <v>41631</v>
      </c>
      <c r="Z494">
        <v>4.3238399999999997</v>
      </c>
      <c r="AA494" s="36">
        <f>IF(ISBLANK(Z495),"",Long7[[#This Row],[Adj Close]]/Z495-1)</f>
        <v>2.2222096134041802E-2</v>
      </c>
      <c r="AE494" s="32">
        <v>41631</v>
      </c>
      <c r="AF494" s="47">
        <v>36.401446999999997</v>
      </c>
      <c r="AG494" s="36">
        <f>IF(ISBLANK(AF495),"",Short0[[#This Row],[Adj Close]]/AF495-1)</f>
        <v>5.8052141236556221E-2</v>
      </c>
      <c r="AH494" s="40">
        <v>41631</v>
      </c>
      <c r="AI494" s="42">
        <v>29.958715000000002</v>
      </c>
      <c r="AJ494" s="39">
        <f>IF(ISBLANK(AH495),"",Short1[[#This Row],[Adj Close]]/AH495-1)</f>
        <v>-0.99928025381991159</v>
      </c>
      <c r="AK494" s="32">
        <v>41631</v>
      </c>
      <c r="AL494" s="47">
        <v>68.989998</v>
      </c>
      <c r="AM494" s="36">
        <f>IF(ISBLANK(AL495),"",Short2[[#This Row],[Adj Close]]/AL495-1)</f>
        <v>-7.6236913531513295E-3</v>
      </c>
      <c r="AN494" s="40">
        <v>41631</v>
      </c>
      <c r="AO494" s="42">
        <v>39.172866999999997</v>
      </c>
      <c r="AP494" s="39">
        <f>IF(ISBLANK(AO495),"",Short3[[#This Row],[Adj Close]]/AO495-1)</f>
        <v>6.3514704141476308E-3</v>
      </c>
      <c r="AQ494" s="32">
        <v>41631</v>
      </c>
      <c r="AR494" s="47">
        <v>9.113251</v>
      </c>
      <c r="AS494" s="36">
        <f>IF(ISBLANK(AR495),"",Short4[[#This Row],[Adj Close]]/AR495-1)</f>
        <v>1.5203171807600668E-3</v>
      </c>
      <c r="AT494" s="40">
        <v>41631</v>
      </c>
      <c r="AU494" s="42">
        <v>39.947327000000001</v>
      </c>
      <c r="AV494" s="39">
        <f>IF(ISBLANK(AU495),"",Short5[[#This Row],[Adj Close]]/AU495-1)</f>
        <v>2.8433599317702729E-2</v>
      </c>
      <c r="AZ494" s="40">
        <v>41631</v>
      </c>
      <c r="BA494" s="42">
        <v>32.558352999999997</v>
      </c>
      <c r="BB494" s="39">
        <f>IF(ISBLANK(BA495),"",Short7[[#This Row],[Adj Close]]/BA495-1)</f>
        <v>-1.5035207465829981E-2</v>
      </c>
    </row>
    <row r="495" spans="1:54" x14ac:dyDescent="0.25">
      <c r="A495" s="40">
        <v>41624</v>
      </c>
      <c r="B495" s="42">
        <v>1818.3199460000001</v>
      </c>
      <c r="C495" s="39">
        <f>IF(ISBLANK(B496), "", GSPC[[#This Row],[Adj Close]]/B496-1)</f>
        <v>2.4220986249201992E-2</v>
      </c>
      <c r="G495" s="32">
        <v>41624</v>
      </c>
      <c r="H495">
        <v>45.100845</v>
      </c>
      <c r="I495" s="36">
        <f>IF(ISBLANK(H496),"",Long1[[#This Row],[Adj Close]]/H496-1)</f>
        <v>1.6023242391570269E-2</v>
      </c>
      <c r="P495" s="40">
        <v>41624</v>
      </c>
      <c r="Q495" s="38">
        <v>24.98387</v>
      </c>
      <c r="R495" s="39">
        <f>IF(ISBLANK(Q496),"",Long4[[#This Row],[Adj Close]]/Q496-1)</f>
        <v>9.1794852261115611E-3</v>
      </c>
      <c r="V495" s="40">
        <v>41624</v>
      </c>
      <c r="W495" s="38">
        <v>9.9600000000000009</v>
      </c>
      <c r="X495" s="39">
        <f>IF(ISBLANK(W496),"",Long6[[#This Row],[Adj Close]]/W496-1)</f>
        <v>4.7318611987381853E-2</v>
      </c>
      <c r="Y495" s="32">
        <v>41624</v>
      </c>
      <c r="Z495">
        <v>4.2298439999999999</v>
      </c>
      <c r="AA495" s="36">
        <f>IF(ISBLANK(Z496),"",Long7[[#This Row],[Adj Close]]/Z496-1)</f>
        <v>2.2727388126301484E-2</v>
      </c>
      <c r="AE495" s="32">
        <v>41624</v>
      </c>
      <c r="AF495" s="47">
        <v>34.404209000000002</v>
      </c>
      <c r="AG495" s="36">
        <f>IF(ISBLANK(AF496),"",Short0[[#This Row],[Adj Close]]/AF496-1)</f>
        <v>6.8000458811501296E-2</v>
      </c>
      <c r="AH495" s="40">
        <v>41624</v>
      </c>
      <c r="AI495" s="42">
        <v>29.578355999999999</v>
      </c>
      <c r="AJ495" s="39">
        <f>IF(ISBLANK(AH496),"",Short1[[#This Row],[Adj Close]]/AH496-1)</f>
        <v>-0.99928927226854414</v>
      </c>
      <c r="AK495" s="32">
        <v>41624</v>
      </c>
      <c r="AL495" s="47">
        <v>69.519997000000004</v>
      </c>
      <c r="AM495" s="36">
        <f>IF(ISBLANK(AL496),"",Short2[[#This Row],[Adj Close]]/AL496-1)</f>
        <v>2.6428376210170912E-2</v>
      </c>
      <c r="AN495" s="40">
        <v>41624</v>
      </c>
      <c r="AO495" s="42">
        <v>38.925632</v>
      </c>
      <c r="AP495" s="39">
        <f>IF(ISBLANK(AO496),"",Short3[[#This Row],[Adj Close]]/AO496-1)</f>
        <v>1.7472403289870764E-2</v>
      </c>
      <c r="AQ495" s="32">
        <v>41624</v>
      </c>
      <c r="AR495" s="47">
        <v>9.0994170000000008</v>
      </c>
      <c r="AS495" s="36">
        <f>IF(ISBLANK(AR496),"",Short4[[#This Row],[Adj Close]]/AR496-1)</f>
        <v>0.10453396544238025</v>
      </c>
      <c r="AT495" s="40">
        <v>41624</v>
      </c>
      <c r="AU495" s="42">
        <v>38.842883999999998</v>
      </c>
      <c r="AV495" s="39">
        <f>IF(ISBLANK(AU496),"",Short5[[#This Row],[Adj Close]]/AU496-1)</f>
        <v>3.9800022004432334E-2</v>
      </c>
      <c r="AZ495" s="40">
        <v>41624</v>
      </c>
      <c r="BA495" s="42">
        <v>33.055346999999998</v>
      </c>
      <c r="BB495" s="39">
        <f>IF(ISBLANK(BA496),"",Short7[[#This Row],[Adj Close]]/BA496-1)</f>
        <v>6.2989583486753098E-2</v>
      </c>
    </row>
    <row r="496" spans="1:54" x14ac:dyDescent="0.25">
      <c r="A496" s="40">
        <v>41617</v>
      </c>
      <c r="B496" s="42">
        <v>1775.3199460000001</v>
      </c>
      <c r="C496" s="39">
        <f>IF(ISBLANK(B497), "", GSPC[[#This Row],[Adj Close]]/B497-1)</f>
        <v>-1.6492263854288147E-2</v>
      </c>
      <c r="G496" s="32">
        <v>41617</v>
      </c>
      <c r="H496">
        <v>44.389580000000002</v>
      </c>
      <c r="I496" s="36">
        <f>IF(ISBLANK(H497),"",Long1[[#This Row],[Adj Close]]/H497-1)</f>
        <v>-3.5137163538125238E-2</v>
      </c>
      <c r="P496" s="40">
        <v>41617</v>
      </c>
      <c r="Q496" s="38">
        <v>24.756616999999999</v>
      </c>
      <c r="R496" s="39">
        <f>IF(ISBLANK(Q497),"",Long4[[#This Row],[Adj Close]]/Q497-1)</f>
        <v>6.2573698812922185E-3</v>
      </c>
      <c r="V496" s="40">
        <v>41617</v>
      </c>
      <c r="W496" s="38">
        <v>9.51</v>
      </c>
      <c r="X496" s="39">
        <f>IF(ISBLANK(W497),"",Long6[[#This Row],[Adj Close]]/W497-1)</f>
        <v>-1.9587628865979312E-2</v>
      </c>
      <c r="Y496" s="32">
        <v>41617</v>
      </c>
      <c r="Z496">
        <v>4.1358470000000001</v>
      </c>
      <c r="AA496" s="36">
        <f>IF(ISBLANK(Z497),"",Long7[[#This Row],[Adj Close]]/Z497-1)</f>
        <v>-4.3478250814091068E-2</v>
      </c>
      <c r="AE496" s="32">
        <v>41617</v>
      </c>
      <c r="AF496" s="47">
        <v>32.213664999999999</v>
      </c>
      <c r="AG496" s="36">
        <f>IF(ISBLANK(AF497),"",Short0[[#This Row],[Adj Close]]/AF497-1)</f>
        <v>1.3317777639580308E-2</v>
      </c>
      <c r="AH496" s="40">
        <v>41617</v>
      </c>
      <c r="AI496" s="42">
        <v>30.212288000000001</v>
      </c>
      <c r="AJ496" s="39">
        <f>IF(ISBLANK(AH497),"",Short1[[#This Row],[Adj Close]]/AH497-1)</f>
        <v>-0.99927391761595774</v>
      </c>
      <c r="AK496" s="32">
        <v>41617</v>
      </c>
      <c r="AL496" s="47">
        <v>67.730002999999996</v>
      </c>
      <c r="AM496" s="36">
        <f>IF(ISBLANK(AL497),"",Short2[[#This Row],[Adj Close]]/AL497-1)</f>
        <v>-2.7985031572904884E-2</v>
      </c>
      <c r="AN496" s="40">
        <v>41617</v>
      </c>
      <c r="AO496" s="42">
        <v>38.257187000000002</v>
      </c>
      <c r="AP496" s="39">
        <f>IF(ISBLANK(AO497),"",Short3[[#This Row],[Adj Close]]/AO497-1)</f>
        <v>-5.3466357891584604E-2</v>
      </c>
      <c r="AQ496" s="32">
        <v>41617</v>
      </c>
      <c r="AR496" s="47">
        <v>8.2382410000000004</v>
      </c>
      <c r="AS496" s="36">
        <f>IF(ISBLANK(AR497),"",Short4[[#This Row],[Adj Close]]/AR497-1)</f>
        <v>5.3982325906416939E-2</v>
      </c>
      <c r="AT496" s="40">
        <v>41617</v>
      </c>
      <c r="AU496" s="42">
        <v>37.356110000000001</v>
      </c>
      <c r="AV496" s="39">
        <f>IF(ISBLANK(AU497),"",Short5[[#This Row],[Adj Close]]/AU497-1)</f>
        <v>-5.5293874156693623E-2</v>
      </c>
      <c r="AZ496" s="40">
        <v>41617</v>
      </c>
      <c r="BA496" s="42">
        <v>31.096585999999999</v>
      </c>
      <c r="BB496" s="39">
        <f>IF(ISBLANK(BA497),"",Short7[[#This Row],[Adj Close]]/BA497-1)</f>
        <v>-4.4896834922823037E-2</v>
      </c>
    </row>
    <row r="497" spans="1:54" x14ac:dyDescent="0.25">
      <c r="A497" s="40">
        <v>41610</v>
      </c>
      <c r="B497" s="42">
        <v>1805.089966</v>
      </c>
      <c r="C497" s="39">
        <f>IF(ISBLANK(B498), "", GSPC[[#This Row],[Adj Close]]/B498-1)</f>
        <v>-3.9876453030651682E-4</v>
      </c>
      <c r="G497" s="32">
        <v>41610</v>
      </c>
      <c r="H497">
        <v>46.006104000000001</v>
      </c>
      <c r="I497" s="36">
        <f>IF(ISBLANK(H498),"",Long1[[#This Row],[Adj Close]]/H498-1)</f>
        <v>-1.4713409913782005E-2</v>
      </c>
      <c r="P497" s="40">
        <v>41610</v>
      </c>
      <c r="Q497" s="38">
        <v>24.602668999999999</v>
      </c>
      <c r="R497" s="39">
        <f>IF(ISBLANK(Q498),"",Long4[[#This Row],[Adj Close]]/Q498-1)</f>
        <v>-2.6965939473801548E-2</v>
      </c>
      <c r="V497" s="40">
        <v>41610</v>
      </c>
      <c r="W497" s="38">
        <v>9.6999999999999993</v>
      </c>
      <c r="X497" s="39">
        <f>IF(ISBLANK(W498),"",Long6[[#This Row],[Adj Close]]/W498-1)</f>
        <v>1.0319917440659854E-3</v>
      </c>
      <c r="Y497" s="32">
        <v>41610</v>
      </c>
      <c r="Z497">
        <v>4.3238399999999997</v>
      </c>
      <c r="AA497" s="36">
        <f>IF(ISBLANK(Z498),"",Long7[[#This Row],[Adj Close]]/Z498-1)</f>
        <v>0</v>
      </c>
      <c r="AE497" s="32">
        <v>41610</v>
      </c>
      <c r="AF497" s="47">
        <v>31.790289000000001</v>
      </c>
      <c r="AG497" s="36">
        <f>IF(ISBLANK(AF498),"",Short0[[#This Row],[Adj Close]]/AF498-1)</f>
        <v>-3.4116347239277922E-2</v>
      </c>
      <c r="AH497" s="40">
        <v>41610</v>
      </c>
      <c r="AI497" s="42">
        <v>30.489912</v>
      </c>
      <c r="AJ497" s="39">
        <f>IF(ISBLANK(AH498),"",Short1[[#This Row],[Adj Close]]/AH498-1)</f>
        <v>-0.99926712227483594</v>
      </c>
      <c r="AK497" s="32">
        <v>41610</v>
      </c>
      <c r="AL497" s="47">
        <v>69.680000000000007</v>
      </c>
      <c r="AM497" s="36">
        <f>IF(ISBLANK(AL498),"",Short2[[#This Row],[Adj Close]]/AL498-1)</f>
        <v>-3.4368124480702589E-2</v>
      </c>
      <c r="AN497" s="40">
        <v>41610</v>
      </c>
      <c r="AO497" s="42">
        <v>40.418201000000003</v>
      </c>
      <c r="AP497" s="39">
        <f>IF(ISBLANK(AO498),"",Short3[[#This Row],[Adj Close]]/AO498-1)</f>
        <v>2.2673144986207205E-4</v>
      </c>
      <c r="AQ497" s="32">
        <v>41610</v>
      </c>
      <c r="AR497" s="47">
        <v>7.8162989999999999</v>
      </c>
      <c r="AS497" s="36">
        <f>IF(ISBLANK(AR498),"",Short4[[#This Row],[Adj Close]]/AR498-1)</f>
        <v>-1.5679390731872855E-2</v>
      </c>
      <c r="AT497" s="40">
        <v>41610</v>
      </c>
      <c r="AU497" s="42">
        <v>39.542572</v>
      </c>
      <c r="AV497" s="39">
        <f>IF(ISBLANK(AU498),"",Short5[[#This Row],[Adj Close]]/AU498-1)</f>
        <v>-2.317363631656566E-2</v>
      </c>
      <c r="AZ497" s="40">
        <v>41610</v>
      </c>
      <c r="BA497" s="42">
        <v>32.558352999999997</v>
      </c>
      <c r="BB497" s="39">
        <f>IF(ISBLANK(BA498),"",Short7[[#This Row],[Adj Close]]/BA498-1)</f>
        <v>-7.4771481718736488E-2</v>
      </c>
    </row>
    <row r="498" spans="1:54" x14ac:dyDescent="0.25">
      <c r="A498" s="40">
        <v>41603</v>
      </c>
      <c r="B498" s="42">
        <v>1805.8100589999999</v>
      </c>
      <c r="C498" s="39">
        <f>IF(ISBLANK(B499), "", GSPC[[#This Row],[Adj Close]]/B499-1)</f>
        <v>5.8182195648259771E-4</v>
      </c>
      <c r="G498" s="32">
        <v>41603</v>
      </c>
      <c r="H498">
        <v>46.693119000000003</v>
      </c>
      <c r="I498" s="36">
        <f>IF(ISBLANK(H499),"",Long1[[#This Row],[Adj Close]]/H499-1)</f>
        <v>-2.0016993352721224E-2</v>
      </c>
      <c r="P498" s="40">
        <v>41603</v>
      </c>
      <c r="Q498" s="38">
        <v>25.284489000000001</v>
      </c>
      <c r="R498" s="39">
        <f>IF(ISBLANK(Q499),"",Long4[[#This Row],[Adj Close]]/Q499-1)</f>
        <v>-3.7201811643166938E-2</v>
      </c>
      <c r="V498" s="40">
        <v>41603</v>
      </c>
      <c r="W498" s="38">
        <v>9.69</v>
      </c>
      <c r="X498" s="39">
        <f>IF(ISBLANK(W499),"",Long6[[#This Row],[Adj Close]]/W499-1)</f>
        <v>6.230529595015355E-3</v>
      </c>
      <c r="Y498" s="32">
        <v>41603</v>
      </c>
      <c r="Z498">
        <v>4.3238399999999997</v>
      </c>
      <c r="AA498" s="36">
        <f>IF(ISBLANK(Z499),"",Long7[[#This Row],[Adj Close]]/Z499-1)</f>
        <v>-2.1276701698138667E-2</v>
      </c>
      <c r="AE498" s="32">
        <v>41603</v>
      </c>
      <c r="AF498" s="47">
        <v>32.913165999999997</v>
      </c>
      <c r="AG498" s="36">
        <f>IF(ISBLANK(AF499),"",Short0[[#This Row],[Adj Close]]/AF499-1)</f>
        <v>3.5021396403585259E-2</v>
      </c>
      <c r="AH498" s="40">
        <v>41603</v>
      </c>
      <c r="AI498" s="42">
        <v>30.118534</v>
      </c>
      <c r="AJ498" s="39">
        <f>IF(ISBLANK(AH499),"",Short1[[#This Row],[Adj Close]]/AH499-1)</f>
        <v>-0.9992759271564573</v>
      </c>
      <c r="AK498" s="32">
        <v>41603</v>
      </c>
      <c r="AL498" s="47">
        <v>72.160004000000001</v>
      </c>
      <c r="AM498" s="36">
        <f>IF(ISBLANK(AL499),"",Short2[[#This Row],[Adj Close]]/AL499-1)</f>
        <v>-1.9032001605002624E-2</v>
      </c>
      <c r="AN498" s="40">
        <v>41603</v>
      </c>
      <c r="AO498" s="42">
        <v>40.409039</v>
      </c>
      <c r="AP498" s="39">
        <f>IF(ISBLANK(AO499),"",Short3[[#This Row],[Adj Close]]/AO499-1)</f>
        <v>3.4216064519008604E-2</v>
      </c>
      <c r="AQ498" s="32">
        <v>41603</v>
      </c>
      <c r="AR498" s="47">
        <v>7.9408060000000003</v>
      </c>
      <c r="AS498" s="36">
        <f>IF(ISBLANK(AR499),"",Short4[[#This Row],[Adj Close]]/AR499-1)</f>
        <v>0.10278572340191805</v>
      </c>
      <c r="AT498" s="40">
        <v>41603</v>
      </c>
      <c r="AU498" s="42">
        <v>40.480656000000003</v>
      </c>
      <c r="AV498" s="39">
        <f>IF(ISBLANK(AU499),"",Short5[[#This Row],[Adj Close]]/AU499-1)</f>
        <v>8.2087484302411085E-3</v>
      </c>
      <c r="AZ498" s="40">
        <v>41603</v>
      </c>
      <c r="BA498" s="42">
        <v>35.189526000000001</v>
      </c>
      <c r="BB498" s="39">
        <f>IF(ISBLANK(BA499),"",Short7[[#This Row],[Adj Close]]/BA499-1)</f>
        <v>2.410682145526577E-2</v>
      </c>
    </row>
    <row r="499" spans="1:54" x14ac:dyDescent="0.25">
      <c r="A499" s="40">
        <v>41596</v>
      </c>
      <c r="B499" s="42">
        <v>1804.76001</v>
      </c>
      <c r="C499" s="39">
        <f>IF(ISBLANK(B500), "", GSPC[[#This Row],[Adj Close]]/B500-1)</f>
        <v>3.6592308903455883E-3</v>
      </c>
      <c r="G499" s="32">
        <v>41596</v>
      </c>
      <c r="H499">
        <v>47.646866000000003</v>
      </c>
      <c r="I499" s="36">
        <f>IF(ISBLANK(H500),"",Long1[[#This Row],[Adj Close]]/H500-1)</f>
        <v>1.1496171293548851E-2</v>
      </c>
      <c r="P499" s="40">
        <v>41596</v>
      </c>
      <c r="Q499" s="38">
        <v>26.261462999999999</v>
      </c>
      <c r="R499" s="39">
        <f>IF(ISBLANK(Q500),"",Long4[[#This Row],[Adj Close]]/Q500-1)</f>
        <v>6.7078427870621571E-3</v>
      </c>
      <c r="V499" s="40">
        <v>41596</v>
      </c>
      <c r="W499" s="38">
        <v>9.6300000000000008</v>
      </c>
      <c r="X499" s="39">
        <f>IF(ISBLANK(W500),"",Long6[[#This Row],[Adj Close]]/W500-1)</f>
        <v>-2.9233870967741882E-2</v>
      </c>
      <c r="Y499" s="32">
        <v>41596</v>
      </c>
      <c r="Z499">
        <v>4.4178369999999996</v>
      </c>
      <c r="AA499" s="36">
        <f>IF(ISBLANK(Z500),"",Long7[[#This Row],[Adj Close]]/Z500-1)</f>
        <v>2.1739241044997026E-2</v>
      </c>
      <c r="AE499" s="32">
        <v>41596</v>
      </c>
      <c r="AF499" s="47">
        <v>31.799503000000001</v>
      </c>
      <c r="AG499" s="36">
        <f>IF(ISBLANK(AF500),"",Short0[[#This Row],[Adj Close]]/AF500-1)</f>
        <v>1.112129985426602E-2</v>
      </c>
      <c r="AH499" s="40">
        <v>41596</v>
      </c>
      <c r="AI499" s="42">
        <v>29.242084999999999</v>
      </c>
      <c r="AJ499" s="39">
        <f>IF(ISBLANK(AH500),"",Short1[[#This Row],[Adj Close]]/AH500-1)</f>
        <v>-0.99929687934309552</v>
      </c>
      <c r="AK499" s="32">
        <v>41596</v>
      </c>
      <c r="AL499" s="47">
        <v>73.559997999999993</v>
      </c>
      <c r="AM499" s="36">
        <f>IF(ISBLANK(AL500),"",Short2[[#This Row],[Adj Close]]/AL500-1)</f>
        <v>0.16135140511525092</v>
      </c>
      <c r="AN499" s="40">
        <v>41596</v>
      </c>
      <c r="AO499" s="42">
        <v>39.072144000000002</v>
      </c>
      <c r="AP499" s="39">
        <f>IF(ISBLANK(AO500),"",Short3[[#This Row],[Adj Close]]/AO500-1)</f>
        <v>7.3180852942000829E-3</v>
      </c>
      <c r="AQ499" s="32">
        <v>41596</v>
      </c>
      <c r="AR499" s="47">
        <v>7.2006790000000001</v>
      </c>
      <c r="AS499" s="36">
        <f>IF(ISBLANK(AR500),"",Short4[[#This Row],[Adj Close]]/AR500-1)</f>
        <v>-6.0469280046784202E-2</v>
      </c>
      <c r="AT499" s="40">
        <v>41596</v>
      </c>
      <c r="AU499" s="42">
        <v>40.151066</v>
      </c>
      <c r="AV499" s="39">
        <f>IF(ISBLANK(AU500),"",Short5[[#This Row],[Adj Close]]/AU500-1)</f>
        <v>-3.1396397893821981E-2</v>
      </c>
      <c r="AZ499" s="40">
        <v>41596</v>
      </c>
      <c r="BA499" s="42">
        <v>34.361187000000001</v>
      </c>
      <c r="BB499" s="39">
        <f>IF(ISBLANK(BA500),"",Short7[[#This Row],[Adj Close]]/BA500-1)</f>
        <v>-4.8570171645191729E-2</v>
      </c>
    </row>
    <row r="500" spans="1:54" x14ac:dyDescent="0.25">
      <c r="A500" s="40">
        <v>41589</v>
      </c>
      <c r="B500" s="42">
        <v>1798.1800539999999</v>
      </c>
      <c r="C500" s="39">
        <f>IF(ISBLANK(B501), "", GSPC[[#This Row],[Adj Close]]/B501-1)</f>
        <v>1.5570944043896695E-2</v>
      </c>
      <c r="G500" s="32">
        <v>41589</v>
      </c>
      <c r="H500">
        <v>47.105334999999997</v>
      </c>
      <c r="I500" s="36">
        <f>IF(ISBLANK(H501),"",Long1[[#This Row],[Adj Close]]/H501-1)</f>
        <v>-2.3961805292374017E-3</v>
      </c>
      <c r="P500" s="40">
        <v>41589</v>
      </c>
      <c r="Q500" s="38">
        <v>26.086479000000001</v>
      </c>
      <c r="R500" s="39">
        <f>IF(ISBLANK(Q501),"",Long4[[#This Row],[Adj Close]]/Q501-1)</f>
        <v>1.5611419863010623E-2</v>
      </c>
      <c r="V500" s="40">
        <v>41589</v>
      </c>
      <c r="W500" s="38">
        <v>9.92</v>
      </c>
      <c r="X500" s="39">
        <f>IF(ISBLANK(W501),"",Long6[[#This Row],[Adj Close]]/W501-1)</f>
        <v>4.8625792811839208E-2</v>
      </c>
      <c r="Y500" s="32">
        <v>41589</v>
      </c>
      <c r="Z500">
        <v>4.3238399999999997</v>
      </c>
      <c r="AA500" s="36">
        <f>IF(ISBLANK(Z501),"",Long7[[#This Row],[Adj Close]]/Z501-1)</f>
        <v>-2.1276701698138667E-2</v>
      </c>
      <c r="AE500" s="32">
        <v>41589</v>
      </c>
      <c r="AF500" s="47">
        <v>31.449741</v>
      </c>
      <c r="AG500" s="36">
        <f>IF(ISBLANK(AF501),"",Short0[[#This Row],[Adj Close]]/AF501-1)</f>
        <v>4.2085836306615887E-2</v>
      </c>
      <c r="AH500" s="40">
        <v>41589</v>
      </c>
      <c r="AI500" s="42">
        <v>32.450755999999998</v>
      </c>
      <c r="AJ500" s="39">
        <f>IF(ISBLANK(AH501),"",Short1[[#This Row],[Adj Close]]/AH501-1)</f>
        <v>-0.99921959607522481</v>
      </c>
      <c r="AK500" s="32">
        <v>41589</v>
      </c>
      <c r="AL500" s="47">
        <v>63.34</v>
      </c>
      <c r="AM500" s="36">
        <f>IF(ISBLANK(AL501),"",Short2[[#This Row],[Adj Close]]/AL501-1)</f>
        <v>5.0414611117987063E-2</v>
      </c>
      <c r="AN500" s="40">
        <v>41589</v>
      </c>
      <c r="AO500" s="42">
        <v>38.788288000000001</v>
      </c>
      <c r="AP500" s="39">
        <f>IF(ISBLANK(AO501),"",Short3[[#This Row],[Adj Close]]/AO501-1)</f>
        <v>4.8255472133726496E-2</v>
      </c>
      <c r="AQ500" s="32">
        <v>41589</v>
      </c>
      <c r="AR500" s="47">
        <v>7.664123</v>
      </c>
      <c r="AS500" s="36">
        <f>IF(ISBLANK(AR501),"",Short4[[#This Row],[Adj Close]]/AR501-1)</f>
        <v>0.1271617804164078</v>
      </c>
      <c r="AT500" s="40">
        <v>41589</v>
      </c>
      <c r="AU500" s="42">
        <v>41.452525999999999</v>
      </c>
      <c r="AV500" s="39">
        <f>IF(ISBLANK(AU501),"",Short5[[#This Row],[Adj Close]]/AU501-1)</f>
        <v>2.1662106724724683E-2</v>
      </c>
      <c r="AZ500" s="40">
        <v>41589</v>
      </c>
      <c r="BA500" s="42">
        <v>36.115313999999998</v>
      </c>
      <c r="BB500" s="39">
        <f>IF(ISBLANK(BA501),"",Short7[[#This Row],[Adj Close]]/BA501-1)</f>
        <v>1.229171855031197E-2</v>
      </c>
    </row>
    <row r="501" spans="1:54" x14ac:dyDescent="0.25">
      <c r="A501" s="40">
        <v>41582</v>
      </c>
      <c r="B501" s="42">
        <v>1770.6099850000001</v>
      </c>
      <c r="C501" s="39">
        <f>IF(ISBLANK(B502), "", GSPC[[#This Row],[Adj Close]]/B502-1)</f>
        <v>5.0918291612489508E-3</v>
      </c>
      <c r="G501" s="32">
        <v>41582</v>
      </c>
      <c r="H501">
        <v>47.218479000000002</v>
      </c>
      <c r="I501" s="36">
        <f>IF(ISBLANK(H502),"",Long1[[#This Row],[Adj Close]]/H502-1)</f>
        <v>4.9775268156522667E-2</v>
      </c>
      <c r="P501" s="40">
        <v>41582</v>
      </c>
      <c r="Q501" s="38">
        <v>25.685492</v>
      </c>
      <c r="R501" s="39">
        <f>IF(ISBLANK(Q502),"",Long4[[#This Row],[Adj Close]]/Q502-1)</f>
        <v>2.8397629117304923E-4</v>
      </c>
      <c r="V501" s="40">
        <v>41582</v>
      </c>
      <c r="W501" s="38">
        <v>9.4600000000000009</v>
      </c>
      <c r="X501" s="39">
        <f>IF(ISBLANK(W502),"",Long6[[#This Row],[Adj Close]]/W502-1)</f>
        <v>2.0496224379719763E-2</v>
      </c>
      <c r="Y501" s="32">
        <v>41582</v>
      </c>
      <c r="Z501">
        <v>4.4178369999999996</v>
      </c>
      <c r="AA501" s="36">
        <f>IF(ISBLANK(Z502),"",Long7[[#This Row],[Adj Close]]/Z502-1)</f>
        <v>-9.6153724186595402E-2</v>
      </c>
      <c r="AE501" s="32">
        <v>41582</v>
      </c>
      <c r="AF501" s="47">
        <v>30.179607000000001</v>
      </c>
      <c r="AG501" s="36">
        <f>IF(ISBLANK(AF502),"",Short0[[#This Row],[Adj Close]]/AF502-1)</f>
        <v>-6.26071062202046E-2</v>
      </c>
      <c r="AH501" s="40">
        <v>41582</v>
      </c>
      <c r="AI501" s="42">
        <v>31.500053000000001</v>
      </c>
      <c r="AJ501" s="39">
        <f>IF(ISBLANK(AH502),"",Short1[[#This Row],[Adj Close]]/AH502-1)</f>
        <v>-0.99924233185808775</v>
      </c>
      <c r="AK501" s="32">
        <v>41582</v>
      </c>
      <c r="AL501" s="47">
        <v>60.299999</v>
      </c>
      <c r="AM501" s="36">
        <f>IF(ISBLANK(AL502),"",Short2[[#This Row],[Adj Close]]/AL502-1)</f>
        <v>-3.4272902534799865E-2</v>
      </c>
      <c r="AN501" s="40">
        <v>41582</v>
      </c>
      <c r="AO501" s="42">
        <v>37.002704999999999</v>
      </c>
      <c r="AP501" s="39">
        <f>IF(ISBLANK(AO502),"",Short3[[#This Row],[Adj Close]]/AO502-1)</f>
        <v>6.3141262555749922E-2</v>
      </c>
      <c r="AQ501" s="32">
        <v>41582</v>
      </c>
      <c r="AR501" s="47">
        <v>6.7994880000000002</v>
      </c>
      <c r="AS501" s="36">
        <f>IF(ISBLANK(AR502),"",Short4[[#This Row],[Adj Close]]/AR502-1)</f>
        <v>-2.0428626440996744E-2</v>
      </c>
      <c r="AT501" s="40">
        <v>41582</v>
      </c>
      <c r="AU501" s="42">
        <v>40.573616000000001</v>
      </c>
      <c r="AV501" s="39">
        <f>IF(ISBLANK(AU502),"",Short5[[#This Row],[Adj Close]]/AU502-1)</f>
        <v>4.143184347501383E-2</v>
      </c>
      <c r="AZ501" s="40">
        <v>41582</v>
      </c>
      <c r="BA501" s="42">
        <v>35.676785000000002</v>
      </c>
      <c r="BB501" s="39">
        <f>IF(ISBLANK(BA502),"",Short7[[#This Row],[Adj Close]]/BA502-1)</f>
        <v>0.16407006923774015</v>
      </c>
    </row>
    <row r="502" spans="1:54" x14ac:dyDescent="0.25">
      <c r="A502" s="40">
        <v>41575</v>
      </c>
      <c r="B502" s="42">
        <v>1761.6400149999999</v>
      </c>
      <c r="C502" s="39">
        <f>IF(ISBLANK(B503), "", GSPC[[#This Row],[Adj Close]]/B503-1)</f>
        <v>1.0626360142218516E-3</v>
      </c>
      <c r="G502" s="32">
        <v>41575</v>
      </c>
      <c r="H502">
        <v>44.979607000000001</v>
      </c>
      <c r="I502" s="36">
        <f>IF(ISBLANK(H503),"",Long1[[#This Row],[Adj Close]]/H503-1)</f>
        <v>1.7958027713138591E-4</v>
      </c>
      <c r="P502" s="40">
        <v>41575</v>
      </c>
      <c r="Q502" s="38">
        <v>25.6782</v>
      </c>
      <c r="R502" s="39">
        <f>IF(ISBLANK(Q503),"",Long4[[#This Row],[Adj Close]]/Q503-1)</f>
        <v>-2.1394695678910836E-2</v>
      </c>
      <c r="V502" s="40">
        <v>41575</v>
      </c>
      <c r="W502" s="38">
        <v>9.27</v>
      </c>
      <c r="X502" s="39">
        <f>IF(ISBLANK(W503),"",Long6[[#This Row],[Adj Close]]/W503-1)</f>
        <v>4.5095828635851154E-2</v>
      </c>
      <c r="Y502" s="32">
        <v>41575</v>
      </c>
      <c r="Z502">
        <v>4.8878190000000004</v>
      </c>
      <c r="AA502" s="36">
        <f>IF(ISBLANK(Z503),"",Long7[[#This Row],[Adj Close]]/Z503-1)</f>
        <v>-1.8868019212271214E-2</v>
      </c>
      <c r="AE502" s="32">
        <v>41575</v>
      </c>
      <c r="AF502" s="47">
        <v>32.195259</v>
      </c>
      <c r="AG502" s="36">
        <f>IF(ISBLANK(AF503),"",Short0[[#This Row],[Adj Close]]/AF503-1)</f>
        <v>-5.4338958730268394E-2</v>
      </c>
      <c r="AH502" s="40">
        <v>41575</v>
      </c>
      <c r="AI502" s="42">
        <v>31.886284</v>
      </c>
      <c r="AJ502" s="39">
        <f>IF(ISBLANK(AH503),"",Short1[[#This Row],[Adj Close]]/AH503-1)</f>
        <v>-0.99923291272132408</v>
      </c>
      <c r="AK502" s="32">
        <v>41575</v>
      </c>
      <c r="AL502" s="47">
        <v>62.439999</v>
      </c>
      <c r="AM502" s="36">
        <f>IF(ISBLANK(AL503),"",Short2[[#This Row],[Adj Close]]/AL503-1)</f>
        <v>7.7469336305184822E-3</v>
      </c>
      <c r="AN502" s="40">
        <v>41575</v>
      </c>
      <c r="AO502" s="42">
        <v>34.805069000000003</v>
      </c>
      <c r="AP502" s="39">
        <f>IF(ISBLANK(AO503),"",Short3[[#This Row],[Adj Close]]/AO503-1)</f>
        <v>-1.0928950568000695E-2</v>
      </c>
      <c r="AQ502" s="32">
        <v>41575</v>
      </c>
      <c r="AR502" s="47">
        <v>6.9412890000000003</v>
      </c>
      <c r="AS502" s="36">
        <f>IF(ISBLANK(AR503),"",Short4[[#This Row],[Adj Close]]/AR503-1)</f>
        <v>-0.11973680706413181</v>
      </c>
      <c r="AT502" s="40">
        <v>41575</v>
      </c>
      <c r="AU502" s="42">
        <v>38.959454000000001</v>
      </c>
      <c r="AV502" s="39">
        <f>IF(ISBLANK(AU503),"",Short5[[#This Row],[Adj Close]]/AU503-1)</f>
        <v>3.4827727977557732E-3</v>
      </c>
      <c r="AZ502" s="40">
        <v>41575</v>
      </c>
      <c r="BA502" s="42">
        <v>30.648313999999999</v>
      </c>
      <c r="BB502" s="39">
        <f>IF(ISBLANK(BA503),"",Short7[[#This Row],[Adj Close]]/BA503-1)</f>
        <v>8.3361912655448567E-3</v>
      </c>
    </row>
    <row r="503" spans="1:54" x14ac:dyDescent="0.25">
      <c r="A503" s="40">
        <v>41568</v>
      </c>
      <c r="B503" s="42">
        <v>1759.7700199999999</v>
      </c>
      <c r="C503" s="39">
        <f>IF(ISBLANK(B504), "", GSPC[[#This Row],[Adj Close]]/B504-1)</f>
        <v>8.7532358842075109E-3</v>
      </c>
      <c r="G503" s="32">
        <v>41568</v>
      </c>
      <c r="H503">
        <v>44.971530999999999</v>
      </c>
      <c r="I503" s="36">
        <f>IF(ISBLANK(H504),"",Long1[[#This Row],[Adj Close]]/H504-1)</f>
        <v>3.0561182989879976E-2</v>
      </c>
      <c r="P503" s="40">
        <v>41568</v>
      </c>
      <c r="Q503" s="38">
        <v>26.239588000000001</v>
      </c>
      <c r="R503" s="39">
        <f>IF(ISBLANK(Q504),"",Long4[[#This Row],[Adj Close]]/Q504-1)</f>
        <v>-1.8008561198656015E-2</v>
      </c>
      <c r="V503" s="40">
        <v>41568</v>
      </c>
      <c r="W503" s="38">
        <v>8.8699999999999992</v>
      </c>
      <c r="X503" s="39">
        <f>IF(ISBLANK(W504),"",Long6[[#This Row],[Adj Close]]/W504-1)</f>
        <v>-1.7718715393133966E-2</v>
      </c>
      <c r="Y503" s="32">
        <v>41568</v>
      </c>
      <c r="Z503">
        <v>4.9818160000000002</v>
      </c>
      <c r="AA503" s="36">
        <f>IF(ISBLANK(Z504),"",Long7[[#This Row],[Adj Close]]/Z504-1)</f>
        <v>-1.8518416363726531E-2</v>
      </c>
      <c r="AE503" s="32">
        <v>41568</v>
      </c>
      <c r="AF503" s="47">
        <v>34.045242000000002</v>
      </c>
      <c r="AG503" s="36">
        <f>IF(ISBLANK(AF504),"",Short0[[#This Row],[Adj Close]]/AF504-1)</f>
        <v>5.6918465521140105E-2</v>
      </c>
      <c r="AH503" s="40">
        <v>41568</v>
      </c>
      <c r="AI503" s="42">
        <v>31.767439</v>
      </c>
      <c r="AJ503" s="39">
        <f>IF(ISBLANK(AH504),"",Short1[[#This Row],[Adj Close]]/AH504-1)</f>
        <v>-0.99923564305478696</v>
      </c>
      <c r="AK503" s="32">
        <v>41568</v>
      </c>
      <c r="AL503" s="47">
        <v>61.959999000000003</v>
      </c>
      <c r="AM503" s="36">
        <f>IF(ISBLANK(AL504),"",Short2[[#This Row],[Adj Close]]/AL504-1)</f>
        <v>1.2927924807242253E-3</v>
      </c>
      <c r="AN503" s="40">
        <v>41568</v>
      </c>
      <c r="AO503" s="42">
        <v>35.189655000000002</v>
      </c>
      <c r="AP503" s="39">
        <f>IF(ISBLANK(AO504),"",Short3[[#This Row],[Adj Close]]/AO504-1)</f>
        <v>-3.1128736019150338E-3</v>
      </c>
      <c r="AQ503" s="32">
        <v>41568</v>
      </c>
      <c r="AR503" s="47">
        <v>7.8854699999999998</v>
      </c>
      <c r="AS503" s="36">
        <f>IF(ISBLANK(AR504),"",Short4[[#This Row],[Adj Close]]/AR504-1)</f>
        <v>5.0691336343758886E-2</v>
      </c>
      <c r="AT503" s="40">
        <v>41568</v>
      </c>
      <c r="AU503" s="42">
        <v>38.824238000000001</v>
      </c>
      <c r="AV503" s="39">
        <f>IF(ISBLANK(AU504),"",Short5[[#This Row],[Adj Close]]/AU504-1)</f>
        <v>-1.4374822498305462E-2</v>
      </c>
      <c r="AZ503" s="40">
        <v>41568</v>
      </c>
      <c r="BA503" s="42">
        <v>30.394936000000001</v>
      </c>
      <c r="BB503" s="39">
        <f>IF(ISBLANK(BA504),"",Short7[[#This Row],[Adj Close]]/BA504-1)</f>
        <v>3.8620780764913043E-3</v>
      </c>
    </row>
    <row r="504" spans="1:54" x14ac:dyDescent="0.25">
      <c r="A504" s="40">
        <v>41561</v>
      </c>
      <c r="B504" s="42">
        <v>1744.5</v>
      </c>
      <c r="C504" s="39">
        <f>IF(ISBLANK(B505), "", GSPC[[#This Row],[Adj Close]]/B505-1)</f>
        <v>2.4248502928708726E-2</v>
      </c>
      <c r="G504" s="32">
        <v>41561</v>
      </c>
      <c r="H504">
        <v>43.637905000000003</v>
      </c>
      <c r="I504" s="36">
        <f>IF(ISBLANK(H505),"",Long1[[#This Row],[Adj Close]]/H505-1)</f>
        <v>-1.261876776463644E-2</v>
      </c>
      <c r="P504" s="40">
        <v>41561</v>
      </c>
      <c r="Q504" s="38">
        <v>26.720790999999998</v>
      </c>
      <c r="R504" s="39">
        <f>IF(ISBLANK(Q505),"",Long4[[#This Row],[Adj Close]]/Q505-1)</f>
        <v>3.0652717884218861E-2</v>
      </c>
      <c r="V504" s="40">
        <v>41561</v>
      </c>
      <c r="W504" s="38">
        <v>9.0299999999999994</v>
      </c>
      <c r="X504" s="39">
        <f>IF(ISBLANK(W505),"",Long6[[#This Row],[Adj Close]]/W505-1)</f>
        <v>-0.17983651226158037</v>
      </c>
      <c r="Y504" s="32">
        <v>41561</v>
      </c>
      <c r="Z504">
        <v>5.075812</v>
      </c>
      <c r="AA504" s="36">
        <f>IF(ISBLANK(Z505),"",Long7[[#This Row],[Adj Close]]/Z505-1)</f>
        <v>0</v>
      </c>
      <c r="AE504" s="32">
        <v>41561</v>
      </c>
      <c r="AF504" s="47">
        <v>32.211796</v>
      </c>
      <c r="AG504" s="36">
        <f>IF(ISBLANK(AF505),"",Short0[[#This Row],[Adj Close]]/AF505-1)</f>
        <v>6.3184905102053879E-3</v>
      </c>
      <c r="AH504" s="40">
        <v>41561</v>
      </c>
      <c r="AI504" s="42">
        <v>31.915991000000002</v>
      </c>
      <c r="AJ504" s="39">
        <f>IF(ISBLANK(AH505),"",Short1[[#This Row],[Adj Close]]/AH505-1)</f>
        <v>-0.9992319393800837</v>
      </c>
      <c r="AK504" s="32">
        <v>41561</v>
      </c>
      <c r="AL504" s="47">
        <v>61.880001</v>
      </c>
      <c r="AM504" s="36">
        <f>IF(ISBLANK(AL505),"",Short2[[#This Row],[Adj Close]]/AL505-1)</f>
        <v>4.0874683921367838E-2</v>
      </c>
      <c r="AN504" s="40">
        <v>41561</v>
      </c>
      <c r="AO504" s="42">
        <v>35.299537999999998</v>
      </c>
      <c r="AP504" s="39">
        <f>IF(ISBLANK(AO505),"",Short3[[#This Row],[Adj Close]]/AO505-1)</f>
        <v>-3.4076555934909658E-2</v>
      </c>
      <c r="AQ504" s="32">
        <v>41561</v>
      </c>
      <c r="AR504" s="47">
        <v>7.5050299999999996</v>
      </c>
      <c r="AS504" s="36">
        <f>IF(ISBLANK(AR505),"",Short4[[#This Row],[Adj Close]]/AR505-1)</f>
        <v>6.4247084712027558E-2</v>
      </c>
      <c r="AT504" s="40">
        <v>41561</v>
      </c>
      <c r="AU504" s="42">
        <v>39.390469000000003</v>
      </c>
      <c r="AV504" s="39">
        <f>IF(ISBLANK(AU505),"",Short5[[#This Row],[Adj Close]]/AU505-1)</f>
        <v>2.5071428853967737E-2</v>
      </c>
      <c r="AZ504" s="40">
        <v>41561</v>
      </c>
      <c r="BA504" s="42">
        <v>30.277999999999999</v>
      </c>
      <c r="BB504" s="39">
        <f>IF(ISBLANK(BA505),"",Short7[[#This Row],[Adj Close]]/BA505-1)</f>
        <v>-3.087959823273001E-2</v>
      </c>
    </row>
    <row r="505" spans="1:54" x14ac:dyDescent="0.25">
      <c r="A505" s="40">
        <v>41554</v>
      </c>
      <c r="B505" s="42">
        <v>1703.1999510000001</v>
      </c>
      <c r="C505" s="39">
        <f>IF(ISBLANK(B506), "", GSPC[[#This Row],[Adj Close]]/B506-1)</f>
        <v>7.5125412599823527E-3</v>
      </c>
      <c r="G505" s="32">
        <v>41554</v>
      </c>
      <c r="H505">
        <v>44.195599000000001</v>
      </c>
      <c r="I505" s="36">
        <f>IF(ISBLANK(H506),"",Long1[[#This Row],[Adj Close]]/H506-1)</f>
        <v>-1.7959902287501328E-2</v>
      </c>
      <c r="P505" s="40">
        <v>41554</v>
      </c>
      <c r="Q505" s="38">
        <v>25.926086000000002</v>
      </c>
      <c r="R505" s="39">
        <f>IF(ISBLANK(Q506),"",Long4[[#This Row],[Adj Close]]/Q506-1)</f>
        <v>-2.5246131410000539E-3</v>
      </c>
      <c r="V505" s="40">
        <v>41554</v>
      </c>
      <c r="W505" s="38">
        <v>11.01</v>
      </c>
      <c r="X505" s="39">
        <f>IF(ISBLANK(W506),"",Long6[[#This Row],[Adj Close]]/W506-1)</f>
        <v>-2.4800708591674048E-2</v>
      </c>
      <c r="Y505" s="32">
        <v>41554</v>
      </c>
      <c r="Z505">
        <v>5.075812</v>
      </c>
      <c r="AA505" s="36">
        <f>IF(ISBLANK(Z506),"",Long7[[#This Row],[Adj Close]]/Z506-1)</f>
        <v>1.886781848225616E-2</v>
      </c>
      <c r="AE505" s="32">
        <v>41554</v>
      </c>
      <c r="AF505" s="47">
        <v>32.009543999999998</v>
      </c>
      <c r="AG505" s="36">
        <f>IF(ISBLANK(AF506),"",Short0[[#This Row],[Adj Close]]/AF506-1)</f>
        <v>3.7470936466732496E-3</v>
      </c>
      <c r="AH505" s="40">
        <v>41554</v>
      </c>
      <c r="AI505" s="42">
        <v>29.160385000000002</v>
      </c>
      <c r="AJ505" s="39">
        <f>IF(ISBLANK(AH506),"",Short1[[#This Row],[Adj Close]]/AH506-1)</f>
        <v>-0.99929813500373077</v>
      </c>
      <c r="AK505" s="32">
        <v>41554</v>
      </c>
      <c r="AL505" s="47">
        <v>59.450001</v>
      </c>
      <c r="AM505" s="36">
        <f>IF(ISBLANK(AL506),"",Short2[[#This Row],[Adj Close]]/AL506-1)</f>
        <v>-5.5599681404294166E-2</v>
      </c>
      <c r="AN505" s="40">
        <v>41554</v>
      </c>
      <c r="AO505" s="42">
        <v>36.544860999999997</v>
      </c>
      <c r="AP505" s="39">
        <f>IF(ISBLANK(AO506),"",Short3[[#This Row],[Adj Close]]/AO506-1)</f>
        <v>-8.447425170054812E-3</v>
      </c>
      <c r="AQ505" s="32">
        <v>41554</v>
      </c>
      <c r="AR505" s="47">
        <v>7.0519619999999996</v>
      </c>
      <c r="AS505" s="36">
        <f>IF(ISBLANK(AR506),"",Short4[[#This Row],[Adj Close]]/AR506-1)</f>
        <v>-3.7299257657075313E-2</v>
      </c>
      <c r="AT505" s="40">
        <v>41554</v>
      </c>
      <c r="AU505" s="42">
        <v>38.427047999999999</v>
      </c>
      <c r="AV505" s="39">
        <f>IF(ISBLANK(AU506),"",Short5[[#This Row],[Adj Close]]/AU506-1)</f>
        <v>-1.3665643260811655E-2</v>
      </c>
      <c r="AZ505" s="40">
        <v>41554</v>
      </c>
      <c r="BA505" s="42">
        <v>31.242764000000001</v>
      </c>
      <c r="BB505" s="39">
        <f>IF(ISBLANK(BA506),"",Short7[[#This Row],[Adj Close]]/BA506-1)</f>
        <v>2.2321615261374772E-2</v>
      </c>
    </row>
    <row r="506" spans="1:54" x14ac:dyDescent="0.25">
      <c r="A506" s="40">
        <v>41547</v>
      </c>
      <c r="B506" s="42">
        <v>1690.5</v>
      </c>
      <c r="C506" s="39">
        <f>IF(ISBLANK(B507), "", GSPC[[#This Row],[Adj Close]]/B507-1)</f>
        <v>-7.388798581350331E-4</v>
      </c>
      <c r="G506" s="32">
        <v>41547</v>
      </c>
      <c r="H506">
        <v>45.003864</v>
      </c>
      <c r="I506" s="36">
        <f>IF(ISBLANK(H507),"",Long1[[#This Row],[Adj Close]]/H507-1)</f>
        <v>-5.8915967058518204E-3</v>
      </c>
      <c r="P506" s="40">
        <v>41547</v>
      </c>
      <c r="Q506" s="38">
        <v>25.991705</v>
      </c>
      <c r="R506" s="39">
        <f>IF(ISBLANK(Q507),"",Long4[[#This Row],[Adj Close]]/Q507-1)</f>
        <v>-1.6822727782010549E-2</v>
      </c>
      <c r="V506" s="40">
        <v>41547</v>
      </c>
      <c r="W506" s="38">
        <v>11.29</v>
      </c>
      <c r="X506" s="39">
        <f>IF(ISBLANK(W507),"",Long6[[#This Row],[Adj Close]]/W507-1)</f>
        <v>-2.8399311531841609E-2</v>
      </c>
      <c r="Y506" s="32">
        <v>41547</v>
      </c>
      <c r="Z506">
        <v>4.9818160000000002</v>
      </c>
      <c r="AA506" s="36">
        <f>IF(ISBLANK(Z507),"",Long7[[#This Row],[Adj Close]]/Z507-1)</f>
        <v>-5.3571323405787186E-2</v>
      </c>
      <c r="AE506" s="32">
        <v>41547</v>
      </c>
      <c r="AF506" s="47">
        <v>31.890049000000001</v>
      </c>
      <c r="AG506" s="36">
        <f>IF(ISBLANK(AF507),"",Short0[[#This Row],[Adj Close]]/AF507-1)</f>
        <v>-3.2626670578217998E-2</v>
      </c>
      <c r="AH506" s="40">
        <v>41547</v>
      </c>
      <c r="AI506" s="42">
        <v>28.335939</v>
      </c>
      <c r="AJ506" s="39">
        <f>IF(ISBLANK(AH507),"",Short1[[#This Row],[Adj Close]]/AH507-1)</f>
        <v>-0.99931786376986043</v>
      </c>
      <c r="AK506" s="32">
        <v>41547</v>
      </c>
      <c r="AL506" s="47">
        <v>62.950001</v>
      </c>
      <c r="AM506" s="36">
        <f>IF(ISBLANK(AL507),"",Short2[[#This Row],[Adj Close]]/AL507-1)</f>
        <v>2.374368112721803E-2</v>
      </c>
      <c r="AN506" s="40">
        <v>41547</v>
      </c>
      <c r="AO506" s="42">
        <v>36.856200999999999</v>
      </c>
      <c r="AP506" s="39">
        <f>IF(ISBLANK(AO507),"",Short3[[#This Row],[Adj Close]]/AO507-1)</f>
        <v>5.0365425770154459E-2</v>
      </c>
      <c r="AQ506" s="32">
        <v>41547</v>
      </c>
      <c r="AR506" s="47">
        <v>7.3251860000000004</v>
      </c>
      <c r="AS506" s="36">
        <f>IF(ISBLANK(AR507),"",Short4[[#This Row],[Adj Close]]/AR507-1)</f>
        <v>-3.727282679880517E-2</v>
      </c>
      <c r="AT506" s="40">
        <v>41547</v>
      </c>
      <c r="AU506" s="42">
        <v>38.959454000000001</v>
      </c>
      <c r="AV506" s="39">
        <f>IF(ISBLANK(AU507),"",Short5[[#This Row],[Adj Close]]/AU507-1)</f>
        <v>6.1477664641212071E-2</v>
      </c>
      <c r="AZ506" s="40">
        <v>41547</v>
      </c>
      <c r="BA506" s="42">
        <v>30.560601999999999</v>
      </c>
      <c r="BB506" s="39">
        <f>IF(ISBLANK(BA507),"",Short7[[#This Row],[Adj Close]]/BA507-1)</f>
        <v>-1.7543984856330463E-2</v>
      </c>
    </row>
    <row r="507" spans="1:54" x14ac:dyDescent="0.25">
      <c r="A507" s="40">
        <v>41540</v>
      </c>
      <c r="B507" s="42">
        <v>1691.75</v>
      </c>
      <c r="C507" s="39">
        <f>IF(ISBLANK(B508), "", GSPC[[#This Row],[Adj Close]]/B508-1)</f>
        <v>-1.0620461684477167E-2</v>
      </c>
      <c r="G507" s="32">
        <v>41540</v>
      </c>
      <c r="H507">
        <v>45.270580000000002</v>
      </c>
      <c r="I507" s="36">
        <f>IF(ISBLANK(H508),"",Long1[[#This Row],[Adj Close]]/H508-1)</f>
        <v>-2.8447641467220564E-2</v>
      </c>
      <c r="P507" s="40">
        <v>41540</v>
      </c>
      <c r="Q507" s="38">
        <v>26.436437999999999</v>
      </c>
      <c r="R507" s="39">
        <f>IF(ISBLANK(Q508),"",Long4[[#This Row],[Adj Close]]/Q508-1)</f>
        <v>1.0027786765714586E-2</v>
      </c>
      <c r="V507" s="40">
        <v>41540</v>
      </c>
      <c r="W507" s="38">
        <v>11.62</v>
      </c>
      <c r="X507" s="39">
        <f>IF(ISBLANK(W508),"",Long6[[#This Row],[Adj Close]]/W508-1)</f>
        <v>-1.4418999151823542E-2</v>
      </c>
      <c r="Y507" s="32">
        <v>41540</v>
      </c>
      <c r="Z507">
        <v>5.2638049999999996</v>
      </c>
      <c r="AA507" s="36">
        <f>IF(ISBLANK(Z508),"",Long7[[#This Row],[Adj Close]]/Z508-1)</f>
        <v>-1.7543948059297598E-2</v>
      </c>
      <c r="AE507" s="32">
        <v>41540</v>
      </c>
      <c r="AF507" s="47">
        <v>32.965606999999999</v>
      </c>
      <c r="AG507" s="36">
        <f>IF(ISBLANK(AF508),"",Short0[[#This Row],[Adj Close]]/AF508-1)</f>
        <v>2.0199074574389853E-2</v>
      </c>
      <c r="AH507" s="40">
        <v>41540</v>
      </c>
      <c r="AI507" s="42">
        <v>28.209658000000001</v>
      </c>
      <c r="AJ507" s="39">
        <f>IF(ISBLANK(AH508),"",Short1[[#This Row],[Adj Close]]/AH508-1)</f>
        <v>-0.99932078930007462</v>
      </c>
      <c r="AK507" s="32">
        <v>41540</v>
      </c>
      <c r="AL507" s="47">
        <v>61.490001999999997</v>
      </c>
      <c r="AM507" s="36">
        <f>IF(ISBLANK(AL508),"",Short2[[#This Row],[Adj Close]]/AL508-1)</f>
        <v>-7.9057437883187642E-3</v>
      </c>
      <c r="AN507" s="40">
        <v>41540</v>
      </c>
      <c r="AO507" s="42">
        <v>35.088932</v>
      </c>
      <c r="AP507" s="39">
        <f>IF(ISBLANK(AO508),"",Short3[[#This Row],[Adj Close]]/AO508-1)</f>
        <v>-8.794539678676383E-3</v>
      </c>
      <c r="AQ507" s="32">
        <v>41540</v>
      </c>
      <c r="AR507" s="47">
        <v>7.6087870000000004</v>
      </c>
      <c r="AS507" s="36">
        <f>IF(ISBLANK(AR508),"",Short4[[#This Row],[Adj Close]]/AR508-1)</f>
        <v>-1.56599700174751E-2</v>
      </c>
      <c r="AT507" s="40">
        <v>41540</v>
      </c>
      <c r="AU507" s="42">
        <v>36.703037000000002</v>
      </c>
      <c r="AV507" s="39">
        <f>IF(ISBLANK(AU508),"",Short5[[#This Row],[Adj Close]]/AU508-1)</f>
        <v>-2.9930715825463139E-2</v>
      </c>
      <c r="AZ507" s="40">
        <v>41540</v>
      </c>
      <c r="BA507" s="42">
        <v>31.106331000000001</v>
      </c>
      <c r="BB507" s="39">
        <f>IF(ISBLANK(BA508),"",Short7[[#This Row],[Adj Close]]/BA508-1)</f>
        <v>-1.8148157360268868E-2</v>
      </c>
    </row>
    <row r="508" spans="1:54" x14ac:dyDescent="0.25">
      <c r="A508" s="40">
        <v>41533</v>
      </c>
      <c r="B508" s="42">
        <v>1709.910034</v>
      </c>
      <c r="C508" s="39">
        <f>IF(ISBLANK(B509), "", GSPC[[#This Row],[Adj Close]]/B509-1)</f>
        <v>1.2985885064401348E-2</v>
      </c>
      <c r="G508" s="32">
        <v>41533</v>
      </c>
      <c r="H508">
        <v>46.596130000000002</v>
      </c>
      <c r="I508" s="36">
        <f>IF(ISBLANK(H509),"",Long1[[#This Row],[Adj Close]]/H509-1)</f>
        <v>4.7054956068623977E-3</v>
      </c>
      <c r="P508" s="40">
        <v>41533</v>
      </c>
      <c r="Q508" s="38">
        <v>26.173971000000002</v>
      </c>
      <c r="R508" s="39">
        <f>IF(ISBLANK(Q509),"",Long4[[#This Row],[Adj Close]]/Q509-1)</f>
        <v>-6.9158556603297061E-3</v>
      </c>
      <c r="V508" s="40">
        <v>41533</v>
      </c>
      <c r="W508" s="38">
        <v>11.79</v>
      </c>
      <c r="X508" s="39">
        <f>IF(ISBLANK(W509),"",Long6[[#This Row],[Adj Close]]/W509-1)</f>
        <v>-6.7396798652064049E-3</v>
      </c>
      <c r="Y508" s="32">
        <v>41533</v>
      </c>
      <c r="Z508">
        <v>5.3578020000000004</v>
      </c>
      <c r="AA508" s="36">
        <f>IF(ISBLANK(Z509),"",Long7[[#This Row],[Adj Close]]/Z509-1)</f>
        <v>-3.3898295916094945E-2</v>
      </c>
      <c r="AE508" s="32">
        <v>41533</v>
      </c>
      <c r="AF508" s="47">
        <v>32.312916000000001</v>
      </c>
      <c r="AG508" s="36">
        <f>IF(ISBLANK(AF509),"",Short0[[#This Row],[Adj Close]]/AF509-1)</f>
        <v>1.9431719523895552E-2</v>
      </c>
      <c r="AH508" s="40">
        <v>41533</v>
      </c>
      <c r="AI508" s="42">
        <v>28.44735</v>
      </c>
      <c r="AJ508" s="39">
        <f>IF(ISBLANK(AH509),"",Short1[[#This Row],[Adj Close]]/AH509-1)</f>
        <v>-0.99931495087415112</v>
      </c>
      <c r="AK508" s="32">
        <v>41533</v>
      </c>
      <c r="AL508" s="47">
        <v>61.98</v>
      </c>
      <c r="AM508" s="36">
        <f>IF(ISBLANK(AL509),"",Short2[[#This Row],[Adj Close]]/AL509-1)</f>
        <v>4.0980835724204967E-2</v>
      </c>
      <c r="AN508" s="40">
        <v>41533</v>
      </c>
      <c r="AO508" s="42">
        <v>35.400261</v>
      </c>
      <c r="AP508" s="39">
        <f>IF(ISBLANK(AO509),"",Short3[[#This Row],[Adj Close]]/AO509-1)</f>
        <v>-6.6804177747896709E-3</v>
      </c>
      <c r="AQ508" s="32">
        <v>41533</v>
      </c>
      <c r="AR508" s="47">
        <v>7.7298359999999997</v>
      </c>
      <c r="AS508" s="36">
        <f>IF(ISBLANK(AR509),"",Short4[[#This Row],[Adj Close]]/AR509-1)</f>
        <v>-8.869078956985077E-3</v>
      </c>
      <c r="AT508" s="40">
        <v>41533</v>
      </c>
      <c r="AU508" s="42">
        <v>37.835479999999997</v>
      </c>
      <c r="AV508" s="39">
        <f>IF(ISBLANK(AU509),"",Short5[[#This Row],[Adj Close]]/AU509-1)</f>
        <v>-2.6527139814015332E-2</v>
      </c>
      <c r="AZ508" s="40">
        <v>41533</v>
      </c>
      <c r="BA508" s="42">
        <v>31.681287999999999</v>
      </c>
      <c r="BB508" s="39">
        <f>IF(ISBLANK(BA509),"",Short7[[#This Row],[Adj Close]]/BA509-1)</f>
        <v>-3.042057256173003E-2</v>
      </c>
    </row>
    <row r="509" spans="1:54" x14ac:dyDescent="0.25">
      <c r="A509" s="40">
        <v>41526</v>
      </c>
      <c r="B509" s="42">
        <v>1687.98999</v>
      </c>
      <c r="C509" s="39">
        <f>IF(ISBLANK(B510), "", GSPC[[#This Row],[Adj Close]]/B510-1)</f>
        <v>1.9828745764806754E-2</v>
      </c>
      <c r="G509" s="32">
        <v>41526</v>
      </c>
      <c r="H509">
        <v>46.377898999999999</v>
      </c>
      <c r="I509" s="36">
        <f>IF(ISBLANK(H510),"",Long1[[#This Row],[Adj Close]]/H510-1)</f>
        <v>-5.2011802563599607E-3</v>
      </c>
      <c r="P509" s="40">
        <v>41526</v>
      </c>
      <c r="Q509" s="38">
        <v>26.356247</v>
      </c>
      <c r="R509" s="39">
        <f>IF(ISBLANK(Q510),"",Long4[[#This Row],[Adj Close]]/Q510-1)</f>
        <v>2.6405550233271846E-2</v>
      </c>
      <c r="V509" s="40">
        <v>41526</v>
      </c>
      <c r="W509" s="38">
        <v>11.87</v>
      </c>
      <c r="X509" s="39">
        <f>IF(ISBLANK(W510),"",Long6[[#This Row],[Adj Close]]/W510-1)</f>
        <v>3.3812341504648735E-3</v>
      </c>
      <c r="Y509" s="32">
        <v>41526</v>
      </c>
      <c r="Z509">
        <v>5.545795</v>
      </c>
      <c r="AA509" s="36">
        <f>IF(ISBLANK(Z510),"",Long7[[#This Row],[Adj Close]]/Z510-1)</f>
        <v>7.2727251625737122E-2</v>
      </c>
      <c r="AE509" s="32">
        <v>41526</v>
      </c>
      <c r="AF509" s="47">
        <v>31.696988999999999</v>
      </c>
      <c r="AG509" s="36">
        <f>IF(ISBLANK(AF510),"",Short0[[#This Row],[Adj Close]]/AF510-1)</f>
        <v>6.914731281229991E-2</v>
      </c>
      <c r="AH509" s="40">
        <v>41526</v>
      </c>
      <c r="AI509" s="42">
        <v>28.432497000000001</v>
      </c>
      <c r="AJ509" s="39">
        <f>IF(ISBLANK(AH510),"",Short1[[#This Row],[Adj Close]]/AH510-1)</f>
        <v>-0.99931519311640449</v>
      </c>
      <c r="AK509" s="32">
        <v>41526</v>
      </c>
      <c r="AL509" s="47">
        <v>59.540000999999997</v>
      </c>
      <c r="AM509" s="36">
        <f>IF(ISBLANK(AL510),"",Short2[[#This Row],[Adj Close]]/AL510-1)</f>
        <v>5.6798029818956319E-2</v>
      </c>
      <c r="AN509" s="40">
        <v>41526</v>
      </c>
      <c r="AO509" s="42">
        <v>35.638339999999999</v>
      </c>
      <c r="AP509" s="39">
        <f>IF(ISBLANK(AO510),"",Short3[[#This Row],[Adj Close]]/AO510-1)</f>
        <v>0.10286198899160026</v>
      </c>
      <c r="AQ509" s="32">
        <v>41526</v>
      </c>
      <c r="AR509" s="47">
        <v>7.7990060000000003</v>
      </c>
      <c r="AS509" s="36">
        <f>IF(ISBLANK(AR510),"",Short4[[#This Row],[Adj Close]]/AR510-1)</f>
        <v>-6.6079182930227631E-3</v>
      </c>
      <c r="AT509" s="40">
        <v>41526</v>
      </c>
      <c r="AU509" s="42">
        <v>38.866497000000003</v>
      </c>
      <c r="AV509" s="39">
        <f>IF(ISBLANK(AU510),"",Short5[[#This Row],[Adj Close]]/AU510-1)</f>
        <v>9.0844433472335284E-2</v>
      </c>
      <c r="AZ509" s="40">
        <v>41526</v>
      </c>
      <c r="BA509" s="42">
        <v>32.675288999999999</v>
      </c>
      <c r="BB509" s="39">
        <f>IF(ISBLANK(BA510),"",Short7[[#This Row],[Adj Close]]/BA510-1)</f>
        <v>-6.5496009739004157E-2</v>
      </c>
    </row>
    <row r="510" spans="1:54" x14ac:dyDescent="0.25">
      <c r="A510" s="40">
        <v>41519</v>
      </c>
      <c r="B510" s="42">
        <v>1655.170044</v>
      </c>
      <c r="C510" s="39">
        <f>IF(ISBLANK(B511), "", GSPC[[#This Row],[Adj Close]]/B511-1)</f>
        <v>1.359490584288281E-2</v>
      </c>
      <c r="G510" s="32">
        <v>41519</v>
      </c>
      <c r="H510">
        <v>46.620379999999997</v>
      </c>
      <c r="I510" s="36">
        <f>IF(ISBLANK(H511),"",Long1[[#This Row],[Adj Close]]/H511-1)</f>
        <v>3.3506623477585151E-2</v>
      </c>
      <c r="P510" s="40">
        <v>41519</v>
      </c>
      <c r="Q510" s="38">
        <v>25.6782</v>
      </c>
      <c r="R510" s="39">
        <f>IF(ISBLANK(Q511),"",Long4[[#This Row],[Adj Close]]/Q511-1)</f>
        <v>4.5650826036543579E-2</v>
      </c>
      <c r="V510" s="40">
        <v>41519</v>
      </c>
      <c r="W510" s="38">
        <v>11.83</v>
      </c>
      <c r="X510" s="39">
        <f>IF(ISBLANK(W511),"",Long6[[#This Row],[Adj Close]]/W511-1)</f>
        <v>3.4995625546806686E-2</v>
      </c>
      <c r="Y510" s="32">
        <v>41519</v>
      </c>
      <c r="Z510">
        <v>5.1698089999999999</v>
      </c>
      <c r="AA510" s="36">
        <f>IF(ISBLANK(Z511),"",Long7[[#This Row],[Adj Close]]/Z511-1)</f>
        <v>-1.7857044476381589E-2</v>
      </c>
      <c r="AE510" s="32">
        <v>41519</v>
      </c>
      <c r="AF510" s="47">
        <v>29.646979999999999</v>
      </c>
      <c r="AG510" s="36">
        <f>IF(ISBLANK(AF511),"",Short0[[#This Row],[Adj Close]]/AF511-1)</f>
        <v>1.3831992054851083E-2</v>
      </c>
      <c r="AH510" s="40">
        <v>41519</v>
      </c>
      <c r="AI510" s="42">
        <v>27.371948</v>
      </c>
      <c r="AJ510" s="39">
        <f>IF(ISBLANK(AH511),"",Short1[[#This Row],[Adj Close]]/AH511-1)</f>
        <v>-0.99934062565041437</v>
      </c>
      <c r="AK510" s="32">
        <v>41519</v>
      </c>
      <c r="AL510" s="47">
        <v>56.34</v>
      </c>
      <c r="AM510" s="36">
        <f>IF(ISBLANK(AL511),"",Short2[[#This Row],[Adj Close]]/AL511-1)</f>
        <v>2.0467325130725023E-2</v>
      </c>
      <c r="AN510" s="40">
        <v>41519</v>
      </c>
      <c r="AO510" s="42">
        <v>32.314414999999997</v>
      </c>
      <c r="AP510" s="39">
        <f>IF(ISBLANK(AO511),"",Short3[[#This Row],[Adj Close]]/AO511-1)</f>
        <v>-1.4148244267596644E-3</v>
      </c>
      <c r="AQ510" s="32">
        <v>41519</v>
      </c>
      <c r="AR510" s="47">
        <v>7.8508839999999998</v>
      </c>
      <c r="AS510" s="36">
        <f>IF(ISBLANK(AR511),"",Short4[[#This Row],[Adj Close]]/AR511-1)</f>
        <v>-1.1324039398519559E-2</v>
      </c>
      <c r="AT510" s="40">
        <v>41519</v>
      </c>
      <c r="AU510" s="42">
        <v>35.629733999999999</v>
      </c>
      <c r="AV510" s="39">
        <f>IF(ISBLANK(AU511),"",Short5[[#This Row],[Adj Close]]/AU511-1)</f>
        <v>1.2244413479957528E-2</v>
      </c>
      <c r="AZ510" s="40">
        <v>41519</v>
      </c>
      <c r="BA510" s="42">
        <v>34.965381999999998</v>
      </c>
      <c r="BB510" s="39">
        <f>IF(ISBLANK(BA511),"",Short7[[#This Row],[Adj Close]]/BA511-1)</f>
        <v>3.6694338824239781E-2</v>
      </c>
    </row>
    <row r="511" spans="1:54" x14ac:dyDescent="0.25">
      <c r="A511" s="40">
        <v>41512</v>
      </c>
      <c r="B511" s="42">
        <v>1632.969971</v>
      </c>
      <c r="C511" s="39">
        <f>IF(ISBLANK(B512), "", GSPC[[#This Row],[Adj Close]]/B512-1)</f>
        <v>-1.8352887886985303E-2</v>
      </c>
      <c r="G511" s="32">
        <v>41512</v>
      </c>
      <c r="H511">
        <v>45.108932000000003</v>
      </c>
      <c r="I511" s="36">
        <f>IF(ISBLANK(H512),"",Long1[[#This Row],[Adj Close]]/H512-1)</f>
        <v>-3.8918603362905757E-2</v>
      </c>
      <c r="P511" s="40">
        <v>41512</v>
      </c>
      <c r="Q511" s="38">
        <v>24.557145999999999</v>
      </c>
      <c r="R511" s="39">
        <f>IF(ISBLANK(Q512),"",Long4[[#This Row],[Adj Close]]/Q512-1)</f>
        <v>-1.2824283807411629E-2</v>
      </c>
      <c r="V511" s="40">
        <v>41512</v>
      </c>
      <c r="W511" s="38">
        <v>11.43</v>
      </c>
      <c r="X511" s="39">
        <f>IF(ISBLANK(W512),"",Long6[[#This Row],[Adj Close]]/W512-1)</f>
        <v>-6.0032894736842146E-2</v>
      </c>
      <c r="Y511" s="32">
        <v>41512</v>
      </c>
      <c r="Z511">
        <v>5.2638049999999996</v>
      </c>
      <c r="AA511" s="36">
        <f>IF(ISBLANK(Z512),"",Long7[[#This Row],[Adj Close]]/Z512-1)</f>
        <v>-1.7543948059297598E-2</v>
      </c>
      <c r="AE511" s="32">
        <v>41512</v>
      </c>
      <c r="AF511" s="47">
        <v>29.242498000000001</v>
      </c>
      <c r="AG511" s="36">
        <f>IF(ISBLANK(AF512),"",Short0[[#This Row],[Adj Close]]/AF512-1)</f>
        <v>-2.4233089867362723E-2</v>
      </c>
      <c r="AH511" s="40">
        <v>41512</v>
      </c>
      <c r="AI511" s="42">
        <v>26.617773</v>
      </c>
      <c r="AJ511" s="39">
        <f>IF(ISBLANK(AH512),"",Short1[[#This Row],[Adj Close]]/AH512-1)</f>
        <v>-0.99935868514636794</v>
      </c>
      <c r="AK511" s="32">
        <v>41512</v>
      </c>
      <c r="AL511" s="47">
        <v>55.209999000000003</v>
      </c>
      <c r="AM511" s="36">
        <f>IF(ISBLANK(AL512),"",Short2[[#This Row],[Adj Close]]/AL512-1)</f>
        <v>9.9581758605492121E-2</v>
      </c>
      <c r="AN511" s="40">
        <v>41512</v>
      </c>
      <c r="AO511" s="42">
        <v>32.360199000000001</v>
      </c>
      <c r="AP511" s="39">
        <f>IF(ISBLANK(AO512),"",Short3[[#This Row],[Adj Close]]/AO512-1)</f>
        <v>-1.2573439017432353E-2</v>
      </c>
      <c r="AQ511" s="32">
        <v>41512</v>
      </c>
      <c r="AR511" s="47">
        <v>7.9408060000000003</v>
      </c>
      <c r="AS511" s="36">
        <f>IF(ISBLANK(AR512),"",Short4[[#This Row],[Adj Close]]/AR512-1)</f>
        <v>2.3628992005676031E-2</v>
      </c>
      <c r="AT511" s="40">
        <v>41512</v>
      </c>
      <c r="AU511" s="42">
        <v>35.198746</v>
      </c>
      <c r="AV511" s="39">
        <f>IF(ISBLANK(AU512),"",Short5[[#This Row],[Adj Close]]/AU512-1)</f>
        <v>-5.7289004060216975E-3</v>
      </c>
      <c r="AZ511" s="40">
        <v>41512</v>
      </c>
      <c r="BA511" s="42">
        <v>33.727764000000001</v>
      </c>
      <c r="BB511" s="39">
        <f>IF(ISBLANK(BA512),"",Short7[[#This Row],[Adj Close]]/BA512-1)</f>
        <v>-1.8990782032234366E-2</v>
      </c>
    </row>
    <row r="512" spans="1:54" x14ac:dyDescent="0.25">
      <c r="A512" s="40">
        <v>41505</v>
      </c>
      <c r="B512" s="42">
        <v>1663.5</v>
      </c>
      <c r="C512" s="39">
        <f>IF(ISBLANK(B513), "", GSPC[[#This Row],[Adj Close]]/B513-1)</f>
        <v>4.6321447273054428E-3</v>
      </c>
      <c r="G512" s="32">
        <v>41505</v>
      </c>
      <c r="H512">
        <v>46.935600000000001</v>
      </c>
      <c r="I512" s="36">
        <f>IF(ISBLANK(H513),"",Long1[[#This Row],[Adj Close]]/H513-1)</f>
        <v>1.9308388065668369E-2</v>
      </c>
      <c r="P512" s="40">
        <v>41505</v>
      </c>
      <c r="Q512" s="38">
        <v>24.876165</v>
      </c>
      <c r="R512" s="39">
        <f>IF(ISBLANK(Q513),"",Long4[[#This Row],[Adj Close]]/Q513-1)</f>
        <v>3.8032981474553917E-3</v>
      </c>
      <c r="V512" s="40">
        <v>41505</v>
      </c>
      <c r="W512" s="38">
        <v>12.16</v>
      </c>
      <c r="X512" s="39">
        <f>IF(ISBLANK(W513),"",Long6[[#This Row],[Adj Close]]/W513-1)</f>
        <v>2.6160337552742607E-2</v>
      </c>
      <c r="Y512" s="32">
        <v>41505</v>
      </c>
      <c r="Z512">
        <v>5.3578020000000004</v>
      </c>
      <c r="AA512" s="36">
        <f>IF(ISBLANK(Z513),"",Long7[[#This Row],[Adj Close]]/Z513-1)</f>
        <v>-3.3898295916094945E-2</v>
      </c>
      <c r="AE512" s="32">
        <v>41505</v>
      </c>
      <c r="AF512" s="47">
        <v>29.968733</v>
      </c>
      <c r="AG512" s="36">
        <f>IF(ISBLANK(AF513),"",Short0[[#This Row],[Adj Close]]/AF513-1)</f>
        <v>-3.7780789169981621E-2</v>
      </c>
      <c r="AH512" s="40">
        <v>41505</v>
      </c>
      <c r="AI512" s="42">
        <v>25.937543999999999</v>
      </c>
      <c r="AJ512" s="39">
        <f>IF(ISBLANK(AH513),"",Short1[[#This Row],[Adj Close]]/AH513-1)</f>
        <v>-0.99937496881777432</v>
      </c>
      <c r="AK512" s="32">
        <v>41505</v>
      </c>
      <c r="AL512" s="47">
        <v>50.209999000000003</v>
      </c>
      <c r="AM512" s="36">
        <f>IF(ISBLANK(AL513),"",Short2[[#This Row],[Adj Close]]/AL513-1)</f>
        <v>8.232931892227624E-3</v>
      </c>
      <c r="AN512" s="40">
        <v>41505</v>
      </c>
      <c r="AO512" s="42">
        <v>32.772258999999998</v>
      </c>
      <c r="AP512" s="39">
        <f>IF(ISBLANK(AO513),"",Short3[[#This Row],[Adj Close]]/AO513-1)</f>
        <v>-1.1052633691292502E-2</v>
      </c>
      <c r="AQ512" s="32">
        <v>41505</v>
      </c>
      <c r="AR512" s="47">
        <v>7.757504</v>
      </c>
      <c r="AS512" s="36">
        <f>IF(ISBLANK(AR513),"",Short4[[#This Row],[Adj Close]]/AR513-1)</f>
        <v>3.0317004106656276E-2</v>
      </c>
      <c r="AT512" s="40">
        <v>41505</v>
      </c>
      <c r="AU512" s="42">
        <v>35.401558000000001</v>
      </c>
      <c r="AV512" s="39">
        <f>IF(ISBLANK(AU513),"",Short5[[#This Row],[Adj Close]]/AU513-1)</f>
        <v>-2.2859796239903529E-2</v>
      </c>
      <c r="AZ512" s="40">
        <v>41505</v>
      </c>
      <c r="BA512" s="42">
        <v>34.380679999999998</v>
      </c>
      <c r="BB512" s="39">
        <f>IF(ISBLANK(BA513),"",Short7[[#This Row],[Adj Close]]/BA513-1)</f>
        <v>-5.0760087506435125E-3</v>
      </c>
    </row>
    <row r="513" spans="1:54" x14ac:dyDescent="0.25">
      <c r="A513" s="40">
        <v>41498</v>
      </c>
      <c r="B513" s="42">
        <v>1655.829956</v>
      </c>
      <c r="C513" s="39">
        <f>IF(ISBLANK(B514), "", GSPC[[#This Row],[Adj Close]]/B514-1)</f>
        <v>-2.1041543244239791E-2</v>
      </c>
      <c r="G513" s="32">
        <v>41498</v>
      </c>
      <c r="H513">
        <v>46.046515999999997</v>
      </c>
      <c r="I513" s="36">
        <f>IF(ISBLANK(H514),"",Long1[[#This Row],[Adj Close]]/H514-1)</f>
        <v>2.1920964400637066E-2</v>
      </c>
      <c r="P513" s="40">
        <v>41498</v>
      </c>
      <c r="Q513" s="38">
        <v>24.781911999999998</v>
      </c>
      <c r="R513" s="39">
        <f>IF(ISBLANK(Q514),"",Long4[[#This Row],[Adj Close]]/Q514-1)</f>
        <v>5.9516459972863478E-2</v>
      </c>
      <c r="V513" s="40">
        <v>41498</v>
      </c>
      <c r="W513" s="38">
        <v>11.85</v>
      </c>
      <c r="X513" s="39">
        <f>IF(ISBLANK(W514),"",Long6[[#This Row],[Adj Close]]/W514-1)</f>
        <v>-9.1973244147157684E-3</v>
      </c>
      <c r="Y513" s="32">
        <v>41498</v>
      </c>
      <c r="Z513">
        <v>5.545795</v>
      </c>
      <c r="AA513" s="36">
        <f>IF(ISBLANK(Z514),"",Long7[[#This Row],[Adj Close]]/Z514-1)</f>
        <v>-1.6666749412035053E-2</v>
      </c>
      <c r="AE513" s="32">
        <v>41498</v>
      </c>
      <c r="AF513" s="47">
        <v>31.145432</v>
      </c>
      <c r="AG513" s="36">
        <f>IF(ISBLANK(AF514),"",Short0[[#This Row],[Adj Close]]/AF514-1)</f>
        <v>2.8849844412775383E-2</v>
      </c>
      <c r="AH513" s="40">
        <v>41498</v>
      </c>
      <c r="AI513" s="42">
        <v>22.455051000000001</v>
      </c>
      <c r="AJ513" s="39">
        <f>IF(ISBLANK(AH514),"",Short1[[#This Row],[Adj Close]]/AH514-1)</f>
        <v>-0.99945879706442364</v>
      </c>
      <c r="AK513" s="32">
        <v>41498</v>
      </c>
      <c r="AL513" s="47">
        <v>49.799999</v>
      </c>
      <c r="AM513" s="36">
        <f>IF(ISBLANK(AL514),"",Short2[[#This Row],[Adj Close]]/AL514-1)</f>
        <v>-3.7309124299246044E-2</v>
      </c>
      <c r="AN513" s="40">
        <v>41498</v>
      </c>
      <c r="AO513" s="42">
        <v>33.138527000000003</v>
      </c>
      <c r="AP513" s="39">
        <f>IF(ISBLANK(AO514),"",Short3[[#This Row],[Adj Close]]/AO514-1)</f>
        <v>-2.6888895107732069E-2</v>
      </c>
      <c r="AQ513" s="32">
        <v>41498</v>
      </c>
      <c r="AR513" s="47">
        <v>7.5292399999999997</v>
      </c>
      <c r="AS513" s="36">
        <f>IF(ISBLANK(AR514),"",Short4[[#This Row],[Adj Close]]/AR514-1)</f>
        <v>-4.4337202529449282E-2</v>
      </c>
      <c r="AT513" s="40">
        <v>41498</v>
      </c>
      <c r="AU513" s="42">
        <v>36.229762999999998</v>
      </c>
      <c r="AV513" s="39">
        <f>IF(ISBLANK(AU514),"",Short5[[#This Row],[Adj Close]]/AU514-1)</f>
        <v>8.4688837019839536E-3</v>
      </c>
      <c r="AZ513" s="40">
        <v>41498</v>
      </c>
      <c r="BA513" s="42">
        <v>34.556086999999998</v>
      </c>
      <c r="BB513" s="39">
        <f>IF(ISBLANK(BA514),"",Short7[[#This Row],[Adj Close]]/BA514-1)</f>
        <v>0.12642927415285188</v>
      </c>
    </row>
    <row r="514" spans="1:54" x14ac:dyDescent="0.25">
      <c r="A514" s="40">
        <v>41491</v>
      </c>
      <c r="B514" s="42">
        <v>1691.420044</v>
      </c>
      <c r="C514" s="39">
        <f>IF(ISBLANK(B515), "", GSPC[[#This Row],[Adj Close]]/B515-1)</f>
        <v>-1.067457435079211E-2</v>
      </c>
      <c r="G514" s="32">
        <v>41491</v>
      </c>
      <c r="H514">
        <v>45.058784000000003</v>
      </c>
      <c r="I514" s="36">
        <f>IF(ISBLANK(H515),"",Long1[[#This Row],[Adj Close]]/H515-1)</f>
        <v>6.2323004749249566E-2</v>
      </c>
      <c r="P514" s="40">
        <v>41491</v>
      </c>
      <c r="Q514" s="38">
        <v>23.389831999999998</v>
      </c>
      <c r="R514" s="39">
        <f>IF(ISBLANK(Q515),"",Long4[[#This Row],[Adj Close]]/Q515-1)</f>
        <v>-1.1036137988467809E-2</v>
      </c>
      <c r="V514" s="40">
        <v>41491</v>
      </c>
      <c r="W514" s="38">
        <v>11.96</v>
      </c>
      <c r="X514" s="39">
        <f>IF(ISBLANK(W515),"",Long6[[#This Row],[Adj Close]]/W515-1)</f>
        <v>2.1349274124679685E-2</v>
      </c>
      <c r="Y514" s="32">
        <v>41491</v>
      </c>
      <c r="Z514">
        <v>5.6397919999999999</v>
      </c>
      <c r="AA514" s="36">
        <f>IF(ISBLANK(Z515),"",Long7[[#This Row],[Adj Close]]/Z515-1)</f>
        <v>0</v>
      </c>
      <c r="AE514" s="32">
        <v>41491</v>
      </c>
      <c r="AF514" s="47">
        <v>30.272086999999999</v>
      </c>
      <c r="AG514" s="36">
        <f>IF(ISBLANK(AF515),"",Short0[[#This Row],[Adj Close]]/AF515-1)</f>
        <v>-5.1282288338653226E-2</v>
      </c>
      <c r="AH514" s="40">
        <v>41491</v>
      </c>
      <c r="AI514" s="42">
        <v>22.647285</v>
      </c>
      <c r="AJ514" s="39">
        <f>IF(ISBLANK(AH515),"",Short1[[#This Row],[Adj Close]]/AH515-1)</f>
        <v>-0.99945407181081858</v>
      </c>
      <c r="AK514" s="32">
        <v>41491</v>
      </c>
      <c r="AL514" s="47">
        <v>51.73</v>
      </c>
      <c r="AM514" s="36">
        <f>IF(ISBLANK(AL515),"",Short2[[#This Row],[Adj Close]]/AL515-1)</f>
        <v>-1.6539886560452022E-2</v>
      </c>
      <c r="AN514" s="40">
        <v>41491</v>
      </c>
      <c r="AO514" s="42">
        <v>34.054206999999998</v>
      </c>
      <c r="AP514" s="39">
        <f>IF(ISBLANK(AO515),"",Short3[[#This Row],[Adj Close]]/AO515-1)</f>
        <v>2.170330773160134E-2</v>
      </c>
      <c r="AQ514" s="32">
        <v>41491</v>
      </c>
      <c r="AR514" s="47">
        <v>7.8785530000000001</v>
      </c>
      <c r="AS514" s="36">
        <f>IF(ISBLANK(AR515),"",Short4[[#This Row],[Adj Close]]/AR515-1)</f>
        <v>-0.1035025691985878</v>
      </c>
      <c r="AT514" s="40">
        <v>41491</v>
      </c>
      <c r="AU514" s="42">
        <v>35.925514</v>
      </c>
      <c r="AV514" s="39">
        <f>IF(ISBLANK(AU515),"",Short5[[#This Row],[Adj Close]]/AU515-1)</f>
        <v>4.2231939459563828E-2</v>
      </c>
      <c r="AZ514" s="40">
        <v>41491</v>
      </c>
      <c r="BA514" s="42">
        <v>30.677547000000001</v>
      </c>
      <c r="BB514" s="39">
        <f>IF(ISBLANK(BA515),"",Short7[[#This Row],[Adj Close]]/BA515-1)</f>
        <v>0.10378685653894348</v>
      </c>
    </row>
    <row r="515" spans="1:54" x14ac:dyDescent="0.25">
      <c r="A515" s="40">
        <v>41484</v>
      </c>
      <c r="B515" s="42">
        <v>1709.670044</v>
      </c>
      <c r="C515" s="39">
        <f>IF(ISBLANK(B516), "", GSPC[[#This Row],[Adj Close]]/B516-1)</f>
        <v>1.0652333369399081E-2</v>
      </c>
      <c r="G515" s="32">
        <v>41484</v>
      </c>
      <c r="H515">
        <v>42.415332999999997</v>
      </c>
      <c r="I515" s="36">
        <f>IF(ISBLANK(H516),"",Long1[[#This Row],[Adj Close]]/H516-1)</f>
        <v>1.2428485491916996E-2</v>
      </c>
      <c r="P515" s="40">
        <v>41484</v>
      </c>
      <c r="Q515" s="38">
        <v>23.650846000000001</v>
      </c>
      <c r="R515" s="39">
        <f>IF(ISBLANK(Q516),"",Long4[[#This Row],[Adj Close]]/Q516-1)</f>
        <v>2.6754707697298263E-2</v>
      </c>
      <c r="V515" s="40">
        <v>41484</v>
      </c>
      <c r="W515" s="38">
        <v>11.71</v>
      </c>
      <c r="X515" s="39">
        <f>IF(ISBLANK(W516),"",Long6[[#This Row],[Adj Close]]/W516-1)</f>
        <v>7.7452667814115195E-3</v>
      </c>
      <c r="Y515" s="32">
        <v>41484</v>
      </c>
      <c r="Z515">
        <v>5.6397919999999999</v>
      </c>
      <c r="AA515" s="36">
        <f>IF(ISBLANK(Z516),"",Long7[[#This Row],[Adj Close]]/Z516-1)</f>
        <v>0</v>
      </c>
      <c r="AE515" s="32">
        <v>41484</v>
      </c>
      <c r="AF515" s="47">
        <v>31.908424</v>
      </c>
      <c r="AG515" s="36">
        <f>IF(ISBLANK(AF516),"",Short0[[#This Row],[Adj Close]]/AF516-1)</f>
        <v>3.4266879576476228E-2</v>
      </c>
      <c r="AH515" s="40">
        <v>41484</v>
      </c>
      <c r="AI515" s="42">
        <v>23.142672000000001</v>
      </c>
      <c r="AJ515" s="39">
        <f>IF(ISBLANK(AH516),"",Short1[[#This Row],[Adj Close]]/AH516-1)</f>
        <v>-0.99944203601996284</v>
      </c>
      <c r="AK515" s="32">
        <v>41484</v>
      </c>
      <c r="AL515" s="47">
        <v>52.599997999999999</v>
      </c>
      <c r="AM515" s="36">
        <f>IF(ISBLANK(AL516),"",Short2[[#This Row],[Adj Close]]/AL516-1)</f>
        <v>4.2409810590761099E-2</v>
      </c>
      <c r="AN515" s="40">
        <v>41484</v>
      </c>
      <c r="AO515" s="42">
        <v>33.330818000000001</v>
      </c>
      <c r="AP515" s="39">
        <f>IF(ISBLANK(AO516),"",Short3[[#This Row],[Adj Close]]/AO516-1)</f>
        <v>8.8842322121897466E-2</v>
      </c>
      <c r="AQ515" s="32">
        <v>41484</v>
      </c>
      <c r="AR515" s="47">
        <v>8.7881490000000007</v>
      </c>
      <c r="AS515" s="36">
        <f>IF(ISBLANK(AR516),"",Short4[[#This Row],[Adj Close]]/AR516-1)</f>
        <v>5.4794619198353045E-2</v>
      </c>
      <c r="AT515" s="40">
        <v>41484</v>
      </c>
      <c r="AU515" s="42">
        <v>34.469788000000001</v>
      </c>
      <c r="AV515" s="39">
        <f>IF(ISBLANK(AU516),"",Short5[[#This Row],[Adj Close]]/AU516-1)</f>
        <v>-0.22106081909562958</v>
      </c>
      <c r="AZ515" s="40">
        <v>41484</v>
      </c>
      <c r="BA515" s="42">
        <v>27.792998999999998</v>
      </c>
      <c r="BB515" s="39">
        <f>IF(ISBLANK(BA516),"",Short7[[#This Row],[Adj Close]]/BA516-1)</f>
        <v>-7.070714197012784E-2</v>
      </c>
    </row>
    <row r="516" spans="1:54" x14ac:dyDescent="0.25">
      <c r="A516" s="40">
        <v>41477</v>
      </c>
      <c r="B516" s="42">
        <v>1691.650024</v>
      </c>
      <c r="C516" s="39">
        <f>IF(ISBLANK(B517), "", GSPC[[#This Row],[Adj Close]]/B517-1)</f>
        <v>-2.5999917784513826E-4</v>
      </c>
      <c r="G516" s="32">
        <v>41477</v>
      </c>
      <c r="H516">
        <v>41.894646000000002</v>
      </c>
      <c r="I516" s="36">
        <f>IF(ISBLANK(H517),"",Long1[[#This Row],[Adj Close]]/H517-1)</f>
        <v>-3.6300017762869397E-2</v>
      </c>
      <c r="P516" s="40">
        <v>41477</v>
      </c>
      <c r="Q516" s="38">
        <v>23.034562999999999</v>
      </c>
      <c r="R516" s="39">
        <f>IF(ISBLANK(Q517),"",Long4[[#This Row],[Adj Close]]/Q517-1)</f>
        <v>-1.2574379224303822E-3</v>
      </c>
      <c r="V516" s="40">
        <v>41477</v>
      </c>
      <c r="W516" s="38">
        <v>11.62</v>
      </c>
      <c r="X516" s="39">
        <f>IF(ISBLANK(W517),"",Long6[[#This Row],[Adj Close]]/W517-1)</f>
        <v>6.0606060606058776E-3</v>
      </c>
      <c r="Y516" s="32">
        <v>41477</v>
      </c>
      <c r="Z516">
        <v>5.6397919999999999</v>
      </c>
      <c r="AA516" s="36">
        <f>IF(ISBLANK(Z517),"",Long7[[#This Row],[Adj Close]]/Z517-1)</f>
        <v>0</v>
      </c>
      <c r="AE516" s="32">
        <v>41477</v>
      </c>
      <c r="AF516" s="47">
        <v>30.851247999999998</v>
      </c>
      <c r="AG516" s="36">
        <f>IF(ISBLANK(AF517),"",Short0[[#This Row],[Adj Close]]/AF517-1)</f>
        <v>-5.5446246548806144E-2</v>
      </c>
      <c r="AH516" s="40">
        <v>41477</v>
      </c>
      <c r="AI516" s="42">
        <v>21.922692999999999</v>
      </c>
      <c r="AJ516" s="39">
        <f>IF(ISBLANK(AH517),"",Short1[[#This Row],[Adj Close]]/AH517-1)</f>
        <v>-0.9994713601880878</v>
      </c>
      <c r="AK516" s="32">
        <v>41477</v>
      </c>
      <c r="AL516" s="47">
        <v>50.459999000000003</v>
      </c>
      <c r="AM516" s="36">
        <f>IF(ISBLANK(AL517),"",Short2[[#This Row],[Adj Close]]/AL517-1)</f>
        <v>1.5904993593919725E-2</v>
      </c>
      <c r="AN516" s="40">
        <v>41477</v>
      </c>
      <c r="AO516" s="42">
        <v>30.611243999999999</v>
      </c>
      <c r="AP516" s="39">
        <f>IF(ISBLANK(AO517),"",Short3[[#This Row],[Adj Close]]/AO517-1)</f>
        <v>2.3262891293148735E-2</v>
      </c>
      <c r="AQ516" s="32">
        <v>41477</v>
      </c>
      <c r="AR516" s="47">
        <v>8.3316210000000002</v>
      </c>
      <c r="AS516" s="36">
        <f>IF(ISBLANK(AR517),"",Short4[[#This Row],[Adj Close]]/AR517-1)</f>
        <v>4.4666017670353941E-2</v>
      </c>
      <c r="AT516" s="40">
        <v>41477</v>
      </c>
      <c r="AU516" s="42">
        <v>44.252220000000001</v>
      </c>
      <c r="AV516" s="39">
        <f>IF(ISBLANK(AU517),"",Short5[[#This Row],[Adj Close]]/AU517-1)</f>
        <v>-2.5740687241726956E-2</v>
      </c>
      <c r="AZ516" s="40">
        <v>41477</v>
      </c>
      <c r="BA516" s="42">
        <v>29.907686000000002</v>
      </c>
      <c r="BB516" s="39">
        <f>IF(ISBLANK(BA517),"",Short7[[#This Row],[Adj Close]]/BA517-1)</f>
        <v>2.3682402383423895E-2</v>
      </c>
    </row>
    <row r="517" spans="1:54" x14ac:dyDescent="0.25">
      <c r="A517" s="40">
        <v>41470</v>
      </c>
      <c r="B517" s="42">
        <v>1692.089966</v>
      </c>
      <c r="C517" s="39">
        <f>IF(ISBLANK(B518), "", GSPC[[#This Row],[Adj Close]]/B518-1)</f>
        <v>7.0825474606266425E-3</v>
      </c>
      <c r="G517" s="32">
        <v>41470</v>
      </c>
      <c r="H517">
        <v>43.472706000000002</v>
      </c>
      <c r="I517" s="36">
        <f>IF(ISBLANK(H518),"",Long1[[#This Row],[Adj Close]]/H518-1)</f>
        <v>1.4761812208434755E-3</v>
      </c>
      <c r="P517" s="40">
        <v>41470</v>
      </c>
      <c r="Q517" s="38">
        <v>23.063564</v>
      </c>
      <c r="R517" s="39">
        <f>IF(ISBLANK(Q518),"",Long4[[#This Row],[Adj Close]]/Q518-1)</f>
        <v>1.9551498491420682E-2</v>
      </c>
      <c r="V517" s="40">
        <v>41470</v>
      </c>
      <c r="W517" s="38">
        <v>11.55</v>
      </c>
      <c r="X517" s="39">
        <f>IF(ISBLANK(W518),"",Long6[[#This Row],[Adj Close]]/W518-1)</f>
        <v>-2.5906735751294319E-3</v>
      </c>
      <c r="Y517" s="32">
        <v>41470</v>
      </c>
      <c r="Z517">
        <v>5.6397919999999999</v>
      </c>
      <c r="AA517" s="36">
        <f>IF(ISBLANK(Z518),"",Long7[[#This Row],[Adj Close]]/Z518-1)</f>
        <v>0.11111128623361144</v>
      </c>
      <c r="AE517" s="32">
        <v>41470</v>
      </c>
      <c r="AF517" s="47">
        <v>32.662247000000001</v>
      </c>
      <c r="AG517" s="36">
        <f>IF(ISBLANK(AF518),"",Short0[[#This Row],[Adj Close]]/AF518-1)</f>
        <v>-3.9893332609040488E-2</v>
      </c>
      <c r="AH517" s="40">
        <v>41470</v>
      </c>
      <c r="AI517" s="42">
        <v>21.419906999999998</v>
      </c>
      <c r="AJ517" s="39">
        <f>IF(ISBLANK(AH518),"",Short1[[#This Row],[Adj Close]]/AH518-1)</f>
        <v>-0.99948339707691192</v>
      </c>
      <c r="AK517" s="32">
        <v>41470</v>
      </c>
      <c r="AL517" s="47">
        <v>49.669998</v>
      </c>
      <c r="AM517" s="36">
        <f>IF(ISBLANK(AL518),"",Short2[[#This Row],[Adj Close]]/AL518-1)</f>
        <v>-2.0701951484583092E-2</v>
      </c>
      <c r="AN517" s="40">
        <v>41470</v>
      </c>
      <c r="AO517" s="42">
        <v>29.915327000000001</v>
      </c>
      <c r="AP517" s="39">
        <f>IF(ISBLANK(AO518),"",Short3[[#This Row],[Adj Close]]/AO518-1)</f>
        <v>1.8074218722083257E-2</v>
      </c>
      <c r="AQ517" s="32">
        <v>41470</v>
      </c>
      <c r="AR517" s="47">
        <v>7.9753920000000003</v>
      </c>
      <c r="AS517" s="36">
        <f>IF(ISBLANK(AR518),"",Short4[[#This Row],[Adj Close]]/AR518-1)</f>
        <v>0.21560365129573933</v>
      </c>
      <c r="AT517" s="40">
        <v>41470</v>
      </c>
      <c r="AU517" s="42">
        <v>45.421398000000003</v>
      </c>
      <c r="AV517" s="39">
        <f>IF(ISBLANK(AU518),"",Short5[[#This Row],[Adj Close]]/AU518-1)</f>
        <v>-3.7432998010628937E-2</v>
      </c>
      <c r="AZ517" s="40">
        <v>41470</v>
      </c>
      <c r="BA517" s="42">
        <v>29.215786000000001</v>
      </c>
      <c r="BB517" s="39">
        <f>IF(ISBLANK(BA518),"",Short7[[#This Row],[Adj Close]]/BA518-1)</f>
        <v>5.1560949212034357E-2</v>
      </c>
    </row>
    <row r="518" spans="1:54" x14ac:dyDescent="0.25">
      <c r="A518" s="40">
        <v>41463</v>
      </c>
      <c r="B518" s="42">
        <v>1680.1899410000001</v>
      </c>
      <c r="C518" s="39">
        <f>IF(ISBLANK(B519), "", GSPC[[#This Row],[Adj Close]]/B519-1)</f>
        <v>2.9597537552186193E-2</v>
      </c>
      <c r="G518" s="32">
        <v>41463</v>
      </c>
      <c r="H518">
        <v>43.408627000000003</v>
      </c>
      <c r="I518" s="36">
        <f>IF(ISBLANK(H519),"",Long1[[#This Row],[Adj Close]]/H519-1)</f>
        <v>3.1208379026701039E-2</v>
      </c>
      <c r="P518" s="40">
        <v>41463</v>
      </c>
      <c r="Q518" s="38">
        <v>22.621283999999999</v>
      </c>
      <c r="R518" s="39">
        <f>IF(ISBLANK(Q519),"",Long4[[#This Row],[Adj Close]]/Q519-1)</f>
        <v>5.7985541497898918E-2</v>
      </c>
      <c r="V518" s="40">
        <v>41463</v>
      </c>
      <c r="W518" s="38">
        <v>11.58</v>
      </c>
      <c r="X518" s="39">
        <f>IF(ISBLANK(W519),"",Long6[[#This Row],[Adj Close]]/W519-1)</f>
        <v>7.7209302325581319E-2</v>
      </c>
      <c r="Y518" s="32">
        <v>41463</v>
      </c>
      <c r="Z518">
        <v>5.075812</v>
      </c>
      <c r="AA518" s="36">
        <f>IF(ISBLANK(Z519),"",Long7[[#This Row],[Adj Close]]/Z519-1)</f>
        <v>3.8461530592683424E-2</v>
      </c>
      <c r="AE518" s="32">
        <v>41463</v>
      </c>
      <c r="AF518" s="47">
        <v>34.019393999999998</v>
      </c>
      <c r="AG518" s="36">
        <f>IF(ISBLANK(AF519),"",Short0[[#This Row],[Adj Close]]/AF519-1)</f>
        <v>9.1953459613805411E-2</v>
      </c>
      <c r="AH518" s="40">
        <v>41463</v>
      </c>
      <c r="AI518" s="42">
        <v>21.981836000000001</v>
      </c>
      <c r="AJ518" s="39">
        <f>IF(ISBLANK(AH519),"",Short1[[#This Row],[Adj Close]]/AH519-1)</f>
        <v>-0.99946975501736779</v>
      </c>
      <c r="AK518" s="32">
        <v>41463</v>
      </c>
      <c r="AL518" s="47">
        <v>50.720001000000003</v>
      </c>
      <c r="AM518" s="36">
        <f>IF(ISBLANK(AL519),"",Short2[[#This Row],[Adj Close]]/AL519-1)</f>
        <v>2.8386070559610843E-2</v>
      </c>
      <c r="AN518" s="40">
        <v>41463</v>
      </c>
      <c r="AO518" s="42">
        <v>29.384229999999999</v>
      </c>
      <c r="AP518" s="39">
        <f>IF(ISBLANK(AO519),"",Short3[[#This Row],[Adj Close]]/AO519-1)</f>
        <v>4.053169251863431E-2</v>
      </c>
      <c r="AQ518" s="32">
        <v>41463</v>
      </c>
      <c r="AR518" s="47">
        <v>6.5608490000000002</v>
      </c>
      <c r="AS518" s="36">
        <f>IF(ISBLANK(AR519),"",Short4[[#This Row],[Adj Close]]/AR519-1)</f>
        <v>3.2661890908667335E-2</v>
      </c>
      <c r="AT518" s="40">
        <v>41463</v>
      </c>
      <c r="AU518" s="42">
        <v>47.187778000000002</v>
      </c>
      <c r="AV518" s="39">
        <f>IF(ISBLANK(AU519),"",Short5[[#This Row],[Adj Close]]/AU519-1)</f>
        <v>4.3720777234570685E-2</v>
      </c>
      <c r="AZ518" s="40">
        <v>41463</v>
      </c>
      <c r="BA518" s="42">
        <v>27.783255</v>
      </c>
      <c r="BB518" s="39">
        <f>IF(ISBLANK(BA519),"",Short7[[#This Row],[Adj Close]]/BA519-1)</f>
        <v>2.1863665372898966E-2</v>
      </c>
    </row>
    <row r="519" spans="1:54" x14ac:dyDescent="0.25">
      <c r="A519" s="40">
        <v>41456</v>
      </c>
      <c r="B519" s="42">
        <v>1631.8900149999999</v>
      </c>
      <c r="C519" s="39">
        <f>IF(ISBLANK(B520), "", GSPC[[#This Row],[Adj Close]]/B520-1)</f>
        <v>1.5943662087328336E-2</v>
      </c>
      <c r="G519" s="32">
        <v>41456</v>
      </c>
      <c r="H519">
        <v>42.094912999999998</v>
      </c>
      <c r="I519" s="36">
        <f>IF(ISBLANK(H520),"",Long1[[#This Row],[Adj Close]]/H520-1)</f>
        <v>4.9740600444385663E-2</v>
      </c>
      <c r="P519" s="40">
        <v>41456</v>
      </c>
      <c r="Q519" s="38">
        <v>21.381468000000002</v>
      </c>
      <c r="R519" s="39">
        <f>IF(ISBLANK(Q520),"",Long4[[#This Row],[Adj Close]]/Q520-1)</f>
        <v>0</v>
      </c>
      <c r="V519" s="40">
        <v>41456</v>
      </c>
      <c r="W519" s="38">
        <v>10.75</v>
      </c>
      <c r="X519" s="39">
        <f>IF(ISBLANK(W520),"",Long6[[#This Row],[Adj Close]]/W520-1)</f>
        <v>6.8588469184890588E-2</v>
      </c>
      <c r="Y519" s="32">
        <v>41456</v>
      </c>
      <c r="Z519">
        <v>4.8878190000000004</v>
      </c>
      <c r="AA519" s="36">
        <f>IF(ISBLANK(Z520),"",Long7[[#This Row],[Adj Close]]/Z520-1)</f>
        <v>-7.1428557858811081E-2</v>
      </c>
      <c r="AE519" s="32">
        <v>41456</v>
      </c>
      <c r="AF519" s="47">
        <v>31.154619</v>
      </c>
      <c r="AG519" s="36">
        <f>IF(ISBLANK(AF520),"",Short0[[#This Row],[Adj Close]]/AF520-1)</f>
        <v>-5.8545810050024794E-2</v>
      </c>
      <c r="AH519" s="40">
        <v>41456</v>
      </c>
      <c r="AI519" s="42">
        <v>21.981836000000001</v>
      </c>
      <c r="AJ519" s="39">
        <f>IF(ISBLANK(AH520),"",Short1[[#This Row],[Adj Close]]/AH520-1)</f>
        <v>-0.99946966546840699</v>
      </c>
      <c r="AK519" s="32">
        <v>41456</v>
      </c>
      <c r="AL519" s="47">
        <v>49.32</v>
      </c>
      <c r="AM519" s="36">
        <f>IF(ISBLANK(AL520),"",Short2[[#This Row],[Adj Close]]/AL520-1)</f>
        <v>6.3848122005001784E-2</v>
      </c>
      <c r="AN519" s="40">
        <v>41456</v>
      </c>
      <c r="AO519" s="42">
        <v>28.239629999999998</v>
      </c>
      <c r="AP519" s="39">
        <f>IF(ISBLANK(AO520),"",Short3[[#This Row],[Adj Close]]/AO520-1)</f>
        <v>-6.1230870038369023E-3</v>
      </c>
      <c r="AQ519" s="32">
        <v>41456</v>
      </c>
      <c r="AR519" s="47">
        <v>6.3533369999999998</v>
      </c>
      <c r="AS519" s="36">
        <f>IF(ISBLANK(AR520),"",Short4[[#This Row],[Adj Close]]/AR520-1)</f>
        <v>1.5478147679420573E-2</v>
      </c>
      <c r="AT519" s="40">
        <v>41456</v>
      </c>
      <c r="AU519" s="42">
        <v>45.211112999999997</v>
      </c>
      <c r="AV519" s="39">
        <f>IF(ISBLANK(AU520),"",Short5[[#This Row],[Adj Close]]/AU520-1)</f>
        <v>-1.1151178201116441E-3</v>
      </c>
      <c r="AZ519" s="40">
        <v>41456</v>
      </c>
      <c r="BA519" s="42">
        <v>27.188808000000002</v>
      </c>
      <c r="BB519" s="39">
        <f>IF(ISBLANK(BA520),"",Short7[[#This Row],[Adj Close]]/BA520-1)</f>
        <v>-7.4703270263989374E-3</v>
      </c>
    </row>
    <row r="520" spans="1:54" x14ac:dyDescent="0.25">
      <c r="A520" s="40">
        <v>41449</v>
      </c>
      <c r="B520" s="42">
        <v>1606.280029</v>
      </c>
      <c r="C520" s="39">
        <f>IF(ISBLANK(B521), "", GSPC[[#This Row],[Adj Close]]/B521-1)</f>
        <v>8.6973835775143726E-3</v>
      </c>
      <c r="G520" s="32">
        <v>41449</v>
      </c>
      <c r="H520">
        <v>40.100299999999997</v>
      </c>
      <c r="I520" s="36">
        <f>IF(ISBLANK(H521),"",Long1[[#This Row],[Adj Close]]/H521-1)</f>
        <v>8.6639053629804508E-3</v>
      </c>
      <c r="P520" s="40">
        <v>41449</v>
      </c>
      <c r="Q520" s="38">
        <v>21.381468000000002</v>
      </c>
      <c r="R520" s="39">
        <f>IF(ISBLANK(Q521),"",Long4[[#This Row],[Adj Close]]/Q521-1)</f>
        <v>-1.0160623065271768E-3</v>
      </c>
      <c r="V520" s="40">
        <v>41449</v>
      </c>
      <c r="W520" s="38">
        <v>10.06</v>
      </c>
      <c r="X520" s="39">
        <f>IF(ISBLANK(W521),"",Long6[[#This Row],[Adj Close]]/W521-1)</f>
        <v>6.0000000000000053E-3</v>
      </c>
      <c r="Y520" s="32">
        <v>41449</v>
      </c>
      <c r="Z520">
        <v>5.2638049999999996</v>
      </c>
      <c r="AA520" s="36">
        <f>IF(ISBLANK(Z521),"",Long7[[#This Row],[Adj Close]]/Z521-1)</f>
        <v>-1.7543948059297598E-2</v>
      </c>
      <c r="AE520" s="32">
        <v>41449</v>
      </c>
      <c r="AF520" s="47">
        <v>33.092018000000003</v>
      </c>
      <c r="AG520" s="36">
        <f>IF(ISBLANK(AF521),"",Short0[[#This Row],[Adj Close]]/AF521-1)</f>
        <v>2.2411222022970634E-2</v>
      </c>
      <c r="AH520" s="40">
        <v>41449</v>
      </c>
      <c r="AI520" s="42">
        <v>20.207322999999999</v>
      </c>
      <c r="AJ520" s="39">
        <f>IF(ISBLANK(AH521),"",Short1[[#This Row],[Adj Close]]/AH521-1)</f>
        <v>-0.99951239508228362</v>
      </c>
      <c r="AK520" s="32">
        <v>41449</v>
      </c>
      <c r="AL520" s="47">
        <v>46.360000999999997</v>
      </c>
      <c r="AM520" s="36">
        <f>IF(ISBLANK(AL521),"",Short2[[#This Row],[Adj Close]]/AL521-1)</f>
        <v>5.7240663956244608E-2</v>
      </c>
      <c r="AN520" s="40">
        <v>41449</v>
      </c>
      <c r="AO520" s="42">
        <v>28.413609000000001</v>
      </c>
      <c r="AP520" s="39">
        <f>IF(ISBLANK(AO521),"",Short3[[#This Row],[Adj Close]]/AO521-1)</f>
        <v>1.3059028988775978E-2</v>
      </c>
      <c r="AQ520" s="32">
        <v>41449</v>
      </c>
      <c r="AR520" s="47">
        <v>6.2564979999999997</v>
      </c>
      <c r="AS520" s="36">
        <f>IF(ISBLANK(AR521),"",Short4[[#This Row],[Adj Close]]/AR521-1)</f>
        <v>3.6676298571485466E-2</v>
      </c>
      <c r="AT520" s="40">
        <v>41449</v>
      </c>
      <c r="AU520" s="42">
        <v>45.261584999999997</v>
      </c>
      <c r="AV520" s="39">
        <f>IF(ISBLANK(AU521),"",Short5[[#This Row],[Adj Close]]/AU521-1)</f>
        <v>-5.080229772458067E-2</v>
      </c>
      <c r="AZ520" s="40">
        <v>41449</v>
      </c>
      <c r="BA520" s="42">
        <v>27.393446000000001</v>
      </c>
      <c r="BB520" s="39">
        <f>IF(ISBLANK(BA521),"",Short7[[#This Row],[Adj Close]]/BA521-1)</f>
        <v>4.8489425501987871E-2</v>
      </c>
    </row>
    <row r="521" spans="1:54" x14ac:dyDescent="0.25">
      <c r="A521" s="40">
        <v>41442</v>
      </c>
      <c r="B521" s="42">
        <v>1592.4300539999999</v>
      </c>
      <c r="C521" s="39">
        <f>IF(ISBLANK(B522), "", GSPC[[#This Row],[Adj Close]]/B522-1)</f>
        <v>-2.1085199401070898E-2</v>
      </c>
      <c r="G521" s="32">
        <v>41442</v>
      </c>
      <c r="H521">
        <v>39.755859000000001</v>
      </c>
      <c r="I521" s="36">
        <f>IF(ISBLANK(H522),"",Long1[[#This Row],[Adj Close]]/H522-1)</f>
        <v>-2.5907984583829258E-2</v>
      </c>
      <c r="P521" s="40">
        <v>41442</v>
      </c>
      <c r="Q521" s="38">
        <v>21.403214999999999</v>
      </c>
      <c r="R521" s="39">
        <f>IF(ISBLANK(Q522),"",Long4[[#This Row],[Adj Close]]/Q522-1)</f>
        <v>-2.9904767274664845E-2</v>
      </c>
      <c r="V521" s="40">
        <v>41442</v>
      </c>
      <c r="W521" s="38">
        <v>10</v>
      </c>
      <c r="X521" s="39">
        <f>IF(ISBLANK(W522),"",Long6[[#This Row],[Adj Close]]/W522-1)</f>
        <v>-2.34375E-2</v>
      </c>
      <c r="Y521" s="32">
        <v>41442</v>
      </c>
      <c r="Z521">
        <v>5.3578020000000004</v>
      </c>
      <c r="AA521" s="36">
        <f>IF(ISBLANK(Z522),"",Long7[[#This Row],[Adj Close]]/Z522-1)</f>
        <v>-5.0000070924601347E-2</v>
      </c>
      <c r="AE521" s="32">
        <v>41442</v>
      </c>
      <c r="AF521" s="47">
        <v>32.366641999999999</v>
      </c>
      <c r="AG521" s="36">
        <f>IF(ISBLANK(AF522),"",Short0[[#This Row],[Adj Close]]/AF522-1)</f>
        <v>-9.6848379794985395E-2</v>
      </c>
      <c r="AH521" s="40">
        <v>41442</v>
      </c>
      <c r="AI521" s="42">
        <v>19.793268000000001</v>
      </c>
      <c r="AJ521" s="39">
        <f>IF(ISBLANK(AH522),"",Short1[[#This Row],[Adj Close]]/AH522-1)</f>
        <v>-0.99952230558706412</v>
      </c>
      <c r="AK521" s="32">
        <v>41442</v>
      </c>
      <c r="AL521" s="47">
        <v>43.849997999999999</v>
      </c>
      <c r="AM521" s="36">
        <f>IF(ISBLANK(AL522),"",Short2[[#This Row],[Adj Close]]/AL522-1)</f>
        <v>1.8110006965405212E-2</v>
      </c>
      <c r="AN521" s="40">
        <v>41442</v>
      </c>
      <c r="AO521" s="42">
        <v>28.047338</v>
      </c>
      <c r="AP521" s="39">
        <f>IF(ISBLANK(AO522),"",Short3[[#This Row],[Adj Close]]/AO522-1)</f>
        <v>-3.314383796834619E-2</v>
      </c>
      <c r="AQ521" s="32">
        <v>41442</v>
      </c>
      <c r="AR521" s="47">
        <v>6.0351509999999999</v>
      </c>
      <c r="AS521" s="36">
        <f>IF(ISBLANK(AR522),"",Short4[[#This Row],[Adj Close]]/AR522-1)</f>
        <v>9.837934687960237E-3</v>
      </c>
      <c r="AT521" s="40">
        <v>41442</v>
      </c>
      <c r="AU521" s="42">
        <v>47.684044</v>
      </c>
      <c r="AV521" s="39">
        <f>IF(ISBLANK(AU522),"",Short5[[#This Row],[Adj Close]]/AU522-1)</f>
        <v>-2.0221545120128859E-2</v>
      </c>
      <c r="AZ521" s="40">
        <v>41442</v>
      </c>
      <c r="BA521" s="42">
        <v>26.126583</v>
      </c>
      <c r="BB521" s="39">
        <f>IF(ISBLANK(BA522),"",Short7[[#This Row],[Adj Close]]/BA522-1)</f>
        <v>-3.6997334312114827E-2</v>
      </c>
    </row>
    <row r="522" spans="1:54" x14ac:dyDescent="0.25">
      <c r="A522" s="40">
        <v>41435</v>
      </c>
      <c r="B522" s="42">
        <v>1626.7299800000001</v>
      </c>
      <c r="C522" s="39">
        <f>IF(ISBLANK(B523), "", GSPC[[#This Row],[Adj Close]]/B523-1)</f>
        <v>-1.0131573311919384E-2</v>
      </c>
      <c r="G522" s="32">
        <v>41435</v>
      </c>
      <c r="H522">
        <v>40.813248000000002</v>
      </c>
      <c r="I522" s="36">
        <f>IF(ISBLANK(H523),"",Long1[[#This Row],[Adj Close]]/H523-1)</f>
        <v>-9.8023919442080665E-4</v>
      </c>
      <c r="P522" s="40">
        <v>41435</v>
      </c>
      <c r="Q522" s="38">
        <v>22.063003999999999</v>
      </c>
      <c r="R522" s="39">
        <f>IF(ISBLANK(Q523),"",Long4[[#This Row],[Adj Close]]/Q523-1)</f>
        <v>-1.9652230100816737E-2</v>
      </c>
      <c r="V522" s="40">
        <v>41435</v>
      </c>
      <c r="W522" s="38">
        <v>10.24</v>
      </c>
      <c r="X522" s="39">
        <f>IF(ISBLANK(W523),"",Long6[[#This Row],[Adj Close]]/W523-1)</f>
        <v>8.8669950738915482E-3</v>
      </c>
      <c r="Y522" s="32">
        <v>41435</v>
      </c>
      <c r="Z522">
        <v>5.6397919999999999</v>
      </c>
      <c r="AA522" s="36">
        <f>IF(ISBLANK(Z523),"",Long7[[#This Row],[Adj Close]]/Z523-1)</f>
        <v>1.6949238116446663E-2</v>
      </c>
      <c r="AE522" s="32">
        <v>41435</v>
      </c>
      <c r="AF522" s="47">
        <v>35.837440000000001</v>
      </c>
      <c r="AG522" s="36">
        <f>IF(ISBLANK(AF523),"",Short0[[#This Row],[Adj Close]]/AF523-1)</f>
        <v>1.1139724183475197E-2</v>
      </c>
      <c r="AH522" s="40">
        <v>41435</v>
      </c>
      <c r="AI522" s="42">
        <v>19.867207000000001</v>
      </c>
      <c r="AJ522" s="39">
        <f>IF(ISBLANK(AH523),"",Short1[[#This Row],[Adj Close]]/AH523-1)</f>
        <v>-0.99952044011296703</v>
      </c>
      <c r="AK522" s="32">
        <v>41435</v>
      </c>
      <c r="AL522" s="47">
        <v>43.07</v>
      </c>
      <c r="AM522" s="36">
        <f>IF(ISBLANK(AL523),"",Short2[[#This Row],[Adj Close]]/AL523-1)</f>
        <v>-8.0607557835447041E-3</v>
      </c>
      <c r="AN522" s="40">
        <v>41435</v>
      </c>
      <c r="AO522" s="42">
        <v>29.008800999999998</v>
      </c>
      <c r="AP522" s="39">
        <f>IF(ISBLANK(AO523),"",Short3[[#This Row],[Adj Close]]/AO523-1)</f>
        <v>3.5971295730818253E-2</v>
      </c>
      <c r="AQ522" s="32">
        <v>41435</v>
      </c>
      <c r="AR522" s="47">
        <v>5.976356</v>
      </c>
      <c r="AS522" s="36">
        <f>IF(ISBLANK(AR523),"",Short4[[#This Row],[Adj Close]]/AR523-1)</f>
        <v>1.7068926140620277E-2</v>
      </c>
      <c r="AT522" s="40">
        <v>41435</v>
      </c>
      <c r="AU522" s="42">
        <v>48.668190000000003</v>
      </c>
      <c r="AV522" s="39">
        <f>IF(ISBLANK(AU523),"",Short5[[#This Row],[Adj Close]]/AU523-1)</f>
        <v>-4.2845289588221869E-2</v>
      </c>
      <c r="AZ522" s="40">
        <v>41435</v>
      </c>
      <c r="BA522" s="42">
        <v>27.130333</v>
      </c>
      <c r="BB522" s="39">
        <f>IF(ISBLANK(BA523),"",Short7[[#This Row],[Adj Close]]/BA523-1)</f>
        <v>-1.7926671183869924E-3</v>
      </c>
    </row>
    <row r="523" spans="1:54" x14ac:dyDescent="0.25">
      <c r="A523" s="40">
        <v>41428</v>
      </c>
      <c r="B523" s="42">
        <v>1643.380005</v>
      </c>
      <c r="C523" s="39">
        <f>IF(ISBLANK(B524), "", GSPC[[#This Row],[Adj Close]]/B524-1)</f>
        <v>7.7510915765302002E-3</v>
      </c>
      <c r="G523" s="32">
        <v>41428</v>
      </c>
      <c r="H523">
        <v>40.853293999999998</v>
      </c>
      <c r="I523" s="36">
        <f>IF(ISBLANK(H524),"",Long1[[#This Row],[Adj Close]]/H524-1)</f>
        <v>7.5070113504700497E-3</v>
      </c>
      <c r="P523" s="40">
        <v>41428</v>
      </c>
      <c r="Q523" s="38">
        <v>22.505282999999999</v>
      </c>
      <c r="R523" s="39">
        <f>IF(ISBLANK(Q524),"",Long4[[#This Row],[Adj Close]]/Q524-1)</f>
        <v>3.046309129545488E-2</v>
      </c>
      <c r="V523" s="40">
        <v>41428</v>
      </c>
      <c r="W523" s="38">
        <v>10.15</v>
      </c>
      <c r="X523" s="39">
        <f>IF(ISBLANK(W524),"",Long6[[#This Row],[Adj Close]]/W524-1)</f>
        <v>2.9644268774704496E-3</v>
      </c>
      <c r="Y523" s="32">
        <v>41428</v>
      </c>
      <c r="Z523">
        <v>5.545795</v>
      </c>
      <c r="AA523" s="36">
        <f>IF(ISBLANK(Z524),"",Long7[[#This Row],[Adj Close]]/Z524-1)</f>
        <v>1.7241281272475373E-2</v>
      </c>
      <c r="AE523" s="32">
        <v>41428</v>
      </c>
      <c r="AF523" s="47">
        <v>35.442619000000001</v>
      </c>
      <c r="AG523" s="36">
        <f>IF(ISBLANK(AF524),"",Short0[[#This Row],[Adj Close]]/AF524-1)</f>
        <v>-1.8311214561202216E-2</v>
      </c>
      <c r="AH523" s="40">
        <v>41428</v>
      </c>
      <c r="AI523" s="42">
        <v>20.105264999999999</v>
      </c>
      <c r="AJ523" s="39">
        <f>IF(ISBLANK(AH524),"",Short1[[#This Row],[Adj Close]]/AH524-1)</f>
        <v>-0.99951461179112044</v>
      </c>
      <c r="AK523" s="32">
        <v>41428</v>
      </c>
      <c r="AL523" s="47">
        <v>43.419998</v>
      </c>
      <c r="AM523" s="36">
        <f>IF(ISBLANK(AL524),"",Short2[[#This Row],[Adj Close]]/AL524-1)</f>
        <v>-7.1428574483685892E-2</v>
      </c>
      <c r="AN523" s="40">
        <v>41428</v>
      </c>
      <c r="AO523" s="42">
        <v>28.001549000000001</v>
      </c>
      <c r="AP523" s="39">
        <f>IF(ISBLANK(AO524),"",Short3[[#This Row],[Adj Close]]/AO524-1)</f>
        <v>3.2807615826924152E-3</v>
      </c>
      <c r="AQ523" s="32">
        <v>41428</v>
      </c>
      <c r="AR523" s="47">
        <v>5.8760579999999996</v>
      </c>
      <c r="AS523" s="36">
        <f>IF(ISBLANK(AR524),"",Short4[[#This Row],[Adj Close]]/AR524-1)</f>
        <v>2.164755211246483E-2</v>
      </c>
      <c r="AT523" s="40">
        <v>41428</v>
      </c>
      <c r="AU523" s="42">
        <v>50.846733</v>
      </c>
      <c r="AV523" s="39">
        <f>IF(ISBLANK(AU524),"",Short5[[#This Row],[Adj Close]]/AU524-1)</f>
        <v>-6.0835504468464974E-3</v>
      </c>
      <c r="AZ523" s="40">
        <v>41428</v>
      </c>
      <c r="BA523" s="42">
        <v>27.179055999999999</v>
      </c>
      <c r="BB523" s="39">
        <f>IF(ISBLANK(BA524),"",Short7[[#This Row],[Adj Close]]/BA524-1)</f>
        <v>-6.3779820922898578E-2</v>
      </c>
    </row>
    <row r="524" spans="1:54" x14ac:dyDescent="0.25">
      <c r="A524" s="40">
        <v>41421</v>
      </c>
      <c r="B524" s="42">
        <v>1630.73999</v>
      </c>
      <c r="C524" s="39">
        <f>IF(ISBLANK(B525), "", GSPC[[#This Row],[Adj Close]]/B525-1)</f>
        <v>-1.1433066364205602E-2</v>
      </c>
      <c r="G524" s="32">
        <v>41421</v>
      </c>
      <c r="H524">
        <v>40.548893</v>
      </c>
      <c r="I524" s="36">
        <f>IF(ISBLANK(H525),"",Long1[[#This Row],[Adj Close]]/H525-1)</f>
        <v>6.7594533008501934E-2</v>
      </c>
      <c r="P524" s="40">
        <v>41421</v>
      </c>
      <c r="Q524" s="38">
        <v>21.839970000000001</v>
      </c>
      <c r="R524" s="39">
        <f>IF(ISBLANK(Q525),"",Long4[[#This Row],[Adj Close]]/Q525-1)</f>
        <v>-2.0678465384904587E-2</v>
      </c>
      <c r="V524" s="40">
        <v>41421</v>
      </c>
      <c r="W524" s="38">
        <v>10.119999999999999</v>
      </c>
      <c r="X524" s="39">
        <f>IF(ISBLANK(W525),"",Long6[[#This Row],[Adj Close]]/W525-1)</f>
        <v>3.7948717948717903E-2</v>
      </c>
      <c r="Y524" s="32">
        <v>41421</v>
      </c>
      <c r="Z524">
        <v>5.4517990000000003</v>
      </c>
      <c r="AA524" s="36">
        <f>IF(ISBLANK(Z525),"",Long7[[#This Row],[Adj Close]]/Z525-1)</f>
        <v>-6.4516106891383318E-2</v>
      </c>
      <c r="AE524" s="32">
        <v>41421</v>
      </c>
      <c r="AF524" s="47">
        <v>36.103721999999998</v>
      </c>
      <c r="AG524" s="36">
        <f>IF(ISBLANK(AF525),"",Short0[[#This Row],[Adj Close]]/AF525-1)</f>
        <v>-8.1093838643987115E-2</v>
      </c>
      <c r="AH524" s="40">
        <v>41421</v>
      </c>
      <c r="AI524" s="42">
        <v>20.244883999999999</v>
      </c>
      <c r="AJ524" s="39">
        <f>IF(ISBLANK(AH525),"",Short1[[#This Row],[Adj Close]]/AH525-1)</f>
        <v>-0.99951115844883376</v>
      </c>
      <c r="AK524" s="32">
        <v>41421</v>
      </c>
      <c r="AL524" s="47">
        <v>46.759998000000003</v>
      </c>
      <c r="AM524" s="36">
        <f>IF(ISBLANK(AL525),"",Short2[[#This Row],[Adj Close]]/AL525-1)</f>
        <v>4.3284203480589145E-2</v>
      </c>
      <c r="AN524" s="40">
        <v>41421</v>
      </c>
      <c r="AO524" s="42">
        <v>27.909983</v>
      </c>
      <c r="AP524" s="39">
        <f>IF(ISBLANK(AO525),"",Short3[[#This Row],[Adj Close]]/AO525-1)</f>
        <v>-2.245034685696401E-2</v>
      </c>
      <c r="AQ524" s="32">
        <v>41421</v>
      </c>
      <c r="AR524" s="47">
        <v>5.7515510000000001</v>
      </c>
      <c r="AS524" s="36">
        <f>IF(ISBLANK(AR525),"",Short4[[#This Row],[Adj Close]]/AR525-1)</f>
        <v>-7.7565611871415197E-3</v>
      </c>
      <c r="AT524" s="40">
        <v>41421</v>
      </c>
      <c r="AU524" s="42">
        <v>51.157955000000001</v>
      </c>
      <c r="AV524" s="39">
        <f>IF(ISBLANK(AU525),"",Short5[[#This Row],[Adj Close]]/AU525-1)</f>
        <v>1.7397274018053688E-2</v>
      </c>
      <c r="AZ524" s="40">
        <v>41421</v>
      </c>
      <c r="BA524" s="42">
        <v>29.030624</v>
      </c>
      <c r="BB524" s="39">
        <f>IF(ISBLANK(BA525),"",Short7[[#This Row],[Adj Close]]/BA525-1)</f>
        <v>3.8702705023538453E-2</v>
      </c>
    </row>
    <row r="525" spans="1:54" x14ac:dyDescent="0.25">
      <c r="A525" s="40">
        <v>41414</v>
      </c>
      <c r="B525" s="42">
        <v>1649.599976</v>
      </c>
      <c r="C525" s="39">
        <f>IF(ISBLANK(B526), "", GSPC[[#This Row],[Adj Close]]/B526-1)</f>
        <v>-1.0716831673606153E-2</v>
      </c>
      <c r="G525" s="32">
        <v>41414</v>
      </c>
      <c r="H525">
        <v>37.981547999999997</v>
      </c>
      <c r="I525" s="36">
        <f>IF(ISBLANK(H526),"",Long1[[#This Row],[Adj Close]]/H526-1)</f>
        <v>-3.1754136348291162E-2</v>
      </c>
      <c r="P525" s="40">
        <v>41414</v>
      </c>
      <c r="Q525" s="38">
        <v>22.301123</v>
      </c>
      <c r="R525" s="39">
        <f>IF(ISBLANK(Q526),"",Long4[[#This Row],[Adj Close]]/Q526-1)</f>
        <v>-3.2812629633987456E-2</v>
      </c>
      <c r="V525" s="40">
        <v>41414</v>
      </c>
      <c r="W525" s="38">
        <v>9.75</v>
      </c>
      <c r="X525" s="39">
        <f>IF(ISBLANK(W526),"",Long6[[#This Row],[Adj Close]]/W526-1)</f>
        <v>-3.0674846625766694E-3</v>
      </c>
      <c r="Y525" s="32">
        <v>41414</v>
      </c>
      <c r="Z525">
        <v>5.8277850000000004</v>
      </c>
      <c r="AA525" s="36">
        <f>IF(ISBLANK(Z526),"",Long7[[#This Row],[Adj Close]]/Z526-1)</f>
        <v>5.084753403254183E-2</v>
      </c>
      <c r="AE525" s="32">
        <v>41414</v>
      </c>
      <c r="AF525" s="47">
        <v>39.28989</v>
      </c>
      <c r="AG525" s="36">
        <f>IF(ISBLANK(AF526),"",Short0[[#This Row],[Adj Close]]/AF526-1)</f>
        <v>-2.3505134776800052E-2</v>
      </c>
      <c r="AH525" s="40">
        <v>41414</v>
      </c>
      <c r="AI525" s="42">
        <v>19.127924</v>
      </c>
      <c r="AJ525" s="39">
        <f>IF(ISBLANK(AH526),"",Short1[[#This Row],[Adj Close]]/AH526-1)</f>
        <v>-0.99953805095756754</v>
      </c>
      <c r="AK525" s="32">
        <v>41414</v>
      </c>
      <c r="AL525" s="47">
        <v>44.82</v>
      </c>
      <c r="AM525" s="36">
        <f>IF(ISBLANK(AL526),"",Short2[[#This Row],[Adj Close]]/AL526-1)</f>
        <v>-1.3644344490412519E-2</v>
      </c>
      <c r="AN525" s="40">
        <v>41414</v>
      </c>
      <c r="AO525" s="42">
        <v>28.550961999999998</v>
      </c>
      <c r="AP525" s="39">
        <f>IF(ISBLANK(AO526),"",Short3[[#This Row],[Adj Close]]/AO526-1)</f>
        <v>-7.0063341818534797E-3</v>
      </c>
      <c r="AQ525" s="32">
        <v>41414</v>
      </c>
      <c r="AR525" s="47">
        <v>5.7965119999999999</v>
      </c>
      <c r="AS525" s="36">
        <f>IF(ISBLANK(AR526),"",Short4[[#This Row],[Adj Close]]/AR526-1)</f>
        <v>-5.3107390778413976E-2</v>
      </c>
      <c r="AT525" s="40">
        <v>41414</v>
      </c>
      <c r="AU525" s="42">
        <v>50.283164999999997</v>
      </c>
      <c r="AV525" s="39">
        <f>IF(ISBLANK(AU526),"",Short5[[#This Row],[Adj Close]]/AU526-1)</f>
        <v>-1.5966927767360195E-2</v>
      </c>
      <c r="AZ525" s="40">
        <v>41414</v>
      </c>
      <c r="BA525" s="42">
        <v>27.948924999999999</v>
      </c>
      <c r="BB525" s="39">
        <f>IF(ISBLANK(BA526),"",Short7[[#This Row],[Adj Close]]/BA526-1)</f>
        <v>-5.5335823962715525E-2</v>
      </c>
    </row>
    <row r="526" spans="1:54" x14ac:dyDescent="0.25">
      <c r="A526" s="40">
        <v>41407</v>
      </c>
      <c r="B526" s="42">
        <v>1667.469971</v>
      </c>
      <c r="C526" s="39">
        <f>IF(ISBLANK(B527), "", GSPC[[#This Row],[Adj Close]]/B527-1)</f>
        <v>2.0670882666874668E-2</v>
      </c>
      <c r="G526" s="32">
        <v>41407</v>
      </c>
      <c r="H526">
        <v>39.227173000000001</v>
      </c>
      <c r="I526" s="36">
        <f>IF(ISBLANK(H527),"",Long1[[#This Row],[Adj Close]]/H527-1)</f>
        <v>1.6752957362503595E-2</v>
      </c>
      <c r="P526" s="40">
        <v>41407</v>
      </c>
      <c r="Q526" s="38">
        <v>23.057707000000001</v>
      </c>
      <c r="R526" s="39">
        <f>IF(ISBLANK(Q527),"",Long4[[#This Row],[Adj Close]]/Q527-1)</f>
        <v>9.7825957479458214E-3</v>
      </c>
      <c r="V526" s="40">
        <v>41407</v>
      </c>
      <c r="W526" s="38">
        <v>9.7799999999999994</v>
      </c>
      <c r="X526" s="39">
        <f>IF(ISBLANK(W527),"",Long6[[#This Row],[Adj Close]]/W527-1)</f>
        <v>0.1319444444444442</v>
      </c>
      <c r="Y526" s="32">
        <v>41407</v>
      </c>
      <c r="Z526">
        <v>5.545795</v>
      </c>
      <c r="AA526" s="36">
        <f>IF(ISBLANK(Z527),"",Long7[[#This Row],[Adj Close]]/Z527-1)</f>
        <v>-6.3492047409385854E-2</v>
      </c>
      <c r="AE526" s="32">
        <v>41407</v>
      </c>
      <c r="AF526" s="47">
        <v>40.235633999999997</v>
      </c>
      <c r="AG526" s="36">
        <f>IF(ISBLANK(AF527),"",Short0[[#This Row],[Adj Close]]/AF527-1)</f>
        <v>2.6710249428096633E-2</v>
      </c>
      <c r="AH526" s="40">
        <v>41407</v>
      </c>
      <c r="AI526" s="42">
        <v>19.767234999999999</v>
      </c>
      <c r="AJ526" s="39">
        <f>IF(ISBLANK(AH527),"",Short1[[#This Row],[Adj Close]]/AH527-1)</f>
        <v>-0.99952253055555551</v>
      </c>
      <c r="AK526" s="32">
        <v>41407</v>
      </c>
      <c r="AL526" s="47">
        <v>45.439999</v>
      </c>
      <c r="AM526" s="36">
        <f>IF(ISBLANK(AL527),"",Short2[[#This Row],[Adj Close]]/AL527-1)</f>
        <v>1.2252172248878868E-2</v>
      </c>
      <c r="AN526" s="40">
        <v>41407</v>
      </c>
      <c r="AO526" s="42">
        <v>28.752410999999999</v>
      </c>
      <c r="AP526" s="39">
        <f>IF(ISBLANK(AO527),"",Short3[[#This Row],[Adj Close]]/AO527-1)</f>
        <v>5.9021950192425621E-2</v>
      </c>
      <c r="AQ526" s="32">
        <v>41407</v>
      </c>
      <c r="AR526" s="47">
        <v>6.1216150000000003</v>
      </c>
      <c r="AS526" s="36">
        <f>IF(ISBLANK(AR527),"",Short4[[#This Row],[Adj Close]]/AR527-1)</f>
        <v>6.242494915329555E-2</v>
      </c>
      <c r="AT526" s="40">
        <v>41407</v>
      </c>
      <c r="AU526" s="42">
        <v>51.099060000000001</v>
      </c>
      <c r="AV526" s="39">
        <f>IF(ISBLANK(AU527),"",Short5[[#This Row],[Adj Close]]/AU527-1)</f>
        <v>-3.9981486143888079E-2</v>
      </c>
      <c r="AZ526" s="40">
        <v>41407</v>
      </c>
      <c r="BA526" s="42">
        <v>29.586096000000001</v>
      </c>
      <c r="BB526" s="39">
        <f>IF(ISBLANK(BA527),"",Short7[[#This Row],[Adj Close]]/BA527-1)</f>
        <v>0.10399991760887217</v>
      </c>
    </row>
    <row r="527" spans="1:54" x14ac:dyDescent="0.25">
      <c r="A527" s="40">
        <v>41400</v>
      </c>
      <c r="B527" s="42">
        <v>1633.6999510000001</v>
      </c>
      <c r="C527" s="39">
        <f>IF(ISBLANK(B528), "", GSPC[[#This Row],[Adj Close]]/B528-1)</f>
        <v>1.1942311464512523E-2</v>
      </c>
      <c r="G527" s="32">
        <v>41400</v>
      </c>
      <c r="H527">
        <v>38.580829999999999</v>
      </c>
      <c r="I527" s="36">
        <f>IF(ISBLANK(H528),"",Long1[[#This Row],[Adj Close]]/H528-1)</f>
        <v>4.9046261057716922E-3</v>
      </c>
      <c r="P527" s="40">
        <v>41400</v>
      </c>
      <c r="Q527" s="38">
        <v>22.834327999999999</v>
      </c>
      <c r="R527" s="39">
        <f>IF(ISBLANK(Q528),"",Long4[[#This Row],[Adj Close]]/Q528-1)</f>
        <v>2.6895654122550905E-2</v>
      </c>
      <c r="V527" s="40">
        <v>41400</v>
      </c>
      <c r="W527" s="38">
        <v>8.64</v>
      </c>
      <c r="X527" s="39">
        <f>IF(ISBLANK(W528),"",Long6[[#This Row],[Adj Close]]/W528-1)</f>
        <v>2.1276595744680771E-2</v>
      </c>
      <c r="Y527" s="32">
        <v>41400</v>
      </c>
      <c r="Z527">
        <v>5.9217810000000002</v>
      </c>
      <c r="AA527" s="36">
        <f>IF(ISBLANK(Z528),"",Long7[[#This Row],[Adj Close]]/Z528-1)</f>
        <v>3.2786876668617682E-2</v>
      </c>
      <c r="AE527" s="32">
        <v>41400</v>
      </c>
      <c r="AF527" s="47">
        <v>39.188889000000003</v>
      </c>
      <c r="AG527" s="36">
        <f>IF(ISBLANK(AF528),"",Short0[[#This Row],[Adj Close]]/AF528-1)</f>
        <v>1.3536121134112511E-2</v>
      </c>
      <c r="AH527" s="40">
        <v>41400</v>
      </c>
      <c r="AI527" s="42">
        <v>18.642932999999999</v>
      </c>
      <c r="AJ527" s="39">
        <f>IF(ISBLANK(AH528),"",Short1[[#This Row],[Adj Close]]/AH528-1)</f>
        <v>-0.99954961145604326</v>
      </c>
      <c r="AK527" s="32">
        <v>41400</v>
      </c>
      <c r="AL527" s="47">
        <v>44.889999000000003</v>
      </c>
      <c r="AM527" s="36">
        <f>IF(ISBLANK(AL528),"",Short2[[#This Row],[Adj Close]]/AL528-1)</f>
        <v>3.7199631173743919E-2</v>
      </c>
      <c r="AN527" s="40">
        <v>41400</v>
      </c>
      <c r="AO527" s="42">
        <v>27.149967</v>
      </c>
      <c r="AP527" s="39">
        <f>IF(ISBLANK(AO528),"",Short3[[#This Row],[Adj Close]]/AO528-1)</f>
        <v>2.595165823275436E-2</v>
      </c>
      <c r="AQ527" s="32">
        <v>41400</v>
      </c>
      <c r="AR527" s="47">
        <v>5.761927</v>
      </c>
      <c r="AS527" s="36">
        <f>IF(ISBLANK(AR528),"",Short4[[#This Row],[Adj Close]]/AR528-1)</f>
        <v>8.4746548835943347E-3</v>
      </c>
      <c r="AT527" s="40">
        <v>41400</v>
      </c>
      <c r="AU527" s="42">
        <v>53.227161000000002</v>
      </c>
      <c r="AV527" s="39">
        <f>IF(ISBLANK(AU528),"",Short5[[#This Row],[Adj Close]]/AU528-1)</f>
        <v>4.4499135362514375E-2</v>
      </c>
      <c r="AZ527" s="40">
        <v>41400</v>
      </c>
      <c r="BA527" s="42">
        <v>26.799002000000002</v>
      </c>
      <c r="BB527" s="39">
        <f>IF(ISBLANK(BA528),"",Short7[[#This Row],[Adj Close]]/BA528-1)</f>
        <v>-0.1438356893051862</v>
      </c>
    </row>
    <row r="528" spans="1:54" x14ac:dyDescent="0.25">
      <c r="A528" s="40">
        <v>41393</v>
      </c>
      <c r="B528" s="42">
        <v>1614.420044</v>
      </c>
      <c r="C528" s="39">
        <f>IF(ISBLANK(B529), "", GSPC[[#This Row],[Adj Close]]/B529-1)</f>
        <v>2.0338288883723576E-2</v>
      </c>
      <c r="G528" s="32">
        <v>41393</v>
      </c>
      <c r="H528">
        <v>38.392529000000003</v>
      </c>
      <c r="I528" s="36">
        <f>IF(ISBLANK(H529),"",Long1[[#This Row],[Adj Close]]/H529-1)</f>
        <v>5.3416023408698887E-3</v>
      </c>
      <c r="P528" s="40">
        <v>41393</v>
      </c>
      <c r="Q528" s="38">
        <v>22.236269</v>
      </c>
      <c r="R528" s="39">
        <f>IF(ISBLANK(Q529),"",Long4[[#This Row],[Adj Close]]/Q529-1)</f>
        <v>7.1527653425232929E-2</v>
      </c>
      <c r="V528" s="40">
        <v>41393</v>
      </c>
      <c r="W528" s="38">
        <v>8.4600000000000009</v>
      </c>
      <c r="X528" s="39">
        <f>IF(ISBLANK(W529),"",Long6[[#This Row],[Adj Close]]/W529-1)</f>
        <v>-4.7058823529411153E-3</v>
      </c>
      <c r="Y528" s="32">
        <v>41393</v>
      </c>
      <c r="Z528">
        <v>5.7337879999999997</v>
      </c>
      <c r="AA528" s="36">
        <f>IF(ISBLANK(Z529),"",Long7[[#This Row],[Adj Close]]/Z529-1)</f>
        <v>-1.6129112518735833E-2</v>
      </c>
      <c r="AE528" s="32">
        <v>41393</v>
      </c>
      <c r="AF528" s="47">
        <v>38.665508000000003</v>
      </c>
      <c r="AG528" s="36">
        <f>IF(ISBLANK(AF529),"",Short0[[#This Row],[Adj Close]]/AF529-1)</f>
        <v>-3.4473592964897604E-3</v>
      </c>
      <c r="AH528" s="40">
        <v>41393</v>
      </c>
      <c r="AI528" s="42">
        <v>19.487995000000002</v>
      </c>
      <c r="AJ528" s="39">
        <f>IF(ISBLANK(AH529),"",Short1[[#This Row],[Adj Close]]/AH529-1)</f>
        <v>-0.99952911624704011</v>
      </c>
      <c r="AK528" s="32">
        <v>41393</v>
      </c>
      <c r="AL528" s="47">
        <v>43.279998999999997</v>
      </c>
      <c r="AM528" s="36">
        <f>IF(ISBLANK(AL529),"",Short2[[#This Row],[Adj Close]]/AL529-1)</f>
        <v>5.2017502479764222E-2</v>
      </c>
      <c r="AN528" s="40">
        <v>41393</v>
      </c>
      <c r="AO528" s="42">
        <v>26.463203</v>
      </c>
      <c r="AP528" s="39">
        <f>IF(ISBLANK(AO529),"",Short3[[#This Row],[Adj Close]]/AO529-1)</f>
        <v>-1.3988454106866999E-2</v>
      </c>
      <c r="AQ528" s="32">
        <v>41393</v>
      </c>
      <c r="AR528" s="47">
        <v>5.7135069999999999</v>
      </c>
      <c r="AS528" s="36">
        <f>IF(ISBLANK(AR529),"",Short4[[#This Row],[Adj Close]]/AR529-1)</f>
        <v>2.1645044093312915E-2</v>
      </c>
      <c r="AT528" s="40">
        <v>41393</v>
      </c>
      <c r="AU528" s="42">
        <v>50.959507000000002</v>
      </c>
      <c r="AV528" s="39">
        <f>IF(ISBLANK(AU529),"",Short5[[#This Row],[Adj Close]]/AU529-1)</f>
        <v>1.6204531087664398E-2</v>
      </c>
      <c r="AZ528" s="40">
        <v>41393</v>
      </c>
      <c r="BA528" s="42">
        <v>31.301237</v>
      </c>
      <c r="BB528" s="39">
        <f>IF(ISBLANK(BA529),"",Short7[[#This Row],[Adj Close]]/BA529-1)</f>
        <v>1.3249411974393333E-2</v>
      </c>
    </row>
    <row r="529" spans="1:54" x14ac:dyDescent="0.25">
      <c r="A529" s="40">
        <v>41386</v>
      </c>
      <c r="B529" s="42">
        <v>1582.23999</v>
      </c>
      <c r="C529" s="39">
        <f>IF(ISBLANK(B530), "", GSPC[[#This Row],[Adj Close]]/B530-1)</f>
        <v>1.7354116701495004E-2</v>
      </c>
      <c r="G529" s="32">
        <v>41386</v>
      </c>
      <c r="H529">
        <v>38.188541000000001</v>
      </c>
      <c r="I529" s="36">
        <f>IF(ISBLANK(H530),"",Long1[[#This Row],[Adj Close]]/H530-1)</f>
        <v>2.4305259671840052E-2</v>
      </c>
      <c r="P529" s="40">
        <v>41386</v>
      </c>
      <c r="Q529" s="38">
        <v>20.751932</v>
      </c>
      <c r="R529" s="39">
        <f>IF(ISBLANK(Q530),"",Long4[[#This Row],[Adj Close]]/Q530-1)</f>
        <v>5.1094865370575393E-2</v>
      </c>
      <c r="V529" s="40">
        <v>41386</v>
      </c>
      <c r="W529" s="38">
        <v>8.5</v>
      </c>
      <c r="X529" s="39">
        <f>IF(ISBLANK(W530),"",Long6[[#This Row],[Adj Close]]/W530-1)</f>
        <v>6.3829787234042534E-2</v>
      </c>
      <c r="Y529" s="32">
        <v>41386</v>
      </c>
      <c r="Z529">
        <v>5.8277850000000004</v>
      </c>
      <c r="AA529" s="36">
        <f>IF(ISBLANK(Z530),"",Long7[[#This Row],[Adj Close]]/Z530-1)</f>
        <v>1.6393525536696041E-2</v>
      </c>
      <c r="AE529" s="32">
        <v>41386</v>
      </c>
      <c r="AF529" s="47">
        <v>38.799263000000003</v>
      </c>
      <c r="AG529" s="36">
        <f>IF(ISBLANK(AF530),"",Short0[[#This Row],[Adj Close]]/AF530-1)</f>
        <v>0.10820033843595978</v>
      </c>
      <c r="AH529" s="40">
        <v>41386</v>
      </c>
      <c r="AI529" s="42">
        <v>17.268774000000001</v>
      </c>
      <c r="AJ529" s="39">
        <f>IF(ISBLANK(AH530),"",Short1[[#This Row],[Adj Close]]/AH530-1)</f>
        <v>-0.99958266816501129</v>
      </c>
      <c r="AK529" s="32">
        <v>41386</v>
      </c>
      <c r="AL529" s="47">
        <v>41.139999000000003</v>
      </c>
      <c r="AM529" s="36">
        <f>IF(ISBLANK(AL530),"",Short2[[#This Row],[Adj Close]]/AL530-1)</f>
        <v>1.2552251721578811E-2</v>
      </c>
      <c r="AN529" s="40">
        <v>41386</v>
      </c>
      <c r="AO529" s="42">
        <v>26.838633999999999</v>
      </c>
      <c r="AP529" s="39">
        <f>IF(ISBLANK(AO530),"",Short3[[#This Row],[Adj Close]]/AO530-1)</f>
        <v>3.4227345838718559E-2</v>
      </c>
      <c r="AQ529" s="32">
        <v>41386</v>
      </c>
      <c r="AR529" s="47">
        <v>5.5924579999999997</v>
      </c>
      <c r="AS529" s="36">
        <f>IF(ISBLANK(AR530),"",Short4[[#This Row],[Adj Close]]/AR530-1)</f>
        <v>1.2383760140690647E-3</v>
      </c>
      <c r="AT529" s="40">
        <v>41386</v>
      </c>
      <c r="AU529" s="42">
        <v>50.146900000000002</v>
      </c>
      <c r="AV529" s="39">
        <f>IF(ISBLANK(AU530),"",Short5[[#This Row],[Adj Close]]/AU530-1)</f>
        <v>4.0500462070936383E-2</v>
      </c>
      <c r="AZ529" s="40">
        <v>41386</v>
      </c>
      <c r="BA529" s="42">
        <v>30.891936999999999</v>
      </c>
      <c r="BB529" s="39">
        <f>IF(ISBLANK(BA530),"",Short7[[#This Row],[Adj Close]]/BA530-1)</f>
        <v>5.1758420280961559E-2</v>
      </c>
    </row>
    <row r="530" spans="1:54" x14ac:dyDescent="0.25">
      <c r="A530" s="40">
        <v>41379</v>
      </c>
      <c r="B530" s="42">
        <v>1555.25</v>
      </c>
      <c r="C530" s="39">
        <f>IF(ISBLANK(B531), "", GSPC[[#This Row],[Adj Close]]/B531-1)</f>
        <v>-2.1147355954014846E-2</v>
      </c>
      <c r="G530" s="32">
        <v>41379</v>
      </c>
      <c r="H530">
        <v>37.282383000000003</v>
      </c>
      <c r="I530" s="36">
        <f>IF(ISBLANK(H531),"",Long1[[#This Row],[Adj Close]]/H531-1)</f>
        <v>-6.309186316808546E-4</v>
      </c>
      <c r="P530" s="40">
        <v>41379</v>
      </c>
      <c r="Q530" s="38">
        <v>19.743158000000001</v>
      </c>
      <c r="R530" s="39">
        <f>IF(ISBLANK(Q531),"",Long4[[#This Row],[Adj Close]]/Q531-1)</f>
        <v>-3.6229203100268004E-2</v>
      </c>
      <c r="V530" s="40">
        <v>41379</v>
      </c>
      <c r="W530" s="38">
        <v>7.99</v>
      </c>
      <c r="X530" s="39">
        <f>IF(ISBLANK(W531),"",Long6[[#This Row],[Adj Close]]/W531-1)</f>
        <v>-2.6796589524969661E-2</v>
      </c>
      <c r="Y530" s="32">
        <v>41379</v>
      </c>
      <c r="Z530">
        <v>5.7337879999999997</v>
      </c>
      <c r="AA530" s="36">
        <f>IF(ISBLANK(Z531),"",Long7[[#This Row],[Adj Close]]/Z531-1)</f>
        <v>-7.5757631930643443E-2</v>
      </c>
      <c r="AE530" s="32">
        <v>41379</v>
      </c>
      <c r="AF530" s="47">
        <v>35.011054999999999</v>
      </c>
      <c r="AG530" s="36">
        <f>IF(ISBLANK(AF531),"",Short0[[#This Row],[Adj Close]]/AF531-1)</f>
        <v>-5.706548012935142E-2</v>
      </c>
      <c r="AH530" s="40">
        <v>41379</v>
      </c>
      <c r="AI530" s="42">
        <v>17.085066000000001</v>
      </c>
      <c r="AJ530" s="39">
        <f>IF(ISBLANK(AH531),"",Short1[[#This Row],[Adj Close]]/AH531-1)</f>
        <v>-0.99958703794837089</v>
      </c>
      <c r="AK530" s="32">
        <v>41379</v>
      </c>
      <c r="AL530" s="47">
        <v>40.630001</v>
      </c>
      <c r="AM530" s="36">
        <f>IF(ISBLANK(AL531),"",Short2[[#This Row],[Adj Close]]/AL531-1)</f>
        <v>-3.8570683320903187E-2</v>
      </c>
      <c r="AN530" s="40">
        <v>41379</v>
      </c>
      <c r="AO530" s="42">
        <v>25.950420000000001</v>
      </c>
      <c r="AP530" s="39">
        <f>IF(ISBLANK(AO531),"",Short3[[#This Row],[Adj Close]]/AO531-1)</f>
        <v>-1.1855147391699572E-2</v>
      </c>
      <c r="AQ530" s="32">
        <v>41379</v>
      </c>
      <c r="AR530" s="47">
        <v>5.5855410000000001</v>
      </c>
      <c r="AS530" s="36">
        <f>IF(ISBLANK(AR531),"",Short4[[#This Row],[Adj Close]]/AR531-1)</f>
        <v>7.4858780755331367E-3</v>
      </c>
      <c r="AT530" s="40">
        <v>41379</v>
      </c>
      <c r="AU530" s="42">
        <v>48.194980999999999</v>
      </c>
      <c r="AV530" s="39">
        <f>IF(ISBLANK(AU531),"",Short5[[#This Row],[Adj Close]]/AU531-1)</f>
        <v>-2.8209558227661691E-2</v>
      </c>
      <c r="AZ530" s="40">
        <v>41379</v>
      </c>
      <c r="BA530" s="42">
        <v>29.371704000000001</v>
      </c>
      <c r="BB530" s="39">
        <f>IF(ISBLANK(BA531),"",Short7[[#This Row],[Adj Close]]/BA531-1)</f>
        <v>-6.3975133585338906E-2</v>
      </c>
    </row>
    <row r="531" spans="1:54" x14ac:dyDescent="0.25">
      <c r="A531" s="40">
        <v>41372</v>
      </c>
      <c r="B531" s="42">
        <v>1588.849976</v>
      </c>
      <c r="C531" s="39">
        <f>IF(ISBLANK(B532), "", GSPC[[#This Row],[Adj Close]]/B532-1)</f>
        <v>2.2899893345631916E-2</v>
      </c>
      <c r="G531" s="32">
        <v>41372</v>
      </c>
      <c r="H531">
        <v>37.30592</v>
      </c>
      <c r="I531" s="36">
        <f>IF(ISBLANK(H532),"",Long1[[#This Row],[Adj Close]]/H532-1)</f>
        <v>2.9332252034581563E-2</v>
      </c>
      <c r="P531" s="40">
        <v>41372</v>
      </c>
      <c r="Q531" s="38">
        <v>20.485325</v>
      </c>
      <c r="R531" s="39">
        <f>IF(ISBLANK(Q532),"",Long4[[#This Row],[Adj Close]]/Q532-1)</f>
        <v>-1.2161385531019531E-2</v>
      </c>
      <c r="V531" s="40">
        <v>41372</v>
      </c>
      <c r="W531" s="38">
        <v>8.2100000000000009</v>
      </c>
      <c r="X531" s="39">
        <f>IF(ISBLANK(W532),"",Long6[[#This Row],[Adj Close]]/W532-1)</f>
        <v>1.2330456226880671E-2</v>
      </c>
      <c r="Y531" s="32">
        <v>41372</v>
      </c>
      <c r="Z531">
        <v>6.2037709999999997</v>
      </c>
      <c r="AA531" s="36">
        <f>IF(ISBLANK(Z532),"",Long7[[#This Row],[Adj Close]]/Z532-1)</f>
        <v>4.7619119991097136E-2</v>
      </c>
      <c r="AE531" s="32">
        <v>41372</v>
      </c>
      <c r="AF531" s="47">
        <v>37.129890000000003</v>
      </c>
      <c r="AG531" s="36">
        <f>IF(ISBLANK(AF532),"",Short0[[#This Row],[Adj Close]]/AF532-1)</f>
        <v>2.8978024755405674E-2</v>
      </c>
      <c r="AH531" s="40">
        <v>41372</v>
      </c>
      <c r="AI531" s="42">
        <v>17.702325999999999</v>
      </c>
      <c r="AJ531" s="39">
        <f>IF(ISBLANK(AH532),"",Short1[[#This Row],[Adj Close]]/AH532-1)</f>
        <v>-0.99957204578750147</v>
      </c>
      <c r="AK531" s="32">
        <v>41372</v>
      </c>
      <c r="AL531" s="47">
        <v>42.259998000000003</v>
      </c>
      <c r="AM531" s="36">
        <f>IF(ISBLANK(AL532),"",Short2[[#This Row],[Adj Close]]/AL532-1)</f>
        <v>5.8882435479829853E-2</v>
      </c>
      <c r="AN531" s="40">
        <v>41372</v>
      </c>
      <c r="AO531" s="42">
        <v>26.261756999999999</v>
      </c>
      <c r="AP531" s="39">
        <f>IF(ISBLANK(AO532),"",Short3[[#This Row],[Adj Close]]/AO532-1)</f>
        <v>1.7464926246675283E-3</v>
      </c>
      <c r="AQ531" s="32">
        <v>41372</v>
      </c>
      <c r="AR531" s="47">
        <v>5.5440389999999997</v>
      </c>
      <c r="AS531" s="36">
        <f>IF(ISBLANK(AR532),"",Short4[[#This Row],[Adj Close]]/AR532-1)</f>
        <v>-2.0171009354614688E-2</v>
      </c>
      <c r="AT531" s="40">
        <v>41372</v>
      </c>
      <c r="AU531" s="42">
        <v>49.594006</v>
      </c>
      <c r="AV531" s="39">
        <f>IF(ISBLANK(AU532),"",Short5[[#This Row],[Adj Close]]/AU532-1)</f>
        <v>1.014739866588954E-3</v>
      </c>
      <c r="AZ531" s="40">
        <v>41372</v>
      </c>
      <c r="BA531" s="42">
        <v>31.379192</v>
      </c>
      <c r="BB531" s="39">
        <f>IF(ISBLANK(BA532),"",Short7[[#This Row],[Adj Close]]/BA532-1)</f>
        <v>7.3333298443972073E-2</v>
      </c>
    </row>
    <row r="532" spans="1:54" x14ac:dyDescent="0.25">
      <c r="A532" s="40">
        <v>41365</v>
      </c>
      <c r="B532" s="42">
        <v>1553.280029</v>
      </c>
      <c r="C532" s="39">
        <f>IF(ISBLANK(B533), "", GSPC[[#This Row],[Adj Close]]/B533-1)</f>
        <v>-1.0138933206429557E-2</v>
      </c>
      <c r="G532" s="32">
        <v>41365</v>
      </c>
      <c r="H532">
        <v>36.242835999999997</v>
      </c>
      <c r="I532" s="36">
        <f>IF(ISBLANK(H533),"",Long1[[#This Row],[Adj Close]]/H533-1)</f>
        <v>1.7286996168322188E-2</v>
      </c>
      <c r="P532" s="40">
        <v>41365</v>
      </c>
      <c r="Q532" s="38">
        <v>20.737521999999998</v>
      </c>
      <c r="R532" s="39">
        <f>IF(ISBLANK(Q533),"",Long4[[#This Row],[Adj Close]]/Q533-1)</f>
        <v>-4.0986316837344439E-2</v>
      </c>
      <c r="V532" s="40">
        <v>41365</v>
      </c>
      <c r="W532" s="38">
        <v>8.11</v>
      </c>
      <c r="X532" s="39">
        <f>IF(ISBLANK(W533),"",Long6[[#This Row],[Adj Close]]/W533-1)</f>
        <v>-3.7959667852906276E-2</v>
      </c>
      <c r="Y532" s="32">
        <v>41365</v>
      </c>
      <c r="Z532">
        <v>5.9217810000000002</v>
      </c>
      <c r="AA532" s="36">
        <f>IF(ISBLANK(Z533),"",Long7[[#This Row],[Adj Close]]/Z533-1)</f>
        <v>-1.5625077920096153E-2</v>
      </c>
      <c r="AE532" s="32">
        <v>41365</v>
      </c>
      <c r="AF532" s="47">
        <v>36.084240000000001</v>
      </c>
      <c r="AG532" s="36">
        <f>IF(ISBLANK(AF533),"",Short0[[#This Row],[Adj Close]]/AF533-1)</f>
        <v>-5.1591113275444078E-2</v>
      </c>
      <c r="AH532" s="40">
        <v>41365</v>
      </c>
      <c r="AI532" s="42">
        <v>18.701720999999999</v>
      </c>
      <c r="AJ532" s="39">
        <f>IF(ISBLANK(AH533),"",Short1[[#This Row],[Adj Close]]/AH533-1)</f>
        <v>-0.99954780886406502</v>
      </c>
      <c r="AK532" s="32">
        <v>41365</v>
      </c>
      <c r="AL532" s="47">
        <v>39.909999999999997</v>
      </c>
      <c r="AM532" s="36">
        <f>IF(ISBLANK(AL533),"",Short2[[#This Row],[Adj Close]]/AL533-1)</f>
        <v>-2.9977267798583229E-3</v>
      </c>
      <c r="AN532" s="40">
        <v>41365</v>
      </c>
      <c r="AO532" s="42">
        <v>26.215971</v>
      </c>
      <c r="AP532" s="39">
        <f>IF(ISBLANK(AO533),"",Short3[[#This Row],[Adj Close]]/AO533-1)</f>
        <v>-1.1395064670242538E-2</v>
      </c>
      <c r="AQ532" s="32">
        <v>41365</v>
      </c>
      <c r="AR532" s="47">
        <v>5.6581700000000001</v>
      </c>
      <c r="AS532" s="36">
        <f>IF(ISBLANK(AR533),"",Short4[[#This Row],[Adj Close]]/AR533-1)</f>
        <v>-2.8503583337053495E-2</v>
      </c>
      <c r="AT532" s="40">
        <v>41365</v>
      </c>
      <c r="AU532" s="42">
        <v>49.543731999999999</v>
      </c>
      <c r="AV532" s="39">
        <f>IF(ISBLANK(AU533),"",Short5[[#This Row],[Adj Close]]/AU533-1)</f>
        <v>-7.8846801078620299E-3</v>
      </c>
      <c r="AZ532" s="40">
        <v>41365</v>
      </c>
      <c r="BA532" s="42">
        <v>29.235272999999999</v>
      </c>
      <c r="BB532" s="39">
        <f>IF(ISBLANK(BA533),"",Short7[[#This Row],[Adj Close]]/BA533-1)</f>
        <v>2.0755410607817382E-2</v>
      </c>
    </row>
    <row r="533" spans="1:54" x14ac:dyDescent="0.25">
      <c r="A533" s="40">
        <v>41358</v>
      </c>
      <c r="B533" s="42">
        <v>1569.1899410000001</v>
      </c>
      <c r="C533" s="39">
        <f>IF(ISBLANK(B534), "", GSPC[[#This Row],[Adj Close]]/B534-1)</f>
        <v>7.9003178654211137E-3</v>
      </c>
      <c r="G533" s="32">
        <v>41358</v>
      </c>
      <c r="H533">
        <v>35.626953</v>
      </c>
      <c r="I533" s="36">
        <f>IF(ISBLANK(H534),"",Long1[[#This Row],[Adj Close]]/H534-1)</f>
        <v>-7.5402194390052912E-3</v>
      </c>
      <c r="P533" s="40">
        <v>41358</v>
      </c>
      <c r="Q533" s="38">
        <v>21.623802000000001</v>
      </c>
      <c r="R533" s="39">
        <f>IF(ISBLANK(Q534),"",Long4[[#This Row],[Adj Close]]/Q534-1)</f>
        <v>-8.9168054489174864E-3</v>
      </c>
      <c r="V533" s="40">
        <v>41358</v>
      </c>
      <c r="W533" s="38">
        <v>8.43</v>
      </c>
      <c r="X533" s="39">
        <f>IF(ISBLANK(W534),"",Long6[[#This Row],[Adj Close]]/W534-1)</f>
        <v>-2.0905923344947674E-2</v>
      </c>
      <c r="Y533" s="32">
        <v>41358</v>
      </c>
      <c r="Z533">
        <v>6.0157780000000001</v>
      </c>
      <c r="AA533" s="36">
        <f>IF(ISBLANK(Z534),"",Long7[[#This Row],[Adj Close]]/Z534-1)</f>
        <v>-1.538452977147764E-2</v>
      </c>
      <c r="AE533" s="32">
        <v>41358</v>
      </c>
      <c r="AF533" s="47">
        <v>38.047134</v>
      </c>
      <c r="AG533" s="36">
        <f>IF(ISBLANK(AF534),"",Short0[[#This Row],[Adj Close]]/AF534-1)</f>
        <v>-1.5194659173057845E-2</v>
      </c>
      <c r="AH533" s="40">
        <v>41358</v>
      </c>
      <c r="AI533" s="42">
        <v>16.276741000000001</v>
      </c>
      <c r="AJ533" s="39">
        <f>IF(ISBLANK(AH534),"",Short1[[#This Row],[Adj Close]]/AH534-1)</f>
        <v>-0.9996063761214965</v>
      </c>
      <c r="AK533" s="32">
        <v>41358</v>
      </c>
      <c r="AL533" s="47">
        <v>40.029998999999997</v>
      </c>
      <c r="AM533" s="36">
        <f>IF(ISBLANK(AL534),"",Short2[[#This Row],[Adj Close]]/AL534-1)</f>
        <v>2.5096031372497496E-2</v>
      </c>
      <c r="AN533" s="40">
        <v>41358</v>
      </c>
      <c r="AO533" s="42">
        <v>26.518146999999999</v>
      </c>
      <c r="AP533" s="39">
        <f>IF(ISBLANK(AO534),"",Short3[[#This Row],[Adj Close]]/AO534-1)</f>
        <v>-2.8839761463155811E-2</v>
      </c>
      <c r="AQ533" s="32">
        <v>41358</v>
      </c>
      <c r="AR533" s="47">
        <v>5.8241800000000001</v>
      </c>
      <c r="AS533" s="36">
        <f>IF(ISBLANK(AR534),"",Short4[[#This Row],[Adj Close]]/AR534-1)</f>
        <v>-1.0575842691857296E-2</v>
      </c>
      <c r="AT533" s="40">
        <v>41358</v>
      </c>
      <c r="AU533" s="42">
        <v>49.937472999999997</v>
      </c>
      <c r="AV533" s="39">
        <f>IF(ISBLANK(AU534),"",Short5[[#This Row],[Adj Close]]/AU534-1)</f>
        <v>-1.6748681140568156E-3</v>
      </c>
      <c r="AZ533" s="40">
        <v>41358</v>
      </c>
      <c r="BA533" s="42">
        <v>28.640820999999999</v>
      </c>
      <c r="BB533" s="39">
        <f>IF(ISBLANK(BA534),"",Short7[[#This Row],[Adj Close]]/BA534-1)</f>
        <v>-3.9856286965856191E-2</v>
      </c>
    </row>
    <row r="534" spans="1:54" x14ac:dyDescent="0.25">
      <c r="A534" s="40">
        <v>41351</v>
      </c>
      <c r="B534" s="42">
        <v>1556.8900149999999</v>
      </c>
      <c r="C534" s="39">
        <f>IF(ISBLANK(B535), "", GSPC[[#This Row],[Adj Close]]/B535-1)</f>
        <v>-2.4411713459456807E-3</v>
      </c>
      <c r="G534" s="32">
        <v>41351</v>
      </c>
      <c r="H534">
        <v>35.897629000000002</v>
      </c>
      <c r="I534" s="36">
        <f>IF(ISBLANK(H535),"",Long1[[#This Row],[Adj Close]]/H535-1)</f>
        <v>-2.0718246059028278E-3</v>
      </c>
      <c r="P534" s="40">
        <v>41351</v>
      </c>
      <c r="Q534" s="38">
        <v>21.818352000000001</v>
      </c>
      <c r="R534" s="39">
        <f>IF(ISBLANK(Q535),"",Long4[[#This Row],[Adj Close]]/Q535-1)</f>
        <v>-2.636635728333192E-2</v>
      </c>
      <c r="V534" s="40">
        <v>41351</v>
      </c>
      <c r="W534" s="38">
        <v>8.61</v>
      </c>
      <c r="X534" s="39">
        <f>IF(ISBLANK(W535),"",Long6[[#This Row],[Adj Close]]/W535-1)</f>
        <v>-1.0344827586206917E-2</v>
      </c>
      <c r="Y534" s="32">
        <v>41351</v>
      </c>
      <c r="Z534">
        <v>6.1097739999999998</v>
      </c>
      <c r="AA534" s="36">
        <f>IF(ISBLANK(Z535),"",Long7[[#This Row],[Adj Close]]/Z535-1)</f>
        <v>-4.4117711479960797E-2</v>
      </c>
      <c r="AE534" s="32">
        <v>41351</v>
      </c>
      <c r="AF534" s="47">
        <v>38.634166999999998</v>
      </c>
      <c r="AG534" s="36">
        <f>IF(ISBLANK(AF535),"",Short0[[#This Row],[Adj Close]]/AF535-1)</f>
        <v>8.3792155551465353E-3</v>
      </c>
      <c r="AH534" s="40">
        <v>41351</v>
      </c>
      <c r="AI534" s="42">
        <v>16.611103</v>
      </c>
      <c r="AJ534" s="39">
        <f>IF(ISBLANK(AH535),"",Short1[[#This Row],[Adj Close]]/AH535-1)</f>
        <v>-0.99959822216041017</v>
      </c>
      <c r="AK534" s="32">
        <v>41351</v>
      </c>
      <c r="AL534" s="47">
        <v>39.049999</v>
      </c>
      <c r="AM534" s="36">
        <f>IF(ISBLANK(AL535),"",Short2[[#This Row],[Adj Close]]/AL535-1)</f>
        <v>1.2820256410255304E-3</v>
      </c>
      <c r="AN534" s="40">
        <v>41351</v>
      </c>
      <c r="AO534" s="42">
        <v>27.305634999999999</v>
      </c>
      <c r="AP534" s="39">
        <f>IF(ISBLANK(AO535),"",Short3[[#This Row],[Adj Close]]/AO535-1)</f>
        <v>-2.1332379191927875E-2</v>
      </c>
      <c r="AQ534" s="32">
        <v>41351</v>
      </c>
      <c r="AR534" s="47">
        <v>5.8864340000000004</v>
      </c>
      <c r="AS534" s="36">
        <f>IF(ISBLANK(AR535),"",Short4[[#This Row],[Adj Close]]/AR535-1)</f>
        <v>-1.8454398095614999E-2</v>
      </c>
      <c r="AT534" s="40">
        <v>41351</v>
      </c>
      <c r="AU534" s="42">
        <v>50.021251999999997</v>
      </c>
      <c r="AV534" s="39">
        <f>IF(ISBLANK(AU535),"",Short5[[#This Row],[Adj Close]]/AU535-1)</f>
        <v>-4.753529172338411E-2</v>
      </c>
      <c r="AZ534" s="40">
        <v>41351</v>
      </c>
      <c r="BA534" s="42">
        <v>29.829723000000001</v>
      </c>
      <c r="BB534" s="39">
        <f>IF(ISBLANK(BA535),"",Short7[[#This Row],[Adj Close]]/BA535-1)</f>
        <v>-7.1580269711704059E-2</v>
      </c>
    </row>
    <row r="535" spans="1:54" x14ac:dyDescent="0.25">
      <c r="A535" s="40">
        <v>41344</v>
      </c>
      <c r="B535" s="42">
        <v>1560.6999510000001</v>
      </c>
      <c r="C535" s="39">
        <f>IF(ISBLANK(B536), "", GSPC[[#This Row],[Adj Close]]/B536-1)</f>
        <v>6.1371966300438618E-3</v>
      </c>
      <c r="G535" s="32">
        <v>41344</v>
      </c>
      <c r="H535">
        <v>35.972157000000003</v>
      </c>
      <c r="I535" s="36">
        <f>IF(ISBLANK(H536),"",Long1[[#This Row],[Adj Close]]/H536-1)</f>
        <v>6.3649535857737138E-3</v>
      </c>
      <c r="P535" s="40">
        <v>41344</v>
      </c>
      <c r="Q535" s="38">
        <v>22.409200999999999</v>
      </c>
      <c r="R535" s="39">
        <f>IF(ISBLANK(Q536),"",Long4[[#This Row],[Adj Close]]/Q536-1)</f>
        <v>1.767012624782005E-2</v>
      </c>
      <c r="V535" s="40">
        <v>41344</v>
      </c>
      <c r="W535" s="38">
        <v>8.6999999999999993</v>
      </c>
      <c r="X535" s="39">
        <f>IF(ISBLANK(W536),"",Long6[[#This Row],[Adj Close]]/W536-1)</f>
        <v>-1.0238907849829282E-2</v>
      </c>
      <c r="Y535" s="32">
        <v>41344</v>
      </c>
      <c r="Z535">
        <v>6.3917640000000002</v>
      </c>
      <c r="AA535" s="36">
        <f>IF(ISBLANK(Z536),"",Long7[[#This Row],[Adj Close]]/Z536-1)</f>
        <v>3.0303020533801295E-2</v>
      </c>
      <c r="AE535" s="32">
        <v>41344</v>
      </c>
      <c r="AF535" s="47">
        <v>38.313133000000001</v>
      </c>
      <c r="AG535" s="36">
        <f>IF(ISBLANK(AF536),"",Short0[[#This Row],[Adj Close]]/AF536-1)</f>
        <v>1.1984130669566717E-3</v>
      </c>
      <c r="AH535" s="40">
        <v>41344</v>
      </c>
      <c r="AI535" s="42">
        <v>15.641265000000001</v>
      </c>
      <c r="AJ535" s="39">
        <f>IF(ISBLANK(AH536),"",Short1[[#This Row],[Adj Close]]/AH536-1)</f>
        <v>-0.99962161586472165</v>
      </c>
      <c r="AK535" s="32">
        <v>41344</v>
      </c>
      <c r="AL535" s="47">
        <v>39</v>
      </c>
      <c r="AM535" s="36">
        <f>IF(ISBLANK(AL536),"",Short2[[#This Row],[Adj Close]]/AL536-1)</f>
        <v>7.2313789454705457E-3</v>
      </c>
      <c r="AN535" s="40">
        <v>41344</v>
      </c>
      <c r="AO535" s="42">
        <v>27.900825999999999</v>
      </c>
      <c r="AP535" s="39">
        <f>IF(ISBLANK(AO536),"",Short3[[#This Row],[Adj Close]]/AO536-1)</f>
        <v>-8.4607775932131757E-3</v>
      </c>
      <c r="AQ535" s="32">
        <v>41344</v>
      </c>
      <c r="AR535" s="47">
        <v>5.9971069999999997</v>
      </c>
      <c r="AS535" s="36">
        <f>IF(ISBLANK(AR536),"",Short4[[#This Row],[Adj Close]]/AR536-1)</f>
        <v>1.4035097805211949E-2</v>
      </c>
      <c r="AT535" s="40">
        <v>41344</v>
      </c>
      <c r="AU535" s="42">
        <v>52.517696000000001</v>
      </c>
      <c r="AV535" s="39">
        <f>IF(ISBLANK(AU536),"",Short5[[#This Row],[Adj Close]]/AU536-1)</f>
        <v>4.1016357221286492E-2</v>
      </c>
      <c r="AZ535" s="40">
        <v>41344</v>
      </c>
      <c r="BA535" s="42">
        <v>32.129565999999997</v>
      </c>
      <c r="BB535" s="39">
        <f>IF(ISBLANK(BA536),"",Short7[[#This Row],[Adj Close]]/BA536-1)</f>
        <v>-1.3465139200628973E-2</v>
      </c>
    </row>
    <row r="536" spans="1:54" x14ac:dyDescent="0.25">
      <c r="A536" s="40">
        <v>41337</v>
      </c>
      <c r="B536" s="42">
        <v>1551.1800539999999</v>
      </c>
      <c r="C536" s="39">
        <f>IF(ISBLANK(B537), "", GSPC[[#This Row],[Adj Close]]/B537-1)</f>
        <v>2.1723161681224346E-2</v>
      </c>
      <c r="G536" s="32">
        <v>41337</v>
      </c>
      <c r="H536">
        <v>35.744644000000001</v>
      </c>
      <c r="I536" s="36">
        <f>IF(ISBLANK(H537),"",Long1[[#This Row],[Adj Close]]/H537-1)</f>
        <v>2.1181506628689561E-2</v>
      </c>
      <c r="P536" s="40">
        <v>41337</v>
      </c>
      <c r="Q536" s="38">
        <v>22.020102999999999</v>
      </c>
      <c r="R536" s="39">
        <f>IF(ISBLANK(Q537),"",Long4[[#This Row],[Adj Close]]/Q537-1)</f>
        <v>2.002538563565448E-2</v>
      </c>
      <c r="V536" s="40">
        <v>41337</v>
      </c>
      <c r="W536" s="38">
        <v>8.7899999999999991</v>
      </c>
      <c r="X536" s="39">
        <f>IF(ISBLANK(W537),"",Long6[[#This Row],[Adj Close]]/W537-1)</f>
        <v>5.017921146953408E-2</v>
      </c>
      <c r="Y536" s="32">
        <v>41337</v>
      </c>
      <c r="Z536">
        <v>6.2037709999999997</v>
      </c>
      <c r="AA536" s="36">
        <f>IF(ISBLANK(Z537),"",Long7[[#This Row],[Adj Close]]/Z537-1)</f>
        <v>-2.9411755502862791E-2</v>
      </c>
      <c r="AE536" s="32">
        <v>41337</v>
      </c>
      <c r="AF536" s="47">
        <v>38.267273000000003</v>
      </c>
      <c r="AG536" s="36">
        <f>IF(ISBLANK(AF537),"",Short0[[#This Row],[Adj Close]]/AF537-1)</f>
        <v>7.415055358765188E-2</v>
      </c>
      <c r="AH536" s="40">
        <v>41337</v>
      </c>
      <c r="AI536" s="42">
        <v>14.707894</v>
      </c>
      <c r="AJ536" s="39">
        <f>IF(ISBLANK(AH537),"",Short1[[#This Row],[Adj Close]]/AH537-1)</f>
        <v>-0.99964413515606099</v>
      </c>
      <c r="AK536" s="32">
        <v>41337</v>
      </c>
      <c r="AL536" s="47">
        <v>38.720001000000003</v>
      </c>
      <c r="AM536" s="36">
        <f>IF(ISBLANK(AL537),"",Short2[[#This Row],[Adj Close]]/AL537-1)</f>
        <v>-6.4151910080781915E-3</v>
      </c>
      <c r="AN536" s="40">
        <v>41337</v>
      </c>
      <c r="AO536" s="42">
        <v>28.138902999999999</v>
      </c>
      <c r="AP536" s="39">
        <f>IF(ISBLANK(AO537),"",Short3[[#This Row],[Adj Close]]/AO537-1)</f>
        <v>2.0930174760381393E-2</v>
      </c>
      <c r="AQ536" s="32">
        <v>41337</v>
      </c>
      <c r="AR536" s="47">
        <v>5.9141019999999997</v>
      </c>
      <c r="AS536" s="36">
        <f>IF(ISBLANK(AR537),"",Short4[[#This Row],[Adj Close]]/AR537-1)</f>
        <v>-9.8437977678507149E-3</v>
      </c>
      <c r="AT536" s="40">
        <v>41337</v>
      </c>
      <c r="AU536" s="42">
        <v>50.448483000000003</v>
      </c>
      <c r="AV536" s="39">
        <f>IF(ISBLANK(AU537),"",Short5[[#This Row],[Adj Close]]/AU537-1)</f>
        <v>2.9929718504087877E-2</v>
      </c>
      <c r="AZ536" s="40">
        <v>41337</v>
      </c>
      <c r="BA536" s="42">
        <v>32.568100000000001</v>
      </c>
      <c r="BB536" s="39">
        <f>IF(ISBLANK(BA537),"",Short7[[#This Row],[Adj Close]]/BA537-1)</f>
        <v>4.4375228680851864E-2</v>
      </c>
    </row>
    <row r="537" spans="1:54" x14ac:dyDescent="0.25">
      <c r="A537" s="40">
        <v>41330</v>
      </c>
      <c r="B537" s="42">
        <v>1518.1999510000001</v>
      </c>
      <c r="C537" s="39">
        <f>IF(ISBLANK(B538), "", GSPC[[#This Row],[Adj Close]]/B538-1)</f>
        <v>1.7154757463522241E-3</v>
      </c>
      <c r="G537" s="32">
        <v>41330</v>
      </c>
      <c r="H537">
        <v>35.003222999999998</v>
      </c>
      <c r="I537" s="36">
        <f>IF(ISBLANK(H538),"",Long1[[#This Row],[Adj Close]]/H538-1)</f>
        <v>-7.8405537498860145E-4</v>
      </c>
      <c r="P537" s="40">
        <v>41330</v>
      </c>
      <c r="Q537" s="38">
        <v>21.587799</v>
      </c>
      <c r="R537" s="39">
        <f>IF(ISBLANK(Q538),"",Long4[[#This Row],[Adj Close]]/Q538-1)</f>
        <v>-3.7735919702888032E-2</v>
      </c>
      <c r="V537" s="40">
        <v>41330</v>
      </c>
      <c r="W537" s="38">
        <v>8.3699999999999992</v>
      </c>
      <c r="X537" s="39">
        <f>IF(ISBLANK(W538),"",Long6[[#This Row],[Adj Close]]/W538-1)</f>
        <v>7.0332480818414256E-2</v>
      </c>
      <c r="Y537" s="32">
        <v>41330</v>
      </c>
      <c r="Z537">
        <v>6.3917640000000002</v>
      </c>
      <c r="AA537" s="36">
        <f>IF(ISBLANK(Z538),"",Long7[[#This Row],[Adj Close]]/Z538-1)</f>
        <v>-5.555553913782274E-2</v>
      </c>
      <c r="AE537" s="32">
        <v>41330</v>
      </c>
      <c r="AF537" s="47">
        <v>35.625613999999999</v>
      </c>
      <c r="AG537" s="36">
        <f>IF(ISBLANK(AF538),"",Short0[[#This Row],[Adj Close]]/AF538-1)</f>
        <v>2.5343168169153385E-2</v>
      </c>
      <c r="AH537" s="40">
        <v>41330</v>
      </c>
      <c r="AI537" s="42">
        <v>12.513013000000001</v>
      </c>
      <c r="AJ537" s="39">
        <f>IF(ISBLANK(AH538),"",Short1[[#This Row],[Adj Close]]/AH538-1)</f>
        <v>-0.99969719011204417</v>
      </c>
      <c r="AK537" s="32">
        <v>41330</v>
      </c>
      <c r="AL537" s="47">
        <v>38.970001000000003</v>
      </c>
      <c r="AM537" s="36">
        <f>IF(ISBLANK(AL538),"",Short2[[#This Row],[Adj Close]]/AL538-1)</f>
        <v>0.11311063199717974</v>
      </c>
      <c r="AN537" s="40">
        <v>41330</v>
      </c>
      <c r="AO537" s="42">
        <v>27.562024999999998</v>
      </c>
      <c r="AP537" s="39">
        <f>IF(ISBLANK(AO538),"",Short3[[#This Row],[Adj Close]]/AO538-1)</f>
        <v>3.8647353918067617E-2</v>
      </c>
      <c r="AQ537" s="32">
        <v>41330</v>
      </c>
      <c r="AR537" s="47">
        <v>5.9728979999999998</v>
      </c>
      <c r="AS537" s="36">
        <f>IF(ISBLANK(AR538),"",Short4[[#This Row],[Adj Close]]/AR538-1)</f>
        <v>-1.7340007718182893E-3</v>
      </c>
      <c r="AT537" s="40">
        <v>41330</v>
      </c>
      <c r="AU537" s="42">
        <v>48.982452000000002</v>
      </c>
      <c r="AV537" s="39">
        <f>IF(ISBLANK(AU538),"",Short5[[#This Row],[Adj Close]]/AU538-1)</f>
        <v>1.7400076810068388E-2</v>
      </c>
      <c r="AZ537" s="40">
        <v>41330</v>
      </c>
      <c r="BA537" s="42">
        <v>31.184290000000001</v>
      </c>
      <c r="BB537" s="39">
        <f>IF(ISBLANK(BA538),"",Short7[[#This Row],[Adj Close]]/BA538-1)</f>
        <v>-2.3497315722921686E-2</v>
      </c>
    </row>
    <row r="538" spans="1:54" x14ac:dyDescent="0.25">
      <c r="A538" s="40">
        <v>41323</v>
      </c>
      <c r="B538" s="42">
        <v>1515.599976</v>
      </c>
      <c r="C538" s="39">
        <f>IF(ISBLANK(B539), "", GSPC[[#This Row],[Adj Close]]/B539-1)</f>
        <v>-2.7570012254830578E-3</v>
      </c>
      <c r="G538" s="32">
        <v>41323</v>
      </c>
      <c r="H538">
        <v>35.030689000000002</v>
      </c>
      <c r="I538" s="36">
        <f>IF(ISBLANK(H539),"",Long1[[#This Row],[Adj Close]]/H539-1)</f>
        <v>-1.8357722633588813E-2</v>
      </c>
      <c r="P538" s="40">
        <v>41323</v>
      </c>
      <c r="Q538" s="38">
        <v>22.434380999999998</v>
      </c>
      <c r="R538" s="39">
        <f>IF(ISBLANK(Q539),"",Long4[[#This Row],[Adj Close]]/Q539-1)</f>
        <v>-1.0129694898861508E-2</v>
      </c>
      <c r="V538" s="40">
        <v>41323</v>
      </c>
      <c r="W538" s="38">
        <v>7.82</v>
      </c>
      <c r="X538" s="39">
        <f>IF(ISBLANK(W539),"",Long6[[#This Row],[Adj Close]]/W539-1)</f>
        <v>-2.8571428571428581E-2</v>
      </c>
      <c r="Y538" s="32">
        <v>41323</v>
      </c>
      <c r="Z538">
        <v>6.7677500000000004</v>
      </c>
      <c r="AA538" s="36">
        <f>IF(ISBLANK(Z539),"",Long7[[#This Row],[Adj Close]]/Z539-1)</f>
        <v>2.8571419886783023E-2</v>
      </c>
      <c r="AE538" s="32">
        <v>41323</v>
      </c>
      <c r="AF538" s="47">
        <v>34.745063999999999</v>
      </c>
      <c r="AG538" s="36">
        <f>IF(ISBLANK(AF539),"",Short0[[#This Row],[Adj Close]]/AF539-1)</f>
        <v>-5.7711555637928291E-2</v>
      </c>
      <c r="AH538" s="40">
        <v>41323</v>
      </c>
      <c r="AI538" s="42">
        <v>12.410925000000001</v>
      </c>
      <c r="AJ538" s="39">
        <f>IF(ISBLANK(AH539),"",Short1[[#This Row],[Adj Close]]/AH539-1)</f>
        <v>-0.99969960971536453</v>
      </c>
      <c r="AK538" s="32">
        <v>41323</v>
      </c>
      <c r="AL538" s="47">
        <v>35.009998000000003</v>
      </c>
      <c r="AM538" s="36">
        <f>IF(ISBLANK(AL539),"",Short2[[#This Row],[Adj Close]]/AL539-1)</f>
        <v>8.5757575757594573E-4</v>
      </c>
      <c r="AN538" s="40">
        <v>41323</v>
      </c>
      <c r="AO538" s="42">
        <v>26.536460999999999</v>
      </c>
      <c r="AP538" s="39">
        <f>IF(ISBLANK(AO539),"",Short3[[#This Row],[Adj Close]]/AO539-1)</f>
        <v>-8.2135281869369914E-3</v>
      </c>
      <c r="AQ538" s="32">
        <v>41323</v>
      </c>
      <c r="AR538" s="47">
        <v>5.9832729999999996</v>
      </c>
      <c r="AS538" s="36">
        <f>IF(ISBLANK(AR539),"",Short4[[#This Row],[Adj Close]]/AR539-1)</f>
        <v>-6.9392208478985418E-2</v>
      </c>
      <c r="AT538" s="40">
        <v>41323</v>
      </c>
      <c r="AU538" s="42">
        <v>48.144730000000003</v>
      </c>
      <c r="AV538" s="39">
        <f>IF(ISBLANK(AU539),"",Short5[[#This Row],[Adj Close]]/AU539-1)</f>
        <v>-7.5747615810941693E-2</v>
      </c>
      <c r="AZ538" s="40">
        <v>41323</v>
      </c>
      <c r="BA538" s="42">
        <v>31.934669</v>
      </c>
      <c r="BB538" s="39">
        <f>IF(ISBLANK(BA539),"",Short7[[#This Row],[Adj Close]]/BA539-1)</f>
        <v>1.528039970964068E-3</v>
      </c>
    </row>
    <row r="539" spans="1:54" x14ac:dyDescent="0.25">
      <c r="A539" s="40">
        <v>41316</v>
      </c>
      <c r="B539" s="42">
        <v>1519.790039</v>
      </c>
      <c r="C539" s="39">
        <f>IF(ISBLANK(B540), "", GSPC[[#This Row],[Adj Close]]/B540-1)</f>
        <v>1.2253430222946005E-3</v>
      </c>
      <c r="G539" s="32">
        <v>41316</v>
      </c>
      <c r="H539">
        <v>35.685799000000003</v>
      </c>
      <c r="I539" s="36">
        <f>IF(ISBLANK(H540),"",Long1[[#This Row],[Adj Close]]/H540-1)</f>
        <v>1.1677074691734735E-2</v>
      </c>
      <c r="P539" s="40">
        <v>41316</v>
      </c>
      <c r="Q539" s="38">
        <v>22.663959999999999</v>
      </c>
      <c r="R539" s="39">
        <f>IF(ISBLANK(Q540),"",Long4[[#This Row],[Adj Close]]/Q540-1)</f>
        <v>-1.8639431928750616E-2</v>
      </c>
      <c r="V539" s="40">
        <v>41316</v>
      </c>
      <c r="W539" s="38">
        <v>8.0500000000000007</v>
      </c>
      <c r="X539" s="39">
        <f>IF(ISBLANK(W540),"",Long6[[#This Row],[Adj Close]]/W540-1)</f>
        <v>5.9210526315789602E-2</v>
      </c>
      <c r="Y539" s="32">
        <v>41316</v>
      </c>
      <c r="Z539">
        <v>6.5797569999999999</v>
      </c>
      <c r="AA539" s="36">
        <f>IF(ISBLANK(Z540),"",Long7[[#This Row],[Adj Close]]/Z540-1)</f>
        <v>0</v>
      </c>
      <c r="AE539" s="32">
        <v>41316</v>
      </c>
      <c r="AF539" s="47">
        <v>36.873066000000001</v>
      </c>
      <c r="AG539" s="36">
        <f>IF(ISBLANK(AF540),"",Short0[[#This Row],[Adj Close]]/AF540-1)</f>
        <v>6.0062336097641555E-3</v>
      </c>
      <c r="AH539" s="40">
        <v>41316</v>
      </c>
      <c r="AI539" s="42">
        <v>12.301548</v>
      </c>
      <c r="AJ539" s="39">
        <f>IF(ISBLANK(AH540),"",Short1[[#This Row],[Adj Close]]/AH540-1)</f>
        <v>-0.99970220658936304</v>
      </c>
      <c r="AK539" s="32">
        <v>41316</v>
      </c>
      <c r="AL539" s="47">
        <v>34.979999999999997</v>
      </c>
      <c r="AM539" s="36">
        <f>IF(ISBLANK(AL540),"",Short2[[#This Row],[Adj Close]]/AL540-1)</f>
        <v>4.6678698185439682E-2</v>
      </c>
      <c r="AN539" s="40">
        <v>41316</v>
      </c>
      <c r="AO539" s="42">
        <v>26.756224</v>
      </c>
      <c r="AP539" s="39">
        <f>IF(ISBLANK(AO540),"",Short3[[#This Row],[Adj Close]]/AO540-1)</f>
        <v>1.2473994458382265E-2</v>
      </c>
      <c r="AQ539" s="32">
        <v>41316</v>
      </c>
      <c r="AR539" s="47">
        <v>6.4294250000000002</v>
      </c>
      <c r="AS539" s="36">
        <f>IF(ISBLANK(AR540),"",Short4[[#This Row],[Adj Close]]/AR540-1)</f>
        <v>8.2072163333120729E-2</v>
      </c>
      <c r="AT539" s="40">
        <v>41316</v>
      </c>
      <c r="AU539" s="42">
        <v>52.090457999999998</v>
      </c>
      <c r="AV539" s="39">
        <f>IF(ISBLANK(AU540),"",Short5[[#This Row],[Adj Close]]/AU540-1)</f>
        <v>1.6871703407153937E-2</v>
      </c>
      <c r="AZ539" s="40">
        <v>41316</v>
      </c>
      <c r="BA539" s="42">
        <v>31.885946000000001</v>
      </c>
      <c r="BB539" s="39">
        <f>IF(ISBLANK(BA540),"",Short7[[#This Row],[Adj Close]]/BA540-1)</f>
        <v>-1.088251323496725E-2</v>
      </c>
    </row>
    <row r="540" spans="1:54" x14ac:dyDescent="0.25">
      <c r="A540" s="40">
        <v>41309</v>
      </c>
      <c r="B540" s="42">
        <v>1517.9300539999999</v>
      </c>
      <c r="C540" s="39">
        <f>IF(ISBLANK(B541), "", GSPC[[#This Row],[Adj Close]]/B541-1)</f>
        <v>3.1457204818945428E-3</v>
      </c>
      <c r="G540" s="32">
        <v>41309</v>
      </c>
      <c r="H540">
        <v>35.273902999999997</v>
      </c>
      <c r="I540" s="36">
        <f>IF(ISBLANK(H541),"",Long1[[#This Row],[Adj Close]]/H541-1)</f>
        <v>-2.6207443010106801E-2</v>
      </c>
      <c r="P540" s="40">
        <v>41309</v>
      </c>
      <c r="Q540" s="38">
        <v>23.094427</v>
      </c>
      <c r="R540" s="39">
        <f>IF(ISBLANK(Q541),"",Long4[[#This Row],[Adj Close]]/Q541-1)</f>
        <v>-6.776730846260226E-2</v>
      </c>
      <c r="V540" s="40">
        <v>41309</v>
      </c>
      <c r="W540" s="38">
        <v>7.6</v>
      </c>
      <c r="X540" s="39">
        <f>IF(ISBLANK(W541),"",Long6[[#This Row],[Adj Close]]/W541-1)</f>
        <v>4.6831955922864932E-2</v>
      </c>
      <c r="Y540" s="32">
        <v>41309</v>
      </c>
      <c r="Z540">
        <v>6.5797569999999999</v>
      </c>
      <c r="AA540" s="36">
        <f>IF(ISBLANK(Z541),"",Long7[[#This Row],[Adj Close]]/Z541-1)</f>
        <v>-1.4084576686524519E-2</v>
      </c>
      <c r="AE540" s="32">
        <v>41309</v>
      </c>
      <c r="AF540" s="47">
        <v>36.652920000000002</v>
      </c>
      <c r="AG540" s="36">
        <f>IF(ISBLANK(AF541),"",Short0[[#This Row],[Adj Close]]/AF541-1)</f>
        <v>-2.611426635579206E-2</v>
      </c>
      <c r="AH540" s="40">
        <v>41309</v>
      </c>
      <c r="AI540" s="42">
        <v>11.149414</v>
      </c>
      <c r="AJ540" s="39">
        <f>IF(ISBLANK(AH541),"",Short1[[#This Row],[Adj Close]]/AH541-1)</f>
        <v>-0.99973005147450489</v>
      </c>
      <c r="AK540" s="32">
        <v>41309</v>
      </c>
      <c r="AL540" s="47">
        <v>33.419998</v>
      </c>
      <c r="AM540" s="36">
        <f>IF(ISBLANK(AL541),"",Short2[[#This Row],[Adj Close]]/AL541-1)</f>
        <v>-1.4159409194135164E-2</v>
      </c>
      <c r="AN540" s="40">
        <v>41309</v>
      </c>
      <c r="AO540" s="42">
        <v>26.426579</v>
      </c>
      <c r="AP540" s="39">
        <f>IF(ISBLANK(AO541),"",Short3[[#This Row],[Adj Close]]/AO541-1)</f>
        <v>-1.0383666046118734E-3</v>
      </c>
      <c r="AQ540" s="32">
        <v>41309</v>
      </c>
      <c r="AR540" s="47">
        <v>5.9417710000000001</v>
      </c>
      <c r="AS540" s="36">
        <f>IF(ISBLANK(AR541),"",Short4[[#This Row],[Adj Close]]/AR541-1)</f>
        <v>1.3569423481600174E-2</v>
      </c>
      <c r="AT540" s="40">
        <v>41309</v>
      </c>
      <c r="AU540" s="42">
        <v>51.226185000000001</v>
      </c>
      <c r="AV540" s="39">
        <f>IF(ISBLANK(AU541),"",Short5[[#This Row],[Adj Close]]/AU541-1)</f>
        <v>-1.1431447729158495E-2</v>
      </c>
      <c r="AZ540" s="40">
        <v>41309</v>
      </c>
      <c r="BA540" s="42">
        <v>32.236763000000003</v>
      </c>
      <c r="BB540" s="39">
        <f>IF(ISBLANK(BA541),"",Short7[[#This Row],[Adj Close]]/BA541-1)</f>
        <v>7.8578376607996825E-2</v>
      </c>
    </row>
    <row r="541" spans="1:54" x14ac:dyDescent="0.25">
      <c r="A541" s="40">
        <v>41302</v>
      </c>
      <c r="B541" s="42">
        <v>1513.170044</v>
      </c>
      <c r="C541" s="39">
        <f>IF(ISBLANK(B542), "", GSPC[[#This Row],[Adj Close]]/B542-1)</f>
        <v>6.7933166983413784E-3</v>
      </c>
      <c r="G541" s="32">
        <v>41302</v>
      </c>
      <c r="H541">
        <v>36.223221000000002</v>
      </c>
      <c r="I541" s="36">
        <f>IF(ISBLANK(H542),"",Long1[[#This Row],[Adj Close]]/H542-1)</f>
        <v>-2.1718510570050364E-2</v>
      </c>
      <c r="P541" s="40">
        <v>41302</v>
      </c>
      <c r="Q541" s="38">
        <v>24.773243000000001</v>
      </c>
      <c r="R541" s="39">
        <f>IF(ISBLANK(Q542),"",Long4[[#This Row],[Adj Close]]/Q542-1)</f>
        <v>1.1423548042923004E-2</v>
      </c>
      <c r="V541" s="40">
        <v>41302</v>
      </c>
      <c r="W541" s="38">
        <v>7.26</v>
      </c>
      <c r="X541" s="39">
        <f>IF(ISBLANK(W542),"",Long6[[#This Row],[Adj Close]]/W542-1)</f>
        <v>1.3793103448276334E-3</v>
      </c>
      <c r="Y541" s="32">
        <v>41302</v>
      </c>
      <c r="Z541">
        <v>6.6737539999999997</v>
      </c>
      <c r="AA541" s="36">
        <f>IF(ISBLANK(Z542),"",Long7[[#This Row],[Adj Close]]/Z542-1)</f>
        <v>-4.0540457000783459E-2</v>
      </c>
      <c r="AE541" s="32">
        <v>41302</v>
      </c>
      <c r="AF541" s="47">
        <v>37.635750000000002</v>
      </c>
      <c r="AG541" s="36">
        <f>IF(ISBLANK(AF542),"",Short0[[#This Row],[Adj Close]]/AF542-1)</f>
        <v>-4.6436465873861077E-2</v>
      </c>
      <c r="AH541" s="40">
        <v>41302</v>
      </c>
      <c r="AI541" s="42">
        <v>11.747355000000001</v>
      </c>
      <c r="AJ541" s="39">
        <f>IF(ISBLANK(AH542),"",Short1[[#This Row],[Adj Close]]/AH542-1)</f>
        <v>-0.99971552597166724</v>
      </c>
      <c r="AK541" s="32">
        <v>41302</v>
      </c>
      <c r="AL541" s="47">
        <v>33.900002000000001</v>
      </c>
      <c r="AM541" s="36">
        <f>IF(ISBLANK(AL542),"",Short2[[#This Row],[Adj Close]]/AL542-1)</f>
        <v>8.02857543774671E-3</v>
      </c>
      <c r="AN541" s="40">
        <v>41302</v>
      </c>
      <c r="AO541" s="42">
        <v>26.454048</v>
      </c>
      <c r="AP541" s="39">
        <f>IF(ISBLANK(AO542),"",Short3[[#This Row],[Adj Close]]/AO542-1)</f>
        <v>1.5108917566390767E-2</v>
      </c>
      <c r="AQ541" s="32">
        <v>41302</v>
      </c>
      <c r="AR541" s="47">
        <v>5.8622240000000003</v>
      </c>
      <c r="AS541" s="36">
        <f>IF(ISBLANK(AR542),"",Short4[[#This Row],[Adj Close]]/AR542-1)</f>
        <v>1.1940336123284379E-2</v>
      </c>
      <c r="AT541" s="40">
        <v>41302</v>
      </c>
      <c r="AU541" s="42">
        <v>51.818545999999998</v>
      </c>
      <c r="AV541" s="39">
        <f>IF(ISBLANK(AU542),"",Short5[[#This Row],[Adj Close]]/AU542-1)</f>
        <v>-1.7557509667812554E-2</v>
      </c>
      <c r="AZ541" s="40">
        <v>41302</v>
      </c>
      <c r="BA541" s="42">
        <v>29.888197000000002</v>
      </c>
      <c r="BB541" s="39">
        <f>IF(ISBLANK(BA542),"",Short7[[#This Row],[Adj Close]]/BA542-1)</f>
        <v>7.3127976166432962E-2</v>
      </c>
    </row>
    <row r="542" spans="1:54" x14ac:dyDescent="0.25">
      <c r="A542" s="40">
        <v>41295</v>
      </c>
      <c r="B542" s="42">
        <v>1502.959961</v>
      </c>
      <c r="C542" s="39">
        <f>IF(ISBLANK(B543), "", GSPC[[#This Row],[Adj Close]]/B543-1)</f>
        <v>1.1426789881785693E-2</v>
      </c>
      <c r="G542" s="32">
        <v>41295</v>
      </c>
      <c r="H542">
        <v>37.027400999999998</v>
      </c>
      <c r="I542" s="36">
        <f>IF(ISBLANK(H543),"",Long1[[#This Row],[Adj Close]]/H543-1)</f>
        <v>2.2532786309393371E-2</v>
      </c>
      <c r="P542" s="40">
        <v>41295</v>
      </c>
      <c r="Q542" s="38">
        <v>24.493441000000001</v>
      </c>
      <c r="R542" s="39">
        <f>IF(ISBLANK(Q543),"",Long4[[#This Row],[Adj Close]]/Q543-1)</f>
        <v>4.1179450228985282E-3</v>
      </c>
      <c r="V542" s="40">
        <v>41295</v>
      </c>
      <c r="W542" s="38">
        <v>7.25</v>
      </c>
      <c r="X542" s="39">
        <f>IF(ISBLANK(W543),"",Long6[[#This Row],[Adj Close]]/W543-1)</f>
        <v>1.3812154696133394E-3</v>
      </c>
      <c r="Y542" s="32">
        <v>41295</v>
      </c>
      <c r="Z542">
        <v>6.955743</v>
      </c>
      <c r="AA542" s="36">
        <f>IF(ISBLANK(Z543),"",Long7[[#This Row],[Adj Close]]/Z543-1)</f>
        <v>-1.3333399529627976E-2</v>
      </c>
      <c r="AE542" s="32">
        <v>41295</v>
      </c>
      <c r="AF542" s="47">
        <v>39.468528999999997</v>
      </c>
      <c r="AG542" s="36">
        <f>IF(ISBLANK(AF543),"",Short0[[#This Row],[Adj Close]]/AF543-1)</f>
        <v>2.3526982935065943E-2</v>
      </c>
      <c r="AH542" s="40">
        <v>41295</v>
      </c>
      <c r="AI542" s="42">
        <v>11.506722</v>
      </c>
      <c r="AJ542" s="39">
        <f>IF(ISBLANK(AH543),"",Short1[[#This Row],[Adj Close]]/AH543-1)</f>
        <v>-0.9997213059000194</v>
      </c>
      <c r="AK542" s="32">
        <v>41295</v>
      </c>
      <c r="AL542" s="47">
        <v>33.630001</v>
      </c>
      <c r="AM542" s="36">
        <f>IF(ISBLANK(AL543),"",Short2[[#This Row],[Adj Close]]/AL543-1)</f>
        <v>3.8806268656716991E-3</v>
      </c>
      <c r="AN542" s="40">
        <v>41295</v>
      </c>
      <c r="AO542" s="42">
        <v>26.060305</v>
      </c>
      <c r="AP542" s="39">
        <f>IF(ISBLANK(AO543),"",Short3[[#This Row],[Adj Close]]/AO543-1)</f>
        <v>1.6428506265802723E-2</v>
      </c>
      <c r="AQ542" s="32">
        <v>41295</v>
      </c>
      <c r="AR542" s="47">
        <v>5.7930529999999996</v>
      </c>
      <c r="AS542" s="36">
        <f>IF(ISBLANK(AR543),"",Short4[[#This Row],[Adj Close]]/AR543-1)</f>
        <v>-7.1133090504230667E-3</v>
      </c>
      <c r="AT542" s="40">
        <v>41295</v>
      </c>
      <c r="AU542" s="42">
        <v>52.744610000000002</v>
      </c>
      <c r="AV542" s="39">
        <f>IF(ISBLANK(AU543),"",Short5[[#This Row],[Adj Close]]/AU543-1)</f>
        <v>6.4668045877328328E-2</v>
      </c>
      <c r="AZ542" s="40">
        <v>41295</v>
      </c>
      <c r="BA542" s="42">
        <v>27.851475000000001</v>
      </c>
      <c r="BB542" s="39">
        <f>IF(ISBLANK(BA543),"",Short7[[#This Row],[Adj Close]]/BA543-1)</f>
        <v>3.7010257815394798E-2</v>
      </c>
    </row>
    <row r="543" spans="1:54" x14ac:dyDescent="0.25">
      <c r="A543" s="40">
        <v>41288</v>
      </c>
      <c r="B543" s="42">
        <v>1485.9799800000001</v>
      </c>
      <c r="C543" s="39">
        <f>IF(ISBLANK(B544), "", GSPC[[#This Row],[Adj Close]]/B544-1)</f>
        <v>9.4629465957785097E-3</v>
      </c>
      <c r="G543" s="32">
        <v>41288</v>
      </c>
      <c r="H543">
        <v>36.211455999999998</v>
      </c>
      <c r="I543" s="36">
        <f>IF(ISBLANK(H544),"",Long1[[#This Row],[Adj Close]]/H544-1)</f>
        <v>3.1515032511495455E-3</v>
      </c>
      <c r="P543" s="40">
        <v>41288</v>
      </c>
      <c r="Q543" s="38">
        <v>24.392992</v>
      </c>
      <c r="R543" s="39">
        <f>IF(ISBLANK(Q544),"",Long4[[#This Row],[Adj Close]]/Q544-1)</f>
        <v>-5.8806068419159363E-4</v>
      </c>
      <c r="V543" s="40">
        <v>41288</v>
      </c>
      <c r="W543" s="38">
        <v>7.24</v>
      </c>
      <c r="X543" s="39">
        <f>IF(ISBLANK(W544),"",Long6[[#This Row],[Adj Close]]/W544-1)</f>
        <v>-4.6113306982872193E-2</v>
      </c>
      <c r="Y543" s="32">
        <v>41288</v>
      </c>
      <c r="Z543">
        <v>7.0497399999999999</v>
      </c>
      <c r="AA543" s="36">
        <f>IF(ISBLANK(Z544),"",Long7[[#This Row],[Adj Close]]/Z544-1)</f>
        <v>4.166672823316464E-2</v>
      </c>
      <c r="AE543" s="32">
        <v>41288</v>
      </c>
      <c r="AF543" s="47">
        <v>38.561298000000001</v>
      </c>
      <c r="AG543" s="36">
        <f>IF(ISBLANK(AF544),"",Short0[[#This Row],[Adj Close]]/AF544-1)</f>
        <v>2.7594541578084275E-2</v>
      </c>
      <c r="AH543" s="40">
        <v>41288</v>
      </c>
      <c r="AI543" s="42">
        <v>10.850444</v>
      </c>
      <c r="AJ543" s="39">
        <f>IF(ISBLANK(AH544),"",Short1[[#This Row],[Adj Close]]/AH544-1)</f>
        <v>-0.99973715646423289</v>
      </c>
      <c r="AK543" s="32">
        <v>41288</v>
      </c>
      <c r="AL543" s="47">
        <v>33.5</v>
      </c>
      <c r="AM543" s="36">
        <f>IF(ISBLANK(AL544),"",Short2[[#This Row],[Adj Close]]/AL544-1)</f>
        <v>3.8115897118066178E-2</v>
      </c>
      <c r="AN543" s="40">
        <v>41288</v>
      </c>
      <c r="AO543" s="42">
        <v>25.639092999999999</v>
      </c>
      <c r="AP543" s="39">
        <f>IF(ISBLANK(AO544),"",Short3[[#This Row],[Adj Close]]/AO544-1)</f>
        <v>5.7471223788061465E-3</v>
      </c>
      <c r="AQ543" s="32">
        <v>41288</v>
      </c>
      <c r="AR543" s="47">
        <v>5.8345560000000001</v>
      </c>
      <c r="AS543" s="36">
        <f>IF(ISBLANK(AR544),"",Short4[[#This Row],[Adj Close]]/AR544-1)</f>
        <v>-1.2873047336296906E-2</v>
      </c>
      <c r="AT543" s="40">
        <v>41288</v>
      </c>
      <c r="AU543" s="42">
        <v>49.540897000000001</v>
      </c>
      <c r="AV543" s="39">
        <f>IF(ISBLANK(AU544),"",Short5[[#This Row],[Adj Close]]/AU544-1)</f>
        <v>-6.0258341928626225E-3</v>
      </c>
      <c r="AZ543" s="40">
        <v>41288</v>
      </c>
      <c r="BA543" s="42">
        <v>26.857472999999999</v>
      </c>
      <c r="BB543" s="39">
        <f>IF(ISBLANK(BA544),"",Short7[[#This Row],[Adj Close]]/BA544-1)</f>
        <v>9.3650764047608304E-2</v>
      </c>
    </row>
    <row r="544" spans="1:54" x14ac:dyDescent="0.25">
      <c r="A544" s="40">
        <v>41281</v>
      </c>
      <c r="B544" s="42">
        <v>1472.0500489999999</v>
      </c>
      <c r="C544" s="39">
        <f>IF(ISBLANK(B545), "", GSPC[[#This Row],[Adj Close]]/B545-1)</f>
        <v>3.8051089421182738E-3</v>
      </c>
      <c r="G544" s="32">
        <v>41281</v>
      </c>
      <c r="H544">
        <v>36.097693999999997</v>
      </c>
      <c r="I544" s="36">
        <f>IF(ISBLANK(H545),"",Long1[[#This Row],[Adj Close]]/H545-1)</f>
        <v>-7.4426211567909517E-3</v>
      </c>
      <c r="P544" s="40">
        <v>41281</v>
      </c>
      <c r="Q544" s="38">
        <v>24.407344999999999</v>
      </c>
      <c r="R544" s="39">
        <f>IF(ISBLANK(Q545),"",Long4[[#This Row],[Adj Close]]/Q545-1)</f>
        <v>1.4720902327260976E-3</v>
      </c>
      <c r="V544" s="40">
        <v>41281</v>
      </c>
      <c r="W544" s="38">
        <v>7.59</v>
      </c>
      <c r="X544" s="39">
        <f>IF(ISBLANK(W545),"",Long6[[#This Row],[Adj Close]]/W545-1)</f>
        <v>-2.6923076923076938E-2</v>
      </c>
      <c r="Y544" s="32">
        <v>41281</v>
      </c>
      <c r="Z544">
        <v>6.7677500000000004</v>
      </c>
      <c r="AA544" s="36">
        <f>IF(ISBLANK(Z545),"",Long7[[#This Row],[Adj Close]]/Z545-1)</f>
        <v>0</v>
      </c>
      <c r="AE544" s="32">
        <v>41281</v>
      </c>
      <c r="AF544" s="47">
        <v>37.525790999999998</v>
      </c>
      <c r="AG544" s="36">
        <f>IF(ISBLANK(AF545),"",Short0[[#This Row],[Adj Close]]/AF545-1)</f>
        <v>1.7897198645917323E-2</v>
      </c>
      <c r="AH544" s="40">
        <v>41281</v>
      </c>
      <c r="AI544" s="42">
        <v>10.361879999999999</v>
      </c>
      <c r="AJ544" s="39">
        <f>IF(ISBLANK(AH545),"",Short1[[#This Row],[Adj Close]]/AH545-1)</f>
        <v>-0.99974894897514177</v>
      </c>
      <c r="AK544" s="32">
        <v>41281</v>
      </c>
      <c r="AL544" s="47">
        <v>32.270000000000003</v>
      </c>
      <c r="AM544" s="36">
        <f>IF(ISBLANK(AL545),"",Short2[[#This Row],[Adj Close]]/AL545-1)</f>
        <v>8.7264150943396235E-2</v>
      </c>
      <c r="AN544" s="40">
        <v>41281</v>
      </c>
      <c r="AO544" s="42">
        <v>25.492584000000001</v>
      </c>
      <c r="AP544" s="39">
        <f>IF(ISBLANK(AO545),"",Short3[[#This Row],[Adj Close]]/AO545-1)</f>
        <v>-1.2765938990007331E-2</v>
      </c>
      <c r="AQ544" s="32">
        <v>41281</v>
      </c>
      <c r="AR544" s="47">
        <v>5.9106439999999996</v>
      </c>
      <c r="AS544" s="36">
        <f>IF(ISBLANK(AR545),"",Short4[[#This Row],[Adj Close]]/AR545-1)</f>
        <v>6.478220890235864E-3</v>
      </c>
      <c r="AT544" s="40">
        <v>41281</v>
      </c>
      <c r="AU544" s="42">
        <v>49.841231999999998</v>
      </c>
      <c r="AV544" s="39">
        <f>IF(ISBLANK(AU545),"",Short5[[#This Row],[Adj Close]]/AU545-1)</f>
        <v>1.9106152719710057E-2</v>
      </c>
      <c r="AZ544" s="40">
        <v>41281</v>
      </c>
      <c r="BA544" s="42">
        <v>24.557632000000002</v>
      </c>
      <c r="BB544" s="39">
        <f>IF(ISBLANK(BA545),"",Short7[[#This Row],[Adj Close]]/BA545-1)</f>
        <v>-0.10701620947318069</v>
      </c>
    </row>
    <row r="545" spans="1:54" x14ac:dyDescent="0.25">
      <c r="A545" s="40">
        <v>41274</v>
      </c>
      <c r="B545" s="42">
        <v>1466.469971</v>
      </c>
      <c r="C545" s="39">
        <f>IF(ISBLANK(B546), "", GSPC[[#This Row],[Adj Close]]/B546-1)</f>
        <v>4.5663537241908081E-2</v>
      </c>
      <c r="G545" s="32">
        <v>41274</v>
      </c>
      <c r="H545">
        <v>36.368369999999999</v>
      </c>
      <c r="I545" s="36">
        <f>IF(ISBLANK(H546),"",Long1[[#This Row],[Adj Close]]/H546-1)</f>
        <v>1.7449495370551071E-2</v>
      </c>
      <c r="P545" s="40">
        <v>41274</v>
      </c>
      <c r="Q545" s="38">
        <v>24.371468</v>
      </c>
      <c r="R545" s="39">
        <f>IF(ISBLANK(Q546),"",Long4[[#This Row],[Adj Close]]/Q546-1)</f>
        <v>5.2680391749746036E-2</v>
      </c>
      <c r="V545" s="40">
        <v>41274</v>
      </c>
      <c r="W545" s="38">
        <v>7.8</v>
      </c>
      <c r="X545" s="39">
        <f>IF(ISBLANK(W546),"",Long6[[#This Row],[Adj Close]]/W546-1)</f>
        <v>-6.3694267515923553E-3</v>
      </c>
      <c r="Y545" s="32">
        <v>41274</v>
      </c>
      <c r="Z545">
        <v>6.7677500000000004</v>
      </c>
      <c r="AA545" s="36">
        <f>IF(ISBLANK(Z546),"",Long7[[#This Row],[Adj Close]]/Z546-1)</f>
        <v>0.10769236308904406</v>
      </c>
      <c r="AE545" s="32">
        <v>41274</v>
      </c>
      <c r="AF545" s="47">
        <v>36.865993000000003</v>
      </c>
      <c r="AG545" s="36">
        <f>IF(ISBLANK(AF546),"",Short0[[#This Row],[Adj Close]]/AF546-1)</f>
        <v>6.9378348370846998E-2</v>
      </c>
      <c r="AH545" s="40">
        <v>41274</v>
      </c>
      <c r="AI545" s="42">
        <v>8.8305699999999998</v>
      </c>
      <c r="AJ545" s="39">
        <f>IF(ISBLANK(AH546),"",Short1[[#This Row],[Adj Close]]/AH546-1)</f>
        <v>-0.99978601376402454</v>
      </c>
      <c r="AK545" s="32">
        <v>41274</v>
      </c>
      <c r="AL545" s="47">
        <v>29.68</v>
      </c>
      <c r="AM545" s="36">
        <f>IF(ISBLANK(AL546),"",Short2[[#This Row],[Adj Close]]/AL546-1)</f>
        <v>4.4702569517775403E-2</v>
      </c>
      <c r="AN545" s="40">
        <v>41274</v>
      </c>
      <c r="AO545" s="42">
        <v>25.822229</v>
      </c>
      <c r="AP545" s="39">
        <f>IF(ISBLANK(AO546),"",Short3[[#This Row],[Adj Close]]/AO546-1)</f>
        <v>4.7548299491492196E-2</v>
      </c>
      <c r="AQ545" s="32">
        <v>41274</v>
      </c>
      <c r="AR545" s="47">
        <v>5.8726000000000003</v>
      </c>
      <c r="AS545" s="36">
        <f>IF(ISBLANK(AR546),"",Short4[[#This Row],[Adj Close]]/AR546-1)</f>
        <v>1.2522303990830208E-2</v>
      </c>
      <c r="AT545" s="40">
        <v>41274</v>
      </c>
      <c r="AU545" s="42">
        <v>48.906810999999998</v>
      </c>
      <c r="AV545" s="39">
        <f>IF(ISBLANK(AU546),"",Short5[[#This Row],[Adj Close]]/AU546-1)</f>
        <v>6.17643475404972E-2</v>
      </c>
      <c r="AZ545" s="40">
        <v>41274</v>
      </c>
      <c r="BA545" s="42">
        <v>27.500647000000001</v>
      </c>
      <c r="BB545" s="39">
        <f>IF(ISBLANK(BA546),"",Short7[[#This Row],[Adj Close]]/BA546-1)</f>
        <v>0.1471543295484945</v>
      </c>
    </row>
    <row r="546" spans="1:54" x14ac:dyDescent="0.25">
      <c r="A546" s="40">
        <v>41267</v>
      </c>
      <c r="B546" s="42">
        <v>1402.4300539999999</v>
      </c>
      <c r="C546" s="39">
        <f>IF(ISBLANK(B547), "", GSPC[[#This Row],[Adj Close]]/B547-1)</f>
        <v>-1.9382560944529392E-2</v>
      </c>
      <c r="G546" s="32">
        <v>41267</v>
      </c>
      <c r="H546">
        <v>35.744644000000001</v>
      </c>
      <c r="I546" s="36">
        <f>IF(ISBLANK(H547),"",Long1[[#This Row],[Adj Close]]/H547-1)</f>
        <v>-1.5339016625260937E-3</v>
      </c>
      <c r="P546" s="40">
        <v>41267</v>
      </c>
      <c r="Q546" s="38">
        <v>23.151821000000002</v>
      </c>
      <c r="R546" s="39">
        <f>IF(ISBLANK(Q547),"",Long4[[#This Row],[Adj Close]]/Q547-1)</f>
        <v>-1.8552394285210827E-2</v>
      </c>
      <c r="V546" s="40">
        <v>41267</v>
      </c>
      <c r="W546" s="38">
        <v>7.85</v>
      </c>
      <c r="X546" s="39">
        <f>IF(ISBLANK(W547),"",Long6[[#This Row],[Adj Close]]/W547-1)</f>
        <v>4.6071154338367393E-3</v>
      </c>
      <c r="Y546" s="32">
        <v>41267</v>
      </c>
      <c r="Z546">
        <v>6.1097739999999998</v>
      </c>
      <c r="AA546" s="36">
        <f>IF(ISBLANK(Z547),"",Long7[[#This Row],[Adj Close]]/Z547-1)</f>
        <v>4.8386994372647374E-2</v>
      </c>
      <c r="AE546" s="32">
        <v>41267</v>
      </c>
      <c r="AF546" s="47">
        <v>34.474227999999997</v>
      </c>
      <c r="AG546" s="36">
        <f>IF(ISBLANK(AF547),"",Short0[[#This Row],[Adj Close]]/AF547-1)</f>
        <v>-2.1841526493678765E-2</v>
      </c>
      <c r="AH546" s="40">
        <v>41267</v>
      </c>
      <c r="AI546" s="42">
        <v>8.2326280000000001</v>
      </c>
      <c r="AJ546" s="39">
        <f>IF(ISBLANK(AH547),"",Short1[[#This Row],[Adj Close]]/AH547-1)</f>
        <v>-0.99980046951042167</v>
      </c>
      <c r="AK546" s="32">
        <v>41267</v>
      </c>
      <c r="AL546" s="47">
        <v>28.41</v>
      </c>
      <c r="AM546" s="36">
        <f>IF(ISBLANK(AL547),"",Short2[[#This Row],[Adj Close]]/AL547-1)</f>
        <v>-3.2686447644315608E-2</v>
      </c>
      <c r="AN546" s="40">
        <v>41267</v>
      </c>
      <c r="AO546" s="42">
        <v>24.650155999999999</v>
      </c>
      <c r="AP546" s="39">
        <f>IF(ISBLANK(AO547),"",Short3[[#This Row],[Adj Close]]/AO547-1)</f>
        <v>-3.2002805721129679E-2</v>
      </c>
      <c r="AQ546" s="32">
        <v>41267</v>
      </c>
      <c r="AR546" s="47">
        <v>5.7999710000000002</v>
      </c>
      <c r="AS546" s="36">
        <f>IF(ISBLANK(AR547),"",Short4[[#This Row],[Adj Close]]/AR547-1)</f>
        <v>-1.5844975125357319E-2</v>
      </c>
      <c r="AT546" s="40">
        <v>41267</v>
      </c>
      <c r="AU546" s="42">
        <v>46.061832000000003</v>
      </c>
      <c r="AV546" s="39">
        <f>IF(ISBLANK(AU547),"",Short5[[#This Row],[Adj Close]]/AU547-1)</f>
        <v>-7.5502898393782214E-3</v>
      </c>
      <c r="AZ546" s="40">
        <v>41267</v>
      </c>
      <c r="BA546" s="42">
        <v>23.972926999999999</v>
      </c>
      <c r="BB546" s="39">
        <f>IF(ISBLANK(BA547),"",Short7[[#This Row],[Adj Close]]/BA547-1)</f>
        <v>-1.402796569532383E-2</v>
      </c>
    </row>
    <row r="547" spans="1:54" x14ac:dyDescent="0.25">
      <c r="A547" s="40">
        <v>41260</v>
      </c>
      <c r="B547" s="42">
        <v>1430.150024</v>
      </c>
      <c r="C547" s="39">
        <f>IF(ISBLANK(B548), "", GSPC[[#This Row],[Adj Close]]/B548-1)</f>
        <v>1.1722059250817596E-2</v>
      </c>
      <c r="G547" s="32">
        <v>41260</v>
      </c>
      <c r="H547">
        <v>35.799557</v>
      </c>
      <c r="I547" s="36">
        <f>IF(ISBLANK(H548),"",Long1[[#This Row],[Adj Close]]/H548-1)</f>
        <v>1.119131476467472E-2</v>
      </c>
      <c r="P547" s="40">
        <v>41260</v>
      </c>
      <c r="Q547" s="38">
        <v>23.589462000000001</v>
      </c>
      <c r="R547" s="39">
        <f>IF(ISBLANK(Q548),"",Long4[[#This Row],[Adj Close]]/Q548-1)</f>
        <v>1.4501727659723906E-2</v>
      </c>
      <c r="V547" s="40">
        <v>41260</v>
      </c>
      <c r="W547" s="38">
        <v>7.8140000000000001</v>
      </c>
      <c r="X547" s="39">
        <f>IF(ISBLANK(W548),"",Long6[[#This Row],[Adj Close]]/W548-1)</f>
        <v>-1.4130709058793878E-2</v>
      </c>
      <c r="Y547" s="32">
        <v>41260</v>
      </c>
      <c r="Z547">
        <v>5.8277850000000004</v>
      </c>
      <c r="AA547" s="36">
        <f>IF(ISBLANK(Z548),"",Long7[[#This Row],[Adj Close]]/Z548-1)</f>
        <v>-3.1249989610653839E-2</v>
      </c>
      <c r="AE547" s="32">
        <v>41260</v>
      </c>
      <c r="AF547" s="47">
        <v>35.244011</v>
      </c>
      <c r="AG547" s="36">
        <f>IF(ISBLANK(AF548),"",Short0[[#This Row],[Adj Close]]/AF548-1)</f>
        <v>3.0823496509272408E-2</v>
      </c>
      <c r="AH547" s="40">
        <v>41260</v>
      </c>
      <c r="AI547" s="42">
        <v>8.5097249999999995</v>
      </c>
      <c r="AJ547" s="39">
        <f>IF(ISBLANK(AH548),"",Short1[[#This Row],[Adj Close]]/AH548-1)</f>
        <v>-0.99979371863864441</v>
      </c>
      <c r="AK547" s="32">
        <v>41260</v>
      </c>
      <c r="AL547" s="47">
        <v>29.370000999999998</v>
      </c>
      <c r="AM547" s="36">
        <f>IF(ISBLANK(AL548),"",Short2[[#This Row],[Adj Close]]/AL548-1)</f>
        <v>6.5288393180993776E-2</v>
      </c>
      <c r="AN547" s="40">
        <v>41260</v>
      </c>
      <c r="AO547" s="42">
        <v>25.465111</v>
      </c>
      <c r="AP547" s="39">
        <f>IF(ISBLANK(AO548),"",Short3[[#This Row],[Adj Close]]/AO548-1)</f>
        <v>-5.7205665677427797E-3</v>
      </c>
      <c r="AQ547" s="32">
        <v>41260</v>
      </c>
      <c r="AR547" s="47">
        <v>5.893351</v>
      </c>
      <c r="AS547" s="36">
        <f>IF(ISBLANK(AR548),"",Short4[[#This Row],[Adj Close]]/AR548-1)</f>
        <v>2.7744304494147443E-2</v>
      </c>
      <c r="AT547" s="40">
        <v>41260</v>
      </c>
      <c r="AU547" s="42">
        <v>46.412258000000001</v>
      </c>
      <c r="AV547" s="39">
        <f>IF(ISBLANK(AU548),"",Short5[[#This Row],[Adj Close]]/AU548-1)</f>
        <v>1.2597655561092935E-3</v>
      </c>
      <c r="AZ547" s="40">
        <v>41260</v>
      </c>
      <c r="BA547" s="42">
        <v>24.314003</v>
      </c>
      <c r="BB547" s="39">
        <f>IF(ISBLANK(BA548),"",Short7[[#This Row],[Adj Close]]/BA548-1)</f>
        <v>-4.7863899132161158E-3</v>
      </c>
    </row>
    <row r="548" spans="1:54" x14ac:dyDescent="0.25">
      <c r="A548" s="40">
        <v>41253</v>
      </c>
      <c r="B548" s="42">
        <v>1413.579956</v>
      </c>
      <c r="C548" s="39">
        <f>IF(ISBLANK(B549), "", GSPC[[#This Row],[Adj Close]]/B549-1)</f>
        <v>-3.166268358387514E-3</v>
      </c>
      <c r="G548" s="32">
        <v>41253</v>
      </c>
      <c r="H548">
        <v>35.403346999999997</v>
      </c>
      <c r="I548" s="36">
        <f>IF(ISBLANK(H549),"",Long1[[#This Row],[Adj Close]]/H549-1)</f>
        <v>6.80478817251573E-3</v>
      </c>
      <c r="P548" s="40">
        <v>41253</v>
      </c>
      <c r="Q548" s="38">
        <v>23.252264</v>
      </c>
      <c r="R548" s="39">
        <f>IF(ISBLANK(Q549),"",Long4[[#This Row],[Adj Close]]/Q549-1)</f>
        <v>-2.7692011174930142E-3</v>
      </c>
      <c r="V548" s="40">
        <v>41253</v>
      </c>
      <c r="W548" s="38">
        <v>7.9260000000000002</v>
      </c>
      <c r="X548" s="39">
        <f>IF(ISBLANK(W549),"",Long6[[#This Row],[Adj Close]]/W549-1)</f>
        <v>1.6023586719651428E-2</v>
      </c>
      <c r="Y548" s="32">
        <v>41253</v>
      </c>
      <c r="Z548">
        <v>6.0157780000000001</v>
      </c>
      <c r="AA548" s="36">
        <f>IF(ISBLANK(Z549),"",Long7[[#This Row],[Adj Close]]/Z549-1)</f>
        <v>-1.538452977147764E-2</v>
      </c>
      <c r="AE548" s="32">
        <v>41253</v>
      </c>
      <c r="AF548" s="47">
        <v>34.190151</v>
      </c>
      <c r="AG548" s="36">
        <f>IF(ISBLANK(AF549),"",Short0[[#This Row],[Adj Close]]/AF549-1)</f>
        <v>1.6897798475064452E-2</v>
      </c>
      <c r="AH548" s="40">
        <v>41253</v>
      </c>
      <c r="AI548" s="42">
        <v>8.786816</v>
      </c>
      <c r="AJ548" s="39">
        <f>IF(ISBLANK(AH549),"",Short1[[#This Row],[Adj Close]]/AH549-1)</f>
        <v>-0.99978696562090874</v>
      </c>
      <c r="AK548" s="32">
        <v>41253</v>
      </c>
      <c r="AL548" s="47">
        <v>27.57</v>
      </c>
      <c r="AM548" s="36">
        <f>IF(ISBLANK(AL549),"",Short2[[#This Row],[Adj Close]]/AL549-1)</f>
        <v>-1.1473611024510944E-2</v>
      </c>
      <c r="AN548" s="40">
        <v>41253</v>
      </c>
      <c r="AO548" s="42">
        <v>25.611623999999999</v>
      </c>
      <c r="AP548" s="39">
        <f>IF(ISBLANK(AO549),"",Short3[[#This Row],[Adj Close]]/AO549-1)</f>
        <v>2.6045521563236917E-2</v>
      </c>
      <c r="AQ548" s="32">
        <v>41253</v>
      </c>
      <c r="AR548" s="47">
        <v>5.7342579999999996</v>
      </c>
      <c r="AS548" s="36">
        <f>IF(ISBLANK(AR549),"",Short4[[#This Row],[Adj Close]]/AR549-1)</f>
        <v>4.4080463045420348E-2</v>
      </c>
      <c r="AT548" s="40">
        <v>41253</v>
      </c>
      <c r="AU548" s="42">
        <v>46.353862999999997</v>
      </c>
      <c r="AV548" s="39">
        <f>IF(ISBLANK(AU549),"",Short5[[#This Row],[Adj Close]]/AU549-1)</f>
        <v>3.6567292410428331E-2</v>
      </c>
      <c r="AZ548" s="40">
        <v>41253</v>
      </c>
      <c r="BA548" s="42">
        <v>24.430938999999999</v>
      </c>
      <c r="BB548" s="39">
        <f>IF(ISBLANK(BA549),"",Short7[[#This Row],[Adj Close]]/BA549-1)</f>
        <v>-6.1049029650878217E-2</v>
      </c>
    </row>
    <row r="549" spans="1:54" x14ac:dyDescent="0.25">
      <c r="A549" s="40">
        <v>41246</v>
      </c>
      <c r="B549" s="42">
        <v>1418.0699460000001</v>
      </c>
      <c r="C549" s="39">
        <f>IF(ISBLANK(B550), "", GSPC[[#This Row],[Adj Close]]/B550-1)</f>
        <v>1.3344998008284481E-3</v>
      </c>
      <c r="G549" s="32">
        <v>41246</v>
      </c>
      <c r="H549">
        <v>35.164062999999999</v>
      </c>
      <c r="I549" s="36">
        <f>IF(ISBLANK(H550),"",Long1[[#This Row],[Adj Close]]/H550-1)</f>
        <v>1.2080793398081324E-2</v>
      </c>
      <c r="P549" s="40">
        <v>41246</v>
      </c>
      <c r="Q549" s="38">
        <v>23.316832999999999</v>
      </c>
      <c r="R549" s="39">
        <f>IF(ISBLANK(Q550),"",Long4[[#This Row],[Adj Close]]/Q550-1)</f>
        <v>6.0379106117158798E-4</v>
      </c>
      <c r="V549" s="40">
        <v>41246</v>
      </c>
      <c r="W549" s="38">
        <v>7.8010000000000002</v>
      </c>
      <c r="X549" s="39">
        <f>IF(ISBLANK(W550),"",Long6[[#This Row],[Adj Close]]/W550-1)</f>
        <v>1.154045643153534E-2</v>
      </c>
      <c r="Y549" s="32">
        <v>41246</v>
      </c>
      <c r="Z549">
        <v>6.1097739999999998</v>
      </c>
      <c r="AA549" s="36">
        <f>IF(ISBLANK(Z550),"",Long7[[#This Row],[Adj Close]]/Z550-1)</f>
        <v>3.1746023704692927E-2</v>
      </c>
      <c r="AE549" s="32">
        <v>41246</v>
      </c>
      <c r="AF549" s="47">
        <v>33.622013000000003</v>
      </c>
      <c r="AG549" s="36">
        <f>IF(ISBLANK(AF550),"",Short0[[#This Row],[Adj Close]]/AF550-1)</f>
        <v>-3.5488540270331659E-2</v>
      </c>
      <c r="AH549" s="40">
        <v>41246</v>
      </c>
      <c r="AI549" s="42">
        <v>8.6228130000000007</v>
      </c>
      <c r="AJ549" s="39">
        <f>IF(ISBLANK(AH550),"",Short1[[#This Row],[Adj Close]]/AH550-1)</f>
        <v>-0.99979090635078449</v>
      </c>
      <c r="AK549" s="32">
        <v>41246</v>
      </c>
      <c r="AL549" s="47">
        <v>27.889999</v>
      </c>
      <c r="AM549" s="36">
        <f>IF(ISBLANK(AL550),"",Short2[[#This Row],[Adj Close]]/AL550-1)</f>
        <v>-7.6490129917545446E-2</v>
      </c>
      <c r="AN549" s="40">
        <v>41246</v>
      </c>
      <c r="AO549" s="42">
        <v>24.961489</v>
      </c>
      <c r="AP549" s="39">
        <f>IF(ISBLANK(AO550),"",Short3[[#This Row],[Adj Close]]/AO550-1)</f>
        <v>2.9433989950191641E-3</v>
      </c>
      <c r="AQ549" s="32">
        <v>41246</v>
      </c>
      <c r="AR549" s="47">
        <v>5.4921610000000003</v>
      </c>
      <c r="AS549" s="36">
        <f>IF(ISBLANK(AR550),"",Short4[[#This Row],[Adj Close]]/AR550-1)</f>
        <v>6.3020364377597282E-4</v>
      </c>
      <c r="AT549" s="40">
        <v>41246</v>
      </c>
      <c r="AU549" s="42">
        <v>44.718623999999998</v>
      </c>
      <c r="AV549" s="39">
        <f>IF(ISBLANK(AU550),"",Short5[[#This Row],[Adj Close]]/AU550-1)</f>
        <v>-8.5091247681997606E-3</v>
      </c>
      <c r="AZ549" s="40">
        <v>41246</v>
      </c>
      <c r="BA549" s="42">
        <v>26.019397999999999</v>
      </c>
      <c r="BB549" s="39">
        <f>IF(ISBLANK(BA550),"",Short7[[#This Row],[Adj Close]]/BA550-1)</f>
        <v>0.11809077929765333</v>
      </c>
    </row>
    <row r="550" spans="1:54" x14ac:dyDescent="0.25">
      <c r="A550" s="40">
        <v>41239</v>
      </c>
      <c r="B550" s="42">
        <v>1416.1800539999999</v>
      </c>
      <c r="C550" s="39">
        <f>IF(ISBLANK(B551), "", GSPC[[#This Row],[Adj Close]]/B551-1)</f>
        <v>4.9888442538179589E-3</v>
      </c>
      <c r="G550" s="32">
        <v>41239</v>
      </c>
      <c r="H550">
        <v>34.744323999999999</v>
      </c>
      <c r="I550" s="36">
        <f>IF(ISBLANK(H551),"",Long1[[#This Row],[Adj Close]]/H551-1)</f>
        <v>2.4523038313513545E-2</v>
      </c>
      <c r="P550" s="40">
        <v>41239</v>
      </c>
      <c r="Q550" s="38">
        <v>23.302762999999999</v>
      </c>
      <c r="R550" s="39">
        <f>IF(ISBLANK(Q551),"",Long4[[#This Row],[Adj Close]]/Q551-1)</f>
        <v>-3.8620393237673856E-2</v>
      </c>
      <c r="V550" s="40">
        <v>41239</v>
      </c>
      <c r="W550" s="38">
        <v>7.7119999999999997</v>
      </c>
      <c r="X550" s="39">
        <f>IF(ISBLANK(W551),"",Long6[[#This Row],[Adj Close]]/W551-1)</f>
        <v>-1.4692730292577005E-2</v>
      </c>
      <c r="Y550" s="32">
        <v>41239</v>
      </c>
      <c r="Z550">
        <v>5.9217810000000002</v>
      </c>
      <c r="AA550" s="36">
        <f>IF(ISBLANK(Z551),"",Long7[[#This Row],[Adj Close]]/Z551-1)</f>
        <v>1.6128940926955826E-2</v>
      </c>
      <c r="AE550" s="32">
        <v>41239</v>
      </c>
      <c r="AF550" s="47">
        <v>34.859112000000003</v>
      </c>
      <c r="AG550" s="36">
        <f>IF(ISBLANK(AF551),"",Short0[[#This Row],[Adj Close]]/AF551-1)</f>
        <v>-1.6546116204722572E-2</v>
      </c>
      <c r="AH550" s="40">
        <v>41239</v>
      </c>
      <c r="AI550" s="42">
        <v>9.4282780000000006</v>
      </c>
      <c r="AJ550" s="39">
        <f>IF(ISBLANK(AH551),"",Short1[[#This Row],[Adj Close]]/AH551-1)</f>
        <v>-0.99977133590415213</v>
      </c>
      <c r="AK550" s="32">
        <v>41239</v>
      </c>
      <c r="AL550" s="47">
        <v>30.200001</v>
      </c>
      <c r="AM550" s="36">
        <f>IF(ISBLANK(AL551),"",Short2[[#This Row],[Adj Close]]/AL551-1)</f>
        <v>4.5344480628054074E-2</v>
      </c>
      <c r="AN550" s="40">
        <v>41239</v>
      </c>
      <c r="AO550" s="42">
        <v>24.888233</v>
      </c>
      <c r="AP550" s="39">
        <f>IF(ISBLANK(AO551),"",Short3[[#This Row],[Adj Close]]/AO551-1)</f>
        <v>2.5820839275971785E-3</v>
      </c>
      <c r="AQ550" s="32">
        <v>41239</v>
      </c>
      <c r="AR550" s="47">
        <v>5.488702</v>
      </c>
      <c r="AS550" s="36">
        <f>IF(ISBLANK(AR551),"",Short4[[#This Row],[Adj Close]]/AR551-1)</f>
        <v>-1.2586389267522646E-3</v>
      </c>
      <c r="AT550" s="40">
        <v>41239</v>
      </c>
      <c r="AU550" s="42">
        <v>45.102406000000002</v>
      </c>
      <c r="AV550" s="39">
        <f>IF(ISBLANK(AU551),"",Short5[[#This Row],[Adj Close]]/AU551-1)</f>
        <v>2.6780770300837364E-2</v>
      </c>
      <c r="AZ550" s="40">
        <v>41239</v>
      </c>
      <c r="BA550" s="42">
        <v>23.271274999999999</v>
      </c>
      <c r="BB550" s="39">
        <f>IF(ISBLANK(BA551),"",Short7[[#This Row],[Adj Close]]/BA551-1)</f>
        <v>1.1435813331949429E-2</v>
      </c>
    </row>
    <row r="551" spans="1:54" x14ac:dyDescent="0.25">
      <c r="A551" s="40">
        <v>41232</v>
      </c>
      <c r="B551" s="42">
        <v>1409.150024</v>
      </c>
      <c r="C551" s="39">
        <f>IF(ISBLANK(B552), "", GSPC[[#This Row],[Adj Close]]/B552-1)</f>
        <v>3.6231151880198542E-2</v>
      </c>
      <c r="G551" s="32">
        <v>41232</v>
      </c>
      <c r="H551">
        <v>33.912681999999997</v>
      </c>
      <c r="I551" s="36">
        <f>IF(ISBLANK(H552),"",Long1[[#This Row],[Adj Close]]/H552-1)</f>
        <v>8.0759837411251034E-2</v>
      </c>
      <c r="P551" s="40">
        <v>41232</v>
      </c>
      <c r="Q551" s="38">
        <v>24.238878</v>
      </c>
      <c r="R551" s="39">
        <f>IF(ISBLANK(Q552),"",Long4[[#This Row],[Adj Close]]/Q552-1)</f>
        <v>7.785204559685277E-2</v>
      </c>
      <c r="V551" s="40">
        <v>41232</v>
      </c>
      <c r="W551" s="38">
        <v>7.827</v>
      </c>
      <c r="X551" s="39">
        <f>IF(ISBLANK(W552),"",Long6[[#This Row],[Adj Close]]/W552-1)</f>
        <v>9.0567089313083438E-2</v>
      </c>
      <c r="Y551" s="32">
        <v>41232</v>
      </c>
      <c r="Z551">
        <v>5.8277850000000004</v>
      </c>
      <c r="AA551" s="36">
        <f>IF(ISBLANK(Z552),"",Long7[[#This Row],[Adj Close]]/Z552-1)</f>
        <v>1.6393525536696041E-2</v>
      </c>
      <c r="AE551" s="32">
        <v>41232</v>
      </c>
      <c r="AF551" s="47">
        <v>35.445599000000001</v>
      </c>
      <c r="AG551" s="36">
        <f>IF(ISBLANK(AF552),"",Short0[[#This Row],[Adj Close]]/AF552-1)</f>
        <v>7.0577937708186322E-2</v>
      </c>
      <c r="AH551" s="40">
        <v>41232</v>
      </c>
      <c r="AI551" s="42">
        <v>8.4142569999999992</v>
      </c>
      <c r="AJ551" s="39">
        <f>IF(ISBLANK(AH552),"",Short1[[#This Row],[Adj Close]]/AH552-1)</f>
        <v>-0.99979589431170401</v>
      </c>
      <c r="AK551" s="32">
        <v>41232</v>
      </c>
      <c r="AL551" s="47">
        <v>28.889999</v>
      </c>
      <c r="AM551" s="36">
        <f>IF(ISBLANK(AL552),"",Short2[[#This Row],[Adj Close]]/AL552-1)</f>
        <v>1.3684175438596569E-2</v>
      </c>
      <c r="AN551" s="40">
        <v>41232</v>
      </c>
      <c r="AO551" s="42">
        <v>24.824134999999998</v>
      </c>
      <c r="AP551" s="39">
        <f>IF(ISBLANK(AO552),"",Short3[[#This Row],[Adj Close]]/AO552-1)</f>
        <v>6.147217744926925E-2</v>
      </c>
      <c r="AQ551" s="32">
        <v>41232</v>
      </c>
      <c r="AR551" s="47">
        <v>5.4956189999999996</v>
      </c>
      <c r="AS551" s="36">
        <f>IF(ISBLANK(AR552),"",Short4[[#This Row],[Adj Close]]/AR552-1)</f>
        <v>0.1522842011638541</v>
      </c>
      <c r="AT551" s="40">
        <v>41232</v>
      </c>
      <c r="AU551" s="42">
        <v>43.926032999999997</v>
      </c>
      <c r="AV551" s="39">
        <f>IF(ISBLANK(AU552),"",Short5[[#This Row],[Adj Close]]/AU552-1)</f>
        <v>6.3206857090907231E-2</v>
      </c>
      <c r="AZ551" s="40">
        <v>41232</v>
      </c>
      <c r="BA551" s="42">
        <v>23.008158000000002</v>
      </c>
      <c r="BB551" s="39">
        <f>IF(ISBLANK(BA552),"",Short7[[#This Row],[Adj Close]]/BA552-1)</f>
        <v>2.3850825674307297E-2</v>
      </c>
    </row>
    <row r="552" spans="1:54" x14ac:dyDescent="0.25">
      <c r="A552" s="40">
        <v>41225</v>
      </c>
      <c r="B552" s="42">
        <v>1359.880005</v>
      </c>
      <c r="C552" s="39">
        <f>IF(ISBLANK(B553), "", GSPC[[#This Row],[Adj Close]]/B553-1)</f>
        <v>-1.4472566835048495E-2</v>
      </c>
      <c r="G552" s="32">
        <v>41225</v>
      </c>
      <c r="H552">
        <v>31.378554999999999</v>
      </c>
      <c r="I552" s="36">
        <f>IF(ISBLANK(H553),"",Long1[[#This Row],[Adj Close]]/H553-1)</f>
        <v>-3.8697073708768626E-2</v>
      </c>
      <c r="P552" s="40">
        <v>41225</v>
      </c>
      <c r="Q552" s="38">
        <v>22.488130999999999</v>
      </c>
      <c r="R552" s="39">
        <f>IF(ISBLANK(Q553),"",Long4[[#This Row],[Adj Close]]/Q553-1)</f>
        <v>-5.1822721902253122E-2</v>
      </c>
      <c r="V552" s="40">
        <v>41225</v>
      </c>
      <c r="W552" s="38">
        <v>7.1769999999999996</v>
      </c>
      <c r="X552" s="39">
        <f>IF(ISBLANK(W553),"",Long6[[#This Row],[Adj Close]]/W553-1)</f>
        <v>-4.8900079512324446E-2</v>
      </c>
      <c r="Y552" s="32">
        <v>41225</v>
      </c>
      <c r="Z552">
        <v>5.7337879999999997</v>
      </c>
      <c r="AA552" s="36">
        <f>IF(ISBLANK(Z553),"",Long7[[#This Row],[Adj Close]]/Z553-1)</f>
        <v>-6.153844643026074E-2</v>
      </c>
      <c r="AE552" s="32">
        <v>41225</v>
      </c>
      <c r="AF552" s="47">
        <v>33.108845000000002</v>
      </c>
      <c r="AG552" s="36">
        <f>IF(ISBLANK(AF553),"",Short0[[#This Row],[Adj Close]]/AF553-1)</f>
        <v>-5.1954640789518169E-2</v>
      </c>
      <c r="AH552" s="40">
        <v>41225</v>
      </c>
      <c r="AI552" s="42">
        <v>9.8885489999999994</v>
      </c>
      <c r="AJ552" s="39">
        <f>IF(ISBLANK(AH553),"",Short1[[#This Row],[Adj Close]]/AH553-1)</f>
        <v>-0.99976009148915523</v>
      </c>
      <c r="AK552" s="32">
        <v>41225</v>
      </c>
      <c r="AL552" s="47">
        <v>28.5</v>
      </c>
      <c r="AM552" s="36">
        <f>IF(ISBLANK(AL553),"",Short2[[#This Row],[Adj Close]]/AL553-1)</f>
        <v>5.8692421991084709E-2</v>
      </c>
      <c r="AN552" s="40">
        <v>41225</v>
      </c>
      <c r="AO552" s="42">
        <v>23.386514999999999</v>
      </c>
      <c r="AP552" s="39">
        <f>IF(ISBLANK(AO553),"",Short3[[#This Row],[Adj Close]]/AO553-1)</f>
        <v>-1.275617075016211E-2</v>
      </c>
      <c r="AQ552" s="32">
        <v>41225</v>
      </c>
      <c r="AR552" s="47">
        <v>4.7693260000000004</v>
      </c>
      <c r="AS552" s="36">
        <f>IF(ISBLANK(AR553),"",Short4[[#This Row],[Adj Close]]/AR553-1)</f>
        <v>1.4524162036482213E-3</v>
      </c>
      <c r="AT552" s="40">
        <v>41225</v>
      </c>
      <c r="AU552" s="42">
        <v>41.314663000000003</v>
      </c>
      <c r="AV552" s="39">
        <f>IF(ISBLANK(AU553),"",Short5[[#This Row],[Adj Close]]/AU553-1)</f>
        <v>-3.9752033434333423E-2</v>
      </c>
      <c r="AZ552" s="40">
        <v>41225</v>
      </c>
      <c r="BA552" s="42">
        <v>22.472178</v>
      </c>
      <c r="BB552" s="39">
        <f>IF(ISBLANK(BA553),"",Short7[[#This Row],[Adj Close]]/BA553-1)</f>
        <v>-5.5305354613120805E-2</v>
      </c>
    </row>
    <row r="553" spans="1:54" x14ac:dyDescent="0.25">
      <c r="A553" s="40">
        <v>41218</v>
      </c>
      <c r="B553" s="42">
        <v>1379.849976</v>
      </c>
      <c r="C553" s="39">
        <f>IF(ISBLANK(B554), "", GSPC[[#This Row],[Adj Close]]/B554-1)</f>
        <v>-2.4289334033501198E-2</v>
      </c>
      <c r="G553" s="32">
        <v>41218</v>
      </c>
      <c r="H553">
        <v>32.641692999999997</v>
      </c>
      <c r="I553" s="36">
        <f>IF(ISBLANK(H554),"",Long1[[#This Row],[Adj Close]]/H554-1)</f>
        <v>4.2339692382680205E-2</v>
      </c>
      <c r="P553" s="40">
        <v>41218</v>
      </c>
      <c r="Q553" s="38">
        <v>23.717222</v>
      </c>
      <c r="R553" s="39">
        <f>IF(ISBLANK(Q554),"",Long4[[#This Row],[Adj Close]]/Q554-1)</f>
        <v>-4.7086358311300258E-2</v>
      </c>
      <c r="V553" s="40">
        <v>41218</v>
      </c>
      <c r="W553" s="38">
        <v>7.5460000000000003</v>
      </c>
      <c r="X553" s="39">
        <f>IF(ISBLANK(W554),"",Long6[[#This Row],[Adj Close]]/W554-1)</f>
        <v>4.1402152911951484E-2</v>
      </c>
      <c r="Y553" s="32">
        <v>41218</v>
      </c>
      <c r="Z553">
        <v>6.1097739999999998</v>
      </c>
      <c r="AA553" s="36">
        <f>IF(ISBLANK(Z554),"",Long7[[#This Row],[Adj Close]]/Z554-1)</f>
        <v>-0.12162165853453766</v>
      </c>
      <c r="AE553" s="32">
        <v>41218</v>
      </c>
      <c r="AF553" s="47">
        <v>34.923271</v>
      </c>
      <c r="AG553" s="36">
        <f>IF(ISBLANK(AF554),"",Short0[[#This Row],[Adj Close]]/AF554-1)</f>
        <v>2.1442432354276564E-2</v>
      </c>
      <c r="AH553" s="40">
        <v>41218</v>
      </c>
      <c r="AI553" s="42">
        <v>11.003254999999999</v>
      </c>
      <c r="AJ553" s="39">
        <f>IF(ISBLANK(AH554),"",Short1[[#This Row],[Adj Close]]/AH554-1)</f>
        <v>-0.99973300198976001</v>
      </c>
      <c r="AK553" s="32">
        <v>41218</v>
      </c>
      <c r="AL553" s="47">
        <v>26.92</v>
      </c>
      <c r="AM553" s="36">
        <f>IF(ISBLANK(AL554),"",Short2[[#This Row],[Adj Close]]/AL554-1)</f>
        <v>-4.6404534183492663E-2</v>
      </c>
      <c r="AN553" s="40">
        <v>41218</v>
      </c>
      <c r="AO553" s="42">
        <v>23.688692</v>
      </c>
      <c r="AP553" s="39">
        <f>IF(ISBLANK(AO554),"",Short3[[#This Row],[Adj Close]]/AO554-1)</f>
        <v>7.3989008326660333E-3</v>
      </c>
      <c r="AQ553" s="32">
        <v>41218</v>
      </c>
      <c r="AR553" s="47">
        <v>4.7624089999999999</v>
      </c>
      <c r="AS553" s="36">
        <f>IF(ISBLANK(AR554),"",Short4[[#This Row],[Adj Close]]/AR554-1)</f>
        <v>5.1095363449276121E-3</v>
      </c>
      <c r="AT553" s="40">
        <v>41218</v>
      </c>
      <c r="AU553" s="42">
        <v>43.024994</v>
      </c>
      <c r="AV553" s="39">
        <f>IF(ISBLANK(AU554),"",Short5[[#This Row],[Adj Close]]/AU554-1)</f>
        <v>-7.1770322783233365E-3</v>
      </c>
      <c r="AZ553" s="40">
        <v>41218</v>
      </c>
      <c r="BA553" s="42">
        <v>23.787769000000001</v>
      </c>
      <c r="BB553" s="39">
        <f>IF(ISBLANK(BA554),"",Short7[[#This Row],[Adj Close]]/BA554-1)</f>
        <v>-0.22087444624164887</v>
      </c>
    </row>
    <row r="554" spans="1:54" x14ac:dyDescent="0.25">
      <c r="A554" s="40">
        <v>41211</v>
      </c>
      <c r="B554" s="42">
        <v>1414.1999510000001</v>
      </c>
      <c r="C554" s="39">
        <f>IF(ISBLANK(B555), "", GSPC[[#This Row],[Adj Close]]/B555-1)</f>
        <v>1.6006417372111947E-3</v>
      </c>
      <c r="G554" s="32">
        <v>41211</v>
      </c>
      <c r="H554">
        <v>31.315791999999998</v>
      </c>
      <c r="I554" s="36">
        <f>IF(ISBLANK(H555),"",Long1[[#This Row],[Adj Close]]/H555-1)</f>
        <v>1.8239834791472731E-2</v>
      </c>
      <c r="P554" s="40">
        <v>41211</v>
      </c>
      <c r="Q554" s="38">
        <v>24.889161999999999</v>
      </c>
      <c r="R554" s="39">
        <f>IF(ISBLANK(Q555),"",Long4[[#This Row],[Adj Close]]/Q555-1)</f>
        <v>4.9413038339819026E-2</v>
      </c>
      <c r="V554" s="40">
        <v>41211</v>
      </c>
      <c r="W554" s="38">
        <v>7.2460000000000004</v>
      </c>
      <c r="X554" s="39">
        <f>IF(ISBLANK(W555),"",Long6[[#This Row],[Adj Close]]/W555-1)</f>
        <v>3.5142857142857142E-2</v>
      </c>
      <c r="Y554" s="32">
        <v>41211</v>
      </c>
      <c r="Z554">
        <v>6.955743</v>
      </c>
      <c r="AA554" s="36">
        <f>IF(ISBLANK(Z555),"",Long7[[#This Row],[Adj Close]]/Z555-1)</f>
        <v>2.7777769568911426E-2</v>
      </c>
      <c r="AE554" s="32">
        <v>41211</v>
      </c>
      <c r="AF554" s="47">
        <v>34.190151</v>
      </c>
      <c r="AG554" s="36">
        <f>IF(ISBLANK(AF555),"",Short0[[#This Row],[Adj Close]]/AF555-1)</f>
        <v>7.8331488447729303E-3</v>
      </c>
      <c r="AH554" s="40">
        <v>41211</v>
      </c>
      <c r="AI554" s="42">
        <v>10.564565</v>
      </c>
      <c r="AJ554" s="39">
        <f>IF(ISBLANK(AH555),"",Short1[[#This Row],[Adj Close]]/AH555-1)</f>
        <v>-0.99974360341229007</v>
      </c>
      <c r="AK554" s="32">
        <v>41211</v>
      </c>
      <c r="AL554" s="47">
        <v>28.23</v>
      </c>
      <c r="AM554" s="36">
        <f>IF(ISBLANK(AL555),"",Short2[[#This Row],[Adj Close]]/AL555-1)</f>
        <v>-2.621593652983778E-2</v>
      </c>
      <c r="AN554" s="40">
        <v>41211</v>
      </c>
      <c r="AO554" s="42">
        <v>23.514709</v>
      </c>
      <c r="AP554" s="39">
        <f>IF(ISBLANK(AO555),"",Short3[[#This Row],[Adj Close]]/AO555-1)</f>
        <v>1.8239376295440479E-2</v>
      </c>
      <c r="AQ554" s="32">
        <v>41211</v>
      </c>
      <c r="AR554" s="47">
        <v>4.7381989999999998</v>
      </c>
      <c r="AS554" s="36">
        <f>IF(ISBLANK(AR555),"",Short4[[#This Row],[Adj Close]]/AR555-1)</f>
        <v>2.7756948509977564E-2</v>
      </c>
      <c r="AT554" s="40">
        <v>41211</v>
      </c>
      <c r="AU554" s="42">
        <v>43.336018000000003</v>
      </c>
      <c r="AV554" s="39">
        <f>IF(ISBLANK(AU555),"",Short5[[#This Row],[Adj Close]]/AU555-1)</f>
        <v>-1.1178362028680722E-2</v>
      </c>
      <c r="AZ554" s="40">
        <v>41211</v>
      </c>
      <c r="BA554" s="42">
        <v>30.531368000000001</v>
      </c>
      <c r="BB554" s="39">
        <f>IF(ISBLANK(BA555),"",Short7[[#This Row],[Adj Close]]/BA555-1)</f>
        <v>-4.6271085468868267E-2</v>
      </c>
    </row>
    <row r="555" spans="1:54" x14ac:dyDescent="0.25">
      <c r="A555" s="40">
        <v>41204</v>
      </c>
      <c r="B555" s="42">
        <v>1411.9399410000001</v>
      </c>
      <c r="C555" s="39">
        <f>IF(ISBLANK(B556), "", GSPC[[#This Row],[Adj Close]]/B556-1)</f>
        <v>-1.4827064712143456E-2</v>
      </c>
      <c r="G555" s="32">
        <v>41204</v>
      </c>
      <c r="H555">
        <v>30.754829000000001</v>
      </c>
      <c r="I555" s="36">
        <f>IF(ISBLANK(H556),"",Long1[[#This Row],[Adj Close]]/H556-1)</f>
        <v>-2.2077886976949457E-2</v>
      </c>
      <c r="P555" s="40">
        <v>41204</v>
      </c>
      <c r="Q555" s="38">
        <v>23.717222</v>
      </c>
      <c r="R555" s="39">
        <f>IF(ISBLANK(Q556),"",Long4[[#This Row],[Adj Close]]/Q556-1)</f>
        <v>-2.353675571363778E-2</v>
      </c>
      <c r="V555" s="40">
        <v>41204</v>
      </c>
      <c r="W555" s="38">
        <v>7</v>
      </c>
      <c r="X555" s="39">
        <f>IF(ISBLANK(W556),"",Long6[[#This Row],[Adj Close]]/W556-1)</f>
        <v>3.5502958579881616E-2</v>
      </c>
      <c r="Y555" s="32">
        <v>41204</v>
      </c>
      <c r="Z555">
        <v>6.7677500000000004</v>
      </c>
      <c r="AA555" s="36">
        <f>IF(ISBLANK(Z556),"",Long7[[#This Row],[Adj Close]]/Z556-1)</f>
        <v>-4.00000567396811E-2</v>
      </c>
      <c r="AE555" s="32">
        <v>41204</v>
      </c>
      <c r="AF555" s="47">
        <v>33.924416000000001</v>
      </c>
      <c r="AG555" s="36">
        <f>IF(ISBLANK(AF556),"",Short0[[#This Row],[Adj Close]]/AF556-1)</f>
        <v>-4.415184421432683E-2</v>
      </c>
      <c r="AH555" s="40">
        <v>41204</v>
      </c>
      <c r="AI555" s="42">
        <v>10.758737999999999</v>
      </c>
      <c r="AJ555" s="39">
        <f>IF(ISBLANK(AH556),"",Short1[[#This Row],[Adj Close]]/AH556-1)</f>
        <v>-0.99973884656649759</v>
      </c>
      <c r="AK555" s="32">
        <v>41204</v>
      </c>
      <c r="AL555" s="47">
        <v>28.99</v>
      </c>
      <c r="AM555" s="36">
        <f>IF(ISBLANK(AL556),"",Short2[[#This Row],[Adj Close]]/AL556-1)</f>
        <v>-7.997461123452887E-2</v>
      </c>
      <c r="AN555" s="40">
        <v>41204</v>
      </c>
      <c r="AO555" s="42">
        <v>23.093498</v>
      </c>
      <c r="AP555" s="39">
        <f>IF(ISBLANK(AO556),"",Short3[[#This Row],[Adj Close]]/AO556-1)</f>
        <v>6.6384747826894852E-2</v>
      </c>
      <c r="AQ555" s="32">
        <v>41204</v>
      </c>
      <c r="AR555" s="47">
        <v>4.610233</v>
      </c>
      <c r="AS555" s="36">
        <f>IF(ISBLANK(AR556),"",Short4[[#This Row],[Adj Close]]/AR556-1)</f>
        <v>9.8023015399887559E-2</v>
      </c>
      <c r="AT555" s="40">
        <v>41204</v>
      </c>
      <c r="AU555" s="42">
        <v>43.825920000000004</v>
      </c>
      <c r="AV555" s="39">
        <f>IF(ISBLANK(AU556),"",Short5[[#This Row],[Adj Close]]/AU556-1)</f>
        <v>-2.204920895985385E-2</v>
      </c>
      <c r="AZ555" s="40">
        <v>41204</v>
      </c>
      <c r="BA555" s="42">
        <v>32.012627000000002</v>
      </c>
      <c r="BB555" s="39">
        <f>IF(ISBLANK(BA556),"",Short7[[#This Row],[Adj Close]]/BA556-1)</f>
        <v>1.7973371480406009E-2</v>
      </c>
    </row>
    <row r="556" spans="1:54" x14ac:dyDescent="0.25">
      <c r="A556" s="40">
        <v>41197</v>
      </c>
      <c r="B556" s="42">
        <v>1433.1899410000001</v>
      </c>
      <c r="C556" s="39">
        <f>IF(ISBLANK(B557), "", GSPC[[#This Row],[Adj Close]]/B557-1)</f>
        <v>3.2199407174053896E-3</v>
      </c>
      <c r="G556" s="32">
        <v>41197</v>
      </c>
      <c r="H556">
        <v>31.449159999999999</v>
      </c>
      <c r="I556" s="36">
        <f>IF(ISBLANK(H557),"",Long1[[#This Row],[Adj Close]]/H557-1)</f>
        <v>4.2115963465917616E-2</v>
      </c>
      <c r="P556" s="40">
        <v>41197</v>
      </c>
      <c r="Q556" s="38">
        <v>24.288903999999999</v>
      </c>
      <c r="R556" s="39">
        <f>IF(ISBLANK(Q557),"",Long4[[#This Row],[Adj Close]]/Q557-1)</f>
        <v>3.0624682211485066E-2</v>
      </c>
      <c r="V556" s="40">
        <v>41197</v>
      </c>
      <c r="W556" s="38">
        <v>6.76</v>
      </c>
      <c r="X556" s="39">
        <f>IF(ISBLANK(W557),"",Long6[[#This Row],[Adj Close]]/W557-1)</f>
        <v>5.1649035469819582E-2</v>
      </c>
      <c r="Y556" s="32">
        <v>41197</v>
      </c>
      <c r="Z556">
        <v>7.0497399999999999</v>
      </c>
      <c r="AA556" s="36">
        <f>IF(ISBLANK(Z557),"",Long7[[#This Row],[Adj Close]]/Z557-1)</f>
        <v>0.15384627974782705</v>
      </c>
      <c r="AE556" s="32">
        <v>41197</v>
      </c>
      <c r="AF556" s="47">
        <v>35.491427999999999</v>
      </c>
      <c r="AG556" s="36">
        <f>IF(ISBLANK(AF557),"",Short0[[#This Row],[Adj Close]]/AF557-1)</f>
        <v>8.4232957431134015E-2</v>
      </c>
      <c r="AH556" s="40">
        <v>41197</v>
      </c>
      <c r="AI556" s="42">
        <v>12.40563</v>
      </c>
      <c r="AJ556" s="39">
        <f>IF(ISBLANK(AH557),"",Short1[[#This Row],[Adj Close]]/AH557-1)</f>
        <v>-0.99969881937363436</v>
      </c>
      <c r="AK556" s="32">
        <v>41197</v>
      </c>
      <c r="AL556" s="47">
        <v>31.51</v>
      </c>
      <c r="AM556" s="36">
        <f>IF(ISBLANK(AL557),"",Short2[[#This Row],[Adj Close]]/AL557-1)</f>
        <v>6.3877676904429137E-3</v>
      </c>
      <c r="AN556" s="40">
        <v>41197</v>
      </c>
      <c r="AO556" s="42">
        <v>21.655878000000001</v>
      </c>
      <c r="AP556" s="39">
        <f>IF(ISBLANK(AO557),"",Short3[[#This Row],[Adj Close]]/AO557-1)</f>
        <v>-5.4667489876883968E-3</v>
      </c>
      <c r="AQ556" s="32">
        <v>41197</v>
      </c>
      <c r="AR556" s="47">
        <v>4.1986670000000004</v>
      </c>
      <c r="AS556" s="36">
        <f>IF(ISBLANK(AR557),"",Short4[[#This Row],[Adj Close]]/AR557-1)</f>
        <v>0</v>
      </c>
      <c r="AT556" s="40">
        <v>41197</v>
      </c>
      <c r="AU556" s="42">
        <v>44.814033999999999</v>
      </c>
      <c r="AV556" s="39">
        <f>IF(ISBLANK(AU557),"",Short5[[#This Row],[Adj Close]]/AU557-1)</f>
        <v>-3.3237639380331307E-3</v>
      </c>
      <c r="AZ556" s="40">
        <v>41197</v>
      </c>
      <c r="BA556" s="42">
        <v>31.447410999999999</v>
      </c>
      <c r="BB556" s="39">
        <f>IF(ISBLANK(BA557),"",Short7[[#This Row],[Adj Close]]/BA557-1)</f>
        <v>-4.3568479747834066E-2</v>
      </c>
    </row>
    <row r="557" spans="1:54" x14ac:dyDescent="0.25">
      <c r="A557" s="40">
        <v>41190</v>
      </c>
      <c r="B557" s="42">
        <v>1428.589966</v>
      </c>
      <c r="C557" s="39">
        <f>IF(ISBLANK(B558), "", GSPC[[#This Row],[Adj Close]]/B558-1)</f>
        <v>-2.2136643647964749E-2</v>
      </c>
      <c r="G557" s="32">
        <v>41190</v>
      </c>
      <c r="H557">
        <v>30.178177000000002</v>
      </c>
      <c r="I557" s="36">
        <f>IF(ISBLANK(H558),"",Long1[[#This Row],[Adj Close]]/H558-1)</f>
        <v>-1.2197964474620626E-2</v>
      </c>
      <c r="P557" s="40">
        <v>41190</v>
      </c>
      <c r="Q557" s="38">
        <v>23.567167000000001</v>
      </c>
      <c r="R557" s="39">
        <f>IF(ISBLANK(Q558),"",Long4[[#This Row],[Adj Close]]/Q558-1)</f>
        <v>-2.1074354041172638E-2</v>
      </c>
      <c r="V557" s="40">
        <v>41190</v>
      </c>
      <c r="W557" s="38">
        <v>6.4279999999999999</v>
      </c>
      <c r="X557" s="39">
        <f>IF(ISBLANK(W558),"",Long6[[#This Row],[Adj Close]]/W558-1)</f>
        <v>2.1939586645469022E-2</v>
      </c>
      <c r="Y557" s="32">
        <v>41190</v>
      </c>
      <c r="Z557">
        <v>6.1097739999999998</v>
      </c>
      <c r="AA557" s="36">
        <f>IF(ISBLANK(Z558),"",Long7[[#This Row],[Adj Close]]/Z558-1)</f>
        <v>0.12068951918440129</v>
      </c>
      <c r="AE557" s="32">
        <v>41190</v>
      </c>
      <c r="AF557" s="47">
        <v>32.734135000000002</v>
      </c>
      <c r="AG557" s="36">
        <f>IF(ISBLANK(AF558),"",Short0[[#This Row],[Adj Close]]/AF558-1)</f>
        <v>-5.6962035344907846E-2</v>
      </c>
      <c r="AH557" s="40">
        <v>41190</v>
      </c>
      <c r="AI557" s="42">
        <v>12.700488999999999</v>
      </c>
      <c r="AJ557" s="39">
        <f>IF(ISBLANK(AH558),"",Short1[[#This Row],[Adj Close]]/AH558-1)</f>
        <v>-0.99969160845494498</v>
      </c>
      <c r="AK557" s="32">
        <v>41190</v>
      </c>
      <c r="AL557" s="47">
        <v>31.309999000000001</v>
      </c>
      <c r="AM557" s="36">
        <f>IF(ISBLANK(AL558),"",Short2[[#This Row],[Adj Close]]/AL558-1)</f>
        <v>-5.2073873813922811E-2</v>
      </c>
      <c r="AN557" s="40">
        <v>41190</v>
      </c>
      <c r="AO557" s="42">
        <v>21.774916000000001</v>
      </c>
      <c r="AP557" s="39">
        <f>IF(ISBLANK(AO558),"",Short3[[#This Row],[Adj Close]]/AO558-1)</f>
        <v>-3.4510775078673839E-2</v>
      </c>
      <c r="AQ557" s="32">
        <v>41190</v>
      </c>
      <c r="AR557" s="47">
        <v>4.1986670000000004</v>
      </c>
      <c r="AS557" s="36">
        <f>IF(ISBLANK(AR558),"",Short4[[#This Row],[Adj Close]]/AR558-1)</f>
        <v>4.9668303527405921E-3</v>
      </c>
      <c r="AT557" s="40">
        <v>41190</v>
      </c>
      <c r="AU557" s="42">
        <v>44.963481999999999</v>
      </c>
      <c r="AV557" s="39">
        <f>IF(ISBLANK(AU558),"",Short5[[#This Row],[Adj Close]]/AU558-1)</f>
        <v>-1.6884746403237783E-2</v>
      </c>
      <c r="AZ557" s="40">
        <v>41190</v>
      </c>
      <c r="BA557" s="42">
        <v>32.879939999999998</v>
      </c>
      <c r="BB557" s="39">
        <f>IF(ISBLANK(BA558),"",Short7[[#This Row],[Adj Close]]/BA558-1)</f>
        <v>-6.1853288204151147E-3</v>
      </c>
    </row>
    <row r="558" spans="1:54" x14ac:dyDescent="0.25">
      <c r="A558" s="40">
        <v>41183</v>
      </c>
      <c r="B558" s="42">
        <v>1460.9300539999999</v>
      </c>
      <c r="C558" s="39">
        <f>IF(ISBLANK(B559), "", GSPC[[#This Row],[Adj Close]]/B559-1)</f>
        <v>1.406290780069841E-2</v>
      </c>
      <c r="G558" s="32">
        <v>41183</v>
      </c>
      <c r="H558">
        <v>30.550834999999999</v>
      </c>
      <c r="I558" s="36">
        <f>IF(ISBLANK(H559),"",Long1[[#This Row],[Adj Close]]/H559-1)</f>
        <v>3.6081271968726458E-3</v>
      </c>
      <c r="P558" s="40">
        <v>41183</v>
      </c>
      <c r="Q558" s="38">
        <v>24.074522000000002</v>
      </c>
      <c r="R558" s="39">
        <f>IF(ISBLANK(Q559),"",Long4[[#This Row],[Adj Close]]/Q559-1)</f>
        <v>2.5570460666856087E-2</v>
      </c>
      <c r="V558" s="40">
        <v>41183</v>
      </c>
      <c r="W558" s="38">
        <v>6.29</v>
      </c>
      <c r="X558" s="39">
        <f>IF(ISBLANK(W559),"",Long6[[#This Row],[Adj Close]]/W559-1)</f>
        <v>1.3371999355566322E-2</v>
      </c>
      <c r="Y558" s="32">
        <v>41183</v>
      </c>
      <c r="Z558">
        <v>5.4517990000000003</v>
      </c>
      <c r="AA558" s="36">
        <f>IF(ISBLANK(Z559),"",Long7[[#This Row],[Adj Close]]/Z559-1)</f>
        <v>1.7543948059297376E-2</v>
      </c>
      <c r="AE558" s="32">
        <v>41183</v>
      </c>
      <c r="AF558" s="47">
        <v>34.711365000000001</v>
      </c>
      <c r="AG558" s="36">
        <f>IF(ISBLANK(AF559),"",Short0[[#This Row],[Adj Close]]/AF559-1)</f>
        <v>9.0595446724700768E-2</v>
      </c>
      <c r="AH558" s="40">
        <v>41183</v>
      </c>
      <c r="AI558" s="42">
        <v>12.966585</v>
      </c>
      <c r="AJ558" s="39">
        <f>IF(ISBLANK(AH559),"",Short1[[#This Row],[Adj Close]]/AH559-1)</f>
        <v>-0.99968509362249858</v>
      </c>
      <c r="AK558" s="32">
        <v>41183</v>
      </c>
      <c r="AL558" s="47">
        <v>33.029998999999997</v>
      </c>
      <c r="AM558" s="36">
        <f>IF(ISBLANK(AL559),"",Short2[[#This Row],[Adj Close]]/AL559-1)</f>
        <v>-0.10049024780799998</v>
      </c>
      <c r="AN558" s="40">
        <v>41183</v>
      </c>
      <c r="AO558" s="42">
        <v>22.553246000000001</v>
      </c>
      <c r="AP558" s="39">
        <f>IF(ISBLANK(AO559),"",Short3[[#This Row],[Adj Close]]/AO559-1)</f>
        <v>1.0668796159742699E-2</v>
      </c>
      <c r="AQ558" s="32">
        <v>41183</v>
      </c>
      <c r="AR558" s="47">
        <v>4.1779159999999997</v>
      </c>
      <c r="AS558" s="36">
        <f>IF(ISBLANK(AR559),"",Short4[[#This Row],[Adj Close]]/AR559-1)</f>
        <v>-1.3071747205221973E-2</v>
      </c>
      <c r="AT558" s="40">
        <v>41183</v>
      </c>
      <c r="AU558" s="42">
        <v>45.735717999999999</v>
      </c>
      <c r="AV558" s="39">
        <f>IF(ISBLANK(AU559),"",Short5[[#This Row],[Adj Close]]/AU559-1)</f>
        <v>-4.3916219903719189E-2</v>
      </c>
      <c r="AZ558" s="40">
        <v>41183</v>
      </c>
      <c r="BA558" s="42">
        <v>33.084578999999998</v>
      </c>
      <c r="BB558" s="39">
        <f>IF(ISBLANK(BA559),"",Short7[[#This Row],[Adj Close]]/BA559-1)</f>
        <v>-1.1069230847177258E-2</v>
      </c>
    </row>
    <row r="559" spans="1:54" x14ac:dyDescent="0.25">
      <c r="A559" s="40">
        <v>41176</v>
      </c>
      <c r="B559" s="42">
        <v>1440.670044</v>
      </c>
      <c r="C559" s="39">
        <f>IF(ISBLANK(B560), "", GSPC[[#This Row],[Adj Close]]/B560-1)</f>
        <v>-1.3341081176464153E-2</v>
      </c>
      <c r="G559" s="32">
        <v>41176</v>
      </c>
      <c r="H559">
        <v>30.440999999999999</v>
      </c>
      <c r="I559" s="36">
        <f>IF(ISBLANK(H560),"",Long1[[#This Row],[Adj Close]]/H560-1)</f>
        <v>-3.9366260066441838E-2</v>
      </c>
      <c r="P559" s="40">
        <v>41176</v>
      </c>
      <c r="Q559" s="38">
        <v>23.474274000000001</v>
      </c>
      <c r="R559" s="39">
        <f>IF(ISBLANK(Q560),"",Long4[[#This Row],[Adj Close]]/Q560-1)</f>
        <v>-2.8967970546891375E-2</v>
      </c>
      <c r="V559" s="40">
        <v>41176</v>
      </c>
      <c r="W559" s="38">
        <v>6.2069999999999999</v>
      </c>
      <c r="X559" s="39">
        <f>IF(ISBLANK(W560),"",Long6[[#This Row],[Adj Close]]/W560-1)</f>
        <v>-3.9164086687306532E-2</v>
      </c>
      <c r="Y559" s="32">
        <v>41176</v>
      </c>
      <c r="Z559">
        <v>5.3578020000000004</v>
      </c>
      <c r="AA559" s="36">
        <f>IF(ISBLANK(Z560),"",Long7[[#This Row],[Adj Close]]/Z560-1)</f>
        <v>0</v>
      </c>
      <c r="AE559" s="32">
        <v>41176</v>
      </c>
      <c r="AF559" s="47">
        <v>31.827902000000002</v>
      </c>
      <c r="AG559" s="36">
        <f>IF(ISBLANK(AF560),"",Short0[[#This Row],[Adj Close]]/AF560-1)</f>
        <v>-7.3047425384791476E-2</v>
      </c>
      <c r="AH559" s="40">
        <v>41176</v>
      </c>
      <c r="AI559" s="42">
        <v>12.369676</v>
      </c>
      <c r="AJ559" s="39">
        <f>IF(ISBLANK(AH560),"",Short1[[#This Row],[Adj Close]]/AH560-1)</f>
        <v>-0.99969953907066</v>
      </c>
      <c r="AK559" s="32">
        <v>41176</v>
      </c>
      <c r="AL559" s="47">
        <v>36.720001000000003</v>
      </c>
      <c r="AM559" s="36">
        <f>IF(ISBLANK(AL560),"",Short2[[#This Row],[Adj Close]]/AL560-1)</f>
        <v>-1.1308508651279192E-2</v>
      </c>
      <c r="AN559" s="40">
        <v>41176</v>
      </c>
      <c r="AO559" s="42">
        <v>22.315169999999998</v>
      </c>
      <c r="AP559" s="39">
        <f>IF(ISBLANK(AO560),"",Short3[[#This Row],[Adj Close]]/AO560-1)</f>
        <v>-7.3317654795901355E-3</v>
      </c>
      <c r="AQ559" s="32">
        <v>41176</v>
      </c>
      <c r="AR559" s="47">
        <v>4.2332520000000002</v>
      </c>
      <c r="AS559" s="36">
        <f>IF(ISBLANK(AR560),"",Short4[[#This Row],[Adj Close]]/AR560-1)</f>
        <v>-2.0799995558818507E-2</v>
      </c>
      <c r="AT559" s="40">
        <v>41176</v>
      </c>
      <c r="AU559" s="42">
        <v>47.836517000000001</v>
      </c>
      <c r="AV559" s="39">
        <f>IF(ISBLANK(AU560),"",Short5[[#This Row],[Adj Close]]/AU560-1)</f>
        <v>-3.9833280922424441E-2</v>
      </c>
      <c r="AZ559" s="40">
        <v>41176</v>
      </c>
      <c r="BA559" s="42">
        <v>33.454898999999997</v>
      </c>
      <c r="BB559" s="39">
        <f>IF(ISBLANK(BA560),"",Short7[[#This Row],[Adj Close]]/BA560-1)</f>
        <v>-0.11951767161397209</v>
      </c>
    </row>
    <row r="560" spans="1:54" x14ac:dyDescent="0.25">
      <c r="A560" s="40">
        <v>41169</v>
      </c>
      <c r="B560" s="42">
        <v>1460.150024</v>
      </c>
      <c r="C560" s="39">
        <f>IF(ISBLANK(B561), "", GSPC[[#This Row],[Adj Close]]/B561-1)</f>
        <v>-3.8341594679360824E-3</v>
      </c>
      <c r="G560" s="32">
        <v>41169</v>
      </c>
      <c r="H560">
        <v>31.688455999999999</v>
      </c>
      <c r="I560" s="36">
        <f>IF(ISBLANK(H561),"",Long1[[#This Row],[Adj Close]]/H561-1)</f>
        <v>8.8671614421154121E-3</v>
      </c>
      <c r="P560" s="40">
        <v>41169</v>
      </c>
      <c r="Q560" s="38">
        <v>24.174562000000002</v>
      </c>
      <c r="R560" s="39">
        <f>IF(ISBLANK(Q561),"",Long4[[#This Row],[Adj Close]]/Q561-1)</f>
        <v>-4.1914569570885241E-2</v>
      </c>
      <c r="V560" s="40">
        <v>41169</v>
      </c>
      <c r="W560" s="38">
        <v>6.46</v>
      </c>
      <c r="X560" s="39">
        <f>IF(ISBLANK(W561),"",Long6[[#This Row],[Adj Close]]/W561-1)</f>
        <v>4.0410320174075753E-3</v>
      </c>
      <c r="Y560" s="32">
        <v>41169</v>
      </c>
      <c r="Z560">
        <v>5.3578020000000004</v>
      </c>
      <c r="AA560" s="36">
        <f>IF(ISBLANK(Z561),"",Long7[[#This Row],[Adj Close]]/Z561-1)</f>
        <v>3.6363625812868561E-2</v>
      </c>
      <c r="AE560" s="32">
        <v>41169</v>
      </c>
      <c r="AF560" s="47">
        <v>34.336063000000003</v>
      </c>
      <c r="AG560" s="36">
        <f>IF(ISBLANK(AF561),"",Short0[[#This Row],[Adj Close]]/AF561-1)</f>
        <v>2.8516816530621769E-2</v>
      </c>
      <c r="AH560" s="40">
        <v>41169</v>
      </c>
      <c r="AI560" s="42">
        <v>12.808367000000001</v>
      </c>
      <c r="AJ560" s="39">
        <f>IF(ISBLANK(AH561),"",Short1[[#This Row],[Adj Close]]/AH561-1)</f>
        <v>-0.99968883030464994</v>
      </c>
      <c r="AK560" s="32">
        <v>41169</v>
      </c>
      <c r="AL560" s="47">
        <v>37.139999000000003</v>
      </c>
      <c r="AM560" s="36">
        <f>IF(ISBLANK(AL561),"",Short2[[#This Row],[Adj Close]]/AL561-1)</f>
        <v>-4.9641834716385058E-2</v>
      </c>
      <c r="AN560" s="40">
        <v>41169</v>
      </c>
      <c r="AO560" s="42">
        <v>22.479987999999999</v>
      </c>
      <c r="AP560" s="39">
        <f>IF(ISBLANK(AO561),"",Short3[[#This Row],[Adj Close]]/AO561-1)</f>
        <v>1.0287954691617029E-2</v>
      </c>
      <c r="AQ560" s="32">
        <v>41169</v>
      </c>
      <c r="AR560" s="47">
        <v>4.3231739999999999</v>
      </c>
      <c r="AS560" s="36">
        <f>IF(ISBLANK(AR561),"",Short4[[#This Row],[Adj Close]]/AR561-1)</f>
        <v>-0.20331421216972867</v>
      </c>
      <c r="AT560" s="40">
        <v>41169</v>
      </c>
      <c r="AU560" s="42">
        <v>49.821052999999999</v>
      </c>
      <c r="AV560" s="39">
        <f>IF(ISBLANK(AU561),"",Short5[[#This Row],[Adj Close]]/AU561-1)</f>
        <v>-1.299567193287654E-2</v>
      </c>
      <c r="AZ560" s="40">
        <v>41169</v>
      </c>
      <c r="BA560" s="42">
        <v>37.996105</v>
      </c>
      <c r="BB560" s="39">
        <f>IF(ISBLANK(BA561),"",Short7[[#This Row],[Adj Close]]/BA561-1)</f>
        <v>-0.10532370716795592</v>
      </c>
    </row>
    <row r="561" spans="1:54" x14ac:dyDescent="0.25">
      <c r="A561" s="40">
        <v>41162</v>
      </c>
      <c r="B561" s="42">
        <v>1465.7700199999999</v>
      </c>
      <c r="C561" s="39">
        <f>IF(ISBLANK(B562), "", GSPC[[#This Row],[Adj Close]]/B562-1)</f>
        <v>1.936823686143696E-2</v>
      </c>
      <c r="G561" s="32">
        <v>41162</v>
      </c>
      <c r="H561">
        <v>31.409939000000001</v>
      </c>
      <c r="I561" s="36">
        <f>IF(ISBLANK(H562),"",Long1[[#This Row],[Adj Close]]/H562-1)</f>
        <v>3.5834741133644599E-2</v>
      </c>
      <c r="P561" s="40">
        <v>41162</v>
      </c>
      <c r="Q561" s="38">
        <v>25.232157000000001</v>
      </c>
      <c r="R561" s="39">
        <f>IF(ISBLANK(Q562),"",Long4[[#This Row],[Adj Close]]/Q562-1)</f>
        <v>5.9723657944062314E-2</v>
      </c>
      <c r="V561" s="40">
        <v>41162</v>
      </c>
      <c r="W561" s="38">
        <v>6.4340000000000002</v>
      </c>
      <c r="X561" s="39">
        <f>IF(ISBLANK(W562),"",Long6[[#This Row],[Adj Close]]/W562-1)</f>
        <v>1.8037974683544178E-2</v>
      </c>
      <c r="Y561" s="32">
        <v>41162</v>
      </c>
      <c r="Z561">
        <v>5.1698089999999999</v>
      </c>
      <c r="AA561" s="36">
        <f>IF(ISBLANK(Z562),"",Long7[[#This Row],[Adj Close]]/Z562-1)</f>
        <v>-3.5087709474892925E-2</v>
      </c>
      <c r="AE561" s="32">
        <v>41162</v>
      </c>
      <c r="AF561" s="47">
        <v>33.384056000000001</v>
      </c>
      <c r="AG561" s="36">
        <f>IF(ISBLANK(AF562),"",Short0[[#This Row],[Adj Close]]/AF562-1)</f>
        <v>7.4859851344144079E-2</v>
      </c>
      <c r="AH561" s="40">
        <v>41162</v>
      </c>
      <c r="AI561" s="42">
        <v>13.362125000000001</v>
      </c>
      <c r="AJ561" s="39">
        <f>IF(ISBLANK(AH562),"",Short1[[#This Row],[Adj Close]]/AH562-1)</f>
        <v>-0.9996753219535901</v>
      </c>
      <c r="AK561" s="32">
        <v>41162</v>
      </c>
      <c r="AL561" s="47">
        <v>39.080002</v>
      </c>
      <c r="AM561" s="36">
        <f>IF(ISBLANK(AL562),"",Short2[[#This Row],[Adj Close]]/AL562-1)</f>
        <v>2.0632044381508452E-2</v>
      </c>
      <c r="AN561" s="40">
        <v>41162</v>
      </c>
      <c r="AO561" s="42">
        <v>22.251069999999999</v>
      </c>
      <c r="AP561" s="39">
        <f>IF(ISBLANK(AO562),"",Short3[[#This Row],[Adj Close]]/AO562-1)</f>
        <v>9.9751240337329072E-3</v>
      </c>
      <c r="AQ561" s="32">
        <v>41162</v>
      </c>
      <c r="AR561" s="47">
        <v>5.4264479999999997</v>
      </c>
      <c r="AS561" s="36">
        <f>IF(ISBLANK(AR562),"",Short4[[#This Row],[Adj Close]]/AR562-1)</f>
        <v>6.1569674870752822E-2</v>
      </c>
      <c r="AT561" s="40">
        <v>41162</v>
      </c>
      <c r="AU561" s="42">
        <v>50.477035999999998</v>
      </c>
      <c r="AV561" s="39">
        <f>IF(ISBLANK(AU562),"",Short5[[#This Row],[Adj Close]]/AU562-1)</f>
        <v>-3.6055292954708662E-3</v>
      </c>
      <c r="AZ561" s="40">
        <v>41162</v>
      </c>
      <c r="BA561" s="42">
        <v>42.469109000000003</v>
      </c>
      <c r="BB561" s="39">
        <f>IF(ISBLANK(BA562),"",Short7[[#This Row],[Adj Close]]/BA562-1)</f>
        <v>5.0627062118422383E-2</v>
      </c>
    </row>
    <row r="562" spans="1:54" x14ac:dyDescent="0.25">
      <c r="A562" s="40">
        <v>41155</v>
      </c>
      <c r="B562" s="42">
        <v>1437.920044</v>
      </c>
      <c r="C562" s="39">
        <f>IF(ISBLANK(B563), "", GSPC[[#This Row],[Adj Close]]/B563-1)</f>
        <v>2.2281056875802507E-2</v>
      </c>
      <c r="G562" s="32">
        <v>41155</v>
      </c>
      <c r="H562">
        <v>30.323311</v>
      </c>
      <c r="I562" s="36">
        <f>IF(ISBLANK(H563),"",Long1[[#This Row],[Adj Close]]/H563-1)</f>
        <v>3.6609905025176692E-2</v>
      </c>
      <c r="P562" s="40">
        <v>41155</v>
      </c>
      <c r="Q562" s="38">
        <v>23.810129</v>
      </c>
      <c r="R562" s="39">
        <f>IF(ISBLANK(Q563),"",Long4[[#This Row],[Adj Close]]/Q563-1)</f>
        <v>6.9673173263293142E-2</v>
      </c>
      <c r="V562" s="40">
        <v>41155</v>
      </c>
      <c r="W562" s="38">
        <v>6.32</v>
      </c>
      <c r="X562" s="39">
        <f>IF(ISBLANK(W563),"",Long6[[#This Row],[Adj Close]]/W563-1)</f>
        <v>5.1580698835274719E-2</v>
      </c>
      <c r="Y562" s="32">
        <v>41155</v>
      </c>
      <c r="Z562">
        <v>5.3578020000000004</v>
      </c>
      <c r="AA562" s="36">
        <f>IF(ISBLANK(Z563),"",Long7[[#This Row],[Adj Close]]/Z563-1)</f>
        <v>7.5471675389054971E-2</v>
      </c>
      <c r="AE562" s="32">
        <v>41155</v>
      </c>
      <c r="AF562" s="47">
        <v>31.058985</v>
      </c>
      <c r="AG562" s="36">
        <f>IF(ISBLANK(AF563),"",Short0[[#This Row],[Adj Close]]/AF563-1)</f>
        <v>4.6253600825038044E-2</v>
      </c>
      <c r="AH562" s="40">
        <v>41155</v>
      </c>
      <c r="AI562" s="42">
        <v>12.988223</v>
      </c>
      <c r="AJ562" s="39">
        <f>IF(ISBLANK(AH563),"",Short1[[#This Row],[Adj Close]]/AH563-1)</f>
        <v>-0.99968435348012052</v>
      </c>
      <c r="AK562" s="32">
        <v>41155</v>
      </c>
      <c r="AL562" s="47">
        <v>38.290000999999997</v>
      </c>
      <c r="AM562" s="36">
        <f>IF(ISBLANK(AL563),"",Short2[[#This Row],[Adj Close]]/AL563-1)</f>
        <v>0.11308135970457189</v>
      </c>
      <c r="AN562" s="40">
        <v>41155</v>
      </c>
      <c r="AO562" s="42">
        <v>22.031305</v>
      </c>
      <c r="AP562" s="39">
        <f>IF(ISBLANK(AO563),"",Short3[[#This Row],[Adj Close]]/AO563-1)</f>
        <v>2.0789039404524479E-2</v>
      </c>
      <c r="AQ562" s="32">
        <v>41155</v>
      </c>
      <c r="AR562" s="47">
        <v>5.1117210000000002</v>
      </c>
      <c r="AS562" s="36">
        <f>IF(ISBLANK(AR563),"",Short4[[#This Row],[Adj Close]]/AR563-1)</f>
        <v>-3.3716031970276727E-3</v>
      </c>
      <c r="AT562" s="40">
        <v>41155</v>
      </c>
      <c r="AU562" s="42">
        <v>50.659691000000002</v>
      </c>
      <c r="AV562" s="39">
        <f>IF(ISBLANK(AU563),"",Short5[[#This Row],[Adj Close]]/AU563-1)</f>
        <v>5.3531058985891944E-2</v>
      </c>
      <c r="AZ562" s="40">
        <v>41155</v>
      </c>
      <c r="BA562" s="42">
        <v>40.422629999999998</v>
      </c>
      <c r="BB562" s="39">
        <f>IF(ISBLANK(BA563),"",Short7[[#This Row],[Adj Close]]/BA563-1)</f>
        <v>2.7495510973037263E-2</v>
      </c>
    </row>
    <row r="563" spans="1:54" x14ac:dyDescent="0.25">
      <c r="A563" s="40">
        <v>41148</v>
      </c>
      <c r="B563" s="42">
        <v>1406.579956</v>
      </c>
      <c r="C563" s="39">
        <f>IF(ISBLANK(B564), "", GSPC[[#This Row],[Adj Close]]/B564-1)</f>
        <v>-3.2244010005300083E-3</v>
      </c>
      <c r="G563" s="32">
        <v>41148</v>
      </c>
      <c r="H563">
        <v>29.252383999999999</v>
      </c>
      <c r="I563" s="36">
        <f>IF(ISBLANK(H564),"",Long1[[#This Row],[Adj Close]]/H564-1)</f>
        <v>-2.4080787381515534E-2</v>
      </c>
      <c r="P563" s="40">
        <v>41148</v>
      </c>
      <c r="Q563" s="38">
        <v>22.259256000000001</v>
      </c>
      <c r="R563" s="39">
        <f>IF(ISBLANK(Q564),"",Long4[[#This Row],[Adj Close]]/Q564-1)</f>
        <v>-1.4492666358401185E-2</v>
      </c>
      <c r="V563" s="40">
        <v>41148</v>
      </c>
      <c r="W563" s="38">
        <v>6.01</v>
      </c>
      <c r="X563" s="39">
        <f>IF(ISBLANK(W564),"",Long6[[#This Row],[Adj Close]]/W564-1)</f>
        <v>-3.5158131321239461E-2</v>
      </c>
      <c r="Y563" s="32">
        <v>41148</v>
      </c>
      <c r="Z563">
        <v>4.9818160000000002</v>
      </c>
      <c r="AA563" s="36">
        <f>IF(ISBLANK(Z564),"",Long7[[#This Row],[Adj Close]]/Z564-1)</f>
        <v>-7.0175418949785739E-2</v>
      </c>
      <c r="AE563" s="32">
        <v>41148</v>
      </c>
      <c r="AF563" s="47">
        <v>29.685905000000002</v>
      </c>
      <c r="AG563" s="36">
        <f>IF(ISBLANK(AF564),"",Short0[[#This Row],[Adj Close]]/AF564-1)</f>
        <v>-6.1294016562464249E-3</v>
      </c>
      <c r="AH563" s="40">
        <v>41148</v>
      </c>
      <c r="AI563" s="42">
        <v>12.639116</v>
      </c>
      <c r="AJ563" s="39">
        <f>IF(ISBLANK(AH564),"",Short1[[#This Row],[Adj Close]]/AH564-1)</f>
        <v>-0.99969278539656303</v>
      </c>
      <c r="AK563" s="32">
        <v>41148</v>
      </c>
      <c r="AL563" s="47">
        <v>34.400002000000001</v>
      </c>
      <c r="AM563" s="36">
        <f>IF(ISBLANK(AL564),"",Short2[[#This Row],[Adj Close]]/AL564-1)</f>
        <v>0.11471162946495039</v>
      </c>
      <c r="AN563" s="40">
        <v>41148</v>
      </c>
      <c r="AO563" s="42">
        <v>21.582623000000002</v>
      </c>
      <c r="AP563" s="39">
        <f>IF(ISBLANK(AO564),"",Short3[[#This Row],[Adj Close]]/AO564-1)</f>
        <v>-9.247672898665682E-3</v>
      </c>
      <c r="AQ563" s="32">
        <v>41148</v>
      </c>
      <c r="AR563" s="47">
        <v>5.1290139999999997</v>
      </c>
      <c r="AS563" s="36">
        <f>IF(ISBLANK(AR564),"",Short4[[#This Row],[Adj Close]]/AR564-1)</f>
        <v>-3.2615791084812273E-2</v>
      </c>
      <c r="AT563" s="40">
        <v>41148</v>
      </c>
      <c r="AU563" s="42">
        <v>48.085616999999999</v>
      </c>
      <c r="AV563" s="39">
        <f>IF(ISBLANK(AU564),"",Short5[[#This Row],[Adj Close]]/AU564-1)</f>
        <v>9.7649326378781431E-3</v>
      </c>
      <c r="AZ563" s="40">
        <v>41148</v>
      </c>
      <c r="BA563" s="42">
        <v>39.340930999999998</v>
      </c>
      <c r="BB563" s="39">
        <f>IF(ISBLANK(BA564),"",Short7[[#This Row],[Adj Close]]/BA564-1)</f>
        <v>-5.5230803165694509E-2</v>
      </c>
    </row>
    <row r="564" spans="1:54" x14ac:dyDescent="0.25">
      <c r="A564" s="40">
        <v>41141</v>
      </c>
      <c r="B564" s="42">
        <v>1411.130005</v>
      </c>
      <c r="C564" s="39">
        <f>IF(ISBLANK(B565), "", GSPC[[#This Row],[Adj Close]]/B565-1)</f>
        <v>-4.9571478757383103E-3</v>
      </c>
      <c r="G564" s="32">
        <v>41141</v>
      </c>
      <c r="H564">
        <v>29.974186</v>
      </c>
      <c r="I564" s="36">
        <f>IF(ISBLANK(H565),"",Long1[[#This Row],[Adj Close]]/H565-1)</f>
        <v>-2.0510303318699186E-2</v>
      </c>
      <c r="P564" s="40">
        <v>41141</v>
      </c>
      <c r="Q564" s="38">
        <v>22.586596</v>
      </c>
      <c r="R564" s="39">
        <f>IF(ISBLANK(Q565),"",Long4[[#This Row],[Adj Close]]/Q565-1)</f>
        <v>-3.084006433891906E-2</v>
      </c>
      <c r="V564" s="40">
        <v>41141</v>
      </c>
      <c r="W564" s="38">
        <v>6.2290000000000001</v>
      </c>
      <c r="X564" s="39">
        <f>IF(ISBLANK(W565),"",Long6[[#This Row],[Adj Close]]/W565-1)</f>
        <v>6.2969283276450572E-2</v>
      </c>
      <c r="Y564" s="32">
        <v>41141</v>
      </c>
      <c r="Z564">
        <v>5.3578020000000004</v>
      </c>
      <c r="AA564" s="36">
        <f>IF(ISBLANK(Z565),"",Long7[[#This Row],[Adj Close]]/Z565-1)</f>
        <v>1.7857234453024118E-2</v>
      </c>
      <c r="AE564" s="32">
        <v>41141</v>
      </c>
      <c r="AF564" s="47">
        <v>29.868984000000001</v>
      </c>
      <c r="AG564" s="36">
        <f>IF(ISBLANK(AF565),"",Short0[[#This Row],[Adj Close]]/AF565-1)</f>
        <v>-3.3599623566230585E-3</v>
      </c>
      <c r="AH564" s="40">
        <v>41141</v>
      </c>
      <c r="AI564" s="42">
        <v>12.332754</v>
      </c>
      <c r="AJ564" s="39">
        <f>IF(ISBLANK(AH565),"",Short1[[#This Row],[Adj Close]]/AH565-1)</f>
        <v>-0.99970018101813585</v>
      </c>
      <c r="AK564" s="32">
        <v>41141</v>
      </c>
      <c r="AL564" s="47">
        <v>30.860001</v>
      </c>
      <c r="AM564" s="36">
        <f>IF(ISBLANK(AL565),"",Short2[[#This Row],[Adj Close]]/AL565-1)</f>
        <v>-1.2944660194174062E-3</v>
      </c>
      <c r="AN564" s="40">
        <v>41141</v>
      </c>
      <c r="AO564" s="42">
        <v>21.784075000000001</v>
      </c>
      <c r="AP564" s="39">
        <f>IF(ISBLANK(AO565),"",Short3[[#This Row],[Adj Close]]/AO565-1)</f>
        <v>6.7712342083643406E-3</v>
      </c>
      <c r="AQ564" s="32">
        <v>41141</v>
      </c>
      <c r="AR564" s="47">
        <v>5.3019410000000002</v>
      </c>
      <c r="AS564" s="36">
        <f>IF(ISBLANK(AR565),"",Short4[[#This Row],[Adj Close]]/AR565-1)</f>
        <v>2.0639202144636659E-2</v>
      </c>
      <c r="AT564" s="40">
        <v>41141</v>
      </c>
      <c r="AU564" s="42">
        <v>47.620604999999998</v>
      </c>
      <c r="AV564" s="39">
        <f>IF(ISBLANK(AU565),"",Short5[[#This Row],[Adj Close]]/AU565-1)</f>
        <v>-3.7913310181051041E-2</v>
      </c>
      <c r="AZ564" s="40">
        <v>41141</v>
      </c>
      <c r="BA564" s="42">
        <v>41.640785000000001</v>
      </c>
      <c r="BB564" s="39">
        <f>IF(ISBLANK(BA565),"",Short7[[#This Row],[Adj Close]]/BA565-1)</f>
        <v>-5.3535287666927056E-3</v>
      </c>
    </row>
    <row r="565" spans="1:54" x14ac:dyDescent="0.25">
      <c r="A565" s="40">
        <v>41134</v>
      </c>
      <c r="B565" s="42">
        <v>1418.160034</v>
      </c>
      <c r="C565" s="39">
        <f>IF(ISBLANK(B566), "", GSPC[[#This Row],[Adj Close]]/B566-1)</f>
        <v>8.7419455879347296E-3</v>
      </c>
      <c r="G565" s="32">
        <v>41134</v>
      </c>
      <c r="H565">
        <v>30.601838999999998</v>
      </c>
      <c r="I565" s="36">
        <f>IF(ISBLANK(H566),"",Long1[[#This Row],[Adj Close]]/H566-1)</f>
        <v>1.186990952145095E-2</v>
      </c>
      <c r="P565" s="40">
        <v>41134</v>
      </c>
      <c r="Q565" s="38">
        <v>23.305333999999998</v>
      </c>
      <c r="R565" s="39">
        <f>IF(ISBLANK(Q566),"",Long4[[#This Row],[Adj Close]]/Q566-1)</f>
        <v>2.1840950861006458E-2</v>
      </c>
      <c r="V565" s="40">
        <v>41134</v>
      </c>
      <c r="W565" s="38">
        <v>5.86</v>
      </c>
      <c r="X565" s="39">
        <f>IF(ISBLANK(W566),"",Long6[[#This Row],[Adj Close]]/W566-1)</f>
        <v>6.9343065693430628E-2</v>
      </c>
      <c r="Y565" s="32">
        <v>41134</v>
      </c>
      <c r="Z565">
        <v>5.2638049999999996</v>
      </c>
      <c r="AA565" s="36">
        <f>IF(ISBLANK(Z566),"",Long7[[#This Row],[Adj Close]]/Z566-1)</f>
        <v>-0.18840583061969618</v>
      </c>
      <c r="AE565" s="32">
        <v>41134</v>
      </c>
      <c r="AF565" s="47">
        <v>29.969681000000001</v>
      </c>
      <c r="AG565" s="36">
        <f>IF(ISBLANK(AF566),"",Short0[[#This Row],[Adj Close]]/AF566-1)</f>
        <v>4.9358945853972713E-2</v>
      </c>
      <c r="AH565" s="40">
        <v>41134</v>
      </c>
      <c r="AI565" s="42">
        <v>14.441653000000001</v>
      </c>
      <c r="AJ565" s="39">
        <f>IF(ISBLANK(AH566),"",Short1[[#This Row],[Adj Close]]/AH566-1)</f>
        <v>-0.999648852262504</v>
      </c>
      <c r="AK565" s="32">
        <v>41134</v>
      </c>
      <c r="AL565" s="47">
        <v>30.9</v>
      </c>
      <c r="AM565" s="36">
        <f>IF(ISBLANK(AL566),"",Short2[[#This Row],[Adj Close]]/AL566-1)</f>
        <v>2.385685884691835E-2</v>
      </c>
      <c r="AN565" s="40">
        <v>41134</v>
      </c>
      <c r="AO565" s="42">
        <v>21.637561999999999</v>
      </c>
      <c r="AP565" s="39">
        <f>IF(ISBLANK(AO566),"",Short3[[#This Row],[Adj Close]]/AO566-1)</f>
        <v>7.2464277476449457E-3</v>
      </c>
      <c r="AQ565" s="32">
        <v>41134</v>
      </c>
      <c r="AR565" s="47">
        <v>5.1947260000000002</v>
      </c>
      <c r="AS565" s="36">
        <f>IF(ISBLANK(AR566),"",Short4[[#This Row],[Adj Close]]/AR566-1)</f>
        <v>4.6689867668855412E-2</v>
      </c>
      <c r="AT565" s="40">
        <v>41134</v>
      </c>
      <c r="AU565" s="42">
        <v>49.497208000000001</v>
      </c>
      <c r="AV565" s="39">
        <f>IF(ISBLANK(AU566),"",Short5[[#This Row],[Adj Close]]/AU566-1)</f>
        <v>1.879999914374797E-2</v>
      </c>
      <c r="AZ565" s="40">
        <v>41134</v>
      </c>
      <c r="BA565" s="42">
        <v>41.864910000000002</v>
      </c>
      <c r="BB565" s="39">
        <f>IF(ISBLANK(BA566),"",Short7[[#This Row],[Adj Close]]/BA566-1)</f>
        <v>8.6220032301526306E-2</v>
      </c>
    </row>
    <row r="566" spans="1:54" x14ac:dyDescent="0.25">
      <c r="A566" s="40">
        <v>41127</v>
      </c>
      <c r="B566" s="42">
        <v>1405.869995</v>
      </c>
      <c r="C566" s="39">
        <f>IF(ISBLANK(B567), "", GSPC[[#This Row],[Adj Close]]/B567-1)</f>
        <v>1.0697420619108833E-2</v>
      </c>
      <c r="G566" s="32">
        <v>41127</v>
      </c>
      <c r="H566">
        <v>30.242858999999999</v>
      </c>
      <c r="I566" s="36">
        <f>IF(ISBLANK(H567),"",Long1[[#This Row],[Adj Close]]/H567-1)</f>
        <v>-4.5499128516410581E-2</v>
      </c>
      <c r="P566" s="40">
        <v>41127</v>
      </c>
      <c r="Q566" s="38">
        <v>22.807203000000001</v>
      </c>
      <c r="R566" s="39">
        <f>IF(ISBLANK(Q567),"",Long4[[#This Row],[Adj Close]]/Q567-1)</f>
        <v>1.4883324832661859E-2</v>
      </c>
      <c r="V566" s="40">
        <v>41127</v>
      </c>
      <c r="W566" s="38">
        <v>5.48</v>
      </c>
      <c r="X566" s="39">
        <f>IF(ISBLANK(W567),"",Long6[[#This Row],[Adj Close]]/W567-1)</f>
        <v>1.7263783181733938E-2</v>
      </c>
      <c r="Y566" s="32">
        <v>41127</v>
      </c>
      <c r="Z566">
        <v>6.48576</v>
      </c>
      <c r="AA566" s="36">
        <f>IF(ISBLANK(Z567),"",Long7[[#This Row],[Adj Close]]/Z567-1)</f>
        <v>0</v>
      </c>
      <c r="AE566" s="32">
        <v>41127</v>
      </c>
      <c r="AF566" s="47">
        <v>28.559989999999999</v>
      </c>
      <c r="AG566" s="36">
        <f>IF(ISBLANK(AF567),"",Short0[[#This Row],[Adj Close]]/AF567-1)</f>
        <v>3.6889348292669988E-2</v>
      </c>
      <c r="AH566" s="40">
        <v>41127</v>
      </c>
      <c r="AI566" s="42">
        <v>13.686439999999999</v>
      </c>
      <c r="AJ566" s="39">
        <f>IF(ISBLANK(AH567),"",Short1[[#This Row],[Adj Close]]/AH567-1)</f>
        <v>-0.9996671585603113</v>
      </c>
      <c r="AK566" s="32">
        <v>41127</v>
      </c>
      <c r="AL566" s="47">
        <v>30.18</v>
      </c>
      <c r="AM566" s="36">
        <f>IF(ISBLANK(AL567),"",Short2[[#This Row],[Adj Close]]/AL567-1)</f>
        <v>8.0171758046823305E-2</v>
      </c>
      <c r="AN566" s="40">
        <v>41127</v>
      </c>
      <c r="AO566" s="42">
        <v>21.481895000000002</v>
      </c>
      <c r="AP566" s="39">
        <f>IF(ISBLANK(AO567),"",Short3[[#This Row],[Adj Close]]/AO567-1)</f>
        <v>1.4267185779604397E-2</v>
      </c>
      <c r="AQ566" s="32">
        <v>41127</v>
      </c>
      <c r="AR566" s="47">
        <v>4.9630039999999997</v>
      </c>
      <c r="AS566" s="36">
        <f>IF(ISBLANK(AR567),"",Short4[[#This Row],[Adj Close]]/AR567-1)</f>
        <v>0.11934489394875358</v>
      </c>
      <c r="AT566" s="40">
        <v>41127</v>
      </c>
      <c r="AU566" s="42">
        <v>48.583832000000001</v>
      </c>
      <c r="AV566" s="39">
        <f>IF(ISBLANK(AU567),"",Short5[[#This Row],[Adj Close]]/AU567-1)</f>
        <v>2.425965181586931E-2</v>
      </c>
      <c r="AZ566" s="40">
        <v>41127</v>
      </c>
      <c r="BA566" s="42">
        <v>38.541831999999999</v>
      </c>
      <c r="BB566" s="39">
        <f>IF(ISBLANK(BA567),"",Short7[[#This Row],[Adj Close]]/BA567-1)</f>
        <v>0.27993539921160515</v>
      </c>
    </row>
    <row r="567" spans="1:54" x14ac:dyDescent="0.25">
      <c r="A567" s="40">
        <v>41120</v>
      </c>
      <c r="B567" s="42">
        <v>1390.98999</v>
      </c>
      <c r="C567" s="39">
        <f>IF(ISBLANK(B568), "", GSPC[[#This Row],[Adj Close]]/B568-1)</f>
        <v>3.6220258050598808E-3</v>
      </c>
      <c r="G567" s="32">
        <v>41120</v>
      </c>
      <c r="H567">
        <v>31.684474999999999</v>
      </c>
      <c r="I567" s="36">
        <f>IF(ISBLANK(H568),"",Long1[[#This Row],[Adj Close]]/H568-1)</f>
        <v>2.2255831592684183E-2</v>
      </c>
      <c r="P567" s="40">
        <v>41120</v>
      </c>
      <c r="Q567" s="38">
        <v>22.472733999999999</v>
      </c>
      <c r="R567" s="39">
        <f>IF(ISBLANK(Q568),"",Long4[[#This Row],[Adj Close]]/Q568-1)</f>
        <v>-3.7859507730647612E-3</v>
      </c>
      <c r="V567" s="40">
        <v>41120</v>
      </c>
      <c r="W567" s="38">
        <v>5.3869999999999996</v>
      </c>
      <c r="X567" s="39">
        <f>IF(ISBLANK(W568),"",Long6[[#This Row],[Adj Close]]/W568-1)</f>
        <v>-2.2323049001814921E-2</v>
      </c>
      <c r="Y567" s="32">
        <v>41120</v>
      </c>
      <c r="Z567">
        <v>6.48576</v>
      </c>
      <c r="AA567" s="36">
        <f>IF(ISBLANK(Z568),"",Long7[[#This Row],[Adj Close]]/Z568-1)</f>
        <v>0.21052625684935711</v>
      </c>
      <c r="AE567" s="32">
        <v>41120</v>
      </c>
      <c r="AF567" s="47">
        <v>27.543913</v>
      </c>
      <c r="AG567" s="36">
        <f>IF(ISBLANK(AF568),"",Short0[[#This Row],[Adj Close]]/AF568-1)</f>
        <v>-8.2398019209833917E-3</v>
      </c>
      <c r="AH567" s="40">
        <v>41120</v>
      </c>
      <c r="AI567" s="42">
        <v>12.567873000000001</v>
      </c>
      <c r="AJ567" s="39">
        <f>IF(ISBLANK(AH568),"",Short1[[#This Row],[Adj Close]]/AH568-1)</f>
        <v>-0.99969430902634204</v>
      </c>
      <c r="AK567" s="32">
        <v>41120</v>
      </c>
      <c r="AL567" s="47">
        <v>27.940000999999999</v>
      </c>
      <c r="AM567" s="36">
        <f>IF(ISBLANK(AL568),"",Short2[[#This Row],[Adj Close]]/AL568-1)</f>
        <v>-4.5438981892722996E-2</v>
      </c>
      <c r="AN567" s="40">
        <v>41120</v>
      </c>
      <c r="AO567" s="42">
        <v>21.17972</v>
      </c>
      <c r="AP567" s="39">
        <f>IF(ISBLANK(AO568),"",Short3[[#This Row],[Adj Close]]/AO568-1)</f>
        <v>-6.0164955573558387E-3</v>
      </c>
      <c r="AQ567" s="32">
        <v>41120</v>
      </c>
      <c r="AR567" s="47">
        <v>4.4338470000000001</v>
      </c>
      <c r="AS567" s="36">
        <f>IF(ISBLANK(AR568),"",Short4[[#This Row],[Adj Close]]/AR568-1)</f>
        <v>-2.1374241919603021E-2</v>
      </c>
      <c r="AT567" s="40">
        <v>41120</v>
      </c>
      <c r="AU567" s="42">
        <v>47.433121</v>
      </c>
      <c r="AV567" s="39">
        <f>IF(ISBLANK(AU568),"",Short5[[#This Row],[Adj Close]]/AU568-1)</f>
        <v>-2.3156826660977292E-2</v>
      </c>
      <c r="AZ567" s="40">
        <v>41120</v>
      </c>
      <c r="BA567" s="42">
        <v>30.112325999999999</v>
      </c>
      <c r="BB567" s="39">
        <f>IF(ISBLANK(BA568),"",Short7[[#This Row],[Adj Close]]/BA568-1)</f>
        <v>-6.3353036030563636E-2</v>
      </c>
    </row>
    <row r="568" spans="1:54" x14ac:dyDescent="0.25">
      <c r="A568" s="40">
        <v>41113</v>
      </c>
      <c r="B568" s="42">
        <v>1385.969971</v>
      </c>
      <c r="C568" s="39">
        <f>IF(ISBLANK(B569), "", GSPC[[#This Row],[Adj Close]]/B569-1)</f>
        <v>1.7106201413697564E-2</v>
      </c>
      <c r="G568" s="32">
        <v>41113</v>
      </c>
      <c r="H568">
        <v>30.994662999999999</v>
      </c>
      <c r="I568" s="36">
        <f>IF(ISBLANK(H569),"",Long1[[#This Row],[Adj Close]]/H569-1)</f>
        <v>-3.1158957351132832E-3</v>
      </c>
      <c r="P568" s="40">
        <v>41113</v>
      </c>
      <c r="Q568" s="38">
        <v>22.558138</v>
      </c>
      <c r="R568" s="39">
        <f>IF(ISBLANK(Q569),"",Long4[[#This Row],[Adj Close]]/Q569-1)</f>
        <v>5.4207121971877825E-2</v>
      </c>
      <c r="V568" s="40">
        <v>41113</v>
      </c>
      <c r="W568" s="38">
        <v>5.51</v>
      </c>
      <c r="X568" s="39">
        <f>IF(ISBLANK(W569),"",Long6[[#This Row],[Adj Close]]/W569-1)</f>
        <v>-7.2072072072072446E-3</v>
      </c>
      <c r="Y568" s="32">
        <v>41113</v>
      </c>
      <c r="Z568">
        <v>5.3578020000000004</v>
      </c>
      <c r="AA568" s="36">
        <f>IF(ISBLANK(Z569),"",Long7[[#This Row],[Adj Close]]/Z569-1)</f>
        <v>0</v>
      </c>
      <c r="AE568" s="32">
        <v>41113</v>
      </c>
      <c r="AF568" s="47">
        <v>27.772755</v>
      </c>
      <c r="AG568" s="36">
        <f>IF(ISBLANK(AF569),"",Short0[[#This Row],[Adj Close]]/AF569-1)</f>
        <v>-1.6212987002866219E-2</v>
      </c>
      <c r="AH568" s="40">
        <v>41113</v>
      </c>
      <c r="AI568" s="42">
        <v>12.653366</v>
      </c>
      <c r="AJ568" s="39">
        <f>IF(ISBLANK(AH569),"",Short1[[#This Row],[Adj Close]]/AH569-1)</f>
        <v>-0.99969217715175396</v>
      </c>
      <c r="AK568" s="32">
        <v>41113</v>
      </c>
      <c r="AL568" s="47">
        <v>29.27</v>
      </c>
      <c r="AM568" s="36">
        <f>IF(ISBLANK(AL569),"",Short2[[#This Row],[Adj Close]]/AL569-1)</f>
        <v>2.5218950095234671E-2</v>
      </c>
      <c r="AN568" s="40">
        <v>41113</v>
      </c>
      <c r="AO568" s="42">
        <v>21.307918999999998</v>
      </c>
      <c r="AP568" s="39">
        <f>IF(ISBLANK(AO569),"",Short3[[#This Row],[Adj Close]]/AO569-1)</f>
        <v>4.3497834885575459E-2</v>
      </c>
      <c r="AQ568" s="32">
        <v>41113</v>
      </c>
      <c r="AR568" s="47">
        <v>4.5306870000000004</v>
      </c>
      <c r="AS568" s="36">
        <f>IF(ISBLANK(AR569),"",Short4[[#This Row],[Adj Close]]/AR569-1)</f>
        <v>-5.9583477332237345E-2</v>
      </c>
      <c r="AT568" s="40">
        <v>41113</v>
      </c>
      <c r="AU568" s="42">
        <v>48.557560000000002</v>
      </c>
      <c r="AV568" s="39">
        <f>IF(ISBLANK(AU569),"",Short5[[#This Row],[Adj Close]]/AU569-1)</f>
        <v>2.1391400192677601E-2</v>
      </c>
      <c r="AZ568" s="40">
        <v>41113</v>
      </c>
      <c r="BA568" s="42">
        <v>32.149067000000002</v>
      </c>
      <c r="BB568" s="39">
        <f>IF(ISBLANK(BA569),"",Short7[[#This Row],[Adj Close]]/BA569-1)</f>
        <v>-2.2807751465838355E-2</v>
      </c>
    </row>
    <row r="569" spans="1:54" x14ac:dyDescent="0.25">
      <c r="A569" s="40">
        <v>41106</v>
      </c>
      <c r="B569" s="42">
        <v>1362.660034</v>
      </c>
      <c r="C569" s="39">
        <f>IF(ISBLANK(B570), "", GSPC[[#This Row],[Adj Close]]/B570-1)</f>
        <v>4.3337938901810702E-3</v>
      </c>
      <c r="G569" s="32">
        <v>41106</v>
      </c>
      <c r="H569">
        <v>31.091540999999999</v>
      </c>
      <c r="I569" s="36">
        <f>IF(ISBLANK(H570),"",Long1[[#This Row],[Adj Close]]/H570-1)</f>
        <v>3.9787126093574265E-2</v>
      </c>
      <c r="P569" s="40">
        <v>41106</v>
      </c>
      <c r="Q569" s="38">
        <v>21.398202999999999</v>
      </c>
      <c r="R569" s="39">
        <f>IF(ISBLANK(Q570),"",Long4[[#This Row],[Adj Close]]/Q570-1)</f>
        <v>3.6539185537300733E-2</v>
      </c>
      <c r="V569" s="40">
        <v>41106</v>
      </c>
      <c r="W569" s="38">
        <v>5.55</v>
      </c>
      <c r="X569" s="39">
        <f>IF(ISBLANK(W570),"",Long6[[#This Row],[Adj Close]]/W570-1)</f>
        <v>6.321839080459779E-2</v>
      </c>
      <c r="Y569" s="32">
        <v>41106</v>
      </c>
      <c r="Z569">
        <v>5.3578020000000004</v>
      </c>
      <c r="AA569" s="36">
        <f>IF(ISBLANK(Z570),"",Long7[[#This Row],[Adj Close]]/Z570-1)</f>
        <v>-5.8702057122979379E-2</v>
      </c>
      <c r="AE569" s="32">
        <v>41106</v>
      </c>
      <c r="AF569" s="47">
        <v>28.230454999999999</v>
      </c>
      <c r="AG569" s="36">
        <f>IF(ISBLANK(AF570),"",Short0[[#This Row],[Adj Close]]/AF570-1)</f>
        <v>-4.5506780617859954E-3</v>
      </c>
      <c r="AH569" s="40">
        <v>41106</v>
      </c>
      <c r="AI569" s="42">
        <v>12.988223</v>
      </c>
      <c r="AJ569" s="39">
        <f>IF(ISBLANK(AH570),"",Short1[[#This Row],[Adj Close]]/AH570-1)</f>
        <v>-0.99968397715272883</v>
      </c>
      <c r="AK569" s="32">
        <v>41106</v>
      </c>
      <c r="AL569" s="47">
        <v>28.549999</v>
      </c>
      <c r="AM569" s="36">
        <f>IF(ISBLANK(AL570),"",Short2[[#This Row],[Adj Close]]/AL570-1)</f>
        <v>1.2770414587782497E-2</v>
      </c>
      <c r="AN569" s="40">
        <v>41106</v>
      </c>
      <c r="AO569" s="42">
        <v>20.419706000000001</v>
      </c>
      <c r="AP569" s="39">
        <f>IF(ISBLANK(AO570),"",Short3[[#This Row],[Adj Close]]/AO570-1)</f>
        <v>1.0879437178582085E-2</v>
      </c>
      <c r="AQ569" s="32">
        <v>41106</v>
      </c>
      <c r="AR569" s="47">
        <v>4.8177450000000004</v>
      </c>
      <c r="AS569" s="36">
        <f>IF(ISBLANK(AR570),"",Short4[[#This Row],[Adj Close]]/AR570-1)</f>
        <v>-4.9146792032778386E-2</v>
      </c>
      <c r="AT569" s="40">
        <v>41106</v>
      </c>
      <c r="AU569" s="42">
        <v>47.540599999999998</v>
      </c>
      <c r="AV569" s="39">
        <f>IF(ISBLANK(AU570),"",Short5[[#This Row],[Adj Close]]/AU570-1)</f>
        <v>4.659616724765514E-2</v>
      </c>
      <c r="AZ569" s="40">
        <v>41106</v>
      </c>
      <c r="BA569" s="42">
        <v>32.899428999999998</v>
      </c>
      <c r="BB569" s="39">
        <f>IF(ISBLANK(BA570),"",Short7[[#This Row],[Adj Close]]/BA570-1)</f>
        <v>-3.0442225922847177E-2</v>
      </c>
    </row>
    <row r="570" spans="1:54" x14ac:dyDescent="0.25">
      <c r="A570" s="40">
        <v>41099</v>
      </c>
      <c r="B570" s="42">
        <v>1356.780029</v>
      </c>
      <c r="C570" s="39">
        <f>IF(ISBLANK(B571), "", GSPC[[#This Row],[Adj Close]]/B571-1)</f>
        <v>1.5501630763659069E-3</v>
      </c>
      <c r="G570" s="32">
        <v>41099</v>
      </c>
      <c r="H570">
        <v>29.901833</v>
      </c>
      <c r="I570" s="36">
        <f>IF(ISBLANK(H571),"",Long1[[#This Row],[Adj Close]]/H571-1)</f>
        <v>2.0230127971323286E-2</v>
      </c>
      <c r="P570" s="40">
        <v>41099</v>
      </c>
      <c r="Q570" s="38">
        <v>20.643892000000001</v>
      </c>
      <c r="R570" s="39">
        <f>IF(ISBLANK(Q571),"",Long4[[#This Row],[Adj Close]]/Q571-1)</f>
        <v>6.2434800257868961E-3</v>
      </c>
      <c r="V570" s="40">
        <v>41099</v>
      </c>
      <c r="W570" s="38">
        <v>5.22</v>
      </c>
      <c r="X570" s="39">
        <f>IF(ISBLANK(W571),"",Long6[[#This Row],[Adj Close]]/W571-1)</f>
        <v>-3.153988868274582E-2</v>
      </c>
      <c r="Y570" s="32">
        <v>41099</v>
      </c>
      <c r="Z570">
        <v>5.6919300000000002</v>
      </c>
      <c r="AA570" s="36">
        <f>IF(ISBLANK(Z571),"",Long7[[#This Row],[Adj Close]]/Z571-1)</f>
        <v>0</v>
      </c>
      <c r="AE570" s="32">
        <v>41099</v>
      </c>
      <c r="AF570" s="47">
        <v>28.35951</v>
      </c>
      <c r="AG570" s="36">
        <f>IF(ISBLANK(AF571),"",Short0[[#This Row],[Adj Close]]/AF571-1)</f>
        <v>-2.483508734238149E-2</v>
      </c>
      <c r="AH570" s="40">
        <v>41099</v>
      </c>
      <c r="AI570" s="42">
        <v>13.536820000000001</v>
      </c>
      <c r="AJ570" s="39">
        <f>IF(ISBLANK(AH571),"",Short1[[#This Row],[Adj Close]]/AH571-1)</f>
        <v>-0.99967057286089744</v>
      </c>
      <c r="AK570" s="32">
        <v>41099</v>
      </c>
      <c r="AL570" s="47">
        <v>28.190000999999999</v>
      </c>
      <c r="AM570" s="36">
        <f>IF(ISBLANK(AL571),"",Short2[[#This Row],[Adj Close]]/AL571-1)</f>
        <v>-4.8599326648644303E-2</v>
      </c>
      <c r="AN570" s="40">
        <v>41099</v>
      </c>
      <c r="AO570" s="42">
        <v>20.199942</v>
      </c>
      <c r="AP570" s="39">
        <f>IF(ISBLANK(AO571),"",Short3[[#This Row],[Adj Close]]/AO571-1)</f>
        <v>2.1769261278430152E-2</v>
      </c>
      <c r="AQ570" s="32">
        <v>41099</v>
      </c>
      <c r="AR570" s="47">
        <v>5.0667600000000004</v>
      </c>
      <c r="AS570" s="36">
        <f>IF(ISBLANK(AR571),"",Short4[[#This Row],[Adj Close]]/AR571-1)</f>
        <v>-0.10397558708560217</v>
      </c>
      <c r="AT570" s="40">
        <v>41099</v>
      </c>
      <c r="AU570" s="42">
        <v>45.424014999999997</v>
      </c>
      <c r="AV570" s="39">
        <f>IF(ISBLANK(AU571),"",Short5[[#This Row],[Adj Close]]/AU571-1)</f>
        <v>-9.7332308447679594E-3</v>
      </c>
      <c r="AZ570" s="40">
        <v>41099</v>
      </c>
      <c r="BA570" s="42">
        <v>33.932406999999998</v>
      </c>
      <c r="BB570" s="39">
        <f>IF(ISBLANK(BA571),"",Short7[[#This Row],[Adj Close]]/BA571-1)</f>
        <v>2.8803944702264772E-3</v>
      </c>
    </row>
    <row r="571" spans="1:54" x14ac:dyDescent="0.25">
      <c r="A571" s="40">
        <v>41092</v>
      </c>
      <c r="B571" s="42">
        <v>1354.6800539999999</v>
      </c>
      <c r="C571" s="39">
        <f>IF(ISBLANK(B572), "", GSPC[[#This Row],[Adj Close]]/B572-1)</f>
        <v>-5.491263737958163E-3</v>
      </c>
      <c r="G571" s="32">
        <v>41092</v>
      </c>
      <c r="H571">
        <v>29.308910000000001</v>
      </c>
      <c r="I571" s="36">
        <f>IF(ISBLANK(H572),"",Long1[[#This Row],[Adj Close]]/H572-1)</f>
        <v>-2.5386581105882544E-2</v>
      </c>
      <c r="P571" s="40">
        <v>41092</v>
      </c>
      <c r="Q571" s="38">
        <v>20.515802000000001</v>
      </c>
      <c r="R571" s="39">
        <f>IF(ISBLANK(Q572),"",Long4[[#This Row],[Adj Close]]/Q572-1)</f>
        <v>-4.1452925072325009E-3</v>
      </c>
      <c r="V571" s="40">
        <v>41092</v>
      </c>
      <c r="W571" s="38">
        <v>5.39</v>
      </c>
      <c r="X571" s="39">
        <f>IF(ISBLANK(W572),"",Long6[[#This Row],[Adj Close]]/W572-1)</f>
        <v>2.1994690936670391E-2</v>
      </c>
      <c r="Y571" s="32">
        <v>41092</v>
      </c>
      <c r="Z571">
        <v>5.6919300000000002</v>
      </c>
      <c r="AA571" s="36">
        <f>IF(ISBLANK(Z572),"",Long7[[#This Row],[Adj Close]]/Z572-1)</f>
        <v>-5.5555491028413395E-2</v>
      </c>
      <c r="AE571" s="32">
        <v>41092</v>
      </c>
      <c r="AF571" s="47">
        <v>29.081758000000001</v>
      </c>
      <c r="AG571" s="36">
        <f>IF(ISBLANK(AF572),"",Short0[[#This Row],[Adj Close]]/AF572-1)</f>
        <v>2.9116940817038417E-2</v>
      </c>
      <c r="AH571" s="40">
        <v>41092</v>
      </c>
      <c r="AI571" s="42">
        <v>15.382103000000001</v>
      </c>
      <c r="AJ571" s="39">
        <f>IF(ISBLANK(AH572),"",Short1[[#This Row],[Adj Close]]/AH572-1)</f>
        <v>-0.99962560294511382</v>
      </c>
      <c r="AK571" s="32">
        <v>41092</v>
      </c>
      <c r="AL571" s="47">
        <v>29.629999000000002</v>
      </c>
      <c r="AM571" s="36">
        <f>IF(ISBLANK(AL572),"",Short2[[#This Row],[Adj Close]]/AL572-1)</f>
        <v>5.4448362989323762E-2</v>
      </c>
      <c r="AN571" s="40">
        <v>41092</v>
      </c>
      <c r="AO571" s="42">
        <v>19.769573000000001</v>
      </c>
      <c r="AP571" s="39">
        <f>IF(ISBLANK(AO572),"",Short3[[#This Row],[Adj Close]]/AO572-1)</f>
        <v>1.0294804463361285E-2</v>
      </c>
      <c r="AQ571" s="32">
        <v>41092</v>
      </c>
      <c r="AR571" s="47">
        <v>5.654712</v>
      </c>
      <c r="AS571" s="36">
        <f>IF(ISBLANK(AR572),"",Short4[[#This Row],[Adj Close]]/AR572-1)</f>
        <v>-2.6785668185681177E-2</v>
      </c>
      <c r="AT571" s="40">
        <v>41092</v>
      </c>
      <c r="AU571" s="42">
        <v>45.870483</v>
      </c>
      <c r="AV571" s="39">
        <f>IF(ISBLANK(AU572),"",Short5[[#This Row],[Adj Close]]/AU572-1)</f>
        <v>1.3148371686496407E-2</v>
      </c>
      <c r="AZ571" s="40">
        <v>41092</v>
      </c>
      <c r="BA571" s="42">
        <v>33.834949000000002</v>
      </c>
      <c r="BB571" s="39">
        <f>IF(ISBLANK(BA572),"",Short7[[#This Row],[Adj Close]]/BA572-1)</f>
        <v>-3.3945771998124208E-2</v>
      </c>
    </row>
    <row r="572" spans="1:54" x14ac:dyDescent="0.25">
      <c r="A572" s="40">
        <v>41085</v>
      </c>
      <c r="B572" s="42">
        <v>1362.160034</v>
      </c>
      <c r="C572" s="39">
        <f>IF(ISBLANK(B573), "", GSPC[[#This Row],[Adj Close]]/B573-1)</f>
        <v>2.0329293638607915E-2</v>
      </c>
      <c r="G572" s="32">
        <v>41085</v>
      </c>
      <c r="H572">
        <v>30.072344000000001</v>
      </c>
      <c r="I572" s="36">
        <f>IF(ISBLANK(H573),"",Long1[[#This Row],[Adj Close]]/H573-1)</f>
        <v>1.0285361363705725E-2</v>
      </c>
      <c r="P572" s="40">
        <v>41085</v>
      </c>
      <c r="Q572" s="38">
        <v>20.601199999999999</v>
      </c>
      <c r="R572" s="39">
        <f>IF(ISBLANK(Q573),"",Long4[[#This Row],[Adj Close]]/Q573-1)</f>
        <v>5.1198551675645465E-2</v>
      </c>
      <c r="V572" s="40">
        <v>41085</v>
      </c>
      <c r="W572" s="38">
        <v>5.274</v>
      </c>
      <c r="X572" s="39">
        <f>IF(ISBLANK(W573),"",Long6[[#This Row],[Adj Close]]/W573-1)</f>
        <v>-1.3098802395209663E-2</v>
      </c>
      <c r="Y572" s="32">
        <v>41085</v>
      </c>
      <c r="Z572">
        <v>6.0267489999999997</v>
      </c>
      <c r="AA572" s="36">
        <f>IF(ISBLANK(Z573),"",Long7[[#This Row],[Adj Close]]/Z573-1)</f>
        <v>-5.2631669954377736E-2</v>
      </c>
      <c r="AE572" s="32">
        <v>41085</v>
      </c>
      <c r="AF572" s="47">
        <v>28.258944</v>
      </c>
      <c r="AG572" s="36">
        <f>IF(ISBLANK(AF573),"",Short0[[#This Row],[Adj Close]]/AF573-1)</f>
        <v>0.17216533408416645</v>
      </c>
      <c r="AH572" s="40">
        <v>41085</v>
      </c>
      <c r="AI572" s="42">
        <v>14.933251</v>
      </c>
      <c r="AJ572" s="39">
        <f>IF(ISBLANK(AH573),"",Short1[[#This Row],[Adj Close]]/AH573-1)</f>
        <v>-0.99963646596718436</v>
      </c>
      <c r="AK572" s="32">
        <v>41085</v>
      </c>
      <c r="AL572" s="47">
        <v>28.1</v>
      </c>
      <c r="AM572" s="36">
        <f>IF(ISBLANK(AL573),"",Short2[[#This Row],[Adj Close]]/AL573-1)</f>
        <v>-3.9972668261018085E-2</v>
      </c>
      <c r="AN572" s="40">
        <v>41085</v>
      </c>
      <c r="AO572" s="42">
        <v>19.568123</v>
      </c>
      <c r="AP572" s="39">
        <f>IF(ISBLANK(AO573),"",Short3[[#This Row],[Adj Close]]/AO573-1)</f>
        <v>6.594417427883581E-3</v>
      </c>
      <c r="AQ572" s="32">
        <v>41085</v>
      </c>
      <c r="AR572" s="47">
        <v>5.810346</v>
      </c>
      <c r="AS572" s="36">
        <f>IF(ISBLANK(AR573),"",Short4[[#This Row],[Adj Close]]/AR573-1)</f>
        <v>-1.2925992205128023E-2</v>
      </c>
      <c r="AT572" s="40">
        <v>41085</v>
      </c>
      <c r="AU572" s="42">
        <v>45.275188</v>
      </c>
      <c r="AV572" s="39">
        <f>IF(ISBLANK(AU573),"",Short5[[#This Row],[Adj Close]]/AU573-1)</f>
        <v>8.2640920285199204E-2</v>
      </c>
      <c r="AZ572" s="40">
        <v>41085</v>
      </c>
      <c r="BA572" s="42">
        <v>35.023860999999997</v>
      </c>
      <c r="BB572" s="39">
        <f>IF(ISBLANK(BA573),"",Short7[[#This Row],[Adj Close]]/BA573-1)</f>
        <v>0.11097396934265547</v>
      </c>
    </row>
    <row r="573" spans="1:54" x14ac:dyDescent="0.25">
      <c r="A573" s="40">
        <v>41078</v>
      </c>
      <c r="B573" s="42">
        <v>1335.0200199999999</v>
      </c>
      <c r="C573" s="39">
        <f>IF(ISBLANK(B574), "", GSPC[[#This Row],[Adj Close]]/B574-1)</f>
        <v>-5.8234385317662563E-3</v>
      </c>
      <c r="G573" s="32">
        <v>41078</v>
      </c>
      <c r="H573">
        <v>29.766188</v>
      </c>
      <c r="I573" s="36">
        <f>IF(ISBLANK(H574),"",Long1[[#This Row],[Adj Close]]/H574-1)</f>
        <v>3.7898340533364383E-3</v>
      </c>
      <c r="P573" s="40">
        <v>41078</v>
      </c>
      <c r="Q573" s="38">
        <v>19.597819999999999</v>
      </c>
      <c r="R573" s="39">
        <f>IF(ISBLANK(Q574),"",Long4[[#This Row],[Adj Close]]/Q574-1)</f>
        <v>-3.0281732513243065E-2</v>
      </c>
      <c r="V573" s="40">
        <v>41078</v>
      </c>
      <c r="W573" s="38">
        <v>5.3440000000000003</v>
      </c>
      <c r="X573" s="39">
        <f>IF(ISBLANK(W574),"",Long6[[#This Row],[Adj Close]]/W574-1)</f>
        <v>1.0017010017010053E-2</v>
      </c>
      <c r="Y573" s="32">
        <v>41078</v>
      </c>
      <c r="Z573">
        <v>6.3615690000000003</v>
      </c>
      <c r="AA573" s="36">
        <f>IF(ISBLANK(Z574),"",Long7[[#This Row],[Adj Close]]/Z574-1)</f>
        <v>-4.0403962697211693E-2</v>
      </c>
      <c r="AE573" s="32">
        <v>41078</v>
      </c>
      <c r="AF573" s="47">
        <v>24.108326000000002</v>
      </c>
      <c r="AG573" s="36">
        <f>IF(ISBLANK(AF574),"",Short0[[#This Row],[Adj Close]]/AF574-1)</f>
        <v>1.8146952836927133E-2</v>
      </c>
      <c r="AH573" s="40">
        <v>41078</v>
      </c>
      <c r="AI573" s="42">
        <v>13.672186</v>
      </c>
      <c r="AJ573" s="39">
        <f>IF(ISBLANK(AH574),"",Short1[[#This Row],[Adj Close]]/AH574-1)</f>
        <v>-0.99966710851939322</v>
      </c>
      <c r="AK573" s="32">
        <v>41078</v>
      </c>
      <c r="AL573" s="47">
        <v>29.27</v>
      </c>
      <c r="AM573" s="36">
        <f>IF(ISBLANK(AL574),"",Short2[[#This Row],[Adj Close]]/AL574-1)</f>
        <v>-0.10571341277115787</v>
      </c>
      <c r="AN573" s="40">
        <v>41078</v>
      </c>
      <c r="AO573" s="42">
        <v>19.439927999999998</v>
      </c>
      <c r="AP573" s="39">
        <f>IF(ISBLANK(AO574),"",Short3[[#This Row],[Adj Close]]/AO574-1)</f>
        <v>1.4150706726576701E-3</v>
      </c>
      <c r="AQ573" s="32">
        <v>41078</v>
      </c>
      <c r="AR573" s="47">
        <v>5.8864340000000004</v>
      </c>
      <c r="AS573" s="36">
        <f>IF(ISBLANK(AR574),"",Short4[[#This Row],[Adj Close]]/AR574-1)</f>
        <v>-7.6505689912031327E-2</v>
      </c>
      <c r="AT573" s="40">
        <v>41078</v>
      </c>
      <c r="AU573" s="42">
        <v>41.819209999999998</v>
      </c>
      <c r="AV573" s="39">
        <f>IF(ISBLANK(AU574),"",Short5[[#This Row],[Adj Close]]/AU574-1)</f>
        <v>1.7706505177782939E-2</v>
      </c>
      <c r="AZ573" s="40">
        <v>41078</v>
      </c>
      <c r="BA573" s="42">
        <v>31.525366000000002</v>
      </c>
      <c r="BB573" s="39">
        <f>IF(ISBLANK(BA574),"",Short7[[#This Row],[Adj Close]]/BA574-1)</f>
        <v>0.12521737591004145</v>
      </c>
    </row>
    <row r="574" spans="1:54" x14ac:dyDescent="0.25">
      <c r="A574" s="40">
        <v>41071</v>
      </c>
      <c r="B574" s="42">
        <v>1342.839966</v>
      </c>
      <c r="C574" s="39">
        <f>IF(ISBLANK(B575), "", GSPC[[#This Row],[Adj Close]]/B575-1)</f>
        <v>1.2959530769108163E-2</v>
      </c>
      <c r="G574" s="32">
        <v>41071</v>
      </c>
      <c r="H574">
        <v>29.653804999999998</v>
      </c>
      <c r="I574" s="36">
        <f>IF(ISBLANK(H575),"",Long1[[#This Row],[Adj Close]]/H575-1)</f>
        <v>-4.553324019520355E-3</v>
      </c>
      <c r="P574" s="40">
        <v>41071</v>
      </c>
      <c r="Q574" s="38">
        <v>20.209807999999999</v>
      </c>
      <c r="R574" s="39">
        <f>IF(ISBLANK(Q575),"",Long4[[#This Row],[Adj Close]]/Q575-1)</f>
        <v>3.8883782746952367E-3</v>
      </c>
      <c r="V574" s="40">
        <v>41071</v>
      </c>
      <c r="W574" s="38">
        <v>5.2910000000000004</v>
      </c>
      <c r="X574" s="39">
        <f>IF(ISBLANK(W575),"",Long6[[#This Row],[Adj Close]]/W575-1)</f>
        <v>-4.9236298292902103E-2</v>
      </c>
      <c r="Y574" s="32">
        <v>41071</v>
      </c>
      <c r="Z574">
        <v>6.6294240000000002</v>
      </c>
      <c r="AA574" s="36">
        <f>IF(ISBLANK(Z575),"",Long7[[#This Row],[Adj Close]]/Z575-1)</f>
        <v>-2.941181637862722E-2</v>
      </c>
      <c r="AE574" s="32">
        <v>41071</v>
      </c>
      <c r="AF574" s="47">
        <v>23.678630999999999</v>
      </c>
      <c r="AG574" s="36">
        <f>IF(ISBLANK(AF575),"",Short0[[#This Row],[Adj Close]]/AF575-1)</f>
        <v>-2.4482336012097039E-2</v>
      </c>
      <c r="AH574" s="40">
        <v>41071</v>
      </c>
      <c r="AI574" s="42">
        <v>14.270663000000001</v>
      </c>
      <c r="AJ574" s="39">
        <f>IF(ISBLANK(AH575),"",Short1[[#This Row],[Adj Close]]/AH575-1)</f>
        <v>-0.9996524775228911</v>
      </c>
      <c r="AK574" s="32">
        <v>41071</v>
      </c>
      <c r="AL574" s="47">
        <v>32.729999999999997</v>
      </c>
      <c r="AM574" s="36">
        <f>IF(ISBLANK(AL575),"",Short2[[#This Row],[Adj Close]]/AL575-1)</f>
        <v>2.2493034832429259E-2</v>
      </c>
      <c r="AN574" s="40">
        <v>41071</v>
      </c>
      <c r="AO574" s="42">
        <v>19.412458000000001</v>
      </c>
      <c r="AP574" s="39">
        <f>IF(ISBLANK(AO575),"",Short3[[#This Row],[Adj Close]]/AO575-1)</f>
        <v>-1.6241165028391014E-2</v>
      </c>
      <c r="AQ574" s="32">
        <v>41071</v>
      </c>
      <c r="AR574" s="47">
        <v>6.3740880000000004</v>
      </c>
      <c r="AS574" s="36">
        <f>IF(ISBLANK(AR575),"",Short4[[#This Row],[Adj Close]]/AR575-1)</f>
        <v>3.8895115907572553E-2</v>
      </c>
      <c r="AT574" s="40">
        <v>41071</v>
      </c>
      <c r="AU574" s="42">
        <v>41.091621000000004</v>
      </c>
      <c r="AV574" s="39">
        <f>IF(ISBLANK(AU575),"",Short5[[#This Row],[Adj Close]]/AU575-1)</f>
        <v>2.4953681853059351E-2</v>
      </c>
      <c r="AZ574" s="40">
        <v>41071</v>
      </c>
      <c r="BA574" s="42">
        <v>28.017133999999999</v>
      </c>
      <c r="BB574" s="39">
        <f>IF(ISBLANK(BA575),"",Short7[[#This Row],[Adj Close]]/BA575-1)</f>
        <v>-5.7067964891338696E-2</v>
      </c>
    </row>
    <row r="575" spans="1:54" x14ac:dyDescent="0.25">
      <c r="A575" s="40">
        <v>41064</v>
      </c>
      <c r="B575" s="42">
        <v>1325.660034</v>
      </c>
      <c r="C575" s="39">
        <f>IF(ISBLANK(B576), "", GSPC[[#This Row],[Adj Close]]/B576-1)</f>
        <v>3.7260174600836526E-2</v>
      </c>
      <c r="G575" s="32">
        <v>41064</v>
      </c>
      <c r="H575">
        <v>29.789446000000002</v>
      </c>
      <c r="I575" s="36">
        <f>IF(ISBLANK(H576),"",Long1[[#This Row],[Adj Close]]/H576-1)</f>
        <v>1.9090705138358421E-2</v>
      </c>
      <c r="P575" s="40">
        <v>41064</v>
      </c>
      <c r="Q575" s="38">
        <v>20.131529</v>
      </c>
      <c r="R575" s="39">
        <f>IF(ISBLANK(Q576),"",Long4[[#This Row],[Adj Close]]/Q576-1)</f>
        <v>7.6185931773924853E-2</v>
      </c>
      <c r="V575" s="40">
        <v>41064</v>
      </c>
      <c r="W575" s="38">
        <v>5.5650000000000004</v>
      </c>
      <c r="X575" s="39">
        <f>IF(ISBLANK(W576),"",Long6[[#This Row],[Adj Close]]/W576-1)</f>
        <v>5.4176927448380541E-2</v>
      </c>
      <c r="Y575" s="32">
        <v>41064</v>
      </c>
      <c r="Z575">
        <v>6.8303159999999998</v>
      </c>
      <c r="AA575" s="36">
        <f>IF(ISBLANK(Z576),"",Long7[[#This Row],[Adj Close]]/Z576-1)</f>
        <v>-2.857133917405652E-2</v>
      </c>
      <c r="AE575" s="32">
        <v>41064</v>
      </c>
      <c r="AF575" s="47">
        <v>24.272887999999998</v>
      </c>
      <c r="AG575" s="36">
        <f>IF(ISBLANK(AF576),"",Short0[[#This Row],[Adj Close]]/AF576-1)</f>
        <v>6.1150912286661141E-2</v>
      </c>
      <c r="AH575" s="40">
        <v>41064</v>
      </c>
      <c r="AI575" s="42">
        <v>14.119421000000001</v>
      </c>
      <c r="AJ575" s="39">
        <f>IF(ISBLANK(AH576),"",Short1[[#This Row],[Adj Close]]/AH576-1)</f>
        <v>-0.99965610198017385</v>
      </c>
      <c r="AK575" s="32">
        <v>41064</v>
      </c>
      <c r="AL575" s="47">
        <v>32.009998000000003</v>
      </c>
      <c r="AM575" s="36">
        <f>IF(ISBLANK(AL576),"",Short2[[#This Row],[Adj Close]]/AL576-1)</f>
        <v>0.17511005873715146</v>
      </c>
      <c r="AN575" s="40">
        <v>41064</v>
      </c>
      <c r="AO575" s="42">
        <v>19.732944</v>
      </c>
      <c r="AP575" s="39">
        <f>IF(ISBLANK(AO576),"",Short3[[#This Row],[Adj Close]]/AO576-1)</f>
        <v>2.7168696943824733E-2</v>
      </c>
      <c r="AQ575" s="32">
        <v>41064</v>
      </c>
      <c r="AR575" s="47">
        <v>6.1354490000000004</v>
      </c>
      <c r="AS575" s="36">
        <f>IF(ISBLANK(AR576),"",Short4[[#This Row],[Adj Close]]/AR576-1)</f>
        <v>3.7426983843024786E-2</v>
      </c>
      <c r="AT575" s="40">
        <v>41064</v>
      </c>
      <c r="AU575" s="42">
        <v>40.091197999999999</v>
      </c>
      <c r="AV575" s="39">
        <f>IF(ISBLANK(AU576),"",Short5[[#This Row],[Adj Close]]/AU576-1)</f>
        <v>5.481773141664803E-2</v>
      </c>
      <c r="AZ575" s="40">
        <v>41064</v>
      </c>
      <c r="BA575" s="42">
        <v>29.712782000000001</v>
      </c>
      <c r="BB575" s="39">
        <f>IF(ISBLANK(BA576),"",Short7[[#This Row],[Adj Close]]/BA576-1)</f>
        <v>0.114808105498172</v>
      </c>
    </row>
    <row r="576" spans="1:54" x14ac:dyDescent="0.25">
      <c r="A576" s="40">
        <v>41057</v>
      </c>
      <c r="B576" s="42">
        <v>1278.040039</v>
      </c>
      <c r="C576" s="39">
        <f>IF(ISBLANK(B577), "", GSPC[[#This Row],[Adj Close]]/B577-1)</f>
        <v>-3.0186147296331844E-2</v>
      </c>
      <c r="G576" s="32">
        <v>41057</v>
      </c>
      <c r="H576">
        <v>29.231397999999999</v>
      </c>
      <c r="I576" s="36">
        <f>IF(ISBLANK(H577),"",Long1[[#This Row],[Adj Close]]/H577-1)</f>
        <v>-3.665410213469622E-2</v>
      </c>
      <c r="P576" s="40">
        <v>41057</v>
      </c>
      <c r="Q576" s="38">
        <v>18.706367</v>
      </c>
      <c r="R576" s="39">
        <f>IF(ISBLANK(Q577),"",Long4[[#This Row],[Adj Close]]/Q577-1)</f>
        <v>-5.7795453854037615E-2</v>
      </c>
      <c r="V576" s="40">
        <v>41057</v>
      </c>
      <c r="W576" s="38">
        <v>5.2789999999999999</v>
      </c>
      <c r="X576" s="39">
        <f>IF(ISBLANK(W577),"",Long6[[#This Row],[Adj Close]]/W577-1)</f>
        <v>-3.962264150943362E-3</v>
      </c>
      <c r="Y576" s="32">
        <v>41057</v>
      </c>
      <c r="Z576">
        <v>7.0312070000000002</v>
      </c>
      <c r="AA576" s="36">
        <f>IF(ISBLANK(Z577),"",Long7[[#This Row],[Adj Close]]/Z577-1)</f>
        <v>-3.6697313066074377E-2</v>
      </c>
      <c r="AE576" s="32">
        <v>41057</v>
      </c>
      <c r="AF576" s="47">
        <v>22.874115</v>
      </c>
      <c r="AG576" s="36">
        <f>IF(ISBLANK(AF577),"",Short0[[#This Row],[Adj Close]]/AF577-1)</f>
        <v>-0.11276593615484298</v>
      </c>
      <c r="AH576" s="40">
        <v>41057</v>
      </c>
      <c r="AI576" s="42">
        <v>12.932202</v>
      </c>
      <c r="AJ576" s="39">
        <f>IF(ISBLANK(AH577),"",Short1[[#This Row],[Adj Close]]/AH577-1)</f>
        <v>-0.99968496462850187</v>
      </c>
      <c r="AK576" s="32">
        <v>41057</v>
      </c>
      <c r="AL576" s="47">
        <v>27.24</v>
      </c>
      <c r="AM576" s="36">
        <f>IF(ISBLANK(AL577),"",Short2[[#This Row],[Adj Close]]/AL577-1)</f>
        <v>-0.24185917060951856</v>
      </c>
      <c r="AN576" s="40">
        <v>41057</v>
      </c>
      <c r="AO576" s="42">
        <v>19.211006000000001</v>
      </c>
      <c r="AP576" s="39">
        <f>IF(ISBLANK(AO577),"",Short3[[#This Row],[Adj Close]]/AO577-1)</f>
        <v>-3.0050697266653215E-2</v>
      </c>
      <c r="AQ576" s="32">
        <v>41057</v>
      </c>
      <c r="AR576" s="47">
        <v>5.9141019999999997</v>
      </c>
      <c r="AS576" s="36">
        <f>IF(ISBLANK(AR577),"",Short4[[#This Row],[Adj Close]]/AR577-1)</f>
        <v>-3.0612226499759254E-2</v>
      </c>
      <c r="AT576" s="40">
        <v>41057</v>
      </c>
      <c r="AU576" s="42">
        <v>38.007702000000002</v>
      </c>
      <c r="AV576" s="39">
        <f>IF(ISBLANK(AU577),"",Short5[[#This Row],[Adj Close]]/AU577-1)</f>
        <v>-5.1186455605423009E-2</v>
      </c>
      <c r="AZ576" s="40">
        <v>41057</v>
      </c>
      <c r="BA576" s="42">
        <v>26.652822</v>
      </c>
      <c r="BB576" s="39">
        <f>IF(ISBLANK(BA577),"",Short7[[#This Row],[Adj Close]]/BA577-1)</f>
        <v>-8.4365717623756997E-2</v>
      </c>
    </row>
    <row r="577" spans="1:54" x14ac:dyDescent="0.25">
      <c r="A577" s="40">
        <v>41050</v>
      </c>
      <c r="B577" s="42">
        <v>1317.8199460000001</v>
      </c>
      <c r="C577" s="39">
        <f>IF(ISBLANK(B578), "", GSPC[[#This Row],[Adj Close]]/B578-1)</f>
        <v>1.7448754270327882E-2</v>
      </c>
      <c r="G577" s="32">
        <v>41050</v>
      </c>
      <c r="H577">
        <v>30.343616000000001</v>
      </c>
      <c r="I577" s="36">
        <f>IF(ISBLANK(H578),"",Long1[[#This Row],[Adj Close]]/H578-1)</f>
        <v>2.2277502329918653E-2</v>
      </c>
      <c r="P577" s="40">
        <v>41050</v>
      </c>
      <c r="Q577" s="38">
        <v>19.853828</v>
      </c>
      <c r="R577" s="39">
        <f>IF(ISBLANK(Q578),"",Long4[[#This Row],[Adj Close]]/Q578-1)</f>
        <v>4.3559553921994398E-2</v>
      </c>
      <c r="V577" s="40">
        <v>41050</v>
      </c>
      <c r="W577" s="38">
        <v>5.3</v>
      </c>
      <c r="X577" s="39">
        <f>IF(ISBLANK(W578),"",Long6[[#This Row],[Adj Close]]/W578-1)</f>
        <v>-2.8414298808432714E-2</v>
      </c>
      <c r="Y577" s="32">
        <v>41050</v>
      </c>
      <c r="Z577">
        <v>7.2990630000000003</v>
      </c>
      <c r="AA577" s="36">
        <f>IF(ISBLANK(Z578),"",Long7[[#This Row],[Adj Close]]/Z578-1)</f>
        <v>-1.8018049530801217E-2</v>
      </c>
      <c r="AE577" s="32">
        <v>41050</v>
      </c>
      <c r="AF577" s="47">
        <v>25.781376000000002</v>
      </c>
      <c r="AG577" s="36">
        <f>IF(ISBLANK(AF578),"",Short0[[#This Row],[Adj Close]]/AF578-1)</f>
        <v>7.7158178879267236E-2</v>
      </c>
      <c r="AH577" s="40">
        <v>41050</v>
      </c>
      <c r="AI577" s="42">
        <v>13.547012</v>
      </c>
      <c r="AJ577" s="39">
        <f>IF(ISBLANK(AH578),"",Short1[[#This Row],[Adj Close]]/AH578-1)</f>
        <v>-0.99966993124284287</v>
      </c>
      <c r="AK577" s="32">
        <v>41050</v>
      </c>
      <c r="AL577" s="47">
        <v>35.93</v>
      </c>
      <c r="AM577" s="36">
        <f>IF(ISBLANK(AL578),"",Short2[[#This Row],[Adj Close]]/AL578-1)</f>
        <v>0.23640747544416629</v>
      </c>
      <c r="AN577" s="40">
        <v>41050</v>
      </c>
      <c r="AO577" s="42">
        <v>19.806196</v>
      </c>
      <c r="AP577" s="39">
        <f>IF(ISBLANK(AO578),"",Short3[[#This Row],[Adj Close]]/AO578-1)</f>
        <v>3.9403858508548328E-2</v>
      </c>
      <c r="AQ577" s="32">
        <v>41050</v>
      </c>
      <c r="AR577" s="47">
        <v>6.1008630000000004</v>
      </c>
      <c r="AS577" s="36">
        <f>IF(ISBLANK(AR578),"",Short4[[#This Row],[Adj Close]]/AR578-1)</f>
        <v>0.13367606388345843</v>
      </c>
      <c r="AT577" s="40">
        <v>41050</v>
      </c>
      <c r="AU577" s="42">
        <v>40.058135999999998</v>
      </c>
      <c r="AV577" s="39">
        <f>IF(ISBLANK(AU578),"",Short5[[#This Row],[Adj Close]]/AU578-1)</f>
        <v>4.2608140816429385E-2</v>
      </c>
      <c r="AZ577" s="40">
        <v>41050</v>
      </c>
      <c r="BA577" s="42">
        <v>29.108588999999998</v>
      </c>
      <c r="BB577" s="39">
        <f>IF(ISBLANK(BA578),"",Short7[[#This Row],[Adj Close]]/BA578-1)</f>
        <v>6.7930182376903625E-2</v>
      </c>
    </row>
    <row r="578" spans="1:54" x14ac:dyDescent="0.25">
      <c r="A578" s="40">
        <v>41043</v>
      </c>
      <c r="B578" s="42">
        <v>1295.219971</v>
      </c>
      <c r="C578" s="39">
        <f>IF(ISBLANK(B579), "", GSPC[[#This Row],[Adj Close]]/B579-1)</f>
        <v>-4.2980990959948784E-2</v>
      </c>
      <c r="G578" s="32">
        <v>41043</v>
      </c>
      <c r="H578">
        <v>29.682366999999999</v>
      </c>
      <c r="I578" s="36">
        <f>IF(ISBLANK(H579),"",Long1[[#This Row],[Adj Close]]/H579-1)</f>
        <v>-8.6060157263325721E-2</v>
      </c>
      <c r="P578" s="40">
        <v>41043</v>
      </c>
      <c r="Q578" s="38">
        <v>19.025103000000001</v>
      </c>
      <c r="R578" s="39">
        <f>IF(ISBLANK(Q579),"",Long4[[#This Row],[Adj Close]]/Q579-1)</f>
        <v>-6.41113922287182E-2</v>
      </c>
      <c r="V578" s="40">
        <v>41043</v>
      </c>
      <c r="W578" s="38">
        <v>5.4550000000000001</v>
      </c>
      <c r="X578" s="39">
        <f>IF(ISBLANK(W579),"",Long6[[#This Row],[Adj Close]]/W579-1)</f>
        <v>4.4019138755980958E-2</v>
      </c>
      <c r="Y578" s="32">
        <v>41043</v>
      </c>
      <c r="Z578">
        <v>7.4329910000000003</v>
      </c>
      <c r="AA578" s="36">
        <f>IF(ISBLANK(Z579),"",Long7[[#This Row],[Adj Close]]/Z579-1)</f>
        <v>1.83486565330373E-2</v>
      </c>
      <c r="AE578" s="32">
        <v>41043</v>
      </c>
      <c r="AF578" s="47">
        <v>23.934623999999999</v>
      </c>
      <c r="AG578" s="36">
        <f>IF(ISBLANK(AF579),"",Short0[[#This Row],[Adj Close]]/AF579-1)</f>
        <v>-7.9789059040984767E-2</v>
      </c>
      <c r="AH578" s="40">
        <v>41043</v>
      </c>
      <c r="AI578" s="42">
        <v>12.734334</v>
      </c>
      <c r="AJ578" s="39">
        <f>IF(ISBLANK(AH579),"",Short1[[#This Row],[Adj Close]]/AH579-1)</f>
        <v>-0.99968967896481142</v>
      </c>
      <c r="AK578" s="32">
        <v>41043</v>
      </c>
      <c r="AL578" s="47">
        <v>29.059999000000001</v>
      </c>
      <c r="AM578" s="36">
        <f>IF(ISBLANK(AL579),"",Short2[[#This Row],[Adj Close]]/AL579-1)</f>
        <v>-7.3341898171495612E-2</v>
      </c>
      <c r="AN578" s="40">
        <v>41043</v>
      </c>
      <c r="AO578" s="42">
        <v>19.055342</v>
      </c>
      <c r="AP578" s="39">
        <f>IF(ISBLANK(AO579),"",Short3[[#This Row],[Adj Close]]/AO579-1)</f>
        <v>-3.2992505889860579E-2</v>
      </c>
      <c r="AQ578" s="32">
        <v>41043</v>
      </c>
      <c r="AR578" s="47">
        <v>5.3814869999999999</v>
      </c>
      <c r="AS578" s="36">
        <f>IF(ISBLANK(AR579),"",Short4[[#This Row],[Adj Close]]/AR579-1)</f>
        <v>-4.1281555701916717E-2</v>
      </c>
      <c r="AT578" s="40">
        <v>41043</v>
      </c>
      <c r="AU578" s="42">
        <v>38.421084999999998</v>
      </c>
      <c r="AV578" s="39">
        <f>IF(ISBLANK(AU579),"",Short5[[#This Row],[Adj Close]]/AU579-1)</f>
        <v>-5.0275586569891839E-2</v>
      </c>
      <c r="AZ578" s="40">
        <v>41043</v>
      </c>
      <c r="BA578" s="42">
        <v>27.257014999999999</v>
      </c>
      <c r="BB578" s="39">
        <f>IF(ISBLANK(BA579),"",Short7[[#This Row],[Adj Close]]/BA579-1)</f>
        <v>-0.21233463573393951</v>
      </c>
    </row>
    <row r="579" spans="1:54" x14ac:dyDescent="0.25">
      <c r="A579" s="40">
        <v>41036</v>
      </c>
      <c r="B579" s="42">
        <v>1353.3900149999999</v>
      </c>
      <c r="C579" s="39">
        <f>IF(ISBLANK(B580), "", GSPC[[#This Row],[Adj Close]]/B580-1)</f>
        <v>-1.1474663118393069E-2</v>
      </c>
      <c r="G579" s="32">
        <v>41036</v>
      </c>
      <c r="H579">
        <v>32.477375000000002</v>
      </c>
      <c r="I579" s="36">
        <f>IF(ISBLANK(H580),"",Long1[[#This Row],[Adj Close]]/H580-1)</f>
        <v>1.1186910248320192E-2</v>
      </c>
      <c r="P579" s="40">
        <v>41036</v>
      </c>
      <c r="Q579" s="38">
        <v>20.328384</v>
      </c>
      <c r="R579" s="39">
        <f>IF(ISBLANK(Q580),"",Long4[[#This Row],[Adj Close]]/Q580-1)</f>
        <v>-5.4365996893999013E-2</v>
      </c>
      <c r="V579" s="40">
        <v>41036</v>
      </c>
      <c r="W579" s="38">
        <v>5.2249999999999996</v>
      </c>
      <c r="X579" s="39">
        <f>IF(ISBLANK(W580),"",Long6[[#This Row],[Adj Close]]/W580-1)</f>
        <v>9.5785440613016526E-4</v>
      </c>
      <c r="Y579" s="32">
        <v>41036</v>
      </c>
      <c r="Z579">
        <v>7.2990630000000003</v>
      </c>
      <c r="AA579" s="36">
        <f>IF(ISBLANK(Z580),"",Long7[[#This Row],[Adj Close]]/Z580-1)</f>
        <v>-0.1138211026767616</v>
      </c>
      <c r="AE579" s="32">
        <v>41036</v>
      </c>
      <c r="AF579" s="47">
        <v>26.009931999999999</v>
      </c>
      <c r="AG579" s="36">
        <f>IF(ISBLANK(AF580),"",Short0[[#This Row],[Adj Close]]/AF580-1)</f>
        <v>1.1735343812179666E-2</v>
      </c>
      <c r="AH579" s="40">
        <v>41036</v>
      </c>
      <c r="AI579" s="42">
        <v>13.624752000000001</v>
      </c>
      <c r="AJ579" s="39">
        <f>IF(ISBLANK(AH580),"",Short1[[#This Row],[Adj Close]]/AH580-1)</f>
        <v>-0.99966792385873404</v>
      </c>
      <c r="AK579" s="32">
        <v>41036</v>
      </c>
      <c r="AL579" s="47">
        <v>31.360001</v>
      </c>
      <c r="AM579" s="36">
        <f>IF(ISBLANK(AL580),"",Short2[[#This Row],[Adj Close]]/AL580-1)</f>
        <v>-2.2139039600873045E-2</v>
      </c>
      <c r="AN579" s="40">
        <v>41036</v>
      </c>
      <c r="AO579" s="42">
        <v>19.705475</v>
      </c>
      <c r="AP579" s="39">
        <f>IF(ISBLANK(AO580),"",Short3[[#This Row],[Adj Close]]/AO580-1)</f>
        <v>2.476187276711439E-2</v>
      </c>
      <c r="AQ579" s="32">
        <v>41036</v>
      </c>
      <c r="AR579" s="47">
        <v>5.6132090000000003</v>
      </c>
      <c r="AS579" s="36">
        <f>IF(ISBLANK(AR580),"",Short4[[#This Row],[Adj Close]]/AR580-1)</f>
        <v>2.0754570129756456E-2</v>
      </c>
      <c r="AT579" s="40">
        <v>41036</v>
      </c>
      <c r="AU579" s="42">
        <v>40.454982999999999</v>
      </c>
      <c r="AV579" s="39">
        <f>IF(ISBLANK(AU580),"",Short5[[#This Row],[Adj Close]]/AU580-1)</f>
        <v>-3.736876306367054E-2</v>
      </c>
      <c r="AZ579" s="40">
        <v>41036</v>
      </c>
      <c r="BA579" s="42">
        <v>34.604816</v>
      </c>
      <c r="BB579" s="39">
        <f>IF(ISBLANK(BA580),"",Short7[[#This Row],[Adj Close]]/BA580-1)</f>
        <v>-0.12342611024163941</v>
      </c>
    </row>
    <row r="580" spans="1:54" x14ac:dyDescent="0.25">
      <c r="A580" s="40">
        <v>41029</v>
      </c>
      <c r="B580" s="42">
        <v>1369.099976</v>
      </c>
      <c r="C580" s="39">
        <f>IF(ISBLANK(B581), "", GSPC[[#This Row],[Adj Close]]/B581-1)</f>
        <v>-2.4412844434922421E-2</v>
      </c>
      <c r="G580" s="32">
        <v>41029</v>
      </c>
      <c r="H580">
        <v>32.118073000000003</v>
      </c>
      <c r="I580" s="36">
        <f>IF(ISBLANK(H581),"",Long1[[#This Row],[Adj Close]]/H581-1)</f>
        <v>-2.413253561408335E-2</v>
      </c>
      <c r="P580" s="40">
        <v>41029</v>
      </c>
      <c r="Q580" s="38">
        <v>21.497095000000002</v>
      </c>
      <c r="R580" s="39">
        <f>IF(ISBLANK(Q581),"",Long4[[#This Row],[Adj Close]]/Q581-1)</f>
        <v>-5.9498026078962707E-2</v>
      </c>
      <c r="V580" s="40">
        <v>41029</v>
      </c>
      <c r="W580" s="38">
        <v>5.22</v>
      </c>
      <c r="X580" s="39">
        <f>IF(ISBLANK(W581),"",Long6[[#This Row],[Adj Close]]/W581-1)</f>
        <v>1.9193857965451588E-3</v>
      </c>
      <c r="Y580" s="32">
        <v>41029</v>
      </c>
      <c r="Z580">
        <v>8.2365569999999995</v>
      </c>
      <c r="AA580" s="36">
        <f>IF(ISBLANK(Z581),"",Long7[[#This Row],[Adj Close]]/Z581-1)</f>
        <v>0.10810802811411979</v>
      </c>
      <c r="AE580" s="32">
        <v>41029</v>
      </c>
      <c r="AF580" s="47">
        <v>25.708237</v>
      </c>
      <c r="AG580" s="36">
        <f>IF(ISBLANK(AF581),"",Short0[[#This Row],[Adj Close]]/AF581-1)</f>
        <v>-8.6687471011887007E-3</v>
      </c>
      <c r="AH580" s="40">
        <v>41029</v>
      </c>
      <c r="AI580" s="42">
        <v>14.713032999999999</v>
      </c>
      <c r="AJ580" s="39">
        <f>IF(ISBLANK(AH581),"",Short1[[#This Row],[Adj Close]]/AH581-1)</f>
        <v>-0.9996413379893716</v>
      </c>
      <c r="AK580" s="32">
        <v>41029</v>
      </c>
      <c r="AL580" s="47">
        <v>32.07</v>
      </c>
      <c r="AM580" s="36">
        <f>IF(ISBLANK(AL581),"",Short2[[#This Row],[Adj Close]]/AL581-1)</f>
        <v>-8.5282399164791745E-2</v>
      </c>
      <c r="AN580" s="40">
        <v>41029</v>
      </c>
      <c r="AO580" s="42">
        <v>19.229320999999999</v>
      </c>
      <c r="AP580" s="39">
        <f>IF(ISBLANK(AO581),"",Short3[[#This Row],[Adj Close]]/AO581-1)</f>
        <v>-4.8912972513554198E-2</v>
      </c>
      <c r="AQ580" s="32">
        <v>41029</v>
      </c>
      <c r="AR580" s="47">
        <v>5.4990779999999999</v>
      </c>
      <c r="AS580" s="36">
        <f>IF(ISBLANK(AR581),"",Short4[[#This Row],[Adj Close]]/AR581-1)</f>
        <v>-5.6379779186734091E-2</v>
      </c>
      <c r="AT580" s="40">
        <v>41029</v>
      </c>
      <c r="AU580" s="42">
        <v>42.025421000000001</v>
      </c>
      <c r="AV580" s="39">
        <f>IF(ISBLANK(AU581),"",Short5[[#This Row],[Adj Close]]/AU581-1)</f>
        <v>-3.867913800908851E-2</v>
      </c>
      <c r="AZ580" s="40">
        <v>41029</v>
      </c>
      <c r="BA580" s="42">
        <v>39.477352000000003</v>
      </c>
      <c r="BB580" s="39">
        <f>IF(ISBLANK(BA581),"",Short7[[#This Row],[Adj Close]]/BA581-1)</f>
        <v>-0.10296749304702046</v>
      </c>
    </row>
    <row r="581" spans="1:54" x14ac:dyDescent="0.25">
      <c r="A581" s="40">
        <v>41022</v>
      </c>
      <c r="B581" s="42">
        <v>1403.3599850000001</v>
      </c>
      <c r="C581" s="39">
        <f>IF(ISBLANK(B582), "", GSPC[[#This Row],[Adj Close]]/B582-1)</f>
        <v>1.8011907958227047E-2</v>
      </c>
      <c r="G581" s="32">
        <v>41022</v>
      </c>
      <c r="H581">
        <v>32.912331000000002</v>
      </c>
      <c r="I581" s="36">
        <f>IF(ISBLANK(H582),"",Long1[[#This Row],[Adj Close]]/H582-1)</f>
        <v>3.0066258833968629E-2</v>
      </c>
      <c r="P581" s="40">
        <v>41022</v>
      </c>
      <c r="Q581" s="38">
        <v>22.857043999999998</v>
      </c>
      <c r="R581" s="39">
        <f>IF(ISBLANK(Q582),"",Long4[[#This Row],[Adj Close]]/Q582-1)</f>
        <v>3.4294931186282795E-2</v>
      </c>
      <c r="V581" s="40">
        <v>41022</v>
      </c>
      <c r="W581" s="38">
        <v>5.21</v>
      </c>
      <c r="X581" s="39">
        <f>IF(ISBLANK(W582),"",Long6[[#This Row],[Adj Close]]/W582-1)</f>
        <v>1.1650485436893065E-2</v>
      </c>
      <c r="Y581" s="32">
        <v>41022</v>
      </c>
      <c r="Z581">
        <v>7.4329910000000003</v>
      </c>
      <c r="AA581" s="36">
        <f>IF(ISBLANK(Z582),"",Long7[[#This Row],[Adj Close]]/Z582-1)</f>
        <v>2.7777827709493552E-2</v>
      </c>
      <c r="AE581" s="32">
        <v>41022</v>
      </c>
      <c r="AF581" s="47">
        <v>25.933043999999999</v>
      </c>
      <c r="AG581" s="36">
        <f>IF(ISBLANK(AF582),"",Short0[[#This Row],[Adj Close]]/AF582-1)</f>
        <v>0.10244466572937982</v>
      </c>
      <c r="AH581" s="40">
        <v>41022</v>
      </c>
      <c r="AI581" s="42">
        <v>15.780122</v>
      </c>
      <c r="AJ581" s="39">
        <f>IF(ISBLANK(AH582),"",Short1[[#This Row],[Adj Close]]/AH582-1)</f>
        <v>-0.99961525973424359</v>
      </c>
      <c r="AK581" s="32">
        <v>41022</v>
      </c>
      <c r="AL581" s="47">
        <v>35.060001</v>
      </c>
      <c r="AM581" s="36">
        <f>IF(ISBLANK(AL582),"",Short2[[#This Row],[Adj Close]]/AL582-1)</f>
        <v>-3.1491711837245528E-2</v>
      </c>
      <c r="AN581" s="40">
        <v>41022</v>
      </c>
      <c r="AO581" s="42">
        <v>20.218256</v>
      </c>
      <c r="AP581" s="39">
        <f>IF(ISBLANK(AO582),"",Short3[[#This Row],[Adj Close]]/AO582-1)</f>
        <v>1.0988876912987777E-2</v>
      </c>
      <c r="AQ581" s="32">
        <v>41022</v>
      </c>
      <c r="AR581" s="47">
        <v>5.8276389999999996</v>
      </c>
      <c r="AS581" s="36">
        <f>IF(ISBLANK(AR582),"",Short4[[#This Row],[Adj Close]]/AR582-1)</f>
        <v>-5.3128935342358075E-3</v>
      </c>
      <c r="AT581" s="40">
        <v>41022</v>
      </c>
      <c r="AU581" s="42">
        <v>43.716330999999997</v>
      </c>
      <c r="AV581" s="39">
        <f>IF(ISBLANK(AU582),"",Short5[[#This Row],[Adj Close]]/AU582-1)</f>
        <v>3.3742659947090692E-2</v>
      </c>
      <c r="AZ581" s="40">
        <v>41022</v>
      </c>
      <c r="BA581" s="42">
        <v>44.008831000000001</v>
      </c>
      <c r="BB581" s="39">
        <f>IF(ISBLANK(BA582),"",Short7[[#This Row],[Adj Close]]/BA582-1)</f>
        <v>0.13925297759738386</v>
      </c>
    </row>
    <row r="582" spans="1:54" x14ac:dyDescent="0.25">
      <c r="A582" s="40">
        <v>41015</v>
      </c>
      <c r="B582" s="42">
        <v>1378.530029</v>
      </c>
      <c r="C582" s="39">
        <f>IF(ISBLANK(B583), "", GSPC[[#This Row],[Adj Close]]/B583-1)</f>
        <v>6.035364777229324E-3</v>
      </c>
      <c r="G582" s="32">
        <v>41015</v>
      </c>
      <c r="H582">
        <v>31.951664000000001</v>
      </c>
      <c r="I582" s="36">
        <f>IF(ISBLANK(H583),"",Long1[[#This Row],[Adj Close]]/H583-1)</f>
        <v>1.2221486477076882E-2</v>
      </c>
      <c r="P582" s="40">
        <v>41015</v>
      </c>
      <c r="Q582" s="38">
        <v>22.099155</v>
      </c>
      <c r="R582" s="39">
        <f>IF(ISBLANK(Q583),"",Long4[[#This Row],[Adj Close]]/Q583-1)</f>
        <v>2.1945429356962753E-2</v>
      </c>
      <c r="V582" s="40">
        <v>41015</v>
      </c>
      <c r="W582" s="38">
        <v>5.15</v>
      </c>
      <c r="X582" s="39">
        <f>IF(ISBLANK(W583),"",Long6[[#This Row],[Adj Close]]/W583-1)</f>
        <v>-3.7563072322930213E-2</v>
      </c>
      <c r="Y582" s="32">
        <v>41015</v>
      </c>
      <c r="Z582">
        <v>7.2320989999999998</v>
      </c>
      <c r="AA582" s="36">
        <f>IF(ISBLANK(Z583),"",Long7[[#This Row],[Adj Close]]/Z583-1)</f>
        <v>-1.8181850270165945E-2</v>
      </c>
      <c r="AE582" s="32">
        <v>41015</v>
      </c>
      <c r="AF582" s="47">
        <v>23.523216000000001</v>
      </c>
      <c r="AG582" s="36">
        <f>IF(ISBLANK(AF583),"",Short0[[#This Row],[Adj Close]]/AF583-1)</f>
        <v>-1.3021716847287257E-2</v>
      </c>
      <c r="AH582" s="40">
        <v>41015</v>
      </c>
      <c r="AI582" s="42">
        <v>15.061268</v>
      </c>
      <c r="AJ582" s="39">
        <f>IF(ISBLANK(AH583),"",Short1[[#This Row],[Adj Close]]/AH583-1)</f>
        <v>-0.99963272366367539</v>
      </c>
      <c r="AK582" s="32">
        <v>41015</v>
      </c>
      <c r="AL582" s="47">
        <v>36.200001</v>
      </c>
      <c r="AM582" s="36" t="str">
        <f>IF(ISBLANK(AL583),"",Short2[[#This Row],[Adj Close]]/AL583-1)</f>
        <v/>
      </c>
      <c r="AN582" s="40">
        <v>41015</v>
      </c>
      <c r="AO582" s="42">
        <v>19.998494999999998</v>
      </c>
      <c r="AP582" s="39">
        <f>IF(ISBLANK(AO583),"",Short3[[#This Row],[Adj Close]]/AO583-1)</f>
        <v>-1.0421344324025195E-2</v>
      </c>
      <c r="AQ582" s="32">
        <v>41015</v>
      </c>
      <c r="AR582" s="47">
        <v>5.8587660000000001</v>
      </c>
      <c r="AS582" s="36">
        <f>IF(ISBLANK(AR583),"",Short4[[#This Row],[Adj Close]]/AR583-1)</f>
        <v>-7.0339177813617537E-3</v>
      </c>
      <c r="AT582" s="40">
        <v>41015</v>
      </c>
      <c r="AU582" s="42">
        <v>42.289375</v>
      </c>
      <c r="AV582" s="39">
        <f>IF(ISBLANK(AU583),"",Short5[[#This Row],[Adj Close]]/AU583-1)</f>
        <v>2.0501795557095637E-2</v>
      </c>
      <c r="AZ582" s="40">
        <v>41015</v>
      </c>
      <c r="BA582" s="42">
        <v>38.629550999999999</v>
      </c>
      <c r="BB582" s="39">
        <f>IF(ISBLANK(BA583),"",Short7[[#This Row],[Adj Close]]/BA583-1)</f>
        <v>9.7757071237617676E-2</v>
      </c>
    </row>
    <row r="583" spans="1:54" x14ac:dyDescent="0.25">
      <c r="A583" s="40">
        <v>41008</v>
      </c>
      <c r="B583" s="42">
        <v>1370.26001</v>
      </c>
      <c r="C583" s="39">
        <f>IF(ISBLANK(B584), "", GSPC[[#This Row],[Adj Close]]/B584-1)</f>
        <v>-1.9898680244007538E-2</v>
      </c>
      <c r="G583" s="32">
        <v>41008</v>
      </c>
      <c r="H583">
        <v>31.565881999999998</v>
      </c>
      <c r="I583" s="36">
        <f>IF(ISBLANK(H584),"",Long1[[#This Row],[Adj Close]]/H584-1)</f>
        <v>-1.1137355433198159E-2</v>
      </c>
      <c r="P583" s="40">
        <v>41008</v>
      </c>
      <c r="Q583" s="38">
        <v>21.624593999999998</v>
      </c>
      <c r="R583" s="39">
        <f>IF(ISBLANK(Q584),"",Long4[[#This Row],[Adj Close]]/Q584-1)</f>
        <v>-3.2646059276748574E-3</v>
      </c>
      <c r="V583" s="40">
        <v>41008</v>
      </c>
      <c r="W583" s="38">
        <v>5.351</v>
      </c>
      <c r="X583" s="39">
        <f>IF(ISBLANK(W584),"",Long6[[#This Row],[Adj Close]]/W584-1)</f>
        <v>7.7212806026365488E-3</v>
      </c>
      <c r="Y583" s="32">
        <v>41008</v>
      </c>
      <c r="Z583">
        <v>7.3660269999999999</v>
      </c>
      <c r="AA583" s="36">
        <f>IF(ISBLANK(Z584),"",Long7[[#This Row],[Adj Close]]/Z584-1)</f>
        <v>2.8037434046950915E-2</v>
      </c>
      <c r="AE583" s="32">
        <v>41008</v>
      </c>
      <c r="AF583" s="47">
        <v>23.833570000000002</v>
      </c>
      <c r="AG583" s="36">
        <f>IF(ISBLANK(AF584),"",Short0[[#This Row],[Adj Close]]/AF584-1)</f>
        <v>-5.3335433380288233E-3</v>
      </c>
      <c r="AH583" s="40">
        <v>41008</v>
      </c>
      <c r="AI583" s="42">
        <v>15.461129</v>
      </c>
      <c r="AJ583" s="39">
        <f>IF(ISBLANK(AH584),"",Short1[[#This Row],[Adj Close]]/AH584-1)</f>
        <v>-0.99962290849003688</v>
      </c>
      <c r="AN583" s="40">
        <v>41008</v>
      </c>
      <c r="AO583" s="42">
        <v>20.209101</v>
      </c>
      <c r="AP583" s="39">
        <f>IF(ISBLANK(AO584),"",Short3[[#This Row],[Adj Close]]/AO584-1)</f>
        <v>-2.3019005567008977E-2</v>
      </c>
      <c r="AQ583" s="32">
        <v>41008</v>
      </c>
      <c r="AR583" s="47">
        <v>5.9002679999999996</v>
      </c>
      <c r="AS583" s="36">
        <f>IF(ISBLANK(AR584),"",Short4[[#This Row],[Adj Close]]/AR584-1)</f>
        <v>2.3395315317190413E-2</v>
      </c>
      <c r="AT583" s="40">
        <v>41008</v>
      </c>
      <c r="AU583" s="42">
        <v>41.439785000000001</v>
      </c>
      <c r="AV583" s="39">
        <f>IF(ISBLANK(AU584),"",Short5[[#This Row],[Adj Close]]/AU584-1)</f>
        <v>-5.1359641727078298E-2</v>
      </c>
      <c r="AZ583" s="40">
        <v>41008</v>
      </c>
      <c r="BA583" s="42">
        <v>35.189526000000001</v>
      </c>
      <c r="BB583" s="39">
        <f>IF(ISBLANK(BA584),"",Short7[[#This Row],[Adj Close]]/BA584-1)</f>
        <v>6.9717493546881393E-3</v>
      </c>
    </row>
    <row r="584" spans="1:54" x14ac:dyDescent="0.25">
      <c r="A584" s="40">
        <v>41001</v>
      </c>
      <c r="B584" s="42">
        <v>1398.079956</v>
      </c>
      <c r="C584" s="39">
        <f>IF(ISBLANK(B585), "", GSPC[[#This Row],[Adj Close]]/B585-1)</f>
        <v>-7.3768097395950916E-3</v>
      </c>
      <c r="G584" s="32">
        <v>41001</v>
      </c>
      <c r="H584">
        <v>31.921402</v>
      </c>
      <c r="I584" s="36">
        <f>IF(ISBLANK(H585),"",Long1[[#This Row],[Adj Close]]/H585-1)</f>
        <v>-2.7313554375354876E-2</v>
      </c>
      <c r="P584" s="40">
        <v>41001</v>
      </c>
      <c r="Q584" s="38">
        <v>21.695421</v>
      </c>
      <c r="R584" s="39">
        <f>IF(ISBLANK(Q585),"",Long4[[#This Row],[Adj Close]]/Q585-1)</f>
        <v>-6.3302672400233906E-2</v>
      </c>
      <c r="V584" s="40">
        <v>41001</v>
      </c>
      <c r="W584" s="38">
        <v>5.31</v>
      </c>
      <c r="X584" s="39">
        <f>IF(ISBLANK(W585),"",Long6[[#This Row],[Adj Close]]/W585-1)</f>
        <v>-4.0303632748960871E-2</v>
      </c>
      <c r="Y584" s="32">
        <v>41001</v>
      </c>
      <c r="Z584">
        <v>7.1651350000000003</v>
      </c>
      <c r="AA584" s="36">
        <f>IF(ISBLANK(Z585),"",Long7[[#This Row],[Adj Close]]/Z585-1)</f>
        <v>-0.20149256226346124</v>
      </c>
      <c r="AE584" s="32">
        <v>41001</v>
      </c>
      <c r="AF584" s="47">
        <v>23.961369000000001</v>
      </c>
      <c r="AG584" s="36">
        <f>IF(ISBLANK(AF585),"",Short0[[#This Row],[Adj Close]]/AF585-1)</f>
        <v>-3.4216449473845278E-2</v>
      </c>
      <c r="AH584" s="40">
        <v>41001</v>
      </c>
      <c r="AI584" s="42">
        <v>15.889041000000001</v>
      </c>
      <c r="AJ584" s="39">
        <f>IF(ISBLANK(AH585),"",Short1[[#This Row],[Adj Close]]/AH585-1)</f>
        <v>-0.99961240569351617</v>
      </c>
      <c r="AN584" s="40">
        <v>41001</v>
      </c>
      <c r="AO584" s="42">
        <v>20.685255000000002</v>
      </c>
      <c r="AP584" s="39">
        <f>IF(ISBLANK(AO585),"",Short3[[#This Row],[Adj Close]]/AO585-1)</f>
        <v>-3.6673797878258751E-2</v>
      </c>
      <c r="AQ584" s="32">
        <v>41001</v>
      </c>
      <c r="AR584" s="47">
        <v>5.7653850000000002</v>
      </c>
      <c r="AS584" s="36">
        <f>IF(ISBLANK(AR585),"",Short4[[#This Row],[Adj Close]]/AR585-1)</f>
        <v>-7.7380933940939256E-3</v>
      </c>
      <c r="AT584" s="40">
        <v>41001</v>
      </c>
      <c r="AU584" s="42">
        <v>43.683346</v>
      </c>
      <c r="AV584" s="39">
        <f>IF(ISBLANK(AU585),"",Short5[[#This Row],[Adj Close]]/AU585-1)</f>
        <v>-4.2141388529420953E-2</v>
      </c>
      <c r="AZ584" s="40">
        <v>41001</v>
      </c>
      <c r="BA584" s="42">
        <v>34.945892000000001</v>
      </c>
      <c r="BB584" s="39">
        <f>IF(ISBLANK(BA585),"",Short7[[#This Row],[Adj Close]]/BA585-1)</f>
        <v>-1.8341061493849953E-2</v>
      </c>
    </row>
    <row r="585" spans="1:54" x14ac:dyDescent="0.25">
      <c r="A585" s="40">
        <v>40994</v>
      </c>
      <c r="B585" s="42">
        <v>1408.469971</v>
      </c>
      <c r="C585" s="39">
        <f>IF(ISBLANK(B586), "", GSPC[[#This Row],[Adj Close]]/B586-1)</f>
        <v>8.1310606337123836E-3</v>
      </c>
      <c r="G585" s="32">
        <v>40994</v>
      </c>
      <c r="H585">
        <v>32.817771999999998</v>
      </c>
      <c r="I585" s="36">
        <f>IF(ISBLANK(H586),"",Long1[[#This Row],[Adj Close]]/H586-1)</f>
        <v>6.8459434316037182E-3</v>
      </c>
      <c r="P585" s="40">
        <v>40994</v>
      </c>
      <c r="Q585" s="38">
        <v>23.161612999999999</v>
      </c>
      <c r="R585" s="39">
        <f>IF(ISBLANK(Q586),"",Long4[[#This Row],[Adj Close]]/Q586-1)</f>
        <v>-3.656575219378233E-3</v>
      </c>
      <c r="V585" s="40">
        <v>40994</v>
      </c>
      <c r="W585" s="38">
        <v>5.5330000000000004</v>
      </c>
      <c r="X585" s="39">
        <f>IF(ISBLANK(W586),"",Long6[[#This Row],[Adj Close]]/W586-1)</f>
        <v>-2.1919745448117367E-2</v>
      </c>
      <c r="Y585" s="32">
        <v>40994</v>
      </c>
      <c r="Z585">
        <v>8.97316</v>
      </c>
      <c r="AA585" s="36">
        <f>IF(ISBLANK(Z586),"",Long7[[#This Row],[Adj Close]]/Z586-1)</f>
        <v>6.3492057848290262E-2</v>
      </c>
      <c r="AE585" s="32">
        <v>40994</v>
      </c>
      <c r="AF585" s="47">
        <v>24.810289000000001</v>
      </c>
      <c r="AG585" s="36">
        <f>IF(ISBLANK(AF586),"",Short0[[#This Row],[Adj Close]]/AF586-1)</f>
        <v>5.1044275095031288E-2</v>
      </c>
      <c r="AH585" s="40">
        <v>40994</v>
      </c>
      <c r="AI585" s="42">
        <v>16.611592999999999</v>
      </c>
      <c r="AJ585" s="39">
        <f>IF(ISBLANK(AH586),"",Short1[[#This Row],[Adj Close]]/AH586-1)</f>
        <v>-0.99959471068875494</v>
      </c>
      <c r="AN585" s="40">
        <v>40994</v>
      </c>
      <c r="AO585" s="42">
        <v>21.472742</v>
      </c>
      <c r="AP585" s="39">
        <f>IF(ISBLANK(AO586),"",Short3[[#This Row],[Adj Close]]/AO586-1)</f>
        <v>2.0452639127626959E-2</v>
      </c>
      <c r="AQ585" s="32">
        <v>40994</v>
      </c>
      <c r="AR585" s="47">
        <v>5.810346</v>
      </c>
      <c r="AS585" s="36">
        <f>IF(ISBLANK(AR586),"",Short4[[#This Row],[Adj Close]]/AR586-1)</f>
        <v>2.6894914786936397E-2</v>
      </c>
      <c r="AT585" s="40">
        <v>40994</v>
      </c>
      <c r="AU585" s="42">
        <v>45.605212999999999</v>
      </c>
      <c r="AV585" s="39">
        <f>IF(ISBLANK(AU586),"",Short5[[#This Row],[Adj Close]]/AU586-1)</f>
        <v>-4.1767802712289859E-2</v>
      </c>
      <c r="AZ585" s="40">
        <v>40994</v>
      </c>
      <c r="BA585" s="42">
        <v>35.598812000000002</v>
      </c>
      <c r="BB585" s="39">
        <f>IF(ISBLANK(BA586),"",Short7[[#This Row],[Adj Close]]/BA586-1)</f>
        <v>-2.4578186000355773E-3</v>
      </c>
    </row>
    <row r="586" spans="1:54" x14ac:dyDescent="0.25">
      <c r="A586" s="40">
        <v>40987</v>
      </c>
      <c r="B586" s="42">
        <v>1397.1099850000001</v>
      </c>
      <c r="C586" s="39">
        <f>IF(ISBLANK(B587), "", GSPC[[#This Row],[Adj Close]]/B587-1)</f>
        <v>-5.0279230996042035E-3</v>
      </c>
      <c r="G586" s="32">
        <v>40987</v>
      </c>
      <c r="H586">
        <v>32.594631</v>
      </c>
      <c r="I586" s="36">
        <f>IF(ISBLANK(H587),"",Long1[[#This Row],[Adj Close]]/H587-1)</f>
        <v>-2.36771236887936E-2</v>
      </c>
      <c r="P586" s="40">
        <v>40987</v>
      </c>
      <c r="Q586" s="38">
        <v>23.246616</v>
      </c>
      <c r="R586" s="39">
        <f>IF(ISBLANK(Q587),"",Long4[[#This Row],[Adj Close]]/Q587-1)</f>
        <v>-1.5596533497647558E-2</v>
      </c>
      <c r="V586" s="40">
        <v>40987</v>
      </c>
      <c r="W586" s="38">
        <v>5.657</v>
      </c>
      <c r="X586" s="39">
        <f>IF(ISBLANK(W587),"",Long6[[#This Row],[Adj Close]]/W587-1)</f>
        <v>-7.8814525321608819E-2</v>
      </c>
      <c r="Y586" s="32">
        <v>40987</v>
      </c>
      <c r="Z586">
        <v>8.4374490000000009</v>
      </c>
      <c r="AA586" s="36">
        <f>IF(ISBLANK(Z587),"",Long7[[#This Row],[Adj Close]]/Z587-1)</f>
        <v>8.0000143360869913E-3</v>
      </c>
      <c r="AE586" s="32">
        <v>40987</v>
      </c>
      <c r="AF586" s="47">
        <v>23.605370000000001</v>
      </c>
      <c r="AG586" s="36">
        <f>IF(ISBLANK(AF587),"",Short0[[#This Row],[Adj Close]]/AF587-1)</f>
        <v>-2.672154818322825E-2</v>
      </c>
      <c r="AH586" s="40">
        <v>40987</v>
      </c>
      <c r="AI586" s="42">
        <v>19.298344</v>
      </c>
      <c r="AJ586" s="39">
        <f>IF(ISBLANK(AH587),"",Short1[[#This Row],[Adj Close]]/AH587-1)</f>
        <v>-0.99952907896534893</v>
      </c>
      <c r="AN586" s="40">
        <v>40987</v>
      </c>
      <c r="AO586" s="42">
        <v>21.042369999999998</v>
      </c>
      <c r="AP586" s="39">
        <f>IF(ISBLANK(AO587),"",Short3[[#This Row],[Adj Close]]/AO587-1)</f>
        <v>3.9319260053825023E-3</v>
      </c>
      <c r="AQ586" s="32">
        <v>40987</v>
      </c>
      <c r="AR586" s="47">
        <v>5.6581700000000001</v>
      </c>
      <c r="AS586" s="36">
        <f>IF(ISBLANK(AR587),"",Short4[[#This Row],[Adj Close]]/AR587-1)</f>
        <v>-1.0882759739487935E-2</v>
      </c>
      <c r="AT586" s="40">
        <v>40987</v>
      </c>
      <c r="AU586" s="42">
        <v>47.593071000000002</v>
      </c>
      <c r="AV586" s="39">
        <f>IF(ISBLANK(AU587),"",Short5[[#This Row],[Adj Close]]/AU587-1)</f>
        <v>3.3036896847640218E-3</v>
      </c>
      <c r="AZ586" s="40">
        <v>40987</v>
      </c>
      <c r="BA586" s="42">
        <v>35.686523000000001</v>
      </c>
      <c r="BB586" s="39">
        <f>IF(ISBLANK(BA587),"",Short7[[#This Row],[Adj Close]]/BA587-1)</f>
        <v>-9.6694722145561296E-2</v>
      </c>
    </row>
    <row r="587" spans="1:54" x14ac:dyDescent="0.25">
      <c r="A587" s="40">
        <v>40980</v>
      </c>
      <c r="B587" s="42">
        <v>1404.170044</v>
      </c>
      <c r="C587" s="39">
        <f>IF(ISBLANK(B588), "", GSPC[[#This Row],[Adj Close]]/B588-1)</f>
        <v>2.4291179412676556E-2</v>
      </c>
      <c r="G587" s="32">
        <v>40980</v>
      </c>
      <c r="H587">
        <v>33.385094000000002</v>
      </c>
      <c r="I587" s="36">
        <f>IF(ISBLANK(H588),"",Long1[[#This Row],[Adj Close]]/H588-1)</f>
        <v>4.2764076330553014E-2</v>
      </c>
      <c r="P587" s="40">
        <v>40980</v>
      </c>
      <c r="Q587" s="38">
        <v>23.614927000000002</v>
      </c>
      <c r="R587" s="39">
        <f>IF(ISBLANK(Q588),"",Long4[[#This Row],[Adj Close]]/Q588-1)</f>
        <v>-3.4463089288542026E-2</v>
      </c>
      <c r="V587" s="40">
        <v>40980</v>
      </c>
      <c r="W587" s="38">
        <v>6.141</v>
      </c>
      <c r="X587" s="39">
        <f>IF(ISBLANK(W588),"",Long6[[#This Row],[Adj Close]]/W588-1)</f>
        <v>8.5399901461651329E-3</v>
      </c>
      <c r="Y587" s="32">
        <v>40980</v>
      </c>
      <c r="Z587">
        <v>8.3704850000000004</v>
      </c>
      <c r="AA587" s="36">
        <f>IF(ISBLANK(Z588),"",Long7[[#This Row],[Adj Close]]/Z588-1)</f>
        <v>-3.8461604734124633E-2</v>
      </c>
      <c r="AE587" s="32">
        <v>40980</v>
      </c>
      <c r="AF587" s="47">
        <v>24.25346</v>
      </c>
      <c r="AG587" s="36">
        <f>IF(ISBLANK(AF588),"",Short0[[#This Row],[Adj Close]]/AF588-1)</f>
        <v>4.4007573463434868E-2</v>
      </c>
      <c r="AH587" s="40">
        <v>40980</v>
      </c>
      <c r="AI587" s="42">
        <v>17.902353000000002</v>
      </c>
      <c r="AJ587" s="39">
        <f>IF(ISBLANK(AH588),"",Short1[[#This Row],[Adj Close]]/AH588-1)</f>
        <v>-0.99956306950918894</v>
      </c>
      <c r="AN587" s="40">
        <v>40980</v>
      </c>
      <c r="AO587" s="42">
        <v>20.959956999999999</v>
      </c>
      <c r="AP587" s="39">
        <f>IF(ISBLANK(AO588),"",Short3[[#This Row],[Adj Close]]/AO588-1)</f>
        <v>-3.4827777841435203E-3</v>
      </c>
      <c r="AQ587" s="32">
        <v>40980</v>
      </c>
      <c r="AR587" s="47">
        <v>5.7204240000000004</v>
      </c>
      <c r="AS587" s="36">
        <f>IF(ISBLANK(AR588),"",Short4[[#This Row],[Adj Close]]/AR588-1)</f>
        <v>2.8607000734176768E-2</v>
      </c>
      <c r="AT587" s="40">
        <v>40980</v>
      </c>
      <c r="AU587" s="42">
        <v>47.436356000000004</v>
      </c>
      <c r="AV587" s="39">
        <f>IF(ISBLANK(AU588),"",Short5[[#This Row],[Adj Close]]/AU588-1)</f>
        <v>3.565663764443916E-2</v>
      </c>
      <c r="AZ587" s="40">
        <v>40980</v>
      </c>
      <c r="BA587" s="42">
        <v>39.506602999999998</v>
      </c>
      <c r="BB587" s="39">
        <f>IF(ISBLANK(BA588),"",Short7[[#This Row],[Adj Close]]/BA588-1)</f>
        <v>1.6040233817878669E-2</v>
      </c>
    </row>
    <row r="588" spans="1:54" x14ac:dyDescent="0.25">
      <c r="A588" s="40">
        <v>40973</v>
      </c>
      <c r="B588" s="42">
        <v>1370.869995</v>
      </c>
      <c r="C588" s="39">
        <f>IF(ISBLANK(B589), "", GSPC[[#This Row],[Adj Close]]/B589-1)</f>
        <v>9.0534669616859631E-4</v>
      </c>
      <c r="G588" s="32">
        <v>40973</v>
      </c>
      <c r="H588">
        <v>32.015960999999997</v>
      </c>
      <c r="I588" s="36">
        <f>IF(ISBLANK(H589),"",Long1[[#This Row],[Adj Close]]/H589-1)</f>
        <v>-1.1213609838486072E-2</v>
      </c>
      <c r="P588" s="40">
        <v>40973</v>
      </c>
      <c r="Q588" s="38">
        <v>24.457819000000001</v>
      </c>
      <c r="R588" s="39">
        <f>IF(ISBLANK(Q589),"",Long4[[#This Row],[Adj Close]]/Q589-1)</f>
        <v>-3.3566142431624479E-2</v>
      </c>
      <c r="V588" s="40">
        <v>40973</v>
      </c>
      <c r="W588" s="38">
        <v>6.0890000000000004</v>
      </c>
      <c r="X588" s="39">
        <f>IF(ISBLANK(W589),"",Long6[[#This Row],[Adj Close]]/W589-1)</f>
        <v>-4.1102362204724296E-2</v>
      </c>
      <c r="Y588" s="32">
        <v>40973</v>
      </c>
      <c r="Z588">
        <v>8.7053049999999992</v>
      </c>
      <c r="AA588" s="36">
        <f>IF(ISBLANK(Z589),"",Long7[[#This Row],[Adj Close]]/Z589-1)</f>
        <v>-7.142848761853815E-2</v>
      </c>
      <c r="AE588" s="32">
        <v>40973</v>
      </c>
      <c r="AF588" s="47">
        <v>23.231114999999999</v>
      </c>
      <c r="AG588" s="36">
        <f>IF(ISBLANK(AF589),"",Short0[[#This Row],[Adj Close]]/AF589-1)</f>
        <v>0.10893230982950408</v>
      </c>
      <c r="AH588" s="40">
        <v>40973</v>
      </c>
      <c r="AI588" s="42">
        <v>17.376225999999999</v>
      </c>
      <c r="AJ588" s="39">
        <f>IF(ISBLANK(AH589),"",Short1[[#This Row],[Adj Close]]/AH589-1)</f>
        <v>-0.99957583786554705</v>
      </c>
      <c r="AN588" s="40">
        <v>40973</v>
      </c>
      <c r="AO588" s="42">
        <v>21.033211000000001</v>
      </c>
      <c r="AP588" s="39">
        <f>IF(ISBLANK(AO589),"",Short3[[#This Row],[Adj Close]]/AO589-1)</f>
        <v>-8.2038210529626898E-3</v>
      </c>
      <c r="AQ588" s="32">
        <v>40973</v>
      </c>
      <c r="AR588" s="47">
        <v>5.561331</v>
      </c>
      <c r="AS588" s="36">
        <f>IF(ISBLANK(AR589),"",Short4[[#This Row],[Adj Close]]/AR589-1)</f>
        <v>-0.12322793723625292</v>
      </c>
      <c r="AT588" s="40">
        <v>40973</v>
      </c>
      <c r="AU588" s="42">
        <v>45.803168999999997</v>
      </c>
      <c r="AV588" s="39">
        <f>IF(ISBLANK(AU589),"",Short5[[#This Row],[Adj Close]]/AU589-1)</f>
        <v>-3.392504494152393E-2</v>
      </c>
      <c r="AZ588" s="40">
        <v>40973</v>
      </c>
      <c r="BA588" s="42">
        <v>38.882911999999997</v>
      </c>
      <c r="BB588" s="39">
        <f>IF(ISBLANK(BA589),"",Short7[[#This Row],[Adj Close]]/BA589-1)</f>
        <v>-2.0378061911248913E-2</v>
      </c>
    </row>
    <row r="589" spans="1:54" x14ac:dyDescent="0.25">
      <c r="A589" s="40">
        <v>40966</v>
      </c>
      <c r="B589" s="42">
        <v>1369.630005</v>
      </c>
      <c r="C589" s="39">
        <f>IF(ISBLANK(B590), "", GSPC[[#This Row],[Adj Close]]/B590-1)</f>
        <v>2.8482837351786472E-3</v>
      </c>
      <c r="G589" s="32">
        <v>40966</v>
      </c>
      <c r="H589">
        <v>32.379047</v>
      </c>
      <c r="I589" s="36">
        <f>IF(ISBLANK(H590),"",Long1[[#This Row],[Adj Close]]/H590-1)</f>
        <v>1.3255924310621392E-2</v>
      </c>
      <c r="P589" s="40">
        <v>40966</v>
      </c>
      <c r="Q589" s="38">
        <v>25.307286999999999</v>
      </c>
      <c r="R589" s="39">
        <f>IF(ISBLANK(Q590),"",Long4[[#This Row],[Adj Close]]/Q590-1)</f>
        <v>-3.0303337999309399E-2</v>
      </c>
      <c r="V589" s="40">
        <v>40966</v>
      </c>
      <c r="W589" s="38">
        <v>6.35</v>
      </c>
      <c r="X589" s="39">
        <f>IF(ISBLANK(W590),"",Long6[[#This Row],[Adj Close]]/W590-1)</f>
        <v>0</v>
      </c>
      <c r="Y589" s="32">
        <v>40966</v>
      </c>
      <c r="Z589">
        <v>9.374943</v>
      </c>
      <c r="AA589" s="36">
        <f>IF(ISBLANK(Z590),"",Long7[[#This Row],[Adj Close]]/Z590-1)</f>
        <v>-0.1250000350002114</v>
      </c>
      <c r="AE589" s="32">
        <v>40966</v>
      </c>
      <c r="AF589" s="47">
        <v>20.949083000000002</v>
      </c>
      <c r="AG589" s="36">
        <f>IF(ISBLANK(AF590),"",Short0[[#This Row],[Adj Close]]/AF590-1)</f>
        <v>2.5468766207215499E-2</v>
      </c>
      <c r="AH589" s="40">
        <v>40966</v>
      </c>
      <c r="AI589" s="42">
        <v>17.053529999999999</v>
      </c>
      <c r="AJ589" s="39">
        <f>IF(ISBLANK(AH590),"",Short1[[#This Row],[Adj Close]]/AH590-1)</f>
        <v>-0.9995836438877902</v>
      </c>
      <c r="AN589" s="40">
        <v>40966</v>
      </c>
      <c r="AO589" s="42">
        <v>21.207191000000002</v>
      </c>
      <c r="AP589" s="39">
        <f>IF(ISBLANK(AO590),"",Short3[[#This Row],[Adj Close]]/AO590-1)</f>
        <v>-1.3628749335122814E-2</v>
      </c>
      <c r="AQ589" s="32">
        <v>40966</v>
      </c>
      <c r="AR589" s="47">
        <v>6.3429609999999998</v>
      </c>
      <c r="AS589" s="36">
        <f>IF(ISBLANK(AR590),"",Short4[[#This Row],[Adj Close]]/AR590-1)</f>
        <v>0.1696427616499383</v>
      </c>
      <c r="AT589" s="40">
        <v>40966</v>
      </c>
      <c r="AU589" s="42">
        <v>47.411610000000003</v>
      </c>
      <c r="AV589" s="39">
        <f>IF(ISBLANK(AU590),"",Short5[[#This Row],[Adj Close]]/AU590-1)</f>
        <v>-2.0449878188473436E-2</v>
      </c>
      <c r="AZ589" s="40">
        <v>40966</v>
      </c>
      <c r="BA589" s="42">
        <v>39.691752999999999</v>
      </c>
      <c r="BB589" s="39">
        <f>IF(ISBLANK(BA590),"",Short7[[#This Row],[Adj Close]]/BA590-1)</f>
        <v>-0.10108124799923546</v>
      </c>
    </row>
    <row r="590" spans="1:54" x14ac:dyDescent="0.25">
      <c r="A590" s="40">
        <v>40959</v>
      </c>
      <c r="B590" s="42">
        <v>1365.73999</v>
      </c>
      <c r="C590" s="39">
        <f>IF(ISBLANK(B591), "", GSPC[[#This Row],[Adj Close]]/B591-1)</f>
        <v>3.3131873866016903E-3</v>
      </c>
      <c r="G590" s="32">
        <v>40959</v>
      </c>
      <c r="H590">
        <v>31.955448000000001</v>
      </c>
      <c r="I590" s="36">
        <f>IF(ISBLANK(H591),"",Long1[[#This Row],[Adj Close]]/H591-1)</f>
        <v>8.3546000977889889E-3</v>
      </c>
      <c r="P590" s="40">
        <v>40959</v>
      </c>
      <c r="Q590" s="38">
        <v>26.098147999999998</v>
      </c>
      <c r="R590" s="39">
        <f>IF(ISBLANK(Q591),"",Long4[[#This Row],[Adj Close]]/Q591-1)</f>
        <v>7.7865133726298774E-2</v>
      </c>
      <c r="V590" s="40">
        <v>40959</v>
      </c>
      <c r="W590" s="38">
        <v>6.35</v>
      </c>
      <c r="X590" s="39">
        <f>IF(ISBLANK(W591),"",Long6[[#This Row],[Adj Close]]/W591-1)</f>
        <v>-1.2595241797543233E-2</v>
      </c>
      <c r="Y590" s="32">
        <v>40959</v>
      </c>
      <c r="Z590">
        <v>10.714221</v>
      </c>
      <c r="AA590" s="36">
        <f>IF(ISBLANK(Z591),"",Long7[[#This Row],[Adj Close]]/Z591-1)</f>
        <v>-6.2111910703693818E-3</v>
      </c>
      <c r="AE590" s="32">
        <v>40959</v>
      </c>
      <c r="AF590" s="47">
        <v>20.428787</v>
      </c>
      <c r="AG590" s="36">
        <f>IF(ISBLANK(AF591),"",Short0[[#This Row],[Adj Close]]/AF591-1)</f>
        <v>-4.1951643964152741E-2</v>
      </c>
      <c r="AH590" s="40">
        <v>40959</v>
      </c>
      <c r="AI590" s="42">
        <v>17.530560999999999</v>
      </c>
      <c r="AJ590" s="39">
        <f>IF(ISBLANK(AH591),"",Short1[[#This Row],[Adj Close]]/AH591-1)</f>
        <v>-0.99957192417952723</v>
      </c>
      <c r="AN590" s="40">
        <v>40959</v>
      </c>
      <c r="AO590" s="42">
        <v>21.500212000000001</v>
      </c>
      <c r="AP590" s="39">
        <f>IF(ISBLANK(AO591),"",Short3[[#This Row],[Adj Close]]/AO591-1)</f>
        <v>2.5619167974142432E-3</v>
      </c>
      <c r="AQ590" s="32">
        <v>40959</v>
      </c>
      <c r="AR590" s="47">
        <v>5.4229900000000004</v>
      </c>
      <c r="AS590" s="36">
        <f>IF(ISBLANK(AR591),"",Short4[[#This Row],[Adj Close]]/AR591-1)</f>
        <v>9.4207991102658317E-2</v>
      </c>
      <c r="AT590" s="40">
        <v>40959</v>
      </c>
      <c r="AU590" s="42">
        <v>48.401412999999998</v>
      </c>
      <c r="AV590" s="39">
        <f>IF(ISBLANK(AU591),"",Short5[[#This Row],[Adj Close]]/AU591-1)</f>
        <v>5.4826608348953032E-2</v>
      </c>
      <c r="AZ590" s="40">
        <v>40959</v>
      </c>
      <c r="BA590" s="42">
        <v>44.154995</v>
      </c>
      <c r="BB590" s="39">
        <f>IF(ISBLANK(BA591),"",Short7[[#This Row],[Adj Close]]/BA591-1)</f>
        <v>3.0943893624416186E-2</v>
      </c>
    </row>
    <row r="591" spans="1:54" x14ac:dyDescent="0.25">
      <c r="A591" s="40">
        <v>40952</v>
      </c>
      <c r="B591" s="42">
        <v>1361.2299800000001</v>
      </c>
      <c r="C591" s="39">
        <f>IF(ISBLANK(B592), "", GSPC[[#This Row],[Adj Close]]/B592-1)</f>
        <v>1.3845829702908263E-2</v>
      </c>
      <c r="G591" s="32">
        <v>40952</v>
      </c>
      <c r="H591">
        <v>31.690684999999998</v>
      </c>
      <c r="I591" s="36">
        <f>IF(ISBLANK(H592),"",Long1[[#This Row],[Adj Close]]/H592-1)</f>
        <v>2.0087401156423823E-2</v>
      </c>
      <c r="P591" s="40">
        <v>40952</v>
      </c>
      <c r="Q591" s="38">
        <v>24.212814000000002</v>
      </c>
      <c r="R591" s="39">
        <f>IF(ISBLANK(Q592),"",Long4[[#This Row],[Adj Close]]/Q592-1)</f>
        <v>1.4497117210533483E-2</v>
      </c>
      <c r="V591" s="40">
        <v>40952</v>
      </c>
      <c r="W591" s="38">
        <v>6.431</v>
      </c>
      <c r="X591" s="39">
        <f>IF(ISBLANK(W592),"",Long6[[#This Row],[Adj Close]]/W592-1)</f>
        <v>3.6589297227595186E-2</v>
      </c>
      <c r="Y591" s="32">
        <v>40952</v>
      </c>
      <c r="Z591">
        <v>10.781185000000001</v>
      </c>
      <c r="AA591" s="36">
        <f>IF(ISBLANK(Z592),"",Long7[[#This Row],[Adj Close]]/Z592-1)</f>
        <v>-2.4242377618326927E-2</v>
      </c>
      <c r="AE591" s="32">
        <v>40952</v>
      </c>
      <c r="AF591" s="47">
        <v>21.323336000000001</v>
      </c>
      <c r="AG591" s="36">
        <f>IF(ISBLANK(AF592),"",Short0[[#This Row],[Adj Close]]/AF592-1)</f>
        <v>4.2839974561559302E-4</v>
      </c>
      <c r="AH591" s="40">
        <v>40952</v>
      </c>
      <c r="AI591" s="42">
        <v>18.035643</v>
      </c>
      <c r="AJ591" s="39">
        <f>IF(ISBLANK(AH592),"",Short1[[#This Row],[Adj Close]]/AH592-1)</f>
        <v>-0.99955951537428256</v>
      </c>
      <c r="AN591" s="40">
        <v>40952</v>
      </c>
      <c r="AO591" s="42">
        <v>21.445271000000002</v>
      </c>
      <c r="AP591" s="39">
        <f>IF(ISBLANK(AO592),"",Short3[[#This Row],[Adj Close]]/AO592-1)</f>
        <v>2.7193189007289398E-2</v>
      </c>
      <c r="AQ591" s="32">
        <v>40952</v>
      </c>
      <c r="AR591" s="47">
        <v>4.9560870000000001</v>
      </c>
      <c r="AS591" s="36">
        <f>IF(ISBLANK(AR592),"",Short4[[#This Row],[Adj Close]]/AR592-1)</f>
        <v>5.9911312044945042E-2</v>
      </c>
      <c r="AT591" s="40">
        <v>40952</v>
      </c>
      <c r="AU591" s="42">
        <v>45.885657999999999</v>
      </c>
      <c r="AV591" s="39">
        <f>IF(ISBLANK(AU592),"",Short5[[#This Row],[Adj Close]]/AU592-1)</f>
        <v>2.223435326063572E-2</v>
      </c>
      <c r="AZ591" s="40">
        <v>40952</v>
      </c>
      <c r="BA591" s="42">
        <v>42.829678000000001</v>
      </c>
      <c r="BB591" s="39">
        <f>IF(ISBLANK(BA592),"",Short7[[#This Row],[Adj Close]]/BA592-1)</f>
        <v>-3.3216061085854842E-2</v>
      </c>
    </row>
    <row r="592" spans="1:54" x14ac:dyDescent="0.25">
      <c r="A592" s="40">
        <v>40945</v>
      </c>
      <c r="B592" s="42">
        <v>1342.6400149999999</v>
      </c>
      <c r="C592" s="39">
        <f>IF(ISBLANK(B593), "", GSPC[[#This Row],[Adj Close]]/B593-1)</f>
        <v>-1.6804289981929843E-3</v>
      </c>
      <c r="G592" s="32">
        <v>40945</v>
      </c>
      <c r="H592">
        <v>31.066637</v>
      </c>
      <c r="I592" s="36">
        <f>IF(ISBLANK(H593),"",Long1[[#This Row],[Adj Close]]/H593-1)</f>
        <v>1.2188346974737474E-3</v>
      </c>
      <c r="P592" s="40">
        <v>40945</v>
      </c>
      <c r="Q592" s="38">
        <v>23.866814000000002</v>
      </c>
      <c r="R592" s="39">
        <f>IF(ISBLANK(Q593),"",Long4[[#This Row],[Adj Close]]/Q593-1)</f>
        <v>-3.6762486144801709E-2</v>
      </c>
      <c r="V592" s="40">
        <v>40945</v>
      </c>
      <c r="W592" s="38">
        <v>6.2039999999999997</v>
      </c>
      <c r="X592" s="39">
        <f>IF(ISBLANK(W593),"",Long6[[#This Row],[Adj Close]]/W593-1)</f>
        <v>-1.6487000634115456E-2</v>
      </c>
      <c r="Y592" s="32">
        <v>40945</v>
      </c>
      <c r="Z592">
        <v>11.04904</v>
      </c>
      <c r="AA592" s="36">
        <f>IF(ISBLANK(Z593),"",Long7[[#This Row],[Adj Close]]/Z593-1)</f>
        <v>-5.172414532967895E-2</v>
      </c>
      <c r="AE592" s="32">
        <v>40945</v>
      </c>
      <c r="AF592" s="47">
        <v>21.314205000000001</v>
      </c>
      <c r="AG592" s="36">
        <f>IF(ISBLANK(AF593),"",Short0[[#This Row],[Adj Close]]/AF593-1)</f>
        <v>4.2830160694062869E-4</v>
      </c>
      <c r="AH592" s="40">
        <v>40945</v>
      </c>
      <c r="AI592" s="42">
        <v>17.593696999999999</v>
      </c>
      <c r="AJ592" s="39">
        <f>IF(ISBLANK(AH593),"",Short1[[#This Row],[Adj Close]]/AH593-1)</f>
        <v>-0.99957023555132152</v>
      </c>
      <c r="AN592" s="40">
        <v>40945</v>
      </c>
      <c r="AO592" s="42">
        <v>20.877544</v>
      </c>
      <c r="AP592" s="39">
        <f>IF(ISBLANK(AO593),"",Short3[[#This Row],[Adj Close]]/AO593-1)</f>
        <v>1.6042561618088147E-2</v>
      </c>
      <c r="AQ592" s="32">
        <v>40945</v>
      </c>
      <c r="AR592" s="47">
        <v>4.6759449999999996</v>
      </c>
      <c r="AS592" s="36">
        <f>IF(ISBLANK(AR593),"",Short4[[#This Row],[Adj Close]]/AR593-1)</f>
        <v>0.17361115817156447</v>
      </c>
      <c r="AT592" s="40">
        <v>40945</v>
      </c>
      <c r="AU592" s="42">
        <v>44.887611</v>
      </c>
      <c r="AV592" s="39">
        <f>IF(ISBLANK(AU593),"",Short5[[#This Row],[Adj Close]]/AU593-1)</f>
        <v>-5.1238309810618721E-2</v>
      </c>
      <c r="AZ592" s="40">
        <v>40945</v>
      </c>
      <c r="BA592" s="42">
        <v>44.301189000000001</v>
      </c>
      <c r="BB592" s="39">
        <f>IF(ISBLANK(BA593),"",Short7[[#This Row],[Adj Close]]/BA593-1)</f>
        <v>-4.9550555677260855E-2</v>
      </c>
    </row>
    <row r="593" spans="1:54" x14ac:dyDescent="0.25">
      <c r="A593" s="40">
        <v>40938</v>
      </c>
      <c r="B593" s="42">
        <v>1344.900024</v>
      </c>
      <c r="C593" s="39">
        <f>IF(ISBLANK(B594), "", GSPC[[#This Row],[Adj Close]]/B594-1)</f>
        <v>2.1704336264455559E-2</v>
      </c>
      <c r="G593" s="32">
        <v>40938</v>
      </c>
      <c r="H593">
        <v>31.028818000000001</v>
      </c>
      <c r="I593" s="36">
        <f>IF(ISBLANK(H594),"",Long1[[#This Row],[Adj Close]]/H594-1)</f>
        <v>3.7955598495184706E-2</v>
      </c>
      <c r="P593" s="40">
        <v>40938</v>
      </c>
      <c r="Q593" s="38">
        <v>24.777704</v>
      </c>
      <c r="R593" s="39">
        <f>IF(ISBLANK(Q594),"",Long4[[#This Row],[Adj Close]]/Q594-1)</f>
        <v>1.6512140179100854E-2</v>
      </c>
      <c r="V593" s="40">
        <v>40938</v>
      </c>
      <c r="W593" s="38">
        <v>6.3079999999999998</v>
      </c>
      <c r="X593" s="39">
        <f>IF(ISBLANK(W594),"",Long6[[#This Row],[Adj Close]]/W594-1)</f>
        <v>5.5908938734516189E-2</v>
      </c>
      <c r="Y593" s="32">
        <v>40938</v>
      </c>
      <c r="Z593">
        <v>11.651714999999999</v>
      </c>
      <c r="AA593" s="36">
        <f>IF(ISBLANK(Z594),"",Long7[[#This Row],[Adj Close]]/Z594-1)</f>
        <v>6.7484596815442943E-2</v>
      </c>
      <c r="AE593" s="32">
        <v>40938</v>
      </c>
      <c r="AF593" s="47">
        <v>21.30508</v>
      </c>
      <c r="AG593" s="36">
        <f>IF(ISBLANK(AF594),"",Short0[[#This Row],[Adj Close]]/AF594-1)</f>
        <v>4.9452808838443163E-2</v>
      </c>
      <c r="AH593" s="40">
        <v>40938</v>
      </c>
      <c r="AI593" s="42">
        <v>16.737860000000001</v>
      </c>
      <c r="AJ593" s="39">
        <f>IF(ISBLANK(AH594),"",Short1[[#This Row],[Adj Close]]/AH594-1)</f>
        <v>-0.99959107131514013</v>
      </c>
      <c r="AN593" s="40">
        <v>40938</v>
      </c>
      <c r="AO593" s="42">
        <v>20.547903000000002</v>
      </c>
      <c r="AP593" s="39">
        <f>IF(ISBLANK(AO594),"",Short3[[#This Row],[Adj Close]]/AO594-1)</f>
        <v>6.6539772679791387E-2</v>
      </c>
      <c r="AQ593" s="32">
        <v>40938</v>
      </c>
      <c r="AR593" s="47">
        <v>3.9842369999999998</v>
      </c>
      <c r="AS593" s="36">
        <f>IF(ISBLANK(AR594),"",Short4[[#This Row],[Adj Close]]/AR594-1)</f>
        <v>1.7391107579978193E-3</v>
      </c>
      <c r="AT593" s="40">
        <v>40938</v>
      </c>
      <c r="AU593" s="42">
        <v>47.311787000000002</v>
      </c>
      <c r="AV593" s="39">
        <f>IF(ISBLANK(AU594),"",Short5[[#This Row],[Adj Close]]/AU594-1)</f>
        <v>1.5028156795867442E-2</v>
      </c>
      <c r="AZ593" s="40">
        <v>40938</v>
      </c>
      <c r="BA593" s="42">
        <v>46.610779000000001</v>
      </c>
      <c r="BB593" s="39">
        <f>IF(ISBLANK(BA594),"",Short7[[#This Row],[Adj Close]]/BA594-1)</f>
        <v>0.10615177415971533</v>
      </c>
    </row>
    <row r="594" spans="1:54" x14ac:dyDescent="0.25">
      <c r="A594" s="40">
        <v>40931</v>
      </c>
      <c r="B594" s="42">
        <v>1316.329956</v>
      </c>
      <c r="C594" s="39">
        <f>IF(ISBLANK(B595), "", GSPC[[#This Row],[Adj Close]]/B595-1)</f>
        <v>7.2218750200625514E-4</v>
      </c>
      <c r="G594" s="32">
        <v>40931</v>
      </c>
      <c r="H594">
        <v>29.894166999999999</v>
      </c>
      <c r="I594" s="36">
        <f>IF(ISBLANK(H595),"",Long1[[#This Row],[Adj Close]]/H595-1)</f>
        <v>3.3202442400339871E-2</v>
      </c>
      <c r="P594" s="40">
        <v>40931</v>
      </c>
      <c r="Q594" s="38">
        <v>24.375216999999999</v>
      </c>
      <c r="R594" s="39">
        <f>IF(ISBLANK(Q595),"",Long4[[#This Row],[Adj Close]]/Q595-1)</f>
        <v>3.5082508824026304E-2</v>
      </c>
      <c r="V594" s="40">
        <v>40931</v>
      </c>
      <c r="W594" s="38">
        <v>5.9740000000000002</v>
      </c>
      <c r="X594" s="39">
        <f>IF(ISBLANK(W595),"",Long6[[#This Row],[Adj Close]]/W595-1)</f>
        <v>3.3921772239529302E-2</v>
      </c>
      <c r="Y594" s="32">
        <v>40931</v>
      </c>
      <c r="Z594">
        <v>10.915113</v>
      </c>
      <c r="AA594" s="36">
        <f>IF(ISBLANK(Z595),"",Long7[[#This Row],[Adj Close]]/Z595-1)</f>
        <v>1.8750033250200859E-2</v>
      </c>
      <c r="AE594" s="32">
        <v>40931</v>
      </c>
      <c r="AF594" s="47">
        <v>20.301131999999999</v>
      </c>
      <c r="AG594" s="36">
        <f>IF(ISBLANK(AF595),"",Short0[[#This Row],[Adj Close]]/AF595-1)</f>
        <v>9.9728009093427161E-3</v>
      </c>
      <c r="AH594" s="40">
        <v>40931</v>
      </c>
      <c r="AI594" s="42">
        <v>17.846240999999999</v>
      </c>
      <c r="AJ594" s="39">
        <f>IF(ISBLANK(AH595),"",Short1[[#This Row],[Adj Close]]/AH595-1)</f>
        <v>-0.99956391748118467</v>
      </c>
      <c r="AN594" s="40">
        <v>40931</v>
      </c>
      <c r="AO594" s="42">
        <v>19.265951000000001</v>
      </c>
      <c r="AP594" s="39">
        <f>IF(ISBLANK(AO595),"",Short3[[#This Row],[Adj Close]]/AO595-1)</f>
        <v>-2.4118457509586078E-2</v>
      </c>
      <c r="AQ594" s="32">
        <v>40931</v>
      </c>
      <c r="AR594" s="47">
        <v>3.9773200000000002</v>
      </c>
      <c r="AS594" s="36">
        <f>IF(ISBLANK(AR595),"",Short4[[#This Row],[Adj Close]]/AR595-1)</f>
        <v>-8.6892540379657213E-4</v>
      </c>
      <c r="AT594" s="40">
        <v>40931</v>
      </c>
      <c r="AU594" s="42">
        <v>46.611305000000002</v>
      </c>
      <c r="AV594" s="39">
        <f>IF(ISBLANK(AU595),"",Short5[[#This Row],[Adj Close]]/AU595-1)</f>
        <v>2.817674668573944E-2</v>
      </c>
      <c r="AZ594" s="40">
        <v>40931</v>
      </c>
      <c r="BA594" s="42">
        <v>42.137779000000002</v>
      </c>
      <c r="BB594" s="39">
        <f>IF(ISBLANK(BA595),"",Short7[[#This Row],[Adj Close]]/BA595-1)</f>
        <v>6.0323989584925686E-2</v>
      </c>
    </row>
    <row r="595" spans="1:54" x14ac:dyDescent="0.25">
      <c r="A595" s="40">
        <v>40924</v>
      </c>
      <c r="B595" s="42">
        <v>1315.380005</v>
      </c>
      <c r="C595" s="39">
        <f>IF(ISBLANK(B596), "", GSPC[[#This Row],[Adj Close]]/B596-1)</f>
        <v>2.0394262381528749E-2</v>
      </c>
      <c r="G595" s="32">
        <v>40924</v>
      </c>
      <c r="H595">
        <v>28.933503999999999</v>
      </c>
      <c r="I595" s="36">
        <f>IF(ISBLANK(H596),"",Long1[[#This Row],[Adj Close]]/H596-1)</f>
        <v>1.7964134637722395E-2</v>
      </c>
      <c r="P595" s="40">
        <v>40924</v>
      </c>
      <c r="Q595" s="38">
        <v>23.549057000000001</v>
      </c>
      <c r="R595" s="39">
        <f>IF(ISBLANK(Q596),"",Long4[[#This Row],[Adj Close]]/Q596-1)</f>
        <v>4.5782459123367314E-2</v>
      </c>
      <c r="V595" s="40">
        <v>40924</v>
      </c>
      <c r="W595" s="38">
        <v>5.7779999999999996</v>
      </c>
      <c r="X595" s="39">
        <f>IF(ISBLANK(W596),"",Long6[[#This Row],[Adj Close]]/W596-1)</f>
        <v>1.3684210526315743E-2</v>
      </c>
      <c r="Y595" s="32">
        <v>40924</v>
      </c>
      <c r="Z595">
        <v>10.714221</v>
      </c>
      <c r="AA595" s="36">
        <f>IF(ISBLANK(Z596),"",Long7[[#This Row],[Adj Close]]/Z596-1)</f>
        <v>-1.23457006351958E-2</v>
      </c>
      <c r="AE595" s="32">
        <v>40924</v>
      </c>
      <c r="AF595" s="47">
        <v>20.100671999999999</v>
      </c>
      <c r="AG595" s="36">
        <f>IF(ISBLANK(AF596),"",Short0[[#This Row],[Adj Close]]/AF596-1)</f>
        <v>2.271989872704161E-3</v>
      </c>
      <c r="AH595" s="40">
        <v>40924</v>
      </c>
      <c r="AI595" s="42">
        <v>17.537579000000001</v>
      </c>
      <c r="AJ595" s="39">
        <f>IF(ISBLANK(AH596),"",Short1[[#This Row],[Adj Close]]/AH596-1)</f>
        <v>-0.9995713864897231</v>
      </c>
      <c r="AN595" s="40">
        <v>40924</v>
      </c>
      <c r="AO595" s="42">
        <v>19.742100000000001</v>
      </c>
      <c r="AP595" s="39">
        <f>IF(ISBLANK(AO596),"",Short3[[#This Row],[Adj Close]]/AO596-1)</f>
        <v>-6.9093446932696478E-3</v>
      </c>
      <c r="AQ595" s="32">
        <v>40924</v>
      </c>
      <c r="AR595" s="47">
        <v>3.9807790000000001</v>
      </c>
      <c r="AS595" s="36">
        <f>IF(ISBLANK(AR596),"",Short4[[#This Row],[Adj Close]]/AR596-1)</f>
        <v>4.363078360816619E-3</v>
      </c>
      <c r="AT595" s="40">
        <v>40924</v>
      </c>
      <c r="AU595" s="42">
        <v>45.333942</v>
      </c>
      <c r="AV595" s="39">
        <f>IF(ISBLANK(AU596),"",Short5[[#This Row],[Adj Close]]/AU596-1)</f>
        <v>-3.0807689231550084E-3</v>
      </c>
      <c r="AZ595" s="40">
        <v>40924</v>
      </c>
      <c r="BA595" s="42">
        <v>39.740475000000004</v>
      </c>
      <c r="BB595" s="39">
        <f>IF(ISBLANK(BA596),"",Short7[[#This Row],[Adj Close]]/BA596-1)</f>
        <v>-2.2999506613272658E-2</v>
      </c>
    </row>
    <row r="596" spans="1:54" x14ac:dyDescent="0.25">
      <c r="A596" s="40">
        <v>40917</v>
      </c>
      <c r="B596" s="42">
        <v>1289.089966</v>
      </c>
      <c r="C596" s="39">
        <f>IF(ISBLANK(B597), "", GSPC[[#This Row],[Adj Close]]/B597-1)</f>
        <v>8.8275302894607055E-3</v>
      </c>
      <c r="G596" s="32">
        <v>40917</v>
      </c>
      <c r="H596">
        <v>28.422910999999999</v>
      </c>
      <c r="I596" s="36">
        <f>IF(ISBLANK(H597),"",Long1[[#This Row],[Adj Close]]/H597-1)</f>
        <v>2.5938682871516905E-2</v>
      </c>
      <c r="P596" s="40">
        <v>40917</v>
      </c>
      <c r="Q596" s="38">
        <v>22.518122000000002</v>
      </c>
      <c r="R596" s="39">
        <f>IF(ISBLANK(Q597),"",Long4[[#This Row],[Adj Close]]/Q597-1)</f>
        <v>3.8423681576145174E-2</v>
      </c>
      <c r="V596" s="40">
        <v>40917</v>
      </c>
      <c r="W596" s="38">
        <v>5.7</v>
      </c>
      <c r="X596" s="39">
        <f>IF(ISBLANK(W597),"",Long6[[#This Row],[Adj Close]]/W597-1)</f>
        <v>9.1535810034469423E-2</v>
      </c>
      <c r="Y596" s="32">
        <v>40917</v>
      </c>
      <c r="Z596">
        <v>10.848148999999999</v>
      </c>
      <c r="AA596" s="36">
        <f>IF(ISBLANK(Z597),"",Long7[[#This Row],[Adj Close]]/Z597-1)</f>
        <v>0.32786896483092831</v>
      </c>
      <c r="AE596" s="32">
        <v>40917</v>
      </c>
      <c r="AF596" s="47">
        <v>20.055107</v>
      </c>
      <c r="AG596" s="36">
        <f>IF(ISBLANK(AF597),"",Short0[[#This Row],[Adj Close]]/AF597-1)</f>
        <v>7.8921024478330493E-2</v>
      </c>
      <c r="AH596" s="40">
        <v>40917</v>
      </c>
      <c r="AI596" s="42">
        <v>17.039508999999999</v>
      </c>
      <c r="AJ596" s="39">
        <f>IF(ISBLANK(AH597),"",Short1[[#This Row],[Adj Close]]/AH597-1)</f>
        <v>-0.99958348792471274</v>
      </c>
      <c r="AN596" s="40">
        <v>40917</v>
      </c>
      <c r="AO596" s="42">
        <v>19.879453999999999</v>
      </c>
      <c r="AP596" s="39">
        <f>IF(ISBLANK(AO597),"",Short3[[#This Row],[Adj Close]]/AO597-1)</f>
        <v>1.1178457604288594E-2</v>
      </c>
      <c r="AQ596" s="32">
        <v>40917</v>
      </c>
      <c r="AR596" s="47">
        <v>3.9634860000000001</v>
      </c>
      <c r="AS596" s="36">
        <f>IF(ISBLANK(AR597),"",Short4[[#This Row],[Adj Close]]/AR597-1)</f>
        <v>-3.1276427048392619E-2</v>
      </c>
      <c r="AT596" s="40">
        <v>40917</v>
      </c>
      <c r="AU596" s="42">
        <v>45.474037000000003</v>
      </c>
      <c r="AV596" s="39">
        <f>IF(ISBLANK(AU597),"",Short5[[#This Row],[Adj Close]]/AU597-1)</f>
        <v>4.7655210440087359E-2</v>
      </c>
      <c r="AZ596" s="40">
        <v>40917</v>
      </c>
      <c r="BA596" s="42">
        <v>40.676003000000001</v>
      </c>
      <c r="BB596" s="39">
        <f>IF(ISBLANK(BA597),"",Short7[[#This Row],[Adj Close]]/BA597-1)</f>
        <v>0.13300735465893543</v>
      </c>
    </row>
    <row r="597" spans="1:54" x14ac:dyDescent="0.25">
      <c r="A597" s="40">
        <v>40910</v>
      </c>
      <c r="B597" s="42">
        <v>1277.8100589999999</v>
      </c>
      <c r="C597" s="39">
        <f>IF(ISBLANK(B598), "", GSPC[[#This Row],[Adj Close]]/B598-1)</f>
        <v>1.6070358926279171E-2</v>
      </c>
      <c r="G597" s="32">
        <v>40910</v>
      </c>
      <c r="H597">
        <v>27.704298000000001</v>
      </c>
      <c r="I597" s="36">
        <f>IF(ISBLANK(H598),"",Long1[[#This Row],[Adj Close]]/H598-1)</f>
        <v>2.1617652790838493E-2</v>
      </c>
      <c r="P597" s="40">
        <v>40910</v>
      </c>
      <c r="Q597" s="38">
        <v>21.684908</v>
      </c>
      <c r="R597" s="39">
        <f>IF(ISBLANK(Q598),"",Long4[[#This Row],[Adj Close]]/Q598-1)</f>
        <v>6.5209938615450991E-2</v>
      </c>
      <c r="V597" s="40">
        <v>40910</v>
      </c>
      <c r="W597" s="38">
        <v>5.2220000000000004</v>
      </c>
      <c r="X597" s="39">
        <f>IF(ISBLANK(W598),"",Long6[[#This Row],[Adj Close]]/W598-1)</f>
        <v>9.8626958035197276E-3</v>
      </c>
      <c r="Y597" s="32">
        <v>40910</v>
      </c>
      <c r="Z597">
        <v>8.1695930000000008</v>
      </c>
      <c r="AA597" s="36">
        <f>IF(ISBLANK(Z598),"",Long7[[#This Row],[Adj Close]]/Z598-1)</f>
        <v>0.35555554080649476</v>
      </c>
      <c r="AE597" s="32">
        <v>40910</v>
      </c>
      <c r="AF597" s="47">
        <v>18.588114000000001</v>
      </c>
      <c r="AG597" s="36">
        <f>IF(ISBLANK(AF598),"",Short0[[#This Row],[Adj Close]]/AF598-1)</f>
        <v>3.8168139313401239E-2</v>
      </c>
      <c r="AH597" s="40">
        <v>40910</v>
      </c>
      <c r="AI597" s="42">
        <v>16.990400000000001</v>
      </c>
      <c r="AJ597" s="39">
        <f>IF(ISBLANK(AH598),"",Short1[[#This Row],[Adj Close]]/AH598-1)</f>
        <v>-0.99958461726523729</v>
      </c>
      <c r="AN597" s="40">
        <v>40910</v>
      </c>
      <c r="AO597" s="42">
        <v>19.659689</v>
      </c>
      <c r="AP597" s="39">
        <f>IF(ISBLANK(AO598),"",Short3[[#This Row],[Adj Close]]/AO598-1)</f>
        <v>4.6589064704294358E-4</v>
      </c>
      <c r="AQ597" s="32">
        <v>40910</v>
      </c>
      <c r="AR597" s="47">
        <v>4.0914520000000003</v>
      </c>
      <c r="AS597" s="36">
        <f>IF(ISBLANK(AR598),"",Short4[[#This Row],[Adj Close]]/AR598-1)</f>
        <v>-4.2105253300169343E-2</v>
      </c>
      <c r="AT597" s="40">
        <v>40910</v>
      </c>
      <c r="AU597" s="42">
        <v>43.405537000000002</v>
      </c>
      <c r="AV597" s="39">
        <f>IF(ISBLANK(AU598),"",Short5[[#This Row],[Adj Close]]/AU598-1)</f>
        <v>4.4417550781272741E-2</v>
      </c>
      <c r="AZ597" s="40">
        <v>40910</v>
      </c>
      <c r="BA597" s="42">
        <v>35.900917</v>
      </c>
      <c r="BB597" s="39">
        <f>IF(ISBLANK(BA598),"",Short7[[#This Row],[Adj Close]]/BA598-1)</f>
        <v>4.0882689071004563E-3</v>
      </c>
    </row>
    <row r="598" spans="1:54" x14ac:dyDescent="0.25">
      <c r="A598" s="40">
        <v>40903</v>
      </c>
      <c r="B598" s="42">
        <v>1257.599976</v>
      </c>
      <c r="C598" s="39">
        <f>IF(ISBLANK(B599), "", GSPC[[#This Row],[Adj Close]]/B599-1)</f>
        <v>-6.1090626704486395E-3</v>
      </c>
      <c r="G598" s="32">
        <v>40903</v>
      </c>
      <c r="H598">
        <v>27.118068999999998</v>
      </c>
      <c r="I598" s="36">
        <f>IF(ISBLANK(H599),"",Long1[[#This Row],[Adj Close]]/H599-1)</f>
        <v>1.0571170629577686E-2</v>
      </c>
      <c r="P598" s="40">
        <v>40903</v>
      </c>
      <c r="Q598" s="38">
        <v>20.357403000000001</v>
      </c>
      <c r="R598" s="39">
        <f>IF(ISBLANK(Q599),"",Long4[[#This Row],[Adj Close]]/Q599-1)</f>
        <v>4.8797181752473495E-3</v>
      </c>
      <c r="V598" s="40">
        <v>40903</v>
      </c>
      <c r="W598" s="38">
        <v>5.1710000000000003</v>
      </c>
      <c r="X598" s="39">
        <f>IF(ISBLANK(W599),"",Long6[[#This Row],[Adj Close]]/W599-1)</f>
        <v>6.9272125723738531E-2</v>
      </c>
      <c r="Y598" s="32">
        <v>40903</v>
      </c>
      <c r="Z598">
        <v>6.0267489999999997</v>
      </c>
      <c r="AA598" s="36">
        <f>IF(ISBLANK(Z599),"",Long7[[#This Row],[Adj Close]]/Z599-1)</f>
        <v>-2.1739169250392432E-2</v>
      </c>
      <c r="AE598" s="32">
        <v>40903</v>
      </c>
      <c r="AF598" s="47">
        <v>17.904724000000002</v>
      </c>
      <c r="AG598" s="36">
        <f>IF(ISBLANK(AF599),"",Short0[[#This Row],[Adj Close]]/AF599-1)</f>
        <v>1.4455519929924776E-2</v>
      </c>
      <c r="AH598" s="40">
        <v>40903</v>
      </c>
      <c r="AI598" s="42">
        <v>16.280083000000001</v>
      </c>
      <c r="AJ598" s="39">
        <f>IF(ISBLANK(AH599),"",Short1[[#This Row],[Adj Close]]/AH599-1)</f>
        <v>-0.9996019150283646</v>
      </c>
      <c r="AN598" s="40">
        <v>40903</v>
      </c>
      <c r="AO598" s="42">
        <v>19.650534</v>
      </c>
      <c r="AP598" s="39">
        <f>IF(ISBLANK(AO599),"",Short3[[#This Row],[Adj Close]]/AO599-1)</f>
        <v>-1.6949137279997806E-2</v>
      </c>
      <c r="AQ598" s="32">
        <v>40903</v>
      </c>
      <c r="AR598" s="47">
        <v>4.2712960000000004</v>
      </c>
      <c r="AS598" s="36">
        <f>IF(ISBLANK(AR599),"",Short4[[#This Row],[Adj Close]]/AR599-1)</f>
        <v>-8.8282660453803397E-3</v>
      </c>
      <c r="AT598" s="40">
        <v>40903</v>
      </c>
      <c r="AU598" s="42">
        <v>41.559562999999997</v>
      </c>
      <c r="AV598" s="39">
        <f>IF(ISBLANK(AU599),"",Short5[[#This Row],[Adj Close]]/AU599-1)</f>
        <v>-3.8512824664098999E-2</v>
      </c>
      <c r="AZ598" s="40">
        <v>40903</v>
      </c>
      <c r="BA598" s="42">
        <v>35.754742</v>
      </c>
      <c r="BB598" s="39">
        <f>IF(ISBLANK(BA599),"",Short7[[#This Row],[Adj Close]]/BA599-1)</f>
        <v>5.0988522758026456E-2</v>
      </c>
    </row>
    <row r="599" spans="1:54" x14ac:dyDescent="0.25">
      <c r="A599" s="40">
        <v>40896</v>
      </c>
      <c r="B599" s="42">
        <v>1265.329956</v>
      </c>
      <c r="C599" s="39">
        <f>IF(ISBLANK(B600), "", GSPC[[#This Row],[Adj Close]]/B600-1)</f>
        <v>3.7444796686680659E-2</v>
      </c>
      <c r="G599" s="32">
        <v>40896</v>
      </c>
      <c r="H599">
        <v>26.834398</v>
      </c>
      <c r="I599" s="36">
        <f>IF(ISBLANK(H600),"",Long1[[#This Row],[Adj Close]]/H600-1)</f>
        <v>4.661416330261825E-2</v>
      </c>
      <c r="P599" s="40">
        <v>40896</v>
      </c>
      <c r="Q599" s="38">
        <v>20.258547</v>
      </c>
      <c r="R599" s="39">
        <f>IF(ISBLANK(Q600),"",Long4[[#This Row],[Adj Close]]/Q600-1)</f>
        <v>6.8131313650574121E-2</v>
      </c>
      <c r="V599" s="40">
        <v>40896</v>
      </c>
      <c r="W599" s="38">
        <v>4.8360000000000003</v>
      </c>
      <c r="X599" s="39">
        <f>IF(ISBLANK(W600),"",Long6[[#This Row],[Adj Close]]/W600-1)</f>
        <v>-8.4068074636045598E-3</v>
      </c>
      <c r="Y599" s="32">
        <v>40896</v>
      </c>
      <c r="Z599">
        <v>6.1606769999999997</v>
      </c>
      <c r="AA599" s="36">
        <f>IF(ISBLANK(Z600),"",Long7[[#This Row],[Adj Close]]/Z600-1)</f>
        <v>-9.803924152264698E-2</v>
      </c>
      <c r="AE599" s="32">
        <v>40896</v>
      </c>
      <c r="AF599" s="47">
        <v>17.64959</v>
      </c>
      <c r="AG599" s="36">
        <f>IF(ISBLANK(AF600),"",Short0[[#This Row],[Adj Close]]/AF600-1)</f>
        <v>3.1965719933550352E-2</v>
      </c>
      <c r="AH599" s="40">
        <v>40896</v>
      </c>
      <c r="AI599" s="42">
        <v>16.217383999999999</v>
      </c>
      <c r="AJ599" s="39">
        <f>IF(ISBLANK(AH600),"",Short1[[#This Row],[Adj Close]]/AH600-1)</f>
        <v>-0.99960338027342321</v>
      </c>
      <c r="AN599" s="40">
        <v>40896</v>
      </c>
      <c r="AO599" s="42">
        <v>19.989336000000002</v>
      </c>
      <c r="AP599" s="39">
        <f>IF(ISBLANK(AO600),"",Short3[[#This Row],[Adj Close]]/AO600-1)</f>
        <v>4.5498204026520606E-2</v>
      </c>
      <c r="AQ599" s="32">
        <v>40896</v>
      </c>
      <c r="AR599" s="47">
        <v>4.3093399999999997</v>
      </c>
      <c r="AS599" s="36">
        <f>IF(ISBLANK(AR600),"",Short4[[#This Row],[Adj Close]]/AR600-1)</f>
        <v>5.5932308048171508E-2</v>
      </c>
      <c r="AT599" s="40">
        <v>40896</v>
      </c>
      <c r="AU599" s="42">
        <v>43.224251000000002</v>
      </c>
      <c r="AV599" s="39">
        <f>IF(ISBLANK(AU600),"",Short5[[#This Row],[Adj Close]]/AU600-1)</f>
        <v>8.9983402209205865E-2</v>
      </c>
      <c r="AZ599" s="40">
        <v>40896</v>
      </c>
      <c r="BA599" s="42">
        <v>34.020107000000003</v>
      </c>
      <c r="BB599" s="39">
        <f>IF(ISBLANK(BA600),"",Short7[[#This Row],[Adj Close]]/BA600-1)</f>
        <v>1.3058406861975236E-2</v>
      </c>
    </row>
    <row r="600" spans="1:54" x14ac:dyDescent="0.25">
      <c r="A600" s="40">
        <v>40889</v>
      </c>
      <c r="B600" s="42">
        <v>1219.660034</v>
      </c>
      <c r="C600" s="39">
        <f>IF(ISBLANK(B601), "", GSPC[[#This Row],[Adj Close]]/B601-1)</f>
        <v>-2.8306398768375818E-2</v>
      </c>
      <c r="G600" s="32">
        <v>40889</v>
      </c>
      <c r="H600">
        <v>25.639246</v>
      </c>
      <c r="I600" s="36">
        <f>IF(ISBLANK(H601),"",Long1[[#This Row],[Adj Close]]/H601-1)</f>
        <v>-4.8961770662701354E-2</v>
      </c>
      <c r="P600" s="40">
        <v>40889</v>
      </c>
      <c r="Q600" s="38">
        <v>18.966345</v>
      </c>
      <c r="R600" s="39">
        <f>IF(ISBLANK(Q601),"",Long4[[#This Row],[Adj Close]]/Q601-1)</f>
        <v>-8.2963462372232621E-2</v>
      </c>
      <c r="V600" s="40">
        <v>40889</v>
      </c>
      <c r="W600" s="38">
        <v>4.8769999999999998</v>
      </c>
      <c r="X600" s="39">
        <f>IF(ISBLANK(W601),"",Long6[[#This Row],[Adj Close]]/W601-1)</f>
        <v>-0.11278879388757501</v>
      </c>
      <c r="Y600" s="32">
        <v>40889</v>
      </c>
      <c r="Z600">
        <v>6.8303159999999998</v>
      </c>
      <c r="AA600" s="36">
        <f>IF(ISBLANK(Z601),"",Long7[[#This Row],[Adj Close]]/Z601-1)</f>
        <v>-0.15000001244451933</v>
      </c>
      <c r="AE600" s="32">
        <v>40889</v>
      </c>
      <c r="AF600" s="47">
        <v>17.102884</v>
      </c>
      <c r="AG600" s="36">
        <f>IF(ISBLANK(AF601),"",Short0[[#This Row],[Adj Close]]/AF601-1)</f>
        <v>-4.4297286077575104E-2</v>
      </c>
      <c r="AH600" s="40">
        <v>40889</v>
      </c>
      <c r="AI600" s="42">
        <v>16.154688</v>
      </c>
      <c r="AJ600" s="39">
        <f>IF(ISBLANK(AH601),"",Short1[[#This Row],[Adj Close]]/AH601-1)</f>
        <v>-0.99960484594687149</v>
      </c>
      <c r="AN600" s="40">
        <v>40889</v>
      </c>
      <c r="AO600" s="42">
        <v>19.119436</v>
      </c>
      <c r="AP600" s="39">
        <f>IF(ISBLANK(AO601),"",Short3[[#This Row],[Adj Close]]/AO601-1)</f>
        <v>4.3999829853586192E-2</v>
      </c>
      <c r="AQ600" s="32">
        <v>40889</v>
      </c>
      <c r="AR600" s="47">
        <v>4.0810760000000004</v>
      </c>
      <c r="AS600" s="36">
        <f>IF(ISBLANK(AR601),"",Short4[[#This Row],[Adj Close]]/AR601-1)</f>
        <v>2.6086912795550754E-2</v>
      </c>
      <c r="AT600" s="40">
        <v>40889</v>
      </c>
      <c r="AU600" s="42">
        <v>39.655880000000003</v>
      </c>
      <c r="AV600" s="39">
        <f>IF(ISBLANK(AU601),"",Short5[[#This Row],[Adj Close]]/AU601-1)</f>
        <v>-4.7316920321065936E-2</v>
      </c>
      <c r="AZ600" s="40">
        <v>40889</v>
      </c>
      <c r="BA600" s="42">
        <v>33.581584999999997</v>
      </c>
      <c r="BB600" s="39">
        <f>IF(ISBLANK(BA601),"",Short7[[#This Row],[Adj Close]]/BA601-1)</f>
        <v>-0.15039435350098562</v>
      </c>
    </row>
    <row r="601" spans="1:54" x14ac:dyDescent="0.25">
      <c r="A601" s="40">
        <v>40882</v>
      </c>
      <c r="B601" s="42">
        <v>1255.1899410000001</v>
      </c>
      <c r="C601" s="39">
        <f>IF(ISBLANK(B602), "", GSPC[[#This Row],[Adj Close]]/B602-1)</f>
        <v>8.7680520025448239E-3</v>
      </c>
      <c r="G601" s="32">
        <v>40882</v>
      </c>
      <c r="H601">
        <v>26.959216999999999</v>
      </c>
      <c r="I601" s="36">
        <f>IF(ISBLANK(H602),"",Long1[[#This Row],[Adj Close]]/H602-1)</f>
        <v>-9.3116022314655433E-3</v>
      </c>
      <c r="P601" s="40">
        <v>40882</v>
      </c>
      <c r="Q601" s="38">
        <v>20.682213000000001</v>
      </c>
      <c r="R601" s="39">
        <f>IF(ISBLANK(Q602),"",Long4[[#This Row],[Adj Close]]/Q602-1)</f>
        <v>-2.7121953725218528E-2</v>
      </c>
      <c r="V601" s="40">
        <v>40882</v>
      </c>
      <c r="W601" s="38">
        <v>5.4969999999999999</v>
      </c>
      <c r="X601" s="39">
        <f>IF(ISBLANK(W602),"",Long6[[#This Row],[Adj Close]]/W602-1)</f>
        <v>4.9360146252286352E-3</v>
      </c>
      <c r="Y601" s="32">
        <v>40882</v>
      </c>
      <c r="Z601">
        <v>8.0356660000000009</v>
      </c>
      <c r="AA601" s="36">
        <f>IF(ISBLANK(Z602),"",Long7[[#This Row],[Adj Close]]/Z602-1)</f>
        <v>-6.9767447244789227E-2</v>
      </c>
      <c r="AE601" s="32">
        <v>40882</v>
      </c>
      <c r="AF601" s="47">
        <v>17.895610999999999</v>
      </c>
      <c r="AG601" s="36">
        <f>IF(ISBLANK(AF602),"",Short0[[#This Row],[Adj Close]]/AF602-1)</f>
        <v>6.6811347456849024E-2</v>
      </c>
      <c r="AH601" s="40">
        <v>40882</v>
      </c>
      <c r="AI601" s="42">
        <v>19.582069000000001</v>
      </c>
      <c r="AJ601" s="39">
        <f>IF(ISBLANK(AH602),"",Short1[[#This Row],[Adj Close]]/AH602-1)</f>
        <v>-0.99952092797553516</v>
      </c>
      <c r="AN601" s="40">
        <v>40882</v>
      </c>
      <c r="AO601" s="42">
        <v>18.313638999999998</v>
      </c>
      <c r="AP601" s="39">
        <f>IF(ISBLANK(AO602),"",Short3[[#This Row],[Adj Close]]/AO602-1)</f>
        <v>2.5641084517257884E-2</v>
      </c>
      <c r="AQ601" s="32">
        <v>40882</v>
      </c>
      <c r="AR601" s="47">
        <v>3.9773200000000002</v>
      </c>
      <c r="AS601" s="36">
        <f>IF(ISBLANK(AR602),"",Short4[[#This Row],[Adj Close]]/AR602-1)</f>
        <v>8.5930104709969202E-2</v>
      </c>
      <c r="AT601" s="40">
        <v>40882</v>
      </c>
      <c r="AU601" s="42">
        <v>41.625469000000002</v>
      </c>
      <c r="AV601" s="39">
        <f>IF(ISBLANK(AU602),"",Short5[[#This Row],[Adj Close]]/AU602-1)</f>
        <v>-1.3669428037314746E-2</v>
      </c>
      <c r="AZ601" s="40">
        <v>40882</v>
      </c>
      <c r="BA601" s="42">
        <v>39.526085000000002</v>
      </c>
      <c r="BB601" s="39">
        <f>IF(ISBLANK(BA602),"",Short7[[#This Row],[Adj Close]]/BA602-1)</f>
        <v>-8.0706825538640059E-3</v>
      </c>
    </row>
    <row r="602" spans="1:54" x14ac:dyDescent="0.25">
      <c r="A602" s="40">
        <v>40875</v>
      </c>
      <c r="B602" s="42">
        <v>1244.280029</v>
      </c>
      <c r="C602" s="39">
        <f>IF(ISBLANK(B603), "", GSPC[[#This Row],[Adj Close]]/B603-1)</f>
        <v>7.3886423010000701E-2</v>
      </c>
      <c r="G602" s="32">
        <v>40875</v>
      </c>
      <c r="H602">
        <v>27.212610000000002</v>
      </c>
      <c r="I602" s="36">
        <f>IF(ISBLANK(H603),"",Long1[[#This Row],[Adj Close]]/H603-1)</f>
        <v>7.4040596024702365E-2</v>
      </c>
      <c r="P602" s="40">
        <v>40875</v>
      </c>
      <c r="Q602" s="38">
        <v>21.258793000000001</v>
      </c>
      <c r="R602" s="39">
        <f>IF(ISBLANK(Q603),"",Long4[[#This Row],[Adj Close]]/Q603-1)</f>
        <v>0.11677777555390145</v>
      </c>
      <c r="V602" s="40">
        <v>40875</v>
      </c>
      <c r="W602" s="38">
        <v>5.47</v>
      </c>
      <c r="X602" s="39">
        <f>IF(ISBLANK(W603),"",Long6[[#This Row],[Adj Close]]/W603-1)</f>
        <v>0.10885870666936959</v>
      </c>
      <c r="Y602" s="32">
        <v>40875</v>
      </c>
      <c r="Z602">
        <v>8.6383410000000005</v>
      </c>
      <c r="AA602" s="36">
        <f>IF(ISBLANK(Z603),"",Long7[[#This Row],[Adj Close]]/Z603-1)</f>
        <v>-4.4444412488147234E-2</v>
      </c>
      <c r="AE602" s="32">
        <v>40875</v>
      </c>
      <c r="AF602" s="47">
        <v>16.77486</v>
      </c>
      <c r="AG602" s="36">
        <f>IF(ISBLANK(AF603),"",Short0[[#This Row],[Adj Close]]/AF603-1)</f>
        <v>0.11982979780144376</v>
      </c>
      <c r="AH602" s="40">
        <v>40875</v>
      </c>
      <c r="AI602" s="42">
        <v>19.226800999999998</v>
      </c>
      <c r="AJ602" s="39">
        <f>IF(ISBLANK(AH603),"",Short1[[#This Row],[Adj Close]]/AH603-1)</f>
        <v>-0.99952953897915242</v>
      </c>
      <c r="AN602" s="40">
        <v>40875</v>
      </c>
      <c r="AO602" s="42">
        <v>17.855796999999999</v>
      </c>
      <c r="AP602" s="39">
        <f>IF(ISBLANK(AO603),"",Short3[[#This Row],[Adj Close]]/AO603-1)</f>
        <v>0.12004593896558413</v>
      </c>
      <c r="AQ602" s="32">
        <v>40875</v>
      </c>
      <c r="AR602" s="47">
        <v>3.6625930000000002</v>
      </c>
      <c r="AS602" s="36">
        <f>IF(ISBLANK(AR603),"",Short4[[#This Row],[Adj Close]]/AR603-1)</f>
        <v>0.16373613838782886</v>
      </c>
      <c r="AT602" s="40">
        <v>40875</v>
      </c>
      <c r="AU602" s="42">
        <v>42.202351</v>
      </c>
      <c r="AV602" s="39">
        <f>IF(ISBLANK(AU603),"",Short5[[#This Row],[Adj Close]]/AU603-1)</f>
        <v>3.8742442431338286E-2</v>
      </c>
      <c r="AZ602" s="40">
        <v>40875</v>
      </c>
      <c r="BA602" s="42">
        <v>39.847683000000004</v>
      </c>
      <c r="BB602" s="39">
        <f>IF(ISBLANK(BA603),"",Short7[[#This Row],[Adj Close]]/BA603-1)</f>
        <v>4.0458213630163442E-2</v>
      </c>
    </row>
    <row r="603" spans="1:54" x14ac:dyDescent="0.25">
      <c r="A603" s="40">
        <v>40868</v>
      </c>
      <c r="B603" s="42">
        <v>1158.670044</v>
      </c>
      <c r="C603" s="39">
        <f>IF(ISBLANK(B604), "", GSPC[[#This Row],[Adj Close]]/B604-1)</f>
        <v>-4.6872026385120225E-2</v>
      </c>
      <c r="G603" s="32">
        <v>40868</v>
      </c>
      <c r="H603">
        <v>25.336668</v>
      </c>
      <c r="I603" s="36">
        <f>IF(ISBLANK(H604),"",Long1[[#This Row],[Adj Close]]/H604-1)</f>
        <v>-4.1630951629398227E-2</v>
      </c>
      <c r="P603" s="40">
        <v>40868</v>
      </c>
      <c r="Q603" s="38">
        <v>19.035831000000002</v>
      </c>
      <c r="R603" s="39">
        <f>IF(ISBLANK(Q604),"",Long4[[#This Row],[Adj Close]]/Q604-1)</f>
        <v>-0.11741711373824593</v>
      </c>
      <c r="V603" s="40">
        <v>40868</v>
      </c>
      <c r="W603" s="38">
        <v>4.9329999999999998</v>
      </c>
      <c r="X603" s="39">
        <f>IF(ISBLANK(W604),"",Long6[[#This Row],[Adj Close]]/W604-1)</f>
        <v>-1.417004048583137E-3</v>
      </c>
      <c r="Y603" s="32">
        <v>40868</v>
      </c>
      <c r="Z603">
        <v>9.0401240000000005</v>
      </c>
      <c r="AA603" s="36">
        <f>IF(ISBLANK(Z604),"",Long7[[#This Row],[Adj Close]]/Z604-1)</f>
        <v>-2.1739168074159765E-2</v>
      </c>
      <c r="AE603" s="32">
        <v>40868</v>
      </c>
      <c r="AF603" s="47">
        <v>14.97983</v>
      </c>
      <c r="AG603" s="36">
        <f>IF(ISBLANK(AF604),"",Short0[[#This Row],[Adj Close]]/AF604-1)</f>
        <v>-6.9609640295079989E-2</v>
      </c>
      <c r="AH603" s="40">
        <v>40868</v>
      </c>
      <c r="AI603" s="42">
        <v>17.85445</v>
      </c>
      <c r="AJ603" s="39">
        <f>IF(ISBLANK(AH604),"",Short1[[#This Row],[Adj Close]]/AH604-1)</f>
        <v>-0.99956304422309783</v>
      </c>
      <c r="AN603" s="40">
        <v>40868</v>
      </c>
      <c r="AO603" s="42">
        <v>15.942022</v>
      </c>
      <c r="AP603" s="39">
        <f>IF(ISBLANK(AO604),"",Short3[[#This Row],[Adj Close]]/AO604-1)</f>
        <v>-2.5195917495318354E-2</v>
      </c>
      <c r="AQ603" s="32">
        <v>40868</v>
      </c>
      <c r="AR603" s="47">
        <v>3.1472709999999999</v>
      </c>
      <c r="AS603" s="36">
        <f>IF(ISBLANK(AR604),"",Short4[[#This Row],[Adj Close]]/AR604-1)</f>
        <v>-4.3112477657064829E-2</v>
      </c>
      <c r="AT603" s="40">
        <v>40868</v>
      </c>
      <c r="AU603" s="42">
        <v>40.628310999999997</v>
      </c>
      <c r="AV603" s="39">
        <f>IF(ISBLANK(AU604),"",Short5[[#This Row],[Adj Close]]/AU604-1)</f>
        <v>-6.7347688022247221E-2</v>
      </c>
      <c r="AZ603" s="40">
        <v>40868</v>
      </c>
      <c r="BA603" s="42">
        <v>38.298206</v>
      </c>
      <c r="BB603" s="39">
        <f>IF(ISBLANK(BA604),"",Short7[[#This Row],[Adj Close]]/BA604-1)</f>
        <v>-0.18447808091676621</v>
      </c>
    </row>
    <row r="604" spans="1:54" x14ac:dyDescent="0.25">
      <c r="A604" s="40">
        <v>40861</v>
      </c>
      <c r="B604" s="42">
        <v>1215.650024</v>
      </c>
      <c r="C604" s="39">
        <f>IF(ISBLANK(B605), "", GSPC[[#This Row],[Adj Close]]/B605-1)</f>
        <v>-3.8137399940892935E-2</v>
      </c>
      <c r="G604" s="32">
        <v>40861</v>
      </c>
      <c r="H604">
        <v>26.437277000000002</v>
      </c>
      <c r="I604" s="36">
        <f>IF(ISBLANK(H605),"",Long1[[#This Row],[Adj Close]]/H605-1)</f>
        <v>-5.1817758248376311E-2</v>
      </c>
      <c r="P604" s="40">
        <v>40861</v>
      </c>
      <c r="Q604" s="38">
        <v>21.568321000000001</v>
      </c>
      <c r="R604" s="39">
        <f>IF(ISBLANK(Q605),"",Long4[[#This Row],[Adj Close]]/Q605-1)</f>
        <v>-4.0075067789683838E-2</v>
      </c>
      <c r="V604" s="40">
        <v>40861</v>
      </c>
      <c r="W604" s="38">
        <v>4.9400000000000004</v>
      </c>
      <c r="X604" s="39">
        <f>IF(ISBLANK(W605),"",Long6[[#This Row],[Adj Close]]/W605-1)</f>
        <v>-2.5641025641025661E-2</v>
      </c>
      <c r="Y604" s="32">
        <v>40861</v>
      </c>
      <c r="Z604">
        <v>9.2410160000000001</v>
      </c>
      <c r="AA604" s="36">
        <f>IF(ISBLANK(Z605),"",Long7[[#This Row],[Adj Close]]/Z605-1)</f>
        <v>0.3800000836271733</v>
      </c>
      <c r="AE604" s="32">
        <v>40861</v>
      </c>
      <c r="AF604" s="47">
        <v>16.100586</v>
      </c>
      <c r="AG604" s="36">
        <f>IF(ISBLANK(AF605),"",Short0[[#This Row],[Adj Close]]/AF605-1)</f>
        <v>-2.429555036181863E-2</v>
      </c>
      <c r="AH604" s="40">
        <v>40861</v>
      </c>
      <c r="AI604" s="42">
        <v>18.850615999999999</v>
      </c>
      <c r="AJ604" s="39">
        <f>IF(ISBLANK(AH605),"",Short1[[#This Row],[Adj Close]]/AH605-1)</f>
        <v>-0.99953858579331278</v>
      </c>
      <c r="AN604" s="40">
        <v>40861</v>
      </c>
      <c r="AO604" s="42">
        <v>16.354078000000001</v>
      </c>
      <c r="AP604" s="39">
        <f>IF(ISBLANK(AO605),"",Short3[[#This Row],[Adj Close]]/AO605-1)</f>
        <v>-4.6449422907575921E-2</v>
      </c>
      <c r="AQ604" s="32">
        <v>40861</v>
      </c>
      <c r="AR604" s="47">
        <v>3.2890709999999999</v>
      </c>
      <c r="AS604" s="36">
        <f>IF(ISBLANK(AR605),"",Short4[[#This Row],[Adj Close]]/AR605-1)</f>
        <v>-7.3099295722850011E-2</v>
      </c>
      <c r="AT604" s="40">
        <v>40861</v>
      </c>
      <c r="AU604" s="42">
        <v>43.562119000000003</v>
      </c>
      <c r="AV604" s="39">
        <f>IF(ISBLANK(AU605),"",Short5[[#This Row],[Adj Close]]/AU605-1)</f>
        <v>-8.5150744744734275E-2</v>
      </c>
      <c r="AZ604" s="40">
        <v>40861</v>
      </c>
      <c r="BA604" s="42">
        <v>46.961590000000001</v>
      </c>
      <c r="BB604" s="39">
        <f>IF(ISBLANK(BA605),"",Short7[[#This Row],[Adj Close]]/BA605-1)</f>
        <v>-8.3666137021772169E-2</v>
      </c>
    </row>
    <row r="605" spans="1:54" x14ac:dyDescent="0.25">
      <c r="A605" s="40">
        <v>40854</v>
      </c>
      <c r="B605" s="42">
        <v>1263.849976</v>
      </c>
      <c r="C605" s="39">
        <f>IF(ISBLANK(B606), "", GSPC[[#This Row],[Adj Close]]/B606-1)</f>
        <v>8.4740998615433494E-3</v>
      </c>
      <c r="G605" s="32">
        <v>40854</v>
      </c>
      <c r="H605">
        <v>27.882062999999999</v>
      </c>
      <c r="I605" s="36">
        <f>IF(ISBLANK(H606),"",Long1[[#This Row],[Adj Close]]/H606-1)</f>
        <v>-2.2281187255557722E-2</v>
      </c>
      <c r="P605" s="40">
        <v>40854</v>
      </c>
      <c r="Q605" s="38">
        <v>22.468758000000001</v>
      </c>
      <c r="R605" s="39">
        <f>IF(ISBLANK(Q606),"",Long4[[#This Row],[Adj Close]]/Q606-1)</f>
        <v>-1.5412904404147665E-2</v>
      </c>
      <c r="V605" s="40">
        <v>40854</v>
      </c>
      <c r="W605" s="38">
        <v>5.07</v>
      </c>
      <c r="X605" s="39">
        <f>IF(ISBLANK(W606),"",Long6[[#This Row],[Adj Close]]/W606-1)</f>
        <v>0.16605335786568554</v>
      </c>
      <c r="Y605" s="32">
        <v>40854</v>
      </c>
      <c r="Z605">
        <v>6.6963879999999998</v>
      </c>
      <c r="AA605" s="36">
        <f>IF(ISBLANK(Z606),"",Long7[[#This Row],[Adj Close]]/Z606-1)</f>
        <v>-0.25925927564710405</v>
      </c>
      <c r="AE605" s="32">
        <v>40854</v>
      </c>
      <c r="AF605" s="47">
        <v>16.501498999999999</v>
      </c>
      <c r="AG605" s="36">
        <f>IF(ISBLANK(AF606),"",Short0[[#This Row],[Adj Close]]/AF606-1)</f>
        <v>5.4746805142554811E-2</v>
      </c>
      <c r="AH605" s="40">
        <v>40854</v>
      </c>
      <c r="AI605" s="42">
        <v>19.568138000000001</v>
      </c>
      <c r="AJ605" s="39">
        <f>IF(ISBLANK(AH606),"",Short1[[#This Row],[Adj Close]]/AH606-1)</f>
        <v>-0.99952094063211494</v>
      </c>
      <c r="AN605" s="40">
        <v>40854</v>
      </c>
      <c r="AO605" s="42">
        <v>17.150718999999999</v>
      </c>
      <c r="AP605" s="39">
        <f>IF(ISBLANK(AO606),"",Short3[[#This Row],[Adj Close]]/AO606-1)</f>
        <v>1.1885289232481444E-2</v>
      </c>
      <c r="AQ605" s="32">
        <v>40854</v>
      </c>
      <c r="AR605" s="47">
        <v>3.5484610000000001</v>
      </c>
      <c r="AS605" s="36">
        <f>IF(ISBLANK(AR606),"",Short4[[#This Row],[Adj Close]]/AR606-1)</f>
        <v>-0.16244912622078767</v>
      </c>
      <c r="AT605" s="40">
        <v>40854</v>
      </c>
      <c r="AU605" s="42">
        <v>47.616717999999999</v>
      </c>
      <c r="AV605" s="39">
        <f>IF(ISBLANK(AU606),"",Short5[[#This Row],[Adj Close]]/AU606-1)</f>
        <v>-4.4866834330860028E-3</v>
      </c>
      <c r="AZ605" s="40">
        <v>40854</v>
      </c>
      <c r="BA605" s="42">
        <v>51.249431999999999</v>
      </c>
      <c r="BB605" s="39">
        <f>IF(ISBLANK(BA606),"",Short7[[#This Row],[Adj Close]]/BA606-1)</f>
        <v>1.1929947134021734E-2</v>
      </c>
    </row>
    <row r="606" spans="1:54" x14ac:dyDescent="0.25">
      <c r="A606" s="40">
        <v>40847</v>
      </c>
      <c r="B606" s="42">
        <v>1253.2299800000001</v>
      </c>
      <c r="C606" s="39">
        <f>IF(ISBLANK(B607), "", GSPC[[#This Row],[Adj Close]]/B607-1)</f>
        <v>-2.4792027673492756E-2</v>
      </c>
      <c r="G606" s="32">
        <v>40847</v>
      </c>
      <c r="H606">
        <v>28.517465999999999</v>
      </c>
      <c r="I606" s="36">
        <f>IF(ISBLANK(H607),"",Long1[[#This Row],[Adj Close]]/H607-1)</f>
        <v>2.3929865342968704E-3</v>
      </c>
      <c r="P606" s="40">
        <v>40847</v>
      </c>
      <c r="Q606" s="38">
        <v>22.820488000000001</v>
      </c>
      <c r="R606" s="39">
        <f>IF(ISBLANK(Q607),"",Long4[[#This Row],[Adj Close]]/Q607-1)</f>
        <v>-2.6118416347067797E-2</v>
      </c>
      <c r="V606" s="40">
        <v>40847</v>
      </c>
      <c r="W606" s="38">
        <v>4.3479999999999999</v>
      </c>
      <c r="X606" s="39">
        <f>IF(ISBLANK(W607),"",Long6[[#This Row],[Adj Close]]/W607-1)</f>
        <v>-3.9752650176678395E-2</v>
      </c>
      <c r="Y606" s="32">
        <v>40847</v>
      </c>
      <c r="Z606">
        <v>9.0401240000000005</v>
      </c>
      <c r="AA606" s="36">
        <f>IF(ISBLANK(Z607),"",Long7[[#This Row],[Adj Close]]/Z607-1)</f>
        <v>-8.1632692452454969E-2</v>
      </c>
      <c r="AE606" s="32">
        <v>40847</v>
      </c>
      <c r="AF606" s="47">
        <v>15.644985999999999</v>
      </c>
      <c r="AG606" s="36">
        <f>IF(ISBLANK(AF607),"",Short0[[#This Row],[Adj Close]]/AF607-1)</f>
        <v>7.0374893776599112E-3</v>
      </c>
      <c r="AH606" s="40">
        <v>40847</v>
      </c>
      <c r="AI606" s="42">
        <v>19.024775999999999</v>
      </c>
      <c r="AJ606" s="39">
        <f>IF(ISBLANK(AH607),"",Short1[[#This Row],[Adj Close]]/AH607-1)</f>
        <v>-0.99953416317335941</v>
      </c>
      <c r="AN606" s="40">
        <v>40847</v>
      </c>
      <c r="AO606" s="42">
        <v>16.949272000000001</v>
      </c>
      <c r="AP606" s="39">
        <f>IF(ISBLANK(AO607),"",Short3[[#This Row],[Adj Close]]/AO607-1)</f>
        <v>-8.7278059031467237E-2</v>
      </c>
      <c r="AQ606" s="32">
        <v>40847</v>
      </c>
      <c r="AR606" s="47">
        <v>4.2367109999999997</v>
      </c>
      <c r="AS606" s="36">
        <f>IF(ISBLANK(AR607),"",Short4[[#This Row],[Adj Close]]/AR607-1)</f>
        <v>-7.2933883619763495E-3</v>
      </c>
      <c r="AT606" s="40">
        <v>40847</v>
      </c>
      <c r="AU606" s="42">
        <v>47.831322</v>
      </c>
      <c r="AV606" s="39">
        <f>IF(ISBLANK(AU607),"",Short5[[#This Row],[Adj Close]]/AU607-1)</f>
        <v>-6.2459411279201182E-2</v>
      </c>
      <c r="AZ606" s="40">
        <v>40847</v>
      </c>
      <c r="BA606" s="42">
        <v>50.645237000000002</v>
      </c>
      <c r="BB606" s="39">
        <f>IF(ISBLANK(BA607),"",Short7[[#This Row],[Adj Close]]/BA607-1)</f>
        <v>8.4063166606361595E-2</v>
      </c>
    </row>
    <row r="607" spans="1:54" x14ac:dyDescent="0.25">
      <c r="A607" s="40">
        <v>40840</v>
      </c>
      <c r="B607" s="42">
        <v>1285.089966</v>
      </c>
      <c r="C607" s="39">
        <f>IF(ISBLANK(B608), "", GSPC[[#This Row],[Adj Close]]/B608-1)</f>
        <v>3.7827551786795865E-2</v>
      </c>
      <c r="G607" s="32">
        <v>40840</v>
      </c>
      <c r="H607">
        <v>28.449387000000002</v>
      </c>
      <c r="I607" s="36">
        <f>IF(ISBLANK(H608),"",Long1[[#This Row],[Adj Close]]/H608-1)</f>
        <v>1.1021365385166293E-2</v>
      </c>
      <c r="P607" s="40">
        <v>40840</v>
      </c>
      <c r="Q607" s="38">
        <v>23.432507999999999</v>
      </c>
      <c r="R607" s="39">
        <f>IF(ISBLANK(Q608),"",Long4[[#This Row],[Adj Close]]/Q608-1)</f>
        <v>0.10738044654838386</v>
      </c>
      <c r="V607" s="40">
        <v>40840</v>
      </c>
      <c r="W607" s="38">
        <v>4.5279999999999996</v>
      </c>
      <c r="X607" s="39">
        <f>IF(ISBLANK(W608),"",Long6[[#This Row],[Adj Close]]/W608-1)</f>
        <v>6.4159811985898818E-2</v>
      </c>
      <c r="Y607" s="32">
        <v>40840</v>
      </c>
      <c r="Z607">
        <v>9.8436909999999997</v>
      </c>
      <c r="AA607" s="36">
        <f>IF(ISBLANK(Z608),"",Long7[[#This Row],[Adj Close]]/Z608-1)</f>
        <v>-8.6956489476806231E-2</v>
      </c>
      <c r="AE607" s="32">
        <v>40840</v>
      </c>
      <c r="AF607" s="47">
        <v>15.535653999999999</v>
      </c>
      <c r="AG607" s="36">
        <f>IF(ISBLANK(AF608),"",Short0[[#This Row],[Adj Close]]/AF608-1)</f>
        <v>2.1797001850864417E-2</v>
      </c>
      <c r="AH607" s="40">
        <v>40840</v>
      </c>
      <c r="AI607" s="42">
        <v>18.460508000000001</v>
      </c>
      <c r="AJ607" s="39">
        <f>IF(ISBLANK(AH608),"",Short1[[#This Row],[Adj Close]]/AH608-1)</f>
        <v>-0.99954790223593659</v>
      </c>
      <c r="AN607" s="40">
        <v>40840</v>
      </c>
      <c r="AO607" s="42">
        <v>18.570028000000001</v>
      </c>
      <c r="AP607" s="39">
        <f>IF(ISBLANK(AO608),"",Short3[[#This Row],[Adj Close]]/AO608-1)</f>
        <v>0.12416828622528486</v>
      </c>
      <c r="AQ607" s="32">
        <v>40840</v>
      </c>
      <c r="AR607" s="47">
        <v>4.2678380000000002</v>
      </c>
      <c r="AS607" s="36">
        <f>IF(ISBLANK(AR608),"",Short4[[#This Row],[Adj Close]]/AR608-1)</f>
        <v>0.15868569430387169</v>
      </c>
      <c r="AT607" s="40">
        <v>40840</v>
      </c>
      <c r="AU607" s="42">
        <v>51.017868</v>
      </c>
      <c r="AV607" s="39">
        <f>IF(ISBLANK(AU608),"",Short5[[#This Row],[Adj Close]]/AU608-1)</f>
        <v>6.0051210799659582E-2</v>
      </c>
      <c r="AZ607" s="40">
        <v>40840</v>
      </c>
      <c r="BA607" s="42">
        <v>46.717976</v>
      </c>
      <c r="BB607" s="39">
        <f>IF(ISBLANK(BA608),"",Short7[[#This Row],[Adj Close]]/BA608-1)</f>
        <v>-8.069340315876472E-3</v>
      </c>
    </row>
    <row r="608" spans="1:54" x14ac:dyDescent="0.25">
      <c r="A608" s="40">
        <v>40833</v>
      </c>
      <c r="B608" s="42">
        <v>1238.25</v>
      </c>
      <c r="C608" s="39">
        <f>IF(ISBLANK(B609), "", GSPC[[#This Row],[Adj Close]]/B609-1)</f>
        <v>1.1163047323305975E-2</v>
      </c>
      <c r="G608" s="32">
        <v>40833</v>
      </c>
      <c r="H608">
        <v>28.139254000000001</v>
      </c>
      <c r="I608" s="36">
        <f>IF(ISBLANK(H609),"",Long1[[#This Row],[Adj Close]]/H609-1)</f>
        <v>-4.9483033246923158E-3</v>
      </c>
      <c r="P608" s="40">
        <v>40833</v>
      </c>
      <c r="Q608" s="38">
        <v>21.160305000000001</v>
      </c>
      <c r="R608" s="39">
        <f>IF(ISBLANK(Q609),"",Long4[[#This Row],[Adj Close]]/Q609-1)</f>
        <v>-8.8962921874002898E-3</v>
      </c>
      <c r="V608" s="40">
        <v>40833</v>
      </c>
      <c r="W608" s="38">
        <v>4.2549999999999999</v>
      </c>
      <c r="X608" s="39">
        <f>IF(ISBLANK(W609),"",Long6[[#This Row],[Adj Close]]/W609-1)</f>
        <v>-6.0706401766004503E-2</v>
      </c>
      <c r="Y608" s="32">
        <v>40833</v>
      </c>
      <c r="Z608">
        <v>10.781185000000001</v>
      </c>
      <c r="AA608" s="36">
        <f>IF(ISBLANK(Z609),"",Long7[[#This Row],[Adj Close]]/Z609-1)</f>
        <v>-5.2941181637862655E-2</v>
      </c>
      <c r="AE608" s="32">
        <v>40833</v>
      </c>
      <c r="AF608" s="47">
        <v>15.204247000000001</v>
      </c>
      <c r="AG608" s="36">
        <f>IF(ISBLANK(AF609),"",Short0[[#This Row],[Adj Close]]/AF609-1)</f>
        <v>9.2749997538405626E-2</v>
      </c>
      <c r="AH608" s="40">
        <v>40833</v>
      </c>
      <c r="AI608" s="42">
        <v>18.167925</v>
      </c>
      <c r="AJ608" s="39">
        <f>IF(ISBLANK(AH609),"",Short1[[#This Row],[Adj Close]]/AH609-1)</f>
        <v>-0.99955499130456082</v>
      </c>
      <c r="AN608" s="40">
        <v>40833</v>
      </c>
      <c r="AO608" s="42">
        <v>16.518903999999999</v>
      </c>
      <c r="AP608" s="39">
        <f>IF(ISBLANK(AO609),"",Short3[[#This Row],[Adj Close]]/AO609-1)</f>
        <v>2.0939612297798726E-2</v>
      </c>
      <c r="AQ608" s="32">
        <v>40833</v>
      </c>
      <c r="AR608" s="47">
        <v>3.683344</v>
      </c>
      <c r="AS608" s="36">
        <f>IF(ISBLANK(AR609),"",Short4[[#This Row],[Adj Close]]/AR609-1)</f>
        <v>0.17549642772457208</v>
      </c>
      <c r="AT608" s="40">
        <v>40833</v>
      </c>
      <c r="AU608" s="42">
        <v>48.127738999999998</v>
      </c>
      <c r="AV608" s="39">
        <f>IF(ISBLANK(AU609),"",Short5[[#This Row],[Adj Close]]/AU609-1)</f>
        <v>2.3463639368654254E-2</v>
      </c>
      <c r="AZ608" s="40">
        <v>40833</v>
      </c>
      <c r="BA608" s="42">
        <v>47.098025999999997</v>
      </c>
      <c r="BB608" s="39">
        <f>IF(ISBLANK(BA609),"",Short7[[#This Row],[Adj Close]]/BA609-1)</f>
        <v>-5.8995333719914056E-2</v>
      </c>
    </row>
    <row r="609" spans="1:54" x14ac:dyDescent="0.25">
      <c r="A609" s="40">
        <v>40826</v>
      </c>
      <c r="B609" s="42">
        <v>1224.579956</v>
      </c>
      <c r="C609" s="39">
        <f>IF(ISBLANK(B610), "", GSPC[[#This Row],[Adj Close]]/B610-1)</f>
        <v>5.982032898844869E-2</v>
      </c>
      <c r="G609" s="32">
        <v>40826</v>
      </c>
      <c r="H609">
        <v>28.279188000000001</v>
      </c>
      <c r="I609" s="36">
        <f>IF(ISBLANK(H610),"",Long1[[#This Row],[Adj Close]]/H610-1)</f>
        <v>6.1772331378447287E-2</v>
      </c>
      <c r="P609" s="40">
        <v>40826</v>
      </c>
      <c r="Q609" s="38">
        <v>21.350242999999999</v>
      </c>
      <c r="R609" s="39">
        <f>IF(ISBLANK(Q610),"",Long4[[#This Row],[Adj Close]]/Q610-1)</f>
        <v>0.12199623087129852</v>
      </c>
      <c r="V609" s="40">
        <v>40826</v>
      </c>
      <c r="W609" s="38">
        <v>4.53</v>
      </c>
      <c r="X609" s="39">
        <f>IF(ISBLANK(W610),"",Long6[[#This Row],[Adj Close]]/W610-1)</f>
        <v>0.152378529636225</v>
      </c>
      <c r="Y609" s="32">
        <v>40826</v>
      </c>
      <c r="Z609">
        <v>11.38386</v>
      </c>
      <c r="AA609" s="36">
        <f>IF(ISBLANK(Z610),"",Long7[[#This Row],[Adj Close]]/Z610-1)</f>
        <v>-5.8479634304047234E-3</v>
      </c>
      <c r="AE609" s="32">
        <v>40826</v>
      </c>
      <c r="AF609" s="47">
        <v>13.913747000000001</v>
      </c>
      <c r="AG609" s="36">
        <f>IF(ISBLANK(AF610),"",Short0[[#This Row],[Adj Close]]/AF610-1)</f>
        <v>8.4277918092434234E-2</v>
      </c>
      <c r="AH609" s="40">
        <v>40826</v>
      </c>
      <c r="AI609" s="42">
        <v>17.875347000000001</v>
      </c>
      <c r="AJ609" s="39">
        <f>IF(ISBLANK(AH610),"",Short1[[#This Row],[Adj Close]]/AH610-1)</f>
        <v>-0.99956208268208435</v>
      </c>
      <c r="AN609" s="40">
        <v>40826</v>
      </c>
      <c r="AO609" s="42">
        <v>16.180098999999998</v>
      </c>
      <c r="AP609" s="39">
        <f>IF(ISBLANK(AO610),"",Short3[[#This Row],[Adj Close]]/AO610-1)</f>
        <v>2.0207873964113832E-2</v>
      </c>
      <c r="AQ609" s="32">
        <v>40826</v>
      </c>
      <c r="AR609" s="47">
        <v>3.1334369999999998</v>
      </c>
      <c r="AS609" s="36">
        <f>IF(ISBLANK(AR610),"",Short4[[#This Row],[Adj Close]]/AR610-1)</f>
        <v>0.22930790162514336</v>
      </c>
      <c r="AT609" s="40">
        <v>40826</v>
      </c>
      <c r="AU609" s="42">
        <v>47.024375999999997</v>
      </c>
      <c r="AV609" s="39">
        <f>IF(ISBLANK(AU610),"",Short5[[#This Row],[Adj Close]]/AU610-1)</f>
        <v>0.11564744958897011</v>
      </c>
      <c r="AZ609" s="40">
        <v>40826</v>
      </c>
      <c r="BA609" s="42">
        <v>50.050789000000002</v>
      </c>
      <c r="BB609" s="39">
        <f>IF(ISBLANK(BA610),"",Short7[[#This Row],[Adj Close]]/BA610-1)</f>
        <v>0.15910628640242708</v>
      </c>
    </row>
    <row r="610" spans="1:54" x14ac:dyDescent="0.25">
      <c r="A610" s="40">
        <v>40819</v>
      </c>
      <c r="B610" s="42">
        <v>1155.459961</v>
      </c>
      <c r="C610" s="39">
        <f>IF(ISBLANK(B611), "", GSPC[[#This Row],[Adj Close]]/B611-1)</f>
        <v>2.1247561528970005E-2</v>
      </c>
      <c r="G610" s="32">
        <v>40819</v>
      </c>
      <c r="H610">
        <v>26.633946999999999</v>
      </c>
      <c r="I610" s="36">
        <f>IF(ISBLANK(H611),"",Long1[[#This Row],[Adj Close]]/H611-1)</f>
        <v>7.1026523501466654E-2</v>
      </c>
      <c r="P610" s="40">
        <v>40819</v>
      </c>
      <c r="Q610" s="38">
        <v>19.028801000000001</v>
      </c>
      <c r="R610" s="39">
        <f>IF(ISBLANK(Q611),"",Long4[[#This Row],[Adj Close]]/Q611-1)</f>
        <v>6.328622412211482E-2</v>
      </c>
      <c r="V610" s="40">
        <v>40819</v>
      </c>
      <c r="W610" s="38">
        <v>3.931</v>
      </c>
      <c r="X610" s="39">
        <f>IF(ISBLANK(W611),"",Long6[[#This Row],[Adj Close]]/W611-1)</f>
        <v>-3.6991670749632499E-2</v>
      </c>
      <c r="Y610" s="32">
        <v>40819</v>
      </c>
      <c r="Z610">
        <v>11.450824000000001</v>
      </c>
      <c r="AA610" s="36">
        <f>IF(ISBLANK(Z611),"",Long7[[#This Row],[Adj Close]]/Z611-1)</f>
        <v>-1.7241324560375748E-2</v>
      </c>
      <c r="AE610" s="32">
        <v>40819</v>
      </c>
      <c r="AF610" s="47">
        <v>12.832269999999999</v>
      </c>
      <c r="AG610" s="36">
        <f>IF(ISBLANK(AF611),"",Short0[[#This Row],[Adj Close]]/AF611-1)</f>
        <v>4.2835653631766002E-2</v>
      </c>
      <c r="AH610" s="40">
        <v>40819</v>
      </c>
      <c r="AI610" s="42">
        <v>17.255348000000001</v>
      </c>
      <c r="AJ610" s="39">
        <f>IF(ISBLANK(AH611),"",Short1[[#This Row],[Adj Close]]/AH611-1)</f>
        <v>-0.99957719915711063</v>
      </c>
      <c r="AN610" s="40">
        <v>40819</v>
      </c>
      <c r="AO610" s="42">
        <v>15.85961</v>
      </c>
      <c r="AP610" s="39">
        <f>IF(ISBLANK(AO611),"",Short3[[#This Row],[Adj Close]]/AO611-1)</f>
        <v>1.9423123450419411E-2</v>
      </c>
      <c r="AQ610" s="32">
        <v>40819</v>
      </c>
      <c r="AR610" s="47">
        <v>2.5489440000000001</v>
      </c>
      <c r="AS610" s="36">
        <f>IF(ISBLANK(AR611),"",Short4[[#This Row],[Adj Close]]/AR611-1)</f>
        <v>-3.9113356203113736E-2</v>
      </c>
      <c r="AT610" s="40">
        <v>40819</v>
      </c>
      <c r="AU610" s="42">
        <v>42.149853</v>
      </c>
      <c r="AV610" s="39">
        <f>IF(ISBLANK(AU611),"",Short5[[#This Row],[Adj Close]]/AU611-1)</f>
        <v>4.5334103336807319E-2</v>
      </c>
      <c r="AZ610" s="40">
        <v>40819</v>
      </c>
      <c r="BA610" s="42">
        <v>43.180500000000002</v>
      </c>
      <c r="BB610" s="39">
        <f>IF(ISBLANK(BA611),"",Short7[[#This Row],[Adj Close]]/BA611-1)</f>
        <v>-7.5719804299741011E-2</v>
      </c>
    </row>
    <row r="611" spans="1:54" x14ac:dyDescent="0.25">
      <c r="A611" s="40">
        <v>40812</v>
      </c>
      <c r="B611" s="42">
        <v>1131.420044</v>
      </c>
      <c r="C611" s="39">
        <f>IF(ISBLANK(B612), "", GSPC[[#This Row],[Adj Close]]/B612-1)</f>
        <v>-4.408551131119598E-3</v>
      </c>
      <c r="G611" s="32">
        <v>40812</v>
      </c>
      <c r="H611">
        <v>24.867681999999999</v>
      </c>
      <c r="I611" s="36">
        <f>IF(ISBLANK(H612),"",Long1[[#This Row],[Adj Close]]/H612-1)</f>
        <v>6.5122256765420161E-2</v>
      </c>
      <c r="P611" s="40">
        <v>40812</v>
      </c>
      <c r="Q611" s="38">
        <v>17.896217</v>
      </c>
      <c r="R611" s="39">
        <f>IF(ISBLANK(Q612),"",Long4[[#This Row],[Adj Close]]/Q612-1)</f>
        <v>-5.8616013477811313E-3</v>
      </c>
      <c r="V611" s="40">
        <v>40812</v>
      </c>
      <c r="W611" s="38">
        <v>4.0819999999999999</v>
      </c>
      <c r="X611" s="39">
        <f>IF(ISBLANK(W612),"",Long6[[#This Row],[Adj Close]]/W612-1)</f>
        <v>7.7044854881266334E-2</v>
      </c>
      <c r="Y611" s="32">
        <v>40812</v>
      </c>
      <c r="Z611">
        <v>11.651714999999999</v>
      </c>
      <c r="AA611" s="36">
        <f>IF(ISBLANK(Z612),"",Long7[[#This Row],[Adj Close]]/Z612-1)</f>
        <v>2.3529365259235435E-2</v>
      </c>
      <c r="AE611" s="32">
        <v>40812</v>
      </c>
      <c r="AF611" s="47">
        <v>12.30517</v>
      </c>
      <c r="AG611" s="36">
        <f>IF(ISBLANK(AF612),"",Short0[[#This Row],[Adj Close]]/AF612-1)</f>
        <v>1.0447911698665546E-2</v>
      </c>
      <c r="AH611" s="40">
        <v>40812</v>
      </c>
      <c r="AI611" s="42">
        <v>16.124791999999999</v>
      </c>
      <c r="AJ611" s="39">
        <f>IF(ISBLANK(AH612),"",Short1[[#This Row],[Adj Close]]/AH612-1)</f>
        <v>-0.99960483293714009</v>
      </c>
      <c r="AN611" s="40">
        <v>40812</v>
      </c>
      <c r="AO611" s="42">
        <v>15.557435999999999</v>
      </c>
      <c r="AP611" s="39">
        <f>IF(ISBLANK(AO612),"",Short3[[#This Row],[Adj Close]]/AO612-1)</f>
        <v>-7.1077063035420385E-2</v>
      </c>
      <c r="AQ611" s="32">
        <v>40812</v>
      </c>
      <c r="AR611" s="47">
        <v>2.6526999999999998</v>
      </c>
      <c r="AS611" s="36">
        <f>IF(ISBLANK(AR612),"",Short4[[#This Row],[Adj Close]]/AR612-1)</f>
        <v>-6.6909750154682701E-2</v>
      </c>
      <c r="AT611" s="40">
        <v>40812</v>
      </c>
      <c r="AU611" s="42">
        <v>40.321896000000002</v>
      </c>
      <c r="AV611" s="39">
        <f>IF(ISBLANK(AU612),"",Short5[[#This Row],[Adj Close]]/AU612-1)</f>
        <v>-0.15130002955787014</v>
      </c>
      <c r="AZ611" s="40">
        <v>40812</v>
      </c>
      <c r="BA611" s="42">
        <v>46.717976</v>
      </c>
      <c r="BB611" s="39">
        <f>IF(ISBLANK(BA612),"",Short7[[#This Row],[Adj Close]]/BA612-1)</f>
        <v>-6.2939590782512433E-2</v>
      </c>
    </row>
    <row r="612" spans="1:54" x14ac:dyDescent="0.25">
      <c r="A612" s="40">
        <v>40805</v>
      </c>
      <c r="B612" s="42">
        <v>1136.4300539999999</v>
      </c>
      <c r="C612" s="39">
        <f>IF(ISBLANK(B613), "", GSPC[[#This Row],[Adj Close]]/B613-1)</f>
        <v>-6.5443504038260381E-2</v>
      </c>
      <c r="G612" s="32">
        <v>40805</v>
      </c>
      <c r="H612">
        <v>23.347256000000002</v>
      </c>
      <c r="I612" s="36">
        <f>IF(ISBLANK(H613),"",Long1[[#This Row],[Adj Close]]/H613-1)</f>
        <v>-4.5609060871136364E-2</v>
      </c>
      <c r="P612" s="40">
        <v>40805</v>
      </c>
      <c r="Q612" s="38">
        <v>18.001736000000001</v>
      </c>
      <c r="R612" s="39">
        <f>IF(ISBLANK(Q613),"",Long4[[#This Row],[Adj Close]]/Q613-1)</f>
        <v>-0.15683695028670153</v>
      </c>
      <c r="V612" s="40">
        <v>40805</v>
      </c>
      <c r="W612" s="38">
        <v>3.79</v>
      </c>
      <c r="X612" s="39">
        <f>IF(ISBLANK(W613),"",Long6[[#This Row],[Adj Close]]/W613-1)</f>
        <v>-8.6746987951807353E-2</v>
      </c>
      <c r="Y612" s="32">
        <v>40805</v>
      </c>
      <c r="Z612">
        <v>11.38386</v>
      </c>
      <c r="AA612" s="36">
        <f>IF(ISBLANK(Z613),"",Long7[[#This Row],[Adj Close]]/Z613-1)</f>
        <v>-8.1081063627846839E-2</v>
      </c>
      <c r="AE612" s="32">
        <v>40805</v>
      </c>
      <c r="AF612" s="47">
        <v>12.177936000000001</v>
      </c>
      <c r="AG612" s="36">
        <f>IF(ISBLANK(AF613),"",Short0[[#This Row],[Adj Close]]/AF613-1)</f>
        <v>-2.8985470267566926E-2</v>
      </c>
      <c r="AH612" s="40">
        <v>40805</v>
      </c>
      <c r="AI612" s="42">
        <v>16.733796999999999</v>
      </c>
      <c r="AJ612" s="39">
        <f>IF(ISBLANK(AH613),"",Short1[[#This Row],[Adj Close]]/AH613-1)</f>
        <v>-0.99958983781067701</v>
      </c>
      <c r="AN612" s="40">
        <v>40805</v>
      </c>
      <c r="AO612" s="42">
        <v>16.747821999999999</v>
      </c>
      <c r="AP612" s="39">
        <f>IF(ISBLANK(AO613),"",Short3[[#This Row],[Adj Close]]/AO613-1)</f>
        <v>-0.10823989134340295</v>
      </c>
      <c r="AQ612" s="32">
        <v>40805</v>
      </c>
      <c r="AR612" s="47">
        <v>2.8429190000000002</v>
      </c>
      <c r="AS612" s="36">
        <f>IF(ISBLANK(AR613),"",Short4[[#This Row],[Adj Close]]/AR613-1)</f>
        <v>-0.17552674408757807</v>
      </c>
      <c r="AT612" s="40">
        <v>40805</v>
      </c>
      <c r="AU612" s="42">
        <v>47.510188999999997</v>
      </c>
      <c r="AV612" s="39">
        <f>IF(ISBLANK(AU613),"",Short5[[#This Row],[Adj Close]]/AU613-1)</f>
        <v>-0.18720917310264651</v>
      </c>
      <c r="AZ612" s="40">
        <v>40805</v>
      </c>
      <c r="BA612" s="42">
        <v>49.855885000000001</v>
      </c>
      <c r="BB612" s="39">
        <f>IF(ISBLANK(BA613),"",Short7[[#This Row],[Adj Close]]/BA613-1)</f>
        <v>-7.9856176995506067E-2</v>
      </c>
    </row>
    <row r="613" spans="1:54" x14ac:dyDescent="0.25">
      <c r="A613" s="40">
        <v>40798</v>
      </c>
      <c r="B613" s="42">
        <v>1216.01001</v>
      </c>
      <c r="C613" s="39">
        <f>IF(ISBLANK(B614), "", GSPC[[#This Row],[Adj Close]]/B614-1)</f>
        <v>5.3524887648473518E-2</v>
      </c>
      <c r="G613" s="32">
        <v>40798</v>
      </c>
      <c r="H613">
        <v>24.462990000000001</v>
      </c>
      <c r="I613" s="36">
        <f>IF(ISBLANK(H614),"",Long1[[#This Row],[Adj Close]]/H614-1)</f>
        <v>1.0467135227638202E-2</v>
      </c>
      <c r="P613" s="40">
        <v>40798</v>
      </c>
      <c r="Q613" s="38">
        <v>21.350242999999999</v>
      </c>
      <c r="R613" s="39">
        <f>IF(ISBLANK(Q614),"",Long4[[#This Row],[Adj Close]]/Q614-1)</f>
        <v>2.6030555466916905E-2</v>
      </c>
      <c r="V613" s="40">
        <v>40798</v>
      </c>
      <c r="W613" s="38">
        <v>4.1500000000000004</v>
      </c>
      <c r="X613" s="39">
        <f>IF(ISBLANK(W614),"",Long6[[#This Row],[Adj Close]]/W614-1)</f>
        <v>1.4918072878454369E-2</v>
      </c>
      <c r="Y613" s="32">
        <v>40798</v>
      </c>
      <c r="Z613">
        <v>12.388318</v>
      </c>
      <c r="AA613" s="36">
        <f>IF(ISBLANK(Z614),"",Long7[[#This Row],[Adj Close]]/Z614-1)</f>
        <v>7.558135294728463E-2</v>
      </c>
      <c r="AE613" s="32">
        <v>40798</v>
      </c>
      <c r="AF613" s="47">
        <v>12.541456</v>
      </c>
      <c r="AG613" s="36">
        <f>IF(ISBLANK(AF614),"",Short0[[#This Row],[Adj Close]]/AF614-1)</f>
        <v>2.3738507134808629E-2</v>
      </c>
      <c r="AH613" s="40">
        <v>40798</v>
      </c>
      <c r="AI613" s="42">
        <v>17.598859999999998</v>
      </c>
      <c r="AJ613" s="39">
        <f>IF(ISBLANK(AH614),"",Short1[[#This Row],[Adj Close]]/AH614-1)</f>
        <v>-0.99956856022161755</v>
      </c>
      <c r="AN613" s="40">
        <v>40798</v>
      </c>
      <c r="AO613" s="42">
        <v>18.780636000000001</v>
      </c>
      <c r="AP613" s="39">
        <f>IF(ISBLANK(AO614),"",Short3[[#This Row],[Adj Close]]/AO614-1)</f>
        <v>5.9400934136600636E-2</v>
      </c>
      <c r="AQ613" s="32">
        <v>40798</v>
      </c>
      <c r="AR613" s="47">
        <v>3.4481639999999998</v>
      </c>
      <c r="AS613" s="36">
        <f>IF(ISBLANK(AR614),"",Short4[[#This Row],[Adj Close]]/AR614-1)</f>
        <v>-0.11377776155741526</v>
      </c>
      <c r="AT613" s="40">
        <v>40798</v>
      </c>
      <c r="AU613" s="42">
        <v>58.453156</v>
      </c>
      <c r="AV613" s="39">
        <f>IF(ISBLANK(AU614),"",Short5[[#This Row],[Adj Close]]/AU614-1)</f>
        <v>1.4577326474640051E-2</v>
      </c>
      <c r="AZ613" s="40">
        <v>40798</v>
      </c>
      <c r="BA613" s="42">
        <v>54.182709000000003</v>
      </c>
      <c r="BB613" s="39">
        <f>IF(ISBLANK(BA614),"",Short7[[#This Row],[Adj Close]]/BA614-1)</f>
        <v>0.11736356379993995</v>
      </c>
    </row>
    <row r="614" spans="1:54" x14ac:dyDescent="0.25">
      <c r="A614" s="40">
        <v>40791</v>
      </c>
      <c r="B614" s="42">
        <v>1154.2299800000001</v>
      </c>
      <c r="C614" s="39">
        <f>IF(ISBLANK(B615), "", GSPC[[#This Row],[Adj Close]]/B615-1)</f>
        <v>-1.6814732478365846E-2</v>
      </c>
      <c r="G614" s="32">
        <v>40791</v>
      </c>
      <c r="H614">
        <v>24.209585000000001</v>
      </c>
      <c r="I614" s="36">
        <f>IF(ISBLANK(H615),"",Long1[[#This Row],[Adj Close]]/H615-1)</f>
        <v>-4.3055644876724197E-2</v>
      </c>
      <c r="P614" s="40">
        <v>40791</v>
      </c>
      <c r="Q614" s="38">
        <v>20.808584</v>
      </c>
      <c r="R614" s="39">
        <f>IF(ISBLANK(Q615),"",Long4[[#This Row],[Adj Close]]/Q615-1)</f>
        <v>-2.6427075010593826E-2</v>
      </c>
      <c r="V614" s="40">
        <v>40791</v>
      </c>
      <c r="W614" s="38">
        <v>4.0890000000000004</v>
      </c>
      <c r="X614" s="39">
        <f>IF(ISBLANK(W615),"",Long6[[#This Row],[Adj Close]]/W615-1)</f>
        <v>-0.13915789473684204</v>
      </c>
      <c r="Y614" s="32">
        <v>40791</v>
      </c>
      <c r="Z614">
        <v>11.517787999999999</v>
      </c>
      <c r="AA614" s="36">
        <f>IF(ISBLANK(Z615),"",Long7[[#This Row],[Adj Close]]/Z615-1)</f>
        <v>-0.23555556381502896</v>
      </c>
      <c r="AE614" s="32">
        <v>40791</v>
      </c>
      <c r="AF614" s="47">
        <v>12.250643999999999</v>
      </c>
      <c r="AG614" s="36">
        <f>IF(ISBLANK(AF615),"",Short0[[#This Row],[Adj Close]]/AF615-1)</f>
        <v>-2.8818167137711348E-2</v>
      </c>
      <c r="AH614" s="40">
        <v>40791</v>
      </c>
      <c r="AI614" s="42">
        <v>16.955249999999999</v>
      </c>
      <c r="AJ614" s="39">
        <f>IF(ISBLANK(AH615),"",Short1[[#This Row],[Adj Close]]/AH615-1)</f>
        <v>-0.99958426711455473</v>
      </c>
      <c r="AN614" s="40">
        <v>40791</v>
      </c>
      <c r="AO614" s="42">
        <v>17.727599999999999</v>
      </c>
      <c r="AP614" s="39">
        <f>IF(ISBLANK(AO615),"",Short3[[#This Row],[Adj Close]]/AO615-1)</f>
        <v>-2.061840349146804E-3</v>
      </c>
      <c r="AQ614" s="32">
        <v>40791</v>
      </c>
      <c r="AR614" s="47">
        <v>3.890857</v>
      </c>
      <c r="AS614" s="36">
        <f>IF(ISBLANK(AR615),"",Short4[[#This Row],[Adj Close]]/AR615-1)</f>
        <v>-7.0247964494640547E-2</v>
      </c>
      <c r="AT614" s="40">
        <v>40791</v>
      </c>
      <c r="AU614" s="42">
        <v>57.613308000000004</v>
      </c>
      <c r="AV614" s="39">
        <f>IF(ISBLANK(AU615),"",Short5[[#This Row],[Adj Close]]/AU615-1)</f>
        <v>-4.2860603866767821E-4</v>
      </c>
      <c r="AZ614" s="40">
        <v>40791</v>
      </c>
      <c r="BA614" s="42">
        <v>48.491565999999999</v>
      </c>
      <c r="BB614" s="39">
        <f>IF(ISBLANK(BA615),"",Short7[[#This Row],[Adj Close]]/BA615-1)</f>
        <v>-2.005823248940608E-3</v>
      </c>
    </row>
    <row r="615" spans="1:54" x14ac:dyDescent="0.25">
      <c r="A615" s="40">
        <v>40784</v>
      </c>
      <c r="B615" s="42">
        <v>1173.969971</v>
      </c>
      <c r="C615" s="39">
        <f>IF(ISBLANK(B616), "", GSPC[[#This Row],[Adj Close]]/B616-1)</f>
        <v>-2.4048928298437966E-3</v>
      </c>
      <c r="G615" s="32">
        <v>40784</v>
      </c>
      <c r="H615">
        <v>25.298843000000002</v>
      </c>
      <c r="I615" s="36">
        <f>IF(ISBLANK(H616),"",Long1[[#This Row],[Adj Close]]/H616-1)</f>
        <v>3.8019510981825544E-2</v>
      </c>
      <c r="P615" s="40">
        <v>40784</v>
      </c>
      <c r="Q615" s="38">
        <v>21.373421</v>
      </c>
      <c r="R615" s="39">
        <f>IF(ISBLANK(Q616),"",Long4[[#This Row],[Adj Close]]/Q616-1)</f>
        <v>5.938416677624847E-3</v>
      </c>
      <c r="V615" s="40">
        <v>40784</v>
      </c>
      <c r="W615" s="38">
        <v>4.75</v>
      </c>
      <c r="X615" s="39">
        <f>IF(ISBLANK(W616),"",Long6[[#This Row],[Adj Close]]/W616-1)</f>
        <v>-6.2761506276151069E-3</v>
      </c>
      <c r="Y615" s="32">
        <v>40784</v>
      </c>
      <c r="Z615">
        <v>15.066874</v>
      </c>
      <c r="AA615" s="36">
        <f>IF(ISBLANK(Z616),"",Long7[[#This Row],[Adj Close]]/Z616-1)</f>
        <v>-2.1739103616725708E-2</v>
      </c>
      <c r="AE615" s="32">
        <v>40784</v>
      </c>
      <c r="AF615" s="47">
        <v>12.614160999999999</v>
      </c>
      <c r="AG615" s="36">
        <f>IF(ISBLANK(AF616),"",Short0[[#This Row],[Adj Close]]/AF616-1)</f>
        <v>2.2091445955720657E-2</v>
      </c>
      <c r="AH615" s="40">
        <v>40784</v>
      </c>
      <c r="AI615" s="42">
        <v>16.678431</v>
      </c>
      <c r="AJ615" s="39">
        <f>IF(ISBLANK(AH616),"",Short1[[#This Row],[Adj Close]]/AH616-1)</f>
        <v>-0.99959098435392502</v>
      </c>
      <c r="AN615" s="40">
        <v>40784</v>
      </c>
      <c r="AO615" s="42">
        <v>17.764227000000002</v>
      </c>
      <c r="AP615" s="39">
        <f>IF(ISBLANK(AO616),"",Short3[[#This Row],[Adj Close]]/AO616-1)</f>
        <v>8.8403589594856502E-3</v>
      </c>
      <c r="AQ615" s="32">
        <v>40784</v>
      </c>
      <c r="AR615" s="47">
        <v>4.1848330000000002</v>
      </c>
      <c r="AS615" s="36">
        <f>IF(ISBLANK(AR616),"",Short4[[#This Row],[Adj Close]]/AR616-1)</f>
        <v>8.3334799109546775E-3</v>
      </c>
      <c r="AT615" s="40">
        <v>40784</v>
      </c>
      <c r="AU615" s="42">
        <v>57.638012000000003</v>
      </c>
      <c r="AV615" s="39">
        <f>IF(ISBLANK(AU616),"",Short5[[#This Row],[Adj Close]]/AU616-1)</f>
        <v>8.9362556804073456E-3</v>
      </c>
      <c r="AZ615" s="40">
        <v>40784</v>
      </c>
      <c r="BA615" s="42">
        <v>48.589027000000002</v>
      </c>
      <c r="BB615" s="39">
        <f>IF(ISBLANK(BA616),"",Short7[[#This Row],[Adj Close]]/BA616-1)</f>
        <v>-3.5776503798072734E-2</v>
      </c>
    </row>
    <row r="616" spans="1:54" x14ac:dyDescent="0.25">
      <c r="A616" s="40">
        <v>40777</v>
      </c>
      <c r="B616" s="42">
        <v>1176.8000489999999</v>
      </c>
      <c r="C616" s="39">
        <f>IF(ISBLANK(B617), "", GSPC[[#This Row],[Adj Close]]/B617-1)</f>
        <v>4.7413080758876625E-2</v>
      </c>
      <c r="G616" s="32">
        <v>40777</v>
      </c>
      <c r="H616">
        <v>24.372223000000002</v>
      </c>
      <c r="I616" s="36">
        <f>IF(ISBLANK(H617),"",Long1[[#This Row],[Adj Close]]/H617-1)</f>
        <v>8.9246709175074823E-3</v>
      </c>
      <c r="P616" s="40">
        <v>40777</v>
      </c>
      <c r="Q616" s="38">
        <v>21.247246000000001</v>
      </c>
      <c r="R616" s="39">
        <f>IF(ISBLANK(Q617),"",Long4[[#This Row],[Adj Close]]/Q617-1)</f>
        <v>2.467876497328092E-2</v>
      </c>
      <c r="V616" s="40">
        <v>40777</v>
      </c>
      <c r="W616" s="38">
        <v>4.78</v>
      </c>
      <c r="X616" s="39">
        <f>IF(ISBLANK(W617),"",Long6[[#This Row],[Adj Close]]/W617-1)</f>
        <v>2.0964360587003572E-3</v>
      </c>
      <c r="Y616" s="32">
        <v>40777</v>
      </c>
      <c r="Z616">
        <v>15.401693</v>
      </c>
      <c r="AA616" s="36">
        <f>IF(ISBLANK(Z617),"",Long7[[#This Row],[Adj Close]]/Z617-1)</f>
        <v>6.9767424092195496E-2</v>
      </c>
      <c r="AE616" s="32">
        <v>40777</v>
      </c>
      <c r="AF616" s="47">
        <v>12.341519</v>
      </c>
      <c r="AG616" s="36">
        <f>IF(ISBLANK(AF617),"",Short0[[#This Row],[Adj Close]]/AF617-1)</f>
        <v>6.760979045503035E-2</v>
      </c>
      <c r="AH616" s="40">
        <v>40777</v>
      </c>
      <c r="AI616" s="42">
        <v>17.155951999999999</v>
      </c>
      <c r="AJ616" s="39">
        <f>IF(ISBLANK(AH617),"",Short1[[#This Row],[Adj Close]]/AH617-1)</f>
        <v>-0.99957920156978175</v>
      </c>
      <c r="AN616" s="40">
        <v>40777</v>
      </c>
      <c r="AO616" s="42">
        <v>17.608561000000002</v>
      </c>
      <c r="AP616" s="39">
        <f>IF(ISBLANK(AO617),"",Short3[[#This Row],[Adj Close]]/AO617-1)</f>
        <v>7.8519315127754563E-2</v>
      </c>
      <c r="AQ616" s="32">
        <v>40777</v>
      </c>
      <c r="AR616" s="47">
        <v>4.1502470000000002</v>
      </c>
      <c r="AS616" s="36">
        <f>IF(ISBLANK(AR617),"",Short4[[#This Row],[Adj Close]]/AR617-1)</f>
        <v>7.9136565315338636E-2</v>
      </c>
      <c r="AT616" s="40">
        <v>40777</v>
      </c>
      <c r="AU616" s="42">
        <v>57.127505999999997</v>
      </c>
      <c r="AV616" s="39">
        <f>IF(ISBLANK(AU617),"",Short5[[#This Row],[Adj Close]]/AU617-1)</f>
        <v>0.10092023065565159</v>
      </c>
      <c r="AZ616" s="40">
        <v>40777</v>
      </c>
      <c r="BA616" s="42">
        <v>50.391871999999999</v>
      </c>
      <c r="BB616" s="39">
        <f>IF(ISBLANK(BA617),"",Short7[[#This Row],[Adj Close]]/BA617-1)</f>
        <v>0.85207733317240208</v>
      </c>
    </row>
    <row r="617" spans="1:54" x14ac:dyDescent="0.25">
      <c r="A617" s="40">
        <v>40770</v>
      </c>
      <c r="B617" s="42">
        <v>1123.530029</v>
      </c>
      <c r="C617" s="39">
        <f>IF(ISBLANK(B618), "", GSPC[[#This Row],[Adj Close]]/B618-1)</f>
        <v>-4.6894772892330683E-2</v>
      </c>
      <c r="G617" s="32">
        <v>40770</v>
      </c>
      <c r="H617">
        <v>24.156632999999999</v>
      </c>
      <c r="I617" s="36">
        <f>IF(ISBLANK(H618),"",Long1[[#This Row],[Adj Close]]/H618-1)</f>
        <v>-9.4427999090702985E-2</v>
      </c>
      <c r="P617" s="40">
        <v>40770</v>
      </c>
      <c r="Q617" s="38">
        <v>20.735519</v>
      </c>
      <c r="R617" s="39">
        <f>IF(ISBLANK(Q618),"",Long4[[#This Row],[Adj Close]]/Q618-1)</f>
        <v>-7.9937599721773944E-2</v>
      </c>
      <c r="V617" s="40">
        <v>40770</v>
      </c>
      <c r="W617" s="38">
        <v>4.7699999999999996</v>
      </c>
      <c r="X617" s="39">
        <f>IF(ISBLANK(W618),"",Long6[[#This Row],[Adj Close]]/W618-1)</f>
        <v>-9.1255477233758819E-2</v>
      </c>
      <c r="Y617" s="32">
        <v>40770</v>
      </c>
      <c r="Z617">
        <v>14.397235</v>
      </c>
      <c r="AA617" s="36">
        <f>IF(ISBLANK(Z618),"",Long7[[#This Row],[Adj Close]]/Z618-1)</f>
        <v>4.8780500241994318E-2</v>
      </c>
      <c r="AE617" s="32">
        <v>40770</v>
      </c>
      <c r="AF617" s="47">
        <v>11.559953</v>
      </c>
      <c r="AG617" s="36">
        <f>IF(ISBLANK(AF618),"",Short0[[#This Row],[Adj Close]]/AF618-1)</f>
        <v>-9.7231879901988449E-2</v>
      </c>
      <c r="AH617" s="40">
        <v>40770</v>
      </c>
      <c r="AI617" s="42">
        <v>16.650753000000002</v>
      </c>
      <c r="AJ617" s="39">
        <f>IF(ISBLANK(AH618),"",Short1[[#This Row],[Adj Close]]/AH618-1)</f>
        <v>-0.99959152287613773</v>
      </c>
      <c r="AN617" s="40">
        <v>40770</v>
      </c>
      <c r="AO617" s="42">
        <v>16.326606999999999</v>
      </c>
      <c r="AP617" s="39">
        <f>IF(ISBLANK(AO618),"",Short3[[#This Row],[Adj Close]]/AO618-1)</f>
        <v>-7.3284803400758269E-2</v>
      </c>
      <c r="AQ617" s="32">
        <v>40770</v>
      </c>
      <c r="AR617" s="47">
        <v>3.8458960000000002</v>
      </c>
      <c r="AS617" s="36">
        <f>IF(ISBLANK(AR618),"",Short4[[#This Row],[Adj Close]]/AR618-1)</f>
        <v>-9.150317533659702E-2</v>
      </c>
      <c r="AT617" s="40">
        <v>40770</v>
      </c>
      <c r="AU617" s="42">
        <v>51.890686000000002</v>
      </c>
      <c r="AV617" s="39">
        <f>IF(ISBLANK(AU618),"",Short5[[#This Row],[Adj Close]]/AU618-1)</f>
        <v>-2.7018435197443735E-2</v>
      </c>
      <c r="AZ617" s="40">
        <v>40770</v>
      </c>
      <c r="BA617" s="42">
        <v>27.208297999999999</v>
      </c>
      <c r="BB617" s="39">
        <f>IF(ISBLANK(BA618),"",Short7[[#This Row],[Adj Close]]/BA618-1)</f>
        <v>-0.14486957062318451</v>
      </c>
    </row>
    <row r="618" spans="1:54" x14ac:dyDescent="0.25">
      <c r="A618" s="40">
        <v>40763</v>
      </c>
      <c r="B618" s="42">
        <v>1178.8100589999999</v>
      </c>
      <c r="C618" s="39">
        <f>IF(ISBLANK(B619), "", GSPC[[#This Row],[Adj Close]]/B619-1)</f>
        <v>-1.7150482677923296E-2</v>
      </c>
      <c r="G618" s="32">
        <v>40763</v>
      </c>
      <c r="H618">
        <v>26.675552</v>
      </c>
      <c r="I618" s="36">
        <f>IF(ISBLANK(H619),"",Long1[[#This Row],[Adj Close]]/H619-1)</f>
        <v>9.6082437736939585E-3</v>
      </c>
      <c r="P618" s="40">
        <v>40763</v>
      </c>
      <c r="Q618" s="38">
        <v>22.537078999999999</v>
      </c>
      <c r="R618" s="39">
        <f>IF(ISBLANK(Q619),"",Long4[[#This Row],[Adj Close]]/Q619-1)</f>
        <v>-2.634753857787886E-2</v>
      </c>
      <c r="V618" s="40">
        <v>40763</v>
      </c>
      <c r="W618" s="38">
        <v>5.2489999999999997</v>
      </c>
      <c r="X618" s="39">
        <f>IF(ISBLANK(W619),"",Long6[[#This Row],[Adj Close]]/W619-1)</f>
        <v>3.5305719921104428E-2</v>
      </c>
      <c r="Y618" s="32">
        <v>40763</v>
      </c>
      <c r="Z618">
        <v>13.727596</v>
      </c>
      <c r="AA618" s="36">
        <f>IF(ISBLANK(Z619),"",Long7[[#This Row],[Adj Close]]/Z619-1)</f>
        <v>2.5000044800271404E-2</v>
      </c>
      <c r="AE618" s="32">
        <v>40763</v>
      </c>
      <c r="AF618" s="47">
        <v>12.805008000000001</v>
      </c>
      <c r="AG618" s="36">
        <f>IF(ISBLANK(AF619),"",Short0[[#This Row],[Adj Close]]/AF619-1)</f>
        <v>-8.6844037266438412E-2</v>
      </c>
      <c r="AH618" s="40">
        <v>40763</v>
      </c>
      <c r="AI618" s="42">
        <v>16.38777</v>
      </c>
      <c r="AJ618" s="39">
        <f>IF(ISBLANK(AH619),"",Short1[[#This Row],[Adj Close]]/AH619-1)</f>
        <v>-0.99959790533909121</v>
      </c>
      <c r="AN618" s="40">
        <v>40763</v>
      </c>
      <c r="AO618" s="42">
        <v>17.617718</v>
      </c>
      <c r="AP618" s="39">
        <f>IF(ISBLANK(AO619),"",Short3[[#This Row],[Adj Close]]/AO619-1)</f>
        <v>-1.038442207408119E-3</v>
      </c>
      <c r="AQ618" s="32">
        <v>40763</v>
      </c>
      <c r="AR618" s="47">
        <v>4.2332520000000002</v>
      </c>
      <c r="AS618" s="36">
        <f>IF(ISBLANK(AR619),"",Short4[[#This Row],[Adj Close]]/AR619-1)</f>
        <v>1.3244880940641357E-2</v>
      </c>
      <c r="AT618" s="40">
        <v>40763</v>
      </c>
      <c r="AU618" s="42">
        <v>53.331623</v>
      </c>
      <c r="AV618" s="39">
        <f>IF(ISBLANK(AU619),"",Short5[[#This Row],[Adj Close]]/AU619-1)</f>
        <v>1.9270272856062753E-2</v>
      </c>
      <c r="AZ618" s="40">
        <v>40763</v>
      </c>
      <c r="BA618" s="42">
        <v>31.817716999999998</v>
      </c>
      <c r="BB618" s="39">
        <f>IF(ISBLANK(BA619),"",Short7[[#This Row],[Adj Close]]/BA619-1)</f>
        <v>0.27042780473648831</v>
      </c>
    </row>
    <row r="619" spans="1:54" x14ac:dyDescent="0.25">
      <c r="A619" s="40">
        <v>40756</v>
      </c>
      <c r="B619" s="42">
        <v>1199.380005</v>
      </c>
      <c r="C619" s="39">
        <f>IF(ISBLANK(B620), "", GSPC[[#This Row],[Adj Close]]/B620-1)</f>
        <v>-7.1888462187168933E-2</v>
      </c>
      <c r="G619" s="32">
        <v>40756</v>
      </c>
      <c r="H619">
        <v>26.421686000000001</v>
      </c>
      <c r="I619" s="36">
        <f>IF(ISBLANK(H620),"",Long1[[#This Row],[Adj Close]]/H620-1)</f>
        <v>-0.10791376865466418</v>
      </c>
      <c r="P619" s="40">
        <v>40756</v>
      </c>
      <c r="Q619" s="38">
        <v>23.146944000000001</v>
      </c>
      <c r="R619" s="39">
        <f>IF(ISBLANK(Q620),"",Long4[[#This Row],[Adj Close]]/Q620-1)</f>
        <v>-0.13605438850683438</v>
      </c>
      <c r="V619" s="40">
        <v>40756</v>
      </c>
      <c r="W619" s="38">
        <v>5.07</v>
      </c>
      <c r="X619" s="39">
        <f>IF(ISBLANK(W620),"",Long6[[#This Row],[Adj Close]]/W620-1)</f>
        <v>-0.12976313079299684</v>
      </c>
      <c r="Y619" s="32">
        <v>40756</v>
      </c>
      <c r="Z619">
        <v>13.392776</v>
      </c>
      <c r="AA619" s="36">
        <f>IF(ISBLANK(Z620),"",Long7[[#This Row],[Adj Close]]/Z620-1)</f>
        <v>-0.13043481648413591</v>
      </c>
      <c r="AE619" s="32">
        <v>40756</v>
      </c>
      <c r="AF619" s="47">
        <v>14.022805</v>
      </c>
      <c r="AG619" s="36">
        <f>IF(ISBLANK(AF620),"",Short0[[#This Row],[Adj Close]]/AF620-1)</f>
        <v>-0.12775541033355797</v>
      </c>
      <c r="AH619" s="40">
        <v>40756</v>
      </c>
      <c r="AI619" s="42">
        <v>17.661145999999999</v>
      </c>
      <c r="AJ619" s="39">
        <f>IF(ISBLANK(AH620),"",Short1[[#This Row],[Adj Close]]/AH620-1)</f>
        <v>-0.99956658700827017</v>
      </c>
      <c r="AN619" s="40">
        <v>40756</v>
      </c>
      <c r="AO619" s="42">
        <v>17.636032</v>
      </c>
      <c r="AP619" s="39">
        <f>IF(ISBLANK(AO620),"",Short3[[#This Row],[Adj Close]]/AO620-1)</f>
        <v>-0.15452158981485131</v>
      </c>
      <c r="AQ619" s="32">
        <v>40756</v>
      </c>
      <c r="AR619" s="47">
        <v>4.1779159999999997</v>
      </c>
      <c r="AS619" s="36">
        <f>IF(ISBLANK(AR620),"",Short4[[#This Row],[Adj Close]]/AR620-1)</f>
        <v>-0.225640884017837</v>
      </c>
      <c r="AT619" s="40">
        <v>40756</v>
      </c>
      <c r="AU619" s="42">
        <v>52.323338</v>
      </c>
      <c r="AV619" s="39">
        <f>IF(ISBLANK(AU620),"",Short5[[#This Row],[Adj Close]]/AU620-1)</f>
        <v>-0.10082035799811462</v>
      </c>
      <c r="AZ619" s="40">
        <v>40756</v>
      </c>
      <c r="BA619" s="42">
        <v>25.044884</v>
      </c>
      <c r="BB619" s="39">
        <f>IF(ISBLANK(BA620),"",Short7[[#This Row],[Adj Close]]/BA620-1)</f>
        <v>-0.1407556787752805</v>
      </c>
    </row>
    <row r="620" spans="1:54" x14ac:dyDescent="0.25">
      <c r="A620" s="40">
        <v>40749</v>
      </c>
      <c r="B620" s="42">
        <v>1292.280029</v>
      </c>
      <c r="C620" s="39">
        <f>IF(ISBLANK(B621), "", GSPC[[#This Row],[Adj Close]]/B621-1)</f>
        <v>-3.9211305568522259E-2</v>
      </c>
      <c r="G620" s="32">
        <v>40749</v>
      </c>
      <c r="H620">
        <v>29.617861000000001</v>
      </c>
      <c r="I620" s="36">
        <f>IF(ISBLANK(H621),"",Long1[[#This Row],[Adj Close]]/H621-1)</f>
        <v>-6.6784489695116633E-2</v>
      </c>
      <c r="P620" s="40">
        <v>40749</v>
      </c>
      <c r="Q620" s="38">
        <v>26.792131000000001</v>
      </c>
      <c r="R620" s="39">
        <f>IF(ISBLANK(Q621),"",Long4[[#This Row],[Adj Close]]/Q621-1)</f>
        <v>-7.457627668956357E-2</v>
      </c>
      <c r="V620" s="40">
        <v>40749</v>
      </c>
      <c r="W620" s="38">
        <v>5.8259999999999996</v>
      </c>
      <c r="X620" s="39">
        <f>IF(ISBLANK(W621),"",Long6[[#This Row],[Adj Close]]/W621-1)</f>
        <v>-0.10092592592592609</v>
      </c>
      <c r="Y620" s="32">
        <v>40749</v>
      </c>
      <c r="Z620">
        <v>15.401693</v>
      </c>
      <c r="AA620" s="36">
        <f>IF(ISBLANK(Z621),"",Long7[[#This Row],[Adj Close]]/Z621-1)</f>
        <v>-0.11196908147047513</v>
      </c>
      <c r="AE620" s="32">
        <v>40749</v>
      </c>
      <c r="AF620" s="47">
        <v>16.076688999999998</v>
      </c>
      <c r="AG620" s="36">
        <f>IF(ISBLANK(AF621),"",Short0[[#This Row],[Adj Close]]/AF621-1)</f>
        <v>-4.8925075829534315E-2</v>
      </c>
      <c r="AH620" s="40">
        <v>40749</v>
      </c>
      <c r="AI620" s="42">
        <v>19.100611000000001</v>
      </c>
      <c r="AJ620" s="39">
        <f>IF(ISBLANK(AH621),"",Short1[[#This Row],[Adj Close]]/AH621-1)</f>
        <v>-0.99953118131166852</v>
      </c>
      <c r="AN620" s="40">
        <v>40749</v>
      </c>
      <c r="AO620" s="42">
        <v>20.859234000000001</v>
      </c>
      <c r="AP620" s="39">
        <f>IF(ISBLANK(AO621),"",Short3[[#This Row],[Adj Close]]/AO621-1)</f>
        <v>-4.8454468630574787E-2</v>
      </c>
      <c r="AQ620" s="32">
        <v>40749</v>
      </c>
      <c r="AR620" s="47">
        <v>5.395321</v>
      </c>
      <c r="AS620" s="36">
        <f>IF(ISBLANK(AR621),"",Short4[[#This Row],[Adj Close]]/AR621-1)</f>
        <v>-7.8014316500647829E-2</v>
      </c>
      <c r="AT620" s="40">
        <v>40749</v>
      </c>
      <c r="AU620" s="42">
        <v>58.190083000000001</v>
      </c>
      <c r="AV620" s="39">
        <f>IF(ISBLANK(AU621),"",Short5[[#This Row],[Adj Close]]/AU621-1)</f>
        <v>-2.9637616441860803E-2</v>
      </c>
      <c r="AZ620" s="40">
        <v>40749</v>
      </c>
      <c r="BA620" s="42">
        <v>29.147570000000002</v>
      </c>
      <c r="BB620" s="39">
        <f>IF(ISBLANK(BA621),"",Short7[[#This Row],[Adj Close]]/BA621-1)</f>
        <v>-8.8387781814087463E-2</v>
      </c>
    </row>
    <row r="621" spans="1:54" x14ac:dyDescent="0.25">
      <c r="A621" s="40">
        <v>40742</v>
      </c>
      <c r="B621" s="42">
        <v>1345.0200199999999</v>
      </c>
      <c r="C621" s="39">
        <f>IF(ISBLANK(B622), "", GSPC[[#This Row],[Adj Close]]/B622-1)</f>
        <v>2.1942957945853436E-2</v>
      </c>
      <c r="G621" s="32">
        <v>40742</v>
      </c>
      <c r="H621">
        <v>31.737428999999999</v>
      </c>
      <c r="I621" s="36">
        <f>IF(ISBLANK(H622),"",Long1[[#This Row],[Adj Close]]/H622-1)</f>
        <v>3.6652244108752452E-3</v>
      </c>
      <c r="P621" s="40">
        <v>40742</v>
      </c>
      <c r="Q621" s="38">
        <v>28.951204000000001</v>
      </c>
      <c r="R621" s="39">
        <f>IF(ISBLANK(Q622),"",Long4[[#This Row],[Adj Close]]/Q622-1)</f>
        <v>3.638638872810751E-2</v>
      </c>
      <c r="V621" s="40">
        <v>40742</v>
      </c>
      <c r="W621" s="38">
        <v>6.48</v>
      </c>
      <c r="X621" s="39">
        <f>IF(ISBLANK(W622),"",Long6[[#This Row],[Adj Close]]/W622-1)</f>
        <v>1.0920436817472678E-2</v>
      </c>
      <c r="Y621" s="32">
        <v>40742</v>
      </c>
      <c r="Z621">
        <v>17.343644999999999</v>
      </c>
      <c r="AA621" s="36">
        <f>IF(ISBLANK(Z622),"",Long7[[#This Row],[Adj Close]]/Z622-1)</f>
        <v>-7.6628488406257356E-3</v>
      </c>
      <c r="AE621" s="32">
        <v>40742</v>
      </c>
      <c r="AF621" s="47">
        <v>16.903704000000001</v>
      </c>
      <c r="AG621" s="36">
        <f>IF(ISBLANK(AF622),"",Short0[[#This Row],[Adj Close]]/AF622-1)</f>
        <v>4.8478463885164524E-2</v>
      </c>
      <c r="AH621" s="40">
        <v>40742</v>
      </c>
      <c r="AI621" s="42">
        <v>20.457032999999999</v>
      </c>
      <c r="AJ621" s="39">
        <f>IF(ISBLANK(AH622),"",Short1[[#This Row],[Adj Close]]/AH622-1)</f>
        <v>-0.9994978020621087</v>
      </c>
      <c r="AN621" s="40">
        <v>40742</v>
      </c>
      <c r="AO621" s="42">
        <v>21.921424999999999</v>
      </c>
      <c r="AP621" s="39">
        <f>IF(ISBLANK(AO622),"",Short3[[#This Row],[Adj Close]]/AO622-1)</f>
        <v>1.5697906598284961E-2</v>
      </c>
      <c r="AQ621" s="32">
        <v>40742</v>
      </c>
      <c r="AR621" s="47">
        <v>5.8518489999999996</v>
      </c>
      <c r="AS621" s="36">
        <f>IF(ISBLANK(AR622),"",Short4[[#This Row],[Adj Close]]/AR622-1)</f>
        <v>0.22254355789411218</v>
      </c>
      <c r="AT621" s="40">
        <v>40742</v>
      </c>
      <c r="AU621" s="42">
        <v>59.967373000000002</v>
      </c>
      <c r="AV621" s="39">
        <f>IF(ISBLANK(AU622),"",Short5[[#This Row],[Adj Close]]/AU622-1)</f>
        <v>9.1835270689964998E-2</v>
      </c>
      <c r="AZ621" s="40">
        <v>40742</v>
      </c>
      <c r="BA621" s="42">
        <v>31.973649999999999</v>
      </c>
      <c r="BB621" s="39">
        <f>IF(ISBLANK(BA622),"",Short7[[#This Row],[Adj Close]]/BA622-1)</f>
        <v>8.3553591773442459E-2</v>
      </c>
    </row>
    <row r="622" spans="1:54" x14ac:dyDescent="0.25">
      <c r="A622" s="40">
        <v>40735</v>
      </c>
      <c r="B622" s="42">
        <v>1316.1400149999999</v>
      </c>
      <c r="C622" s="39">
        <f>IF(ISBLANK(B623), "", GSPC[[#This Row],[Adj Close]]/B623-1)</f>
        <v>-2.0583444702642617E-2</v>
      </c>
      <c r="G622" s="32">
        <v>40735</v>
      </c>
      <c r="H622">
        <v>31.621528999999999</v>
      </c>
      <c r="I622" s="36">
        <f>IF(ISBLANK(H623),"",Long1[[#This Row],[Adj Close]]/H623-1)</f>
        <v>-5.3273853942667815E-2</v>
      </c>
      <c r="P622" s="40">
        <v>40735</v>
      </c>
      <c r="Q622" s="38">
        <v>27.934759</v>
      </c>
      <c r="R622" s="39">
        <f>IF(ISBLANK(Q623),"",Long4[[#This Row],[Adj Close]]/Q623-1)</f>
        <v>-2.5433934212193643E-2</v>
      </c>
      <c r="V622" s="40">
        <v>40735</v>
      </c>
      <c r="W622" s="38">
        <v>6.41</v>
      </c>
      <c r="X622" s="39">
        <f>IF(ISBLANK(W623),"",Long6[[#This Row],[Adj Close]]/W623-1)</f>
        <v>-7.101449275362326E-2</v>
      </c>
      <c r="Y622" s="32">
        <v>40735</v>
      </c>
      <c r="Z622">
        <v>17.477573</v>
      </c>
      <c r="AA622" s="36">
        <f>IF(ISBLANK(Z623),"",Long7[[#This Row],[Adj Close]]/Z623-1)</f>
        <v>-2.2471894401565828E-2</v>
      </c>
      <c r="AE622" s="32">
        <v>40735</v>
      </c>
      <c r="AF622" s="47">
        <v>16.122128</v>
      </c>
      <c r="AG622" s="36">
        <f>IF(ISBLANK(AF623),"",Short0[[#This Row],[Adj Close]]/AF623-1)</f>
        <v>-5.6875810390370818E-2</v>
      </c>
      <c r="AH622" s="40">
        <v>40735</v>
      </c>
      <c r="AI622" s="42">
        <v>20.491631999999999</v>
      </c>
      <c r="AJ622" s="39">
        <f>IF(ISBLANK(AH623),"",Short1[[#This Row],[Adj Close]]/AH623-1)</f>
        <v>-0.99949686623453149</v>
      </c>
      <c r="AN622" s="40">
        <v>40735</v>
      </c>
      <c r="AO622" s="42">
        <v>21.582623000000002</v>
      </c>
      <c r="AP622" s="39">
        <f>IF(ISBLANK(AO623),"",Short3[[#This Row],[Adj Close]]/AO623-1)</f>
        <v>-5.644505234213637E-2</v>
      </c>
      <c r="AQ622" s="32">
        <v>40735</v>
      </c>
      <c r="AR622" s="47">
        <v>4.7866179999999998</v>
      </c>
      <c r="AS622" s="36">
        <f>IF(ISBLANK(AR623),"",Short4[[#This Row],[Adj Close]]/AR623-1)</f>
        <v>-8.4656260708865783E-2</v>
      </c>
      <c r="AT622" s="40">
        <v>40735</v>
      </c>
      <c r="AU622" s="42">
        <v>54.923462000000001</v>
      </c>
      <c r="AV622" s="39">
        <f>IF(ISBLANK(AU623),"",Short5[[#This Row],[Adj Close]]/AU623-1)</f>
        <v>-5.4264784313039383E-2</v>
      </c>
      <c r="AZ622" s="40">
        <v>40735</v>
      </c>
      <c r="BA622" s="42">
        <v>29.508139</v>
      </c>
      <c r="BB622" s="39">
        <f>IF(ISBLANK(BA623),"",Short7[[#This Row],[Adj Close]]/BA623-1)</f>
        <v>-0.16698741038445175</v>
      </c>
    </row>
    <row r="623" spans="1:54" x14ac:dyDescent="0.25">
      <c r="A623" s="40">
        <v>40728</v>
      </c>
      <c r="B623" s="42">
        <v>1343.8000489999999</v>
      </c>
      <c r="C623" s="39">
        <f>IF(ISBLANK(B624), "", GSPC[[#This Row],[Adj Close]]/B624-1)</f>
        <v>3.0828523922716844E-3</v>
      </c>
      <c r="G623" s="32">
        <v>40728</v>
      </c>
      <c r="H623">
        <v>33.400925000000001</v>
      </c>
      <c r="I623" s="36">
        <f>IF(ISBLANK(H624),"",Long1[[#This Row],[Adj Close]]/H624-1)</f>
        <v>-3.4579053032562923E-3</v>
      </c>
      <c r="P623" s="40">
        <v>40728</v>
      </c>
      <c r="Q623" s="38">
        <v>28.663792000000001</v>
      </c>
      <c r="R623" s="39">
        <f>IF(ISBLANK(Q624),"",Long4[[#This Row],[Adj Close]]/Q624-1)</f>
        <v>3.153354422872523E-2</v>
      </c>
      <c r="V623" s="40">
        <v>40728</v>
      </c>
      <c r="W623" s="38">
        <v>6.9</v>
      </c>
      <c r="X623" s="39">
        <f>IF(ISBLANK(W624),"",Long6[[#This Row],[Adj Close]]/W624-1)</f>
        <v>7.2992700729928028E-3</v>
      </c>
      <c r="Y623" s="32">
        <v>40728</v>
      </c>
      <c r="Z623">
        <v>17.879356000000001</v>
      </c>
      <c r="AA623" s="36">
        <f>IF(ISBLANK(Z624),"",Long7[[#This Row],[Adj Close]]/Z624-1)</f>
        <v>2.2988489305694859E-2</v>
      </c>
      <c r="AE623" s="32">
        <v>40728</v>
      </c>
      <c r="AF623" s="47">
        <v>17.094384999999999</v>
      </c>
      <c r="AG623" s="36">
        <f>IF(ISBLANK(AF624),"",Short0[[#This Row],[Adj Close]]/AF624-1)</f>
        <v>4.7978693639361136E-3</v>
      </c>
      <c r="AH623" s="40">
        <v>40728</v>
      </c>
      <c r="AI623" s="42">
        <v>22.021066999999999</v>
      </c>
      <c r="AJ623" s="39">
        <f>IF(ISBLANK(AH624),"",Short1[[#This Row],[Adj Close]]/AH624-1)</f>
        <v>-0.9994592208688392</v>
      </c>
      <c r="AN623" s="40">
        <v>40728</v>
      </c>
      <c r="AO623" s="42">
        <v>22.873732</v>
      </c>
      <c r="AP623" s="39">
        <f>IF(ISBLANK(AO624),"",Short3[[#This Row],[Adj Close]]/AO624-1)</f>
        <v>4.0044477535916556E-4</v>
      </c>
      <c r="AQ623" s="32">
        <v>40728</v>
      </c>
      <c r="AR623" s="47">
        <v>5.2293120000000002</v>
      </c>
      <c r="AS623" s="36">
        <f>IF(ISBLANK(AR624),"",Short4[[#This Row],[Adj Close]]/AR624-1)</f>
        <v>0.1886793739495396</v>
      </c>
      <c r="AT623" s="40">
        <v>40728</v>
      </c>
      <c r="AU623" s="42">
        <v>58.074883</v>
      </c>
      <c r="AV623" s="39">
        <f>IF(ISBLANK(AU624),"",Short5[[#This Row],[Adj Close]]/AU624-1)</f>
        <v>4.054274460557461E-2</v>
      </c>
      <c r="AZ623" s="40">
        <v>40728</v>
      </c>
      <c r="BA623" s="42">
        <v>35.423400999999998</v>
      </c>
      <c r="BB623" s="39">
        <f>IF(ISBLANK(BA624),"",Short7[[#This Row],[Adj Close]]/BA624-1)</f>
        <v>2.9162120208598097E-2</v>
      </c>
    </row>
    <row r="624" spans="1:54" x14ac:dyDescent="0.25">
      <c r="A624" s="40">
        <v>40721</v>
      </c>
      <c r="B624" s="42">
        <v>1339.670044</v>
      </c>
      <c r="C624" s="39">
        <f>IF(ISBLANK(B625), "", GSPC[[#This Row],[Adj Close]]/B625-1)</f>
        <v>5.6147341835484088E-2</v>
      </c>
      <c r="G624" s="32">
        <v>40721</v>
      </c>
      <c r="H624">
        <v>33.516823000000002</v>
      </c>
      <c r="I624" s="36">
        <f>IF(ISBLANK(H625),"",Long1[[#This Row],[Adj Close]]/H625-1)</f>
        <v>3.5335021472418626E-2</v>
      </c>
      <c r="P624" s="40">
        <v>40721</v>
      </c>
      <c r="Q624" s="38">
        <v>27.787552000000002</v>
      </c>
      <c r="R624" s="39">
        <f>IF(ISBLANK(Q625),"",Long4[[#This Row],[Adj Close]]/Q625-1)</f>
        <v>5.8760638738477144E-2</v>
      </c>
      <c r="V624" s="40">
        <v>40721</v>
      </c>
      <c r="W624" s="38">
        <v>6.85</v>
      </c>
      <c r="X624" s="39">
        <f>IF(ISBLANK(W625),"",Long6[[#This Row],[Adj Close]]/W625-1)</f>
        <v>5.4982288618512065E-2</v>
      </c>
      <c r="Y624" s="32">
        <v>40721</v>
      </c>
      <c r="Z624">
        <v>17.477573</v>
      </c>
      <c r="AA624" s="36">
        <f>IF(ISBLANK(Z625),"",Long7[[#This Row],[Adj Close]]/Z625-1)</f>
        <v>-3.3333337020598486E-2</v>
      </c>
      <c r="AE624" s="32">
        <v>40721</v>
      </c>
      <c r="AF624" s="47">
        <v>17.01276</v>
      </c>
      <c r="AG624" s="36">
        <f>IF(ISBLANK(AF625),"",Short0[[#This Row],[Adj Close]]/AF625-1)</f>
        <v>3.991157845682114E-2</v>
      </c>
      <c r="AH624" s="40">
        <v>40721</v>
      </c>
      <c r="AI624" s="42">
        <v>22.040758</v>
      </c>
      <c r="AJ624" s="39">
        <f>IF(ISBLANK(AH625),"",Short1[[#This Row],[Adj Close]]/AH625-1)</f>
        <v>-0.99945864425013509</v>
      </c>
      <c r="AN624" s="40">
        <v>40721</v>
      </c>
      <c r="AO624" s="42">
        <v>22.864576</v>
      </c>
      <c r="AP624" s="39">
        <f>IF(ISBLANK(AO625),"",Short3[[#This Row],[Adj Close]]/AO625-1)</f>
        <v>8.0484676656897181E-2</v>
      </c>
      <c r="AQ624" s="32">
        <v>40721</v>
      </c>
      <c r="AR624" s="47">
        <v>4.3992620000000002</v>
      </c>
      <c r="AS624" s="36">
        <f>IF(ISBLANK(AR625),"",Short4[[#This Row],[Adj Close]]/AR625-1)</f>
        <v>1.5974491067277663E-2</v>
      </c>
      <c r="AT624" s="40">
        <v>40721</v>
      </c>
      <c r="AU624" s="42">
        <v>55.812106999999997</v>
      </c>
      <c r="AV624" s="39">
        <f>IF(ISBLANK(AU625),"",Short5[[#This Row],[Adj Close]]/AU625-1)</f>
        <v>6.650909323759957E-2</v>
      </c>
      <c r="AZ624" s="40">
        <v>40721</v>
      </c>
      <c r="BA624" s="42">
        <v>34.419651000000002</v>
      </c>
      <c r="BB624" s="39">
        <f>IF(ISBLANK(BA625),"",Short7[[#This Row],[Adj Close]]/BA625-1)</f>
        <v>7.3229679248557167E-2</v>
      </c>
    </row>
    <row r="625" spans="1:54" x14ac:dyDescent="0.25">
      <c r="A625" s="40">
        <v>40714</v>
      </c>
      <c r="B625" s="42">
        <v>1268.4499510000001</v>
      </c>
      <c r="C625" s="39">
        <f>IF(ISBLANK(B626), "", GSPC[[#This Row],[Adj Close]]/B626-1)</f>
        <v>-2.3987801808886822E-3</v>
      </c>
      <c r="G625" s="32">
        <v>40714</v>
      </c>
      <c r="H625">
        <v>32.372925000000002</v>
      </c>
      <c r="I625" s="36">
        <f>IF(ISBLANK(H626),"",Long1[[#This Row],[Adj Close]]/H626-1)</f>
        <v>-3.0343579901440654E-2</v>
      </c>
      <c r="P625" s="40">
        <v>40714</v>
      </c>
      <c r="Q625" s="38">
        <v>26.245358</v>
      </c>
      <c r="R625" s="39">
        <f>IF(ISBLANK(Q626),"",Long4[[#This Row],[Adj Close]]/Q626-1)</f>
        <v>-1.4477723689007571E-2</v>
      </c>
      <c r="V625" s="40">
        <v>40714</v>
      </c>
      <c r="W625" s="38">
        <v>6.4930000000000003</v>
      </c>
      <c r="X625" s="39">
        <f>IF(ISBLANK(W626),"",Long6[[#This Row],[Adj Close]]/W626-1)</f>
        <v>-4.2612798584488298E-2</v>
      </c>
      <c r="Y625" s="32">
        <v>40714</v>
      </c>
      <c r="Z625">
        <v>18.080248000000001</v>
      </c>
      <c r="AA625" s="36">
        <f>IF(ISBLANK(Z626),"",Long7[[#This Row],[Adj Close]]/Z626-1)</f>
        <v>-6.8965487054909902E-2</v>
      </c>
      <c r="AE625" s="32">
        <v>40714</v>
      </c>
      <c r="AF625" s="47">
        <v>16.359814</v>
      </c>
      <c r="AG625" s="36">
        <f>IF(ISBLANK(AF626),"",Short0[[#This Row],[Adj Close]]/AF626-1)</f>
        <v>3.3218217031595998E-2</v>
      </c>
      <c r="AH625" s="40">
        <v>40714</v>
      </c>
      <c r="AI625" s="42">
        <v>22.371361</v>
      </c>
      <c r="AJ625" s="39">
        <f>IF(ISBLANK(AH626),"",Short1[[#This Row],[Adj Close]]/AH626-1)</f>
        <v>-0.9994504296312674</v>
      </c>
      <c r="AN625" s="40">
        <v>40714</v>
      </c>
      <c r="AO625" s="42">
        <v>21.161407000000001</v>
      </c>
      <c r="AP625" s="39">
        <f>IF(ISBLANK(AO626),"",Short3[[#This Row],[Adj Close]]/AO626-1)</f>
        <v>3.7718663458191193E-2</v>
      </c>
      <c r="AQ625" s="32">
        <v>40714</v>
      </c>
      <c r="AR625" s="47">
        <v>4.3300910000000004</v>
      </c>
      <c r="AS625" s="36">
        <f>IF(ISBLANK(AR626),"",Short4[[#This Row],[Adj Close]]/AR626-1)</f>
        <v>0.10600687038050705</v>
      </c>
      <c r="AT625" s="40">
        <v>40714</v>
      </c>
      <c r="AU625" s="42">
        <v>52.331581</v>
      </c>
      <c r="AV625" s="39">
        <f>IF(ISBLANK(AU626),"",Short5[[#This Row],[Adj Close]]/AU626-1)</f>
        <v>7.215115477311751E-2</v>
      </c>
      <c r="AZ625" s="40">
        <v>40714</v>
      </c>
      <c r="BA625" s="42">
        <v>32.071095</v>
      </c>
      <c r="BB625" s="39">
        <f>IF(ISBLANK(BA626),"",Short7[[#This Row],[Adj Close]]/BA626-1)</f>
        <v>3.6861981473554684E-2</v>
      </c>
    </row>
    <row r="626" spans="1:54" x14ac:dyDescent="0.25">
      <c r="A626" s="40">
        <v>40707</v>
      </c>
      <c r="B626" s="42">
        <v>1271.5</v>
      </c>
      <c r="C626" s="39">
        <f>IF(ISBLANK(B627), "", GSPC[[#This Row],[Adj Close]]/B627-1)</f>
        <v>4.0914885221088326E-4</v>
      </c>
      <c r="G626" s="32">
        <v>40707</v>
      </c>
      <c r="H626">
        <v>33.385975000000002</v>
      </c>
      <c r="I626" s="36">
        <f>IF(ISBLANK(H627),"",Long1[[#This Row],[Adj Close]]/H627-1)</f>
        <v>-9.5374442059676934E-3</v>
      </c>
      <c r="P626" s="40">
        <v>40707</v>
      </c>
      <c r="Q626" s="38">
        <v>26.630913</v>
      </c>
      <c r="R626" s="39">
        <f>IF(ISBLANK(Q627),"",Long4[[#This Row],[Adj Close]]/Q627-1)</f>
        <v>-2.238808709676543E-2</v>
      </c>
      <c r="V626" s="40">
        <v>40707</v>
      </c>
      <c r="W626" s="38">
        <v>6.782</v>
      </c>
      <c r="X626" s="39">
        <f>IF(ISBLANK(W627),"",Long6[[#This Row],[Adj Close]]/W627-1)</f>
        <v>-5.8447868943495851E-2</v>
      </c>
      <c r="Y626" s="32">
        <v>40707</v>
      </c>
      <c r="Z626">
        <v>19.419525</v>
      </c>
      <c r="AA626" s="36">
        <f>IF(ISBLANK(Z627),"",Long7[[#This Row],[Adj Close]]/Z627-1)</f>
        <v>-4.9180412147776131E-2</v>
      </c>
      <c r="AE626" s="32">
        <v>40707</v>
      </c>
      <c r="AF626" s="47">
        <v>15.833842000000001</v>
      </c>
      <c r="AG626" s="36">
        <f>IF(ISBLANK(AF627),"",Short0[[#This Row],[Adj Close]]/AF627-1)</f>
        <v>4.6135401558066169E-2</v>
      </c>
      <c r="AH626" s="40">
        <v>40707</v>
      </c>
      <c r="AI626" s="42">
        <v>21.358861999999998</v>
      </c>
      <c r="AJ626" s="39">
        <f>IF(ISBLANK(AH627),"",Short1[[#This Row],[Adj Close]]/AH627-1)</f>
        <v>-0.99947521223587221</v>
      </c>
      <c r="AN626" s="40">
        <v>40707</v>
      </c>
      <c r="AO626" s="42">
        <v>20.392239</v>
      </c>
      <c r="AP626" s="39">
        <f>IF(ISBLANK(AO627),"",Short3[[#This Row],[Adj Close]]/AO627-1)</f>
        <v>1.0435728453832782E-2</v>
      </c>
      <c r="AQ626" s="32">
        <v>40707</v>
      </c>
      <c r="AR626" s="47">
        <v>3.9150670000000001</v>
      </c>
      <c r="AS626" s="36">
        <f>IF(ISBLANK(AR627),"",Short4[[#This Row],[Adj Close]]/AR627-1)</f>
        <v>0.30414768495262501</v>
      </c>
      <c r="AT626" s="40">
        <v>40707</v>
      </c>
      <c r="AU626" s="42">
        <v>48.809891</v>
      </c>
      <c r="AV626" s="39">
        <f>IF(ISBLANK(AU627),"",Short5[[#This Row],[Adj Close]]/AU627-1)</f>
        <v>-0.12429900930026672</v>
      </c>
      <c r="AZ626" s="40">
        <v>40707</v>
      </c>
      <c r="BA626" s="42">
        <v>30.93092</v>
      </c>
      <c r="BB626" s="39">
        <f>IF(ISBLANK(BA627),"",Short7[[#This Row],[Adj Close]]/BA627-1)</f>
        <v>-0.13064900082556385</v>
      </c>
    </row>
    <row r="627" spans="1:54" x14ac:dyDescent="0.25">
      <c r="A627" s="40">
        <v>40700</v>
      </c>
      <c r="B627" s="42">
        <v>1270.9799800000001</v>
      </c>
      <c r="C627" s="39">
        <f>IF(ISBLANK(B628), "", GSPC[[#This Row],[Adj Close]]/B628-1)</f>
        <v>-2.2443432529014262E-2</v>
      </c>
      <c r="G627" s="32">
        <v>40700</v>
      </c>
      <c r="H627">
        <v>33.707458000000003</v>
      </c>
      <c r="I627" s="36">
        <f>IF(ISBLANK(H628),"",Long1[[#This Row],[Adj Close]]/H628-1)</f>
        <v>-1.807716153435146E-2</v>
      </c>
      <c r="P627" s="40">
        <v>40700</v>
      </c>
      <c r="Q627" s="38">
        <v>27.240781999999999</v>
      </c>
      <c r="R627" s="39">
        <f>IF(ISBLANK(Q628),"",Long4[[#This Row],[Adj Close]]/Q628-1)</f>
        <v>-3.5686641138819919E-2</v>
      </c>
      <c r="V627" s="40">
        <v>40700</v>
      </c>
      <c r="W627" s="38">
        <v>7.2030000000000003</v>
      </c>
      <c r="X627" s="39">
        <f>IF(ISBLANK(W628),"",Long6[[#This Row],[Adj Close]]/W628-1)</f>
        <v>4.0745557000433363E-2</v>
      </c>
      <c r="Y627" s="32">
        <v>40700</v>
      </c>
      <c r="Z627">
        <v>20.423984999999998</v>
      </c>
      <c r="AA627" s="36">
        <f>IF(ISBLANK(Z628),"",Long7[[#This Row],[Adj Close]]/Z628-1)</f>
        <v>-3.1745946713181872E-2</v>
      </c>
      <c r="AE627" s="32">
        <v>40700</v>
      </c>
      <c r="AF627" s="47">
        <v>15.135557</v>
      </c>
      <c r="AG627" s="36">
        <f>IF(ISBLANK(AF628),"",Short0[[#This Row],[Adj Close]]/AF628-1)</f>
        <v>-7.1746025321051565E-2</v>
      </c>
      <c r="AH627" s="40">
        <v>40700</v>
      </c>
      <c r="AI627" s="42">
        <v>19.581827000000001</v>
      </c>
      <c r="AJ627" s="39">
        <f>IF(ISBLANK(AH628),"",Short1[[#This Row],[Adj Close]]/AH628-1)</f>
        <v>-0.99951879126631116</v>
      </c>
      <c r="AN627" s="40">
        <v>40700</v>
      </c>
      <c r="AO627" s="42">
        <v>20.181629000000001</v>
      </c>
      <c r="AP627" s="39">
        <f>IF(ISBLANK(AO628),"",Short3[[#This Row],[Adj Close]]/AO628-1)</f>
        <v>-3.5026199697210103E-2</v>
      </c>
      <c r="AQ627" s="32">
        <v>40700</v>
      </c>
      <c r="AR627" s="47">
        <v>3.0020120000000001</v>
      </c>
      <c r="AS627" s="36">
        <f>IF(ISBLANK(AR628),"",Short4[[#This Row],[Adj Close]]/AR628-1)</f>
        <v>-4.5871042486916869E-3</v>
      </c>
      <c r="AT627" s="40">
        <v>40700</v>
      </c>
      <c r="AU627" s="42">
        <v>55.738078999999999</v>
      </c>
      <c r="AV627" s="39">
        <f>IF(ISBLANK(AU628),"",Short5[[#This Row],[Adj Close]]/AU628-1)</f>
        <v>-1.8118245256584897E-2</v>
      </c>
      <c r="AZ627" s="40">
        <v>40700</v>
      </c>
      <c r="BA627" s="42">
        <v>35.579323000000002</v>
      </c>
      <c r="BB627" s="39">
        <f>IF(ISBLANK(BA628),"",Short7[[#This Row],[Adj Close]]/BA628-1)</f>
        <v>-0.10972928023745798</v>
      </c>
    </row>
    <row r="628" spans="1:54" x14ac:dyDescent="0.25">
      <c r="A628" s="40">
        <v>40693</v>
      </c>
      <c r="B628" s="42">
        <v>1300.160034</v>
      </c>
      <c r="C628" s="39">
        <f>IF(ISBLANK(B629), "", GSPC[[#This Row],[Adj Close]]/B629-1)</f>
        <v>-2.3243890434868408E-2</v>
      </c>
      <c r="G628" s="32">
        <v>40693</v>
      </c>
      <c r="H628">
        <v>34.328010999999996</v>
      </c>
      <c r="I628" s="36">
        <f>IF(ISBLANK(H629),"",Long1[[#This Row],[Adj Close]]/H629-1)</f>
        <v>1.8861818809635E-2</v>
      </c>
      <c r="P628" s="40">
        <v>40693</v>
      </c>
      <c r="Q628" s="38">
        <v>28.248889999999999</v>
      </c>
      <c r="R628" s="39">
        <f>IF(ISBLANK(Q629),"",Long4[[#This Row],[Adj Close]]/Q629-1)</f>
        <v>-3.2095766323318453E-2</v>
      </c>
      <c r="V628" s="40">
        <v>40693</v>
      </c>
      <c r="W628" s="38">
        <v>6.9210000000000003</v>
      </c>
      <c r="X628" s="39">
        <f>IF(ISBLANK(W629),"",Long6[[#This Row],[Adj Close]]/W629-1)</f>
        <v>1.6896855715545112E-2</v>
      </c>
      <c r="Y628" s="32">
        <v>40693</v>
      </c>
      <c r="Z628">
        <v>21.093622</v>
      </c>
      <c r="AA628" s="36">
        <f>IF(ISBLANK(Z629),"",Long7[[#This Row],[Adj Close]]/Z629-1)</f>
        <v>0.12499995333305192</v>
      </c>
      <c r="AE628" s="32">
        <v>40693</v>
      </c>
      <c r="AF628" s="47">
        <v>16.305405</v>
      </c>
      <c r="AG628" s="36">
        <f>IF(ISBLANK(AF629),"",Short0[[#This Row],[Adj Close]]/AF629-1)</f>
        <v>-4.8677449454696542E-2</v>
      </c>
      <c r="AH628" s="40">
        <v>40693</v>
      </c>
      <c r="AI628" s="42">
        <v>21.097131999999998</v>
      </c>
      <c r="AJ628" s="39">
        <f>IF(ISBLANK(AH629),"",Short1[[#This Row],[Adj Close]]/AH629-1)</f>
        <v>-0.99948146458241161</v>
      </c>
      <c r="AN628" s="40">
        <v>40693</v>
      </c>
      <c r="AO628" s="42">
        <v>20.914173000000002</v>
      </c>
      <c r="AP628" s="39">
        <f>IF(ISBLANK(AO629),"",Short3[[#This Row],[Adj Close]]/AO629-1)</f>
        <v>-2.3931586356138013E-2</v>
      </c>
      <c r="AQ628" s="32">
        <v>40693</v>
      </c>
      <c r="AR628" s="47">
        <v>3.0158459999999998</v>
      </c>
      <c r="AS628" s="36">
        <f>IF(ISBLANK(AR629),"",Short4[[#This Row],[Adj Close]]/AR629-1)</f>
        <v>4.6082427385365499E-3</v>
      </c>
      <c r="AT628" s="40">
        <v>40693</v>
      </c>
      <c r="AU628" s="42">
        <v>56.766590000000001</v>
      </c>
      <c r="AV628" s="39">
        <f>IF(ISBLANK(AU629),"",Short5[[#This Row],[Adj Close]]/AU629-1)</f>
        <v>-1.499130313651198E-2</v>
      </c>
      <c r="AZ628" s="40">
        <v>40693</v>
      </c>
      <c r="BA628" s="42">
        <v>39.964610999999998</v>
      </c>
      <c r="BB628" s="39">
        <f>IF(ISBLANK(BA629),"",Short7[[#This Row],[Adj Close]]/BA629-1)</f>
        <v>-0.11673523334462266</v>
      </c>
    </row>
    <row r="629" spans="1:54" x14ac:dyDescent="0.25">
      <c r="A629" s="40">
        <v>40686</v>
      </c>
      <c r="B629" s="42">
        <v>1331.099976</v>
      </c>
      <c r="C629" s="39">
        <f>IF(ISBLANK(B630), "", GSPC[[#This Row],[Adj Close]]/B630-1)</f>
        <v>-1.6276102870744769E-3</v>
      </c>
      <c r="G629" s="32">
        <v>40686</v>
      </c>
      <c r="H629">
        <v>33.692509000000001</v>
      </c>
      <c r="I629" s="36">
        <f>IF(ISBLANK(H630),"",Long1[[#This Row],[Adj Close]]/H630-1)</f>
        <v>-2.3246562177653418E-3</v>
      </c>
      <c r="P629" s="40">
        <v>40686</v>
      </c>
      <c r="Q629" s="38">
        <v>29.185625000000002</v>
      </c>
      <c r="R629" s="39">
        <f>IF(ISBLANK(Q630),"",Long4[[#This Row],[Adj Close]]/Q630-1)</f>
        <v>2.6050255171142123E-2</v>
      </c>
      <c r="V629" s="40">
        <v>40686</v>
      </c>
      <c r="W629" s="38">
        <v>6.806</v>
      </c>
      <c r="X629" s="39">
        <f>IF(ISBLANK(W630),"",Long6[[#This Row],[Adj Close]]/W630-1)</f>
        <v>4.7076923076923016E-2</v>
      </c>
      <c r="Y629" s="32">
        <v>40686</v>
      </c>
      <c r="Z629">
        <v>18.749887000000001</v>
      </c>
      <c r="AA629" s="36">
        <f>IF(ISBLANK(Z630),"",Long7[[#This Row],[Adj Close]]/Z630-1)</f>
        <v>-0.16417912244163158</v>
      </c>
      <c r="AE629" s="32">
        <v>40686</v>
      </c>
      <c r="AF629" s="47">
        <v>17.139723</v>
      </c>
      <c r="AG629" s="36">
        <f>IF(ISBLANK(AF630),"",Short0[[#This Row],[Adj Close]]/AF630-1)</f>
        <v>5.2338993215803375E-2</v>
      </c>
      <c r="AH629" s="40">
        <v>40686</v>
      </c>
      <c r="AI629" s="42">
        <v>21.75835</v>
      </c>
      <c r="AJ629" s="39">
        <f>IF(ISBLANK(AH630),"",Short1[[#This Row],[Adj Close]]/AH630-1)</f>
        <v>-0.9994651208240124</v>
      </c>
      <c r="AN629" s="40">
        <v>40686</v>
      </c>
      <c r="AO629" s="42">
        <v>21.426953999999999</v>
      </c>
      <c r="AP629" s="39">
        <f>IF(ISBLANK(AO630),"",Short3[[#This Row],[Adj Close]]/AO630-1)</f>
        <v>-1.7632360993442897E-2</v>
      </c>
      <c r="AQ629" s="32">
        <v>40686</v>
      </c>
      <c r="AR629" s="47">
        <v>3.0020120000000001</v>
      </c>
      <c r="AS629" s="36">
        <f>IF(ISBLANK(AR630),"",Short4[[#This Row],[Adj Close]]/AR630-1)</f>
        <v>-1.3636535387537174E-2</v>
      </c>
      <c r="AT629" s="40">
        <v>40686</v>
      </c>
      <c r="AU629" s="42">
        <v>57.630547</v>
      </c>
      <c r="AV629" s="39">
        <f>IF(ISBLANK(AU630),"",Short5[[#This Row],[Adj Close]]/AU630-1)</f>
        <v>7.0620488999734166E-2</v>
      </c>
      <c r="AZ629" s="40">
        <v>40686</v>
      </c>
      <c r="BA629" s="42">
        <v>45.246468</v>
      </c>
      <c r="BB629" s="39">
        <f>IF(ISBLANK(BA630),"",Short7[[#This Row],[Adj Close]]/BA630-1)</f>
        <v>1.0781291515489233E-3</v>
      </c>
    </row>
    <row r="630" spans="1:54" x14ac:dyDescent="0.25">
      <c r="A630" s="40">
        <v>40679</v>
      </c>
      <c r="B630" s="42">
        <v>1333.2700199999999</v>
      </c>
      <c r="C630" s="39">
        <f>IF(ISBLANK(B631), "", GSPC[[#This Row],[Adj Close]]/B631-1)</f>
        <v>-3.3638068821425504E-3</v>
      </c>
      <c r="G630" s="32">
        <v>40679</v>
      </c>
      <c r="H630">
        <v>33.771014999999998</v>
      </c>
      <c r="I630" s="36">
        <f>IF(ISBLANK(H631),"",Long1[[#This Row],[Adj Close]]/H631-1)</f>
        <v>-3.5138254361282484E-2</v>
      </c>
      <c r="P630" s="40">
        <v>40679</v>
      </c>
      <c r="Q630" s="38">
        <v>28.444635000000002</v>
      </c>
      <c r="R630" s="39">
        <f>IF(ISBLANK(Q631),"",Long4[[#This Row],[Adj Close]]/Q631-1)</f>
        <v>2.0566701105778185E-2</v>
      </c>
      <c r="V630" s="40">
        <v>40679</v>
      </c>
      <c r="W630" s="38">
        <v>6.5</v>
      </c>
      <c r="X630" s="39">
        <f>IF(ISBLANK(W631),"",Long6[[#This Row],[Adj Close]]/W631-1)</f>
        <v>-5.4682955206515449E-2</v>
      </c>
      <c r="Y630" s="32">
        <v>40679</v>
      </c>
      <c r="Z630">
        <v>22.432901000000001</v>
      </c>
      <c r="AA630" s="36">
        <f>IF(ISBLANK(Z631),"",Long7[[#This Row],[Adj Close]]/Z631-1)</f>
        <v>2.4464828592162036E-2</v>
      </c>
      <c r="AE630" s="32">
        <v>40679</v>
      </c>
      <c r="AF630" s="47">
        <v>16.287264</v>
      </c>
      <c r="AG630" s="36">
        <f>IF(ISBLANK(AF631),"",Short0[[#This Row],[Adj Close]]/AF631-1)</f>
        <v>2.5113779050556229E-2</v>
      </c>
      <c r="AH630" s="40">
        <v>40679</v>
      </c>
      <c r="AI630" s="42">
        <v>21.579269</v>
      </c>
      <c r="AJ630" s="39">
        <f>IF(ISBLANK(AH631),"",Short1[[#This Row],[Adj Close]]/AH631-1)</f>
        <v>-0.99946943182041703</v>
      </c>
      <c r="AN630" s="40">
        <v>40679</v>
      </c>
      <c r="AO630" s="42">
        <v>21.811543</v>
      </c>
      <c r="AP630" s="39">
        <f>IF(ISBLANK(AO631),"",Short3[[#This Row],[Adj Close]]/AO631-1)</f>
        <v>-1.1207964974667362E-2</v>
      </c>
      <c r="AQ630" s="32">
        <v>40679</v>
      </c>
      <c r="AR630" s="47">
        <v>3.0435150000000002</v>
      </c>
      <c r="AS630" s="36">
        <f>IF(ISBLANK(AR631),"",Short4[[#This Row],[Adj Close]]/AR631-1)</f>
        <v>-1.345276217278546E-2</v>
      </c>
      <c r="AT630" s="40">
        <v>40679</v>
      </c>
      <c r="AU630" s="42">
        <v>53.829109000000003</v>
      </c>
      <c r="AV630" s="39">
        <f>IF(ISBLANK(AU631),"",Short5[[#This Row],[Adj Close]]/AU631-1)</f>
        <v>-2.8656234181342666E-2</v>
      </c>
      <c r="AZ630" s="40">
        <v>40679</v>
      </c>
      <c r="BA630" s="42">
        <v>45.197738999999999</v>
      </c>
      <c r="BB630" s="39">
        <f>IF(ISBLANK(BA631),"",Short7[[#This Row],[Adj Close]]/BA631-1)</f>
        <v>2.8837879043859482E-2</v>
      </c>
    </row>
    <row r="631" spans="1:54" x14ac:dyDescent="0.25">
      <c r="A631" s="40">
        <v>40672</v>
      </c>
      <c r="B631" s="42">
        <v>1337.7700199999999</v>
      </c>
      <c r="C631" s="39">
        <f>IF(ISBLANK(B632), "", GSPC[[#This Row],[Adj Close]]/B632-1)</f>
        <v>-1.8131107960323023E-3</v>
      </c>
      <c r="G631" s="32">
        <v>40672</v>
      </c>
      <c r="H631">
        <v>35.000884999999997</v>
      </c>
      <c r="I631" s="36">
        <f>IF(ISBLANK(H632),"",Long1[[#This Row],[Adj Close]]/H632-1)</f>
        <v>4.9529209593449863E-2</v>
      </c>
      <c r="P631" s="40">
        <v>40672</v>
      </c>
      <c r="Q631" s="38">
        <v>27.871411999999999</v>
      </c>
      <c r="R631" s="39">
        <f>IF(ISBLANK(Q632),"",Long4[[#This Row],[Adj Close]]/Q632-1)</f>
        <v>-3.9276601934585931E-2</v>
      </c>
      <c r="V631" s="40">
        <v>40672</v>
      </c>
      <c r="W631" s="38">
        <v>6.8760000000000003</v>
      </c>
      <c r="X631" s="39">
        <f>IF(ISBLANK(W632),"",Long6[[#This Row],[Adj Close]]/W632-1)</f>
        <v>6.8531468531468631E-2</v>
      </c>
      <c r="Y631" s="32">
        <v>40672</v>
      </c>
      <c r="Z631">
        <v>21.897189999999998</v>
      </c>
      <c r="AA631" s="36">
        <f>IF(ISBLANK(Z632),"",Long7[[#This Row],[Adj Close]]/Z632-1)</f>
        <v>-3.0487403725516504E-3</v>
      </c>
      <c r="AE631" s="32">
        <v>40672</v>
      </c>
      <c r="AF631" s="47">
        <v>15.888249999999999</v>
      </c>
      <c r="AG631" s="36">
        <f>IF(ISBLANK(AF632),"",Short0[[#This Row],[Adj Close]]/AF632-1)</f>
        <v>-5.4506193755816335E-2</v>
      </c>
      <c r="AH631" s="40">
        <v>40672</v>
      </c>
      <c r="AI631" s="42">
        <v>22.254270999999999</v>
      </c>
      <c r="AJ631" s="39">
        <f>IF(ISBLANK(AH632),"",Short1[[#This Row],[Adj Close]]/AH632-1)</f>
        <v>-0.99945274139923768</v>
      </c>
      <c r="AN631" s="40">
        <v>40672</v>
      </c>
      <c r="AO631" s="42">
        <v>22.058776999999999</v>
      </c>
      <c r="AP631" s="39">
        <f>IF(ISBLANK(AO632),"",Short3[[#This Row],[Adj Close]]/AO632-1)</f>
        <v>7.949857060582044E-3</v>
      </c>
      <c r="AQ631" s="32">
        <v>40672</v>
      </c>
      <c r="AR631" s="47">
        <v>3.0850170000000001</v>
      </c>
      <c r="AS631" s="36">
        <f>IF(ISBLANK(AR632),"",Short4[[#This Row],[Adj Close]]/AR632-1)</f>
        <v>1.3636206820074825E-2</v>
      </c>
      <c r="AT631" s="40">
        <v>40672</v>
      </c>
      <c r="AU631" s="42">
        <v>55.417155999999999</v>
      </c>
      <c r="AV631" s="39">
        <f>IF(ISBLANK(AU632),"",Short5[[#This Row],[Adj Close]]/AU632-1)</f>
        <v>-5.367453708785519E-2</v>
      </c>
      <c r="AZ631" s="40">
        <v>40672</v>
      </c>
      <c r="BA631" s="42">
        <v>43.930866000000002</v>
      </c>
      <c r="BB631" s="39">
        <f>IF(ISBLANK(BA632),"",Short7[[#This Row],[Adj Close]]/BA632-1)</f>
        <v>-0.16872577540007383</v>
      </c>
    </row>
    <row r="632" spans="1:54" x14ac:dyDescent="0.25">
      <c r="A632" s="40">
        <v>40665</v>
      </c>
      <c r="B632" s="42">
        <v>1340.1999510000001</v>
      </c>
      <c r="C632" s="39">
        <f>IF(ISBLANK(B633), "", GSPC[[#This Row],[Adj Close]]/B633-1)</f>
        <v>-1.7167690364191635E-2</v>
      </c>
      <c r="G632" s="32">
        <v>40665</v>
      </c>
      <c r="H632">
        <v>33.349128999999998</v>
      </c>
      <c r="I632" s="36">
        <f>IF(ISBLANK(H633),"",Long1[[#This Row],[Adj Close]]/H633-1)</f>
        <v>-2.1804388326521762E-2</v>
      </c>
      <c r="P632" s="40">
        <v>40665</v>
      </c>
      <c r="Q632" s="38">
        <v>29.010860000000001</v>
      </c>
      <c r="R632" s="39">
        <f>IF(ISBLANK(Q633),"",Long4[[#This Row],[Adj Close]]/Q633-1)</f>
        <v>-9.8610431567622059E-2</v>
      </c>
      <c r="V632" s="40">
        <v>40665</v>
      </c>
      <c r="W632" s="38">
        <v>6.4349999999999996</v>
      </c>
      <c r="X632" s="39">
        <f>IF(ISBLANK(W633),"",Long6[[#This Row],[Adj Close]]/W633-1)</f>
        <v>-5.0604898200058979E-2</v>
      </c>
      <c r="Y632" s="32">
        <v>40665</v>
      </c>
      <c r="Z632">
        <v>21.964153</v>
      </c>
      <c r="AA632" s="36">
        <f>IF(ISBLANK(Z633),"",Long7[[#This Row],[Adj Close]]/Z633-1)</f>
        <v>-3.8123190143555252E-2</v>
      </c>
      <c r="AE632" s="32">
        <v>40665</v>
      </c>
      <c r="AF632" s="47">
        <v>16.804182000000001</v>
      </c>
      <c r="AG632" s="36">
        <f>IF(ISBLANK(AF633),"",Short0[[#This Row],[Adj Close]]/AF633-1)</f>
        <v>-2.2155127205742531E-2</v>
      </c>
      <c r="AH632" s="40">
        <v>40665</v>
      </c>
      <c r="AI632" s="42">
        <v>21.351980000000001</v>
      </c>
      <c r="AJ632" s="39">
        <f>IF(ISBLANK(AH633),"",Short1[[#This Row],[Adj Close]]/AH633-1)</f>
        <v>-0.99947483939200155</v>
      </c>
      <c r="AN632" s="40">
        <v>40665</v>
      </c>
      <c r="AO632" s="42">
        <v>21.884796000000001</v>
      </c>
      <c r="AP632" s="39">
        <f>IF(ISBLANK(AO633),"",Short3[[#This Row],[Adj Close]]/AO633-1)</f>
        <v>-4.0930917020578161E-2</v>
      </c>
      <c r="AQ632" s="32">
        <v>40665</v>
      </c>
      <c r="AR632" s="47">
        <v>3.0435150000000002</v>
      </c>
      <c r="AS632" s="36">
        <f>IF(ISBLANK(AR633),"",Short4[[#This Row],[Adj Close]]/AR633-1)</f>
        <v>-6.7796454427921926E-2</v>
      </c>
      <c r="AT632" s="40">
        <v>40665</v>
      </c>
      <c r="AU632" s="42">
        <v>58.560355999999999</v>
      </c>
      <c r="AV632" s="39">
        <f>IF(ISBLANK(AU633),"",Short5[[#This Row],[Adj Close]]/AU633-1)</f>
        <v>-4.929145450850736E-2</v>
      </c>
      <c r="AZ632" s="40">
        <v>40665</v>
      </c>
      <c r="BA632" s="42">
        <v>52.847622000000001</v>
      </c>
      <c r="BB632" s="39">
        <f>IF(ISBLANK(BA633),"",Short7[[#This Row],[Adj Close]]/BA633-1)</f>
        <v>-1.2923347929152618E-2</v>
      </c>
    </row>
    <row r="633" spans="1:54" x14ac:dyDescent="0.25">
      <c r="A633" s="40">
        <v>40658</v>
      </c>
      <c r="B633" s="42">
        <v>1363.6099850000001</v>
      </c>
      <c r="C633" s="39">
        <f>IF(ISBLANK(B634), "", GSPC[[#This Row],[Adj Close]]/B634-1)</f>
        <v>1.961295959408349E-2</v>
      </c>
      <c r="G633" s="32">
        <v>40658</v>
      </c>
      <c r="H633">
        <v>34.092495</v>
      </c>
      <c r="I633" s="36">
        <f>IF(ISBLANK(H634),"",Long1[[#This Row],[Adj Close]]/H634-1)</f>
        <v>7.0483561916709236E-2</v>
      </c>
      <c r="P633" s="40">
        <v>40658</v>
      </c>
      <c r="Q633" s="38">
        <v>32.184596999999997</v>
      </c>
      <c r="R633" s="39">
        <f>IF(ISBLANK(Q634),"",Long4[[#This Row],[Adj Close]]/Q634-1)</f>
        <v>1.7459070192941128E-2</v>
      </c>
      <c r="V633" s="40">
        <v>40658</v>
      </c>
      <c r="W633" s="38">
        <v>6.7779999999999996</v>
      </c>
      <c r="X633" s="39">
        <f>IF(ISBLANK(W634),"",Long6[[#This Row],[Adj Close]]/W634-1)</f>
        <v>-3.2352941176471139E-3</v>
      </c>
      <c r="Y633" s="32">
        <v>40658</v>
      </c>
      <c r="Z633">
        <v>22.834683999999999</v>
      </c>
      <c r="AA633" s="36">
        <f>IF(ISBLANK(Z634),"",Long7[[#This Row],[Adj Close]]/Z634-1)</f>
        <v>-2.571428803049014E-2</v>
      </c>
      <c r="AE633" s="32">
        <v>40658</v>
      </c>
      <c r="AF633" s="47">
        <v>17.184916000000001</v>
      </c>
      <c r="AG633" s="36">
        <f>IF(ISBLANK(AF634),"",Short0[[#This Row],[Adj Close]]/AF634-1)</f>
        <v>4.2304693603900656E-3</v>
      </c>
      <c r="AH633" s="40">
        <v>40658</v>
      </c>
      <c r="AI633" s="42">
        <v>21.503506000000002</v>
      </c>
      <c r="AJ633" s="39">
        <f>IF(ISBLANK(AH634),"",Short1[[#This Row],[Adj Close]]/AH634-1)</f>
        <v>-0.9994710214754865</v>
      </c>
      <c r="AN633" s="40">
        <v>40658</v>
      </c>
      <c r="AO633" s="42">
        <v>22.81879</v>
      </c>
      <c r="AP633" s="39">
        <f>IF(ISBLANK(AO634),"",Short3[[#This Row],[Adj Close]]/AO634-1)</f>
        <v>1.0543288819685248E-2</v>
      </c>
      <c r="AQ633" s="32">
        <v>40658</v>
      </c>
      <c r="AR633" s="47">
        <v>3.2648609999999998</v>
      </c>
      <c r="AS633" s="36">
        <f>IF(ISBLANK(AR634),"",Short4[[#This Row],[Adj Close]]/AR634-1)</f>
        <v>4.4247597968348096E-2</v>
      </c>
      <c r="AT633" s="40">
        <v>40658</v>
      </c>
      <c r="AU633" s="42">
        <v>61.596539</v>
      </c>
      <c r="AV633" s="39">
        <f>IF(ISBLANK(AU634),"",Short5[[#This Row],[Adj Close]]/AU634-1)</f>
        <v>-2.4244204971999084E-2</v>
      </c>
      <c r="AZ633" s="40">
        <v>40658</v>
      </c>
      <c r="BA633" s="42">
        <v>53.539532000000001</v>
      </c>
      <c r="BB633" s="39">
        <f>IF(ISBLANK(BA634),"",Short7[[#This Row],[Adj Close]]/BA634-1)</f>
        <v>-4.0516850886413103E-2</v>
      </c>
    </row>
    <row r="634" spans="1:54" x14ac:dyDescent="0.25">
      <c r="A634" s="40">
        <v>40651</v>
      </c>
      <c r="B634" s="42">
        <v>1337.380005</v>
      </c>
      <c r="C634" s="39">
        <f>IF(ISBLANK(B635), "", GSPC[[#This Row],[Adj Close]]/B635-1)</f>
        <v>1.3412304707001388E-2</v>
      </c>
      <c r="G634" s="32">
        <v>40651</v>
      </c>
      <c r="H634">
        <v>31.847752</v>
      </c>
      <c r="I634" s="36">
        <f>IF(ISBLANK(H635),"",Long1[[#This Row],[Adj Close]]/H635-1)</f>
        <v>1.3164786803152362E-2</v>
      </c>
      <c r="P634" s="40">
        <v>40651</v>
      </c>
      <c r="Q634" s="38">
        <v>31.632325999999999</v>
      </c>
      <c r="R634" s="39">
        <f>IF(ISBLANK(Q635),"",Long4[[#This Row],[Adj Close]]/Q635-1)</f>
        <v>3.3340772752699754E-2</v>
      </c>
      <c r="V634" s="40">
        <v>40651</v>
      </c>
      <c r="W634" s="38">
        <v>6.8</v>
      </c>
      <c r="X634" s="39">
        <f>IF(ISBLANK(W635),"",Long6[[#This Row],[Adj Close]]/W635-1)</f>
        <v>-2.4390243902439046E-2</v>
      </c>
      <c r="Y634" s="32">
        <v>40651</v>
      </c>
      <c r="Z634">
        <v>23.437359000000001</v>
      </c>
      <c r="AA634" s="36">
        <f>IF(ISBLANK(Z635),"",Long7[[#This Row],[Adj Close]]/Z635-1)</f>
        <v>-2.7777784691399576E-2</v>
      </c>
      <c r="AE634" s="32">
        <v>40651</v>
      </c>
      <c r="AF634" s="47">
        <v>17.112521999999998</v>
      </c>
      <c r="AG634" s="36">
        <f>IF(ISBLANK(AF635),"",Short0[[#This Row],[Adj Close]]/AF635-1)</f>
        <v>2.5488471966312432E-2</v>
      </c>
      <c r="AH634" s="40">
        <v>40651</v>
      </c>
      <c r="AI634" s="42">
        <v>20.745861000000001</v>
      </c>
      <c r="AJ634" s="39">
        <f>IF(ISBLANK(AH635),"",Short1[[#This Row],[Adj Close]]/AH635-1)</f>
        <v>-0.99948957137584882</v>
      </c>
      <c r="AN634" s="40">
        <v>40651</v>
      </c>
      <c r="AO634" s="42">
        <v>22.580715000000001</v>
      </c>
      <c r="AP634" s="39">
        <f>IF(ISBLANK(AO635),"",Short3[[#This Row],[Adj Close]]/AO635-1)</f>
        <v>3.223110419768771E-2</v>
      </c>
      <c r="AQ634" s="32">
        <v>40651</v>
      </c>
      <c r="AR634" s="47">
        <v>3.1265200000000002</v>
      </c>
      <c r="AS634" s="36">
        <f>IF(ISBLANK(AR635),"",Short4[[#This Row],[Adj Close]]/AR635-1)</f>
        <v>4.6296438833295817E-2</v>
      </c>
      <c r="AT634" s="40">
        <v>40651</v>
      </c>
      <c r="AU634" s="42">
        <v>63.127003000000002</v>
      </c>
      <c r="AV634" s="39">
        <f>IF(ISBLANK(AU635),"",Short5[[#This Row],[Adj Close]]/AU635-1)</f>
        <v>3.9539587087393135E-2</v>
      </c>
      <c r="AZ634" s="40">
        <v>40651</v>
      </c>
      <c r="BA634" s="42">
        <v>55.800387999999998</v>
      </c>
      <c r="BB634" s="39">
        <f>IF(ISBLANK(BA635),"",Short7[[#This Row],[Adj Close]]/BA635-1)</f>
        <v>8.3648772299535379E-2</v>
      </c>
    </row>
    <row r="635" spans="1:54" x14ac:dyDescent="0.25">
      <c r="A635" s="40">
        <v>40644</v>
      </c>
      <c r="B635" s="42">
        <v>1319.6800539999999</v>
      </c>
      <c r="C635" s="39">
        <f>IF(ISBLANK(B636), "", GSPC[[#This Row],[Adj Close]]/B636-1)</f>
        <v>-6.3922462627082899E-3</v>
      </c>
      <c r="G635" s="32">
        <v>40644</v>
      </c>
      <c r="H635">
        <v>31.433931000000001</v>
      </c>
      <c r="I635" s="36">
        <f>IF(ISBLANK(H636),"",Long1[[#This Row],[Adj Close]]/H636-1)</f>
        <v>-3.0275857415994922E-2</v>
      </c>
      <c r="P635" s="40">
        <v>40644</v>
      </c>
      <c r="Q635" s="38">
        <v>30.611708</v>
      </c>
      <c r="R635" s="39">
        <f>IF(ISBLANK(Q636),"",Long4[[#This Row],[Adj Close]]/Q636-1)</f>
        <v>-6.1307634365962094E-2</v>
      </c>
      <c r="V635" s="40">
        <v>40644</v>
      </c>
      <c r="W635" s="38">
        <v>6.97</v>
      </c>
      <c r="X635" s="39">
        <f>IF(ISBLANK(W636),"",Long6[[#This Row],[Adj Close]]/W636-1)</f>
        <v>-4.8204287860166728E-2</v>
      </c>
      <c r="Y635" s="32">
        <v>40644</v>
      </c>
      <c r="Z635">
        <v>24.106998000000001</v>
      </c>
      <c r="AA635" s="36">
        <f>IF(ISBLANK(Z636),"",Long7[[#This Row],[Adj Close]]/Z636-1)</f>
        <v>-2.7026994302212781E-2</v>
      </c>
      <c r="AE635" s="32">
        <v>40644</v>
      </c>
      <c r="AF635" s="47">
        <v>16.687190999999999</v>
      </c>
      <c r="AG635" s="36">
        <f>IF(ISBLANK(AF636),"",Short0[[#This Row],[Adj Close]]/AF636-1)</f>
        <v>3.8109731338815678E-3</v>
      </c>
      <c r="AH635" s="40">
        <v>40644</v>
      </c>
      <c r="AI635" s="42">
        <v>19.773415</v>
      </c>
      <c r="AJ635" s="39">
        <f>IF(ISBLANK(AH636),"",Short1[[#This Row],[Adj Close]]/AH636-1)</f>
        <v>-0.99951341351477718</v>
      </c>
      <c r="AN635" s="40">
        <v>40644</v>
      </c>
      <c r="AO635" s="42">
        <v>21.875639</v>
      </c>
      <c r="AP635" s="39">
        <f>IF(ISBLANK(AO636),"",Short3[[#This Row],[Adj Close]]/AO636-1)</f>
        <v>1.9198008011803713E-2</v>
      </c>
      <c r="AQ635" s="32">
        <v>40644</v>
      </c>
      <c r="AR635" s="47">
        <v>2.988178</v>
      </c>
      <c r="AS635" s="36">
        <f>IF(ISBLANK(AR636),"",Short4[[#This Row],[Adj Close]]/AR636-1)</f>
        <v>-1.8181937660895486E-2</v>
      </c>
      <c r="AT635" s="40">
        <v>40644</v>
      </c>
      <c r="AU635" s="42">
        <v>60.725924999999997</v>
      </c>
      <c r="AV635" s="39">
        <f>IF(ISBLANK(AU636),"",Short5[[#This Row],[Adj Close]]/AU636-1)</f>
        <v>-5.8155736807386393E-2</v>
      </c>
      <c r="AZ635" s="40">
        <v>40644</v>
      </c>
      <c r="BA635" s="42">
        <v>51.493057</v>
      </c>
      <c r="BB635" s="39">
        <f>IF(ISBLANK(BA636),"",Short7[[#This Row],[Adj Close]]/BA636-1)</f>
        <v>-6.6266364301687086E-2</v>
      </c>
    </row>
    <row r="636" spans="1:54" x14ac:dyDescent="0.25">
      <c r="A636" s="40">
        <v>40637</v>
      </c>
      <c r="B636" s="42">
        <v>1328.170044</v>
      </c>
      <c r="C636" s="39">
        <f>IF(ISBLANK(B637), "", GSPC[[#This Row],[Adj Close]]/B637-1)</f>
        <v>-3.1821960896460944E-3</v>
      </c>
      <c r="G636" s="32">
        <v>40637</v>
      </c>
      <c r="H636">
        <v>32.415332999999997</v>
      </c>
      <c r="I636" s="36">
        <f>IF(ISBLANK(H637),"",Long1[[#This Row],[Adj Close]]/H637-1)</f>
        <v>1.4323451799713283E-2</v>
      </c>
      <c r="P636" s="40">
        <v>40637</v>
      </c>
      <c r="Q636" s="38">
        <v>32.611012000000002</v>
      </c>
      <c r="R636" s="39">
        <f>IF(ISBLANK(Q637),"",Long4[[#This Row],[Adj Close]]/Q637-1)</f>
        <v>3.0256275640888175E-2</v>
      </c>
      <c r="V636" s="40">
        <v>40637</v>
      </c>
      <c r="W636" s="38">
        <v>7.3230000000000004</v>
      </c>
      <c r="X636" s="39">
        <f>IF(ISBLANK(W637),"",Long6[[#This Row],[Adj Close]]/W637-1)</f>
        <v>1.0068965517241457E-2</v>
      </c>
      <c r="Y636" s="32">
        <v>40637</v>
      </c>
      <c r="Z636">
        <v>24.776636</v>
      </c>
      <c r="AA636" s="36">
        <f>IF(ISBLANK(Z637),"",Long7[[#This Row],[Adj Close]]/Z637-1)</f>
        <v>-2.6315834977188812E-2</v>
      </c>
      <c r="AE636" s="32">
        <v>40637</v>
      </c>
      <c r="AF636" s="47">
        <v>16.623837999999999</v>
      </c>
      <c r="AG636" s="36">
        <f>IF(ISBLANK(AF637),"",Short0[[#This Row],[Adj Close]]/AF637-1)</f>
        <v>3.2769769106444357E-3</v>
      </c>
      <c r="AH636" s="40">
        <v>40637</v>
      </c>
      <c r="AI636" s="42">
        <v>20.355991</v>
      </c>
      <c r="AJ636" s="39">
        <f>IF(ISBLANK(AH637),"",Short1[[#This Row],[Adj Close]]/AH637-1)</f>
        <v>-0.99949899111493967</v>
      </c>
      <c r="AN636" s="40">
        <v>40637</v>
      </c>
      <c r="AO636" s="42">
        <v>21.463581000000001</v>
      </c>
      <c r="AP636" s="39">
        <f>IF(ISBLANK(AO637),"",Short3[[#This Row],[Adj Close]]/AO637-1)</f>
        <v>9.0401210345252281E-3</v>
      </c>
      <c r="AQ636" s="32">
        <v>40637</v>
      </c>
      <c r="AR636" s="47">
        <v>3.0435150000000002</v>
      </c>
      <c r="AS636" s="36">
        <f>IF(ISBLANK(AR637),"",Short4[[#This Row],[Adj Close]]/AR637-1)</f>
        <v>-4.5248350777093993E-3</v>
      </c>
      <c r="AT636" s="40">
        <v>40637</v>
      </c>
      <c r="AU636" s="42">
        <v>64.475548000000003</v>
      </c>
      <c r="AV636" s="39">
        <f>IF(ISBLANK(AU637),"",Short5[[#This Row],[Adj Close]]/AU637-1)</f>
        <v>-2.4387369652980828E-2</v>
      </c>
      <c r="AZ636" s="40">
        <v>40637</v>
      </c>
      <c r="BA636" s="42">
        <v>55.147480000000002</v>
      </c>
      <c r="BB636" s="39">
        <f>IF(ISBLANK(BA637),"",Short7[[#This Row],[Adj Close]]/BA637-1)</f>
        <v>1.9089104112849142E-2</v>
      </c>
    </row>
    <row r="637" spans="1:54" x14ac:dyDescent="0.25">
      <c r="A637" s="40">
        <v>40630</v>
      </c>
      <c r="B637" s="42">
        <v>1332.410034</v>
      </c>
      <c r="C637" s="39">
        <f>IF(ISBLANK(B638), "", GSPC[[#This Row],[Adj Close]]/B638-1)</f>
        <v>1.4165005560903277E-2</v>
      </c>
      <c r="G637" s="32">
        <v>40630</v>
      </c>
      <c r="H637">
        <v>31.95759</v>
      </c>
      <c r="I637" s="36">
        <f>IF(ISBLANK(H638),"",Long1[[#This Row],[Adj Close]]/H638-1)</f>
        <v>7.2711169386230345E-3</v>
      </c>
      <c r="P637" s="40">
        <v>40630</v>
      </c>
      <c r="Q637" s="38">
        <v>31.653300999999999</v>
      </c>
      <c r="R637" s="39">
        <f>IF(ISBLANK(Q638),"",Long4[[#This Row],[Adj Close]]/Q638-1)</f>
        <v>6.669627737092565E-3</v>
      </c>
      <c r="V637" s="40">
        <v>40630</v>
      </c>
      <c r="W637" s="38">
        <v>7.25</v>
      </c>
      <c r="X637" s="39">
        <f>IF(ISBLANK(W638),"",Long6[[#This Row],[Adj Close]]/W638-1)</f>
        <v>-7.2572915240312064E-3</v>
      </c>
      <c r="Y637" s="32">
        <v>40630</v>
      </c>
      <c r="Z637">
        <v>25.446276000000001</v>
      </c>
      <c r="AA637" s="36">
        <f>IF(ISBLANK(Z638),"",Long7[[#This Row],[Adj Close]]/Z638-1)</f>
        <v>3.8251392429513364E-2</v>
      </c>
      <c r="AE637" s="32">
        <v>40630</v>
      </c>
      <c r="AF637" s="47">
        <v>16.56954</v>
      </c>
      <c r="AG637" s="36">
        <f>IF(ISBLANK(AF638),"",Short0[[#This Row],[Adj Close]]/AF638-1)</f>
        <v>-8.5871893057393289E-2</v>
      </c>
      <c r="AH637" s="40">
        <v>40630</v>
      </c>
      <c r="AI637" s="42">
        <v>19.629490000000001</v>
      </c>
      <c r="AJ637" s="39">
        <f>IF(ISBLANK(AH638),"",Short1[[#This Row],[Adj Close]]/AH638-1)</f>
        <v>-0.9995167887649854</v>
      </c>
      <c r="AN637" s="40">
        <v>40630</v>
      </c>
      <c r="AO637" s="42">
        <v>21.271286</v>
      </c>
      <c r="AP637" s="39">
        <f>IF(ISBLANK(AO638),"",Short3[[#This Row],[Adj Close]]/AO638-1)</f>
        <v>4.1237053854204175E-2</v>
      </c>
      <c r="AQ637" s="32">
        <v>40630</v>
      </c>
      <c r="AR637" s="47">
        <v>3.0573489999999999</v>
      </c>
      <c r="AS637" s="36">
        <f>IF(ISBLANK(AR638),"",Short4[[#This Row],[Adj Close]]/AR638-1)</f>
        <v>-5.1502175215357604E-2</v>
      </c>
      <c r="AT637" s="40">
        <v>40630</v>
      </c>
      <c r="AU637" s="42">
        <v>66.087242000000003</v>
      </c>
      <c r="AV637" s="39">
        <f>IF(ISBLANK(AU638),"",Short5[[#This Row],[Adj Close]]/AU638-1)</f>
        <v>1.9665145519108362E-2</v>
      </c>
      <c r="AZ637" s="40">
        <v>40630</v>
      </c>
      <c r="BA637" s="42">
        <v>54.114483</v>
      </c>
      <c r="BB637" s="39">
        <f>IF(ISBLANK(BA638),"",Short7[[#This Row],[Adj Close]]/BA638-1)</f>
        <v>0.10375637490920675</v>
      </c>
    </row>
    <row r="638" spans="1:54" x14ac:dyDescent="0.25">
      <c r="A638" s="40">
        <v>40623</v>
      </c>
      <c r="B638" s="42">
        <v>1313.8000489999999</v>
      </c>
      <c r="C638" s="39">
        <f>IF(ISBLANK(B639), "", GSPC[[#This Row],[Adj Close]]/B639-1)</f>
        <v>2.7040195944815659E-2</v>
      </c>
      <c r="G638" s="32">
        <v>40623</v>
      </c>
      <c r="H638">
        <v>31.726900000000001</v>
      </c>
      <c r="I638" s="36">
        <f>IF(ISBLANK(H639),"",Long1[[#This Row],[Adj Close]]/H639-1)</f>
        <v>3.2657795878124229E-2</v>
      </c>
      <c r="P638" s="40">
        <v>40623</v>
      </c>
      <c r="Q638" s="38">
        <v>31.443584000000001</v>
      </c>
      <c r="R638" s="39">
        <f>IF(ISBLANK(Q639),"",Long4[[#This Row],[Adj Close]]/Q639-1)</f>
        <v>2.74098633109221E-2</v>
      </c>
      <c r="V638" s="40">
        <v>40623</v>
      </c>
      <c r="W638" s="38">
        <v>7.3029999999999999</v>
      </c>
      <c r="X638" s="39">
        <f>IF(ISBLANK(W639),"",Long6[[#This Row],[Adj Close]]/W639-1)</f>
        <v>8.2225572152938575E-4</v>
      </c>
      <c r="Y638" s="32">
        <v>40623</v>
      </c>
      <c r="Z638">
        <v>24.508780999999999</v>
      </c>
      <c r="AA638" s="36">
        <f>IF(ISBLANK(Z639),"",Long7[[#This Row],[Adj Close]]/Z639-1)</f>
        <v>-6.8702331555648088E-2</v>
      </c>
      <c r="AE638" s="32">
        <v>40623</v>
      </c>
      <c r="AF638" s="47">
        <v>18.126059000000001</v>
      </c>
      <c r="AG638" s="36">
        <f>IF(ISBLANK(AF639),"",Short0[[#This Row],[Adj Close]]/AF639-1)</f>
        <v>1.8302475187174094E-2</v>
      </c>
      <c r="AH638" s="40">
        <v>40623</v>
      </c>
      <c r="AI638" s="42">
        <v>20.027010000000001</v>
      </c>
      <c r="AJ638" s="39">
        <f>IF(ISBLANK(AH639),"",Short1[[#This Row],[Adj Close]]/AH639-1)</f>
        <v>-0.9995069182095726</v>
      </c>
      <c r="AN638" s="40">
        <v>40623</v>
      </c>
      <c r="AO638" s="42">
        <v>20.42886</v>
      </c>
      <c r="AP638" s="39">
        <f>IF(ISBLANK(AO639),"",Short3[[#This Row],[Adj Close]]/AO639-1)</f>
        <v>3.0009278163704023E-2</v>
      </c>
      <c r="AQ638" s="32">
        <v>40623</v>
      </c>
      <c r="AR638" s="47">
        <v>3.2233589999999999</v>
      </c>
      <c r="AS638" s="36">
        <f>IF(ISBLANK(AR639),"",Short4[[#This Row],[Adj Close]]/AR639-1)</f>
        <v>6.3927213435082342E-2</v>
      </c>
      <c r="AT638" s="40">
        <v>40623</v>
      </c>
      <c r="AU638" s="42">
        <v>64.812691000000001</v>
      </c>
      <c r="AV638" s="39">
        <f>IF(ISBLANK(AU639),"",Short5[[#This Row],[Adj Close]]/AU639-1)</f>
        <v>4.355931339385366E-2</v>
      </c>
      <c r="AZ638" s="40">
        <v>40623</v>
      </c>
      <c r="BA638" s="42">
        <v>49.027560999999999</v>
      </c>
      <c r="BB638" s="39">
        <f>IF(ISBLANK(BA639),"",Short7[[#This Row],[Adj Close]]/BA639-1)</f>
        <v>8.0309577525499165E-2</v>
      </c>
    </row>
    <row r="639" spans="1:54" x14ac:dyDescent="0.25">
      <c r="A639" s="40">
        <v>40616</v>
      </c>
      <c r="B639" s="42">
        <v>1279.209961</v>
      </c>
      <c r="C639" s="39">
        <f>IF(ISBLANK(B640), "", GSPC[[#This Row],[Adj Close]]/B640-1)</f>
        <v>-1.9221384551307841E-2</v>
      </c>
      <c r="G639" s="32">
        <v>40616</v>
      </c>
      <c r="H639">
        <v>30.723537</v>
      </c>
      <c r="I639" s="36">
        <f>IF(ISBLANK(H640),"",Long1[[#This Row],[Adj Close]]/H640-1)</f>
        <v>-3.2074725916045876E-3</v>
      </c>
      <c r="P639" s="40">
        <v>40616</v>
      </c>
      <c r="Q639" s="38">
        <v>30.604713</v>
      </c>
      <c r="R639" s="39">
        <f>IF(ISBLANK(Q640),"",Long4[[#This Row],[Adj Close]]/Q640-1)</f>
        <v>3.8978367824269444E-3</v>
      </c>
      <c r="V639" s="40">
        <v>40616</v>
      </c>
      <c r="W639" s="38">
        <v>7.2969999999999997</v>
      </c>
      <c r="X639" s="39">
        <f>IF(ISBLANK(W640),"",Long6[[#This Row],[Adj Close]]/W640-1)</f>
        <v>-1.5515380464112272E-2</v>
      </c>
      <c r="Y639" s="32">
        <v>40616</v>
      </c>
      <c r="Z639">
        <v>26.316807000000001</v>
      </c>
      <c r="AA639" s="36">
        <f>IF(ISBLANK(Z640),"",Long7[[#This Row],[Adj Close]]/Z640-1)</f>
        <v>9.1666701926137684E-2</v>
      </c>
      <c r="AE639" s="32">
        <v>40616</v>
      </c>
      <c r="AF639" s="47">
        <v>17.800270000000001</v>
      </c>
      <c r="AG639" s="36">
        <f>IF(ISBLANK(AF640),"",Short0[[#This Row],[Adj Close]]/AF640-1)</f>
        <v>-5.0582518378474717E-3</v>
      </c>
      <c r="AH639" s="40">
        <v>40616</v>
      </c>
      <c r="AI639" s="42">
        <v>21.610254000000001</v>
      </c>
      <c r="AJ639" s="39">
        <f>IF(ISBLANK(AH640),"",Short1[[#This Row],[Adj Close]]/AH640-1)</f>
        <v>-0.9994678456992292</v>
      </c>
      <c r="AN639" s="40">
        <v>40616</v>
      </c>
      <c r="AO639" s="42">
        <v>19.833666000000001</v>
      </c>
      <c r="AP639" s="39">
        <f>IF(ISBLANK(AO640),"",Short3[[#This Row],[Adj Close]]/AO640-1)</f>
        <v>-3.0872749113483366E-2</v>
      </c>
      <c r="AQ639" s="32">
        <v>40616</v>
      </c>
      <c r="AR639" s="47">
        <v>3.0296799999999999</v>
      </c>
      <c r="AS639" s="36">
        <f>IF(ISBLANK(AR640),"",Short4[[#This Row],[Adj Close]]/AR640-1)</f>
        <v>9.2164854770733218E-3</v>
      </c>
      <c r="AT639" s="40">
        <v>40616</v>
      </c>
      <c r="AU639" s="42">
        <v>62.107337999999999</v>
      </c>
      <c r="AV639" s="39">
        <f>IF(ISBLANK(AU640),"",Short5[[#This Row],[Adj Close]]/AU640-1)</f>
        <v>-9.8325403762431485E-3</v>
      </c>
      <c r="AZ639" s="40">
        <v>40616</v>
      </c>
      <c r="BA639" s="42">
        <v>45.382880999999998</v>
      </c>
      <c r="BB639" s="39">
        <f>IF(ISBLANK(BA640),"",Short7[[#This Row],[Adj Close]]/BA640-1)</f>
        <v>0.15644372961381303</v>
      </c>
    </row>
    <row r="640" spans="1:54" x14ac:dyDescent="0.25">
      <c r="A640" s="40">
        <v>40609</v>
      </c>
      <c r="B640" s="42">
        <v>1304.280029</v>
      </c>
      <c r="C640" s="39">
        <f>IF(ISBLANK(B641), "", GSPC[[#This Row],[Adj Close]]/B641-1)</f>
        <v>-1.2769174350785173E-2</v>
      </c>
      <c r="G640" s="32">
        <v>40609</v>
      </c>
      <c r="H640">
        <v>30.822399000000001</v>
      </c>
      <c r="I640" s="36">
        <f>IF(ISBLANK(H641),"",Long1[[#This Row],[Adj Close]]/H641-1)</f>
        <v>-4.0578980771393547E-2</v>
      </c>
      <c r="P640" s="40">
        <v>40609</v>
      </c>
      <c r="Q640" s="38">
        <v>30.485883999999999</v>
      </c>
      <c r="R640" s="39">
        <f>IF(ISBLANK(Q641),"",Long4[[#This Row],[Adj Close]]/Q641-1)</f>
        <v>-8.4347267560927919E-2</v>
      </c>
      <c r="V640" s="40">
        <v>40609</v>
      </c>
      <c r="W640" s="38">
        <v>7.4119999999999999</v>
      </c>
      <c r="X640" s="39">
        <f>IF(ISBLANK(W641),"",Long6[[#This Row],[Adj Close]]/W641-1)</f>
        <v>-4.1138421733505903E-2</v>
      </c>
      <c r="Y640" s="32">
        <v>40609</v>
      </c>
      <c r="Z640">
        <v>24.106998000000001</v>
      </c>
      <c r="AA640" s="36">
        <f>IF(ISBLANK(Z641),"",Long7[[#This Row],[Adj Close]]/Z641-1)</f>
        <v>2.272726983469342E-2</v>
      </c>
      <c r="AE640" s="32">
        <v>40609</v>
      </c>
      <c r="AF640" s="47">
        <v>17.890765999999999</v>
      </c>
      <c r="AG640" s="36">
        <f>IF(ISBLANK(AF641),"",Short0[[#This Row],[Adj Close]]/AF641-1)</f>
        <v>-1.0103936816530101E-3</v>
      </c>
      <c r="AH640" s="40">
        <v>40609</v>
      </c>
      <c r="AI640" s="42">
        <v>21.603399</v>
      </c>
      <c r="AJ640" s="39">
        <f>IF(ISBLANK(AH641),"",Short1[[#This Row],[Adj Close]]/AH641-1)</f>
        <v>-0.99946792278705487</v>
      </c>
      <c r="AN640" s="40">
        <v>40609</v>
      </c>
      <c r="AO640" s="42">
        <v>20.465492000000001</v>
      </c>
      <c r="AP640" s="39">
        <f>IF(ISBLANK(AO641),"",Short3[[#This Row],[Adj Close]]/AO641-1)</f>
        <v>-1.7150255695672967E-2</v>
      </c>
      <c r="AQ640" s="32">
        <v>40609</v>
      </c>
      <c r="AR640" s="47">
        <v>3.0020120000000001</v>
      </c>
      <c r="AS640" s="36">
        <f>IF(ISBLANK(AR641),"",Short4[[#This Row],[Adj Close]]/AR641-1)</f>
        <v>-3.9823190000383812E-2</v>
      </c>
      <c r="AT640" s="40">
        <v>40609</v>
      </c>
      <c r="AU640" s="42">
        <v>62.724074999999999</v>
      </c>
      <c r="AV640" s="39">
        <f>IF(ISBLANK(AU641),"",Short5[[#This Row],[Adj Close]]/AU641-1)</f>
        <v>-0.10783656343219827</v>
      </c>
      <c r="AZ640" s="40">
        <v>40609</v>
      </c>
      <c r="BA640" s="42">
        <v>39.243484000000002</v>
      </c>
      <c r="BB640" s="39">
        <f>IF(ISBLANK(BA641),"",Short7[[#This Row],[Adj Close]]/BA641-1)</f>
        <v>-3.6602941301382641E-2</v>
      </c>
    </row>
    <row r="641" spans="1:54" x14ac:dyDescent="0.25">
      <c r="A641" s="40">
        <v>40602</v>
      </c>
      <c r="B641" s="42">
        <v>1321.150024</v>
      </c>
      <c r="C641" s="39">
        <f>IF(ISBLANK(B642), "", GSPC[[#This Row],[Adj Close]]/B642-1)</f>
        <v>9.6222307724103118E-4</v>
      </c>
      <c r="G641" s="32">
        <v>40602</v>
      </c>
      <c r="H641">
        <v>32.126041000000001</v>
      </c>
      <c r="I641" s="36">
        <f>IF(ISBLANK(H642),"",Long1[[#This Row],[Adj Close]]/H642-1)</f>
        <v>3.8962768112027035E-2</v>
      </c>
      <c r="P641" s="40">
        <v>40602</v>
      </c>
      <c r="Q641" s="38">
        <v>33.294155000000003</v>
      </c>
      <c r="R641" s="39">
        <f>IF(ISBLANK(Q642),"",Long4[[#This Row],[Adj Close]]/Q642-1)</f>
        <v>4.0776595658549519E-2</v>
      </c>
      <c r="V641" s="40">
        <v>40602</v>
      </c>
      <c r="W641" s="38">
        <v>7.73</v>
      </c>
      <c r="X641" s="39">
        <f>IF(ISBLANK(W642),"",Long6[[#This Row],[Adj Close]]/W642-1)</f>
        <v>-2.522068095838581E-2</v>
      </c>
      <c r="Y641" s="32">
        <v>40602</v>
      </c>
      <c r="Z641">
        <v>23.571287000000002</v>
      </c>
      <c r="AA641" s="36">
        <f>IF(ISBLANK(Z642),"",Long7[[#This Row],[Adj Close]]/Z642-1)</f>
        <v>-4.8648613960345477E-2</v>
      </c>
      <c r="AE641" s="32">
        <v>40602</v>
      </c>
      <c r="AF641" s="47">
        <v>17.908861000000002</v>
      </c>
      <c r="AG641" s="36">
        <f>IF(ISBLANK(AF642),"",Short0[[#This Row],[Adj Close]]/AF642-1)</f>
        <v>-2.6083056633962598E-2</v>
      </c>
      <c r="AH641" s="40">
        <v>40602</v>
      </c>
      <c r="AI641" s="42">
        <v>22.40531</v>
      </c>
      <c r="AJ641" s="39">
        <f>IF(ISBLANK(AH642),"",Short1[[#This Row],[Adj Close]]/AH642-1)</f>
        <v>-0.99944807710309147</v>
      </c>
      <c r="AN641" s="40">
        <v>40602</v>
      </c>
      <c r="AO641" s="42">
        <v>20.822604999999999</v>
      </c>
      <c r="AP641" s="39">
        <f>IF(ISBLANK(AO642),"",Short3[[#This Row],[Adj Close]]/AO642-1)</f>
        <v>5.7495886699334697E-3</v>
      </c>
      <c r="AQ641" s="32">
        <v>40602</v>
      </c>
      <c r="AR641" s="47">
        <v>3.1265200000000002</v>
      </c>
      <c r="AS641" s="36">
        <f>IF(ISBLANK(AR642),"",Short4[[#This Row],[Adj Close]]/AR642-1)</f>
        <v>2.7272742207612E-2</v>
      </c>
      <c r="AT641" s="40">
        <v>40602</v>
      </c>
      <c r="AU641" s="42">
        <v>70.305588</v>
      </c>
      <c r="AV641" s="39">
        <f>IF(ISBLANK(AU642),"",Short5[[#This Row],[Adj Close]]/AU642-1)</f>
        <v>6.7117420984885712E-3</v>
      </c>
      <c r="AZ641" s="40">
        <v>40602</v>
      </c>
      <c r="BA641" s="42">
        <v>40.734485999999997</v>
      </c>
      <c r="BB641" s="39">
        <f>IF(ISBLANK(BA642),"",Short7[[#This Row],[Adj Close]]/BA642-1)</f>
        <v>-4.2875452436451633E-3</v>
      </c>
    </row>
    <row r="642" spans="1:54" x14ac:dyDescent="0.25">
      <c r="A642" s="40">
        <v>40595</v>
      </c>
      <c r="B642" s="42">
        <v>1319.880005</v>
      </c>
      <c r="C642" s="39">
        <f>IF(ISBLANK(B643), "", GSPC[[#This Row],[Adj Close]]/B643-1)</f>
        <v>-1.7222511245467143E-2</v>
      </c>
      <c r="G642" s="32">
        <v>40595</v>
      </c>
      <c r="H642">
        <v>30.921263</v>
      </c>
      <c r="I642" s="36">
        <f>IF(ISBLANK(H643),"",Long1[[#This Row],[Adj Close]]/H643-1)</f>
        <v>-2.9537207646294195E-2</v>
      </c>
      <c r="P642" s="40">
        <v>40595</v>
      </c>
      <c r="Q642" s="38">
        <v>31.989723000000001</v>
      </c>
      <c r="R642" s="39">
        <f>IF(ISBLANK(Q643),"",Long4[[#This Row],[Adj Close]]/Q643-1)</f>
        <v>2.1380693879498036E-2</v>
      </c>
      <c r="V642" s="40">
        <v>40595</v>
      </c>
      <c r="W642" s="38">
        <v>7.93</v>
      </c>
      <c r="X642" s="39">
        <f>IF(ISBLANK(W643),"",Long6[[#This Row],[Adj Close]]/W643-1)</f>
        <v>-6.826459875455293E-2</v>
      </c>
      <c r="Y642" s="32">
        <v>40595</v>
      </c>
      <c r="Z642">
        <v>24.776636</v>
      </c>
      <c r="AA642" s="36">
        <f>IF(ISBLANK(Z643),"",Long7[[#This Row],[Adj Close]]/Z643-1)</f>
        <v>-1.069524545775391E-2</v>
      </c>
      <c r="AE642" s="32">
        <v>40595</v>
      </c>
      <c r="AF642" s="47">
        <v>18.388489</v>
      </c>
      <c r="AG642" s="36">
        <f>IF(ISBLANK(AF643),"",Short0[[#This Row],[Adj Close]]/AF643-1)</f>
        <v>-3.4679837256430313E-2</v>
      </c>
      <c r="AH642" s="40">
        <v>40595</v>
      </c>
      <c r="AI642" s="42">
        <v>22.185984000000001</v>
      </c>
      <c r="AJ642" s="39">
        <f>IF(ISBLANK(AH643),"",Short1[[#This Row],[Adj Close]]/AH643-1)</f>
        <v>-0.9994533856312211</v>
      </c>
      <c r="AN642" s="40">
        <v>40595</v>
      </c>
      <c r="AO642" s="42">
        <v>20.703568000000001</v>
      </c>
      <c r="AP642" s="39">
        <f>IF(ISBLANK(AO643),"",Short3[[#This Row],[Adj Close]]/AO643-1)</f>
        <v>-3.1276742038595873E-2</v>
      </c>
      <c r="AQ642" s="32">
        <v>40595</v>
      </c>
      <c r="AR642" s="47">
        <v>3.0435150000000002</v>
      </c>
      <c r="AS642" s="36">
        <f>IF(ISBLANK(AR643),"",Short4[[#This Row],[Adj Close]]/AR643-1)</f>
        <v>-3.5087635866980604E-2</v>
      </c>
      <c r="AT642" s="40">
        <v>40595</v>
      </c>
      <c r="AU642" s="42">
        <v>69.836860999999999</v>
      </c>
      <c r="AV642" s="39">
        <f>IF(ISBLANK(AU643),"",Short5[[#This Row],[Adj Close]]/AU643-1)</f>
        <v>2.3006553058714019E-2</v>
      </c>
      <c r="AZ642" s="40">
        <v>40595</v>
      </c>
      <c r="BA642" s="42">
        <v>40.909889</v>
      </c>
      <c r="BB642" s="39">
        <f>IF(ISBLANK(BA643),"",Short7[[#This Row],[Adj Close]]/BA643-1)</f>
        <v>2.8664752104143876E-3</v>
      </c>
    </row>
    <row r="643" spans="1:54" x14ac:dyDescent="0.25">
      <c r="A643" s="40">
        <v>40588</v>
      </c>
      <c r="B643" s="42">
        <v>1343.01001</v>
      </c>
      <c r="C643" s="39">
        <f>IF(ISBLANK(B644), "", GSPC[[#This Row],[Adj Close]]/B644-1)</f>
        <v>1.0427706240631274E-2</v>
      </c>
      <c r="G643" s="32">
        <v>40588</v>
      </c>
      <c r="H643">
        <v>31.862389</v>
      </c>
      <c r="I643" s="36">
        <f>IF(ISBLANK(H644),"",Long1[[#This Row],[Adj Close]]/H644-1)</f>
        <v>-1.3492039189728522E-2</v>
      </c>
      <c r="P643" s="40">
        <v>40588</v>
      </c>
      <c r="Q643" s="38">
        <v>31.320077999999999</v>
      </c>
      <c r="R643" s="39">
        <f>IF(ISBLANK(Q644),"",Long4[[#This Row],[Adj Close]]/Q644-1)</f>
        <v>9.9951756067551578E-2</v>
      </c>
      <c r="V643" s="40">
        <v>40588</v>
      </c>
      <c r="W643" s="38">
        <v>8.5109999999999992</v>
      </c>
      <c r="X643" s="39">
        <f>IF(ISBLANK(W644),"",Long6[[#This Row],[Adj Close]]/W644-1)</f>
        <v>-6.1528283162421649E-2</v>
      </c>
      <c r="Y643" s="32">
        <v>40588</v>
      </c>
      <c r="Z643">
        <v>25.044492999999999</v>
      </c>
      <c r="AA643" s="36">
        <f>IF(ISBLANK(Z644),"",Long7[[#This Row],[Adj Close]]/Z644-1)</f>
        <v>-2.8571438545514249E-2</v>
      </c>
      <c r="AE643" s="32">
        <v>40588</v>
      </c>
      <c r="AF643" s="47">
        <v>19.049109000000001</v>
      </c>
      <c r="AG643" s="36">
        <f>IF(ISBLANK(AF644),"",Short0[[#This Row],[Adj Close]]/AF644-1)</f>
        <v>6.6955519890619097E-3</v>
      </c>
      <c r="AH643" s="40">
        <v>40588</v>
      </c>
      <c r="AI643" s="42">
        <v>22.645187</v>
      </c>
      <c r="AJ643" s="39">
        <f>IF(ISBLANK(AH644),"",Short1[[#This Row],[Adj Close]]/AH644-1)</f>
        <v>-0.99944197562898895</v>
      </c>
      <c r="AN643" s="40">
        <v>40588</v>
      </c>
      <c r="AO643" s="42">
        <v>21.372015000000001</v>
      </c>
      <c r="AP643" s="39">
        <f>IF(ISBLANK(AO644),"",Short3[[#This Row],[Adj Close]]/AO644-1)</f>
        <v>-4.2818049713833073E-4</v>
      </c>
      <c r="AQ643" s="32">
        <v>40588</v>
      </c>
      <c r="AR643" s="47">
        <v>3.154188</v>
      </c>
      <c r="AS643" s="36">
        <f>IF(ISBLANK(AR644),"",Short4[[#This Row],[Adj Close]]/AR644-1)</f>
        <v>-0.15241624899096795</v>
      </c>
      <c r="AT643" s="40">
        <v>40588</v>
      </c>
      <c r="AU643" s="42">
        <v>68.266289</v>
      </c>
      <c r="AV643" s="39">
        <f>IF(ISBLANK(AU644),"",Short5[[#This Row],[Adj Close]]/AU644-1)</f>
        <v>-6.0009167715212031E-2</v>
      </c>
      <c r="AZ643" s="40">
        <v>40588</v>
      </c>
      <c r="BA643" s="42">
        <v>40.792957000000001</v>
      </c>
      <c r="BB643" s="39">
        <f>IF(ISBLANK(BA644),"",Short7[[#This Row],[Adj Close]]/BA644-1)</f>
        <v>3.4346643184972603E-2</v>
      </c>
    </row>
    <row r="644" spans="1:54" x14ac:dyDescent="0.25">
      <c r="A644" s="40">
        <v>40581</v>
      </c>
      <c r="B644" s="42">
        <v>1329.150024</v>
      </c>
      <c r="C644" s="39">
        <f>IF(ISBLANK(B645), "", GSPC[[#This Row],[Adj Close]]/B645-1)</f>
        <v>1.3944959507597776E-2</v>
      </c>
      <c r="G644" s="32">
        <v>40581</v>
      </c>
      <c r="H644">
        <v>32.298157000000003</v>
      </c>
      <c r="I644" s="36">
        <f>IF(ISBLANK(H645),"",Long1[[#This Row],[Adj Close]]/H645-1)</f>
        <v>5.9305011233738991E-3</v>
      </c>
      <c r="P644" s="40">
        <v>40581</v>
      </c>
      <c r="Q644" s="38">
        <v>28.474046999999999</v>
      </c>
      <c r="R644" s="39">
        <f>IF(ISBLANK(Q645),"",Long4[[#This Row],[Adj Close]]/Q645-1)</f>
        <v>-7.0546983838598587E-3</v>
      </c>
      <c r="V644" s="40">
        <v>40581</v>
      </c>
      <c r="W644" s="38">
        <v>9.0690000000000008</v>
      </c>
      <c r="X644" s="39">
        <f>IF(ISBLANK(W645),"",Long6[[#This Row],[Adj Close]]/W645-1)</f>
        <v>2.0823953174245791E-2</v>
      </c>
      <c r="Y644" s="32">
        <v>40581</v>
      </c>
      <c r="Z644">
        <v>25.781096000000002</v>
      </c>
      <c r="AA644" s="36">
        <f>IF(ISBLANK(Z645),"",Long7[[#This Row],[Adj Close]]/Z645-1)</f>
        <v>-1.2820496620547295E-2</v>
      </c>
      <c r="AE644" s="32">
        <v>40581</v>
      </c>
      <c r="AF644" s="47">
        <v>18.922412999999999</v>
      </c>
      <c r="AG644" s="36">
        <f>IF(ISBLANK(AF645),"",Short0[[#This Row],[Adj Close]]/AF645-1)</f>
        <v>7.1209658135218623E-2</v>
      </c>
      <c r="AH644" s="40">
        <v>40581</v>
      </c>
      <c r="AI644" s="42">
        <v>23.029011000000001</v>
      </c>
      <c r="AJ644" s="39">
        <f>IF(ISBLANK(AH645),"",Short1[[#This Row],[Adj Close]]/AH645-1)</f>
        <v>-0.99943241950510175</v>
      </c>
      <c r="AN644" s="40">
        <v>40581</v>
      </c>
      <c r="AO644" s="42">
        <v>21.381170000000001</v>
      </c>
      <c r="AP644" s="39">
        <f>IF(ISBLANK(AO645),"",Short3[[#This Row],[Adj Close]]/AO645-1)</f>
        <v>8.6392917380924139E-3</v>
      </c>
      <c r="AQ644" s="32">
        <v>40581</v>
      </c>
      <c r="AR644" s="47">
        <v>3.7213880000000001</v>
      </c>
      <c r="AS644" s="36">
        <f>IF(ISBLANK(AR645),"",Short4[[#This Row],[Adj Close]]/AR645-1)</f>
        <v>-8.1911320054630532E-2</v>
      </c>
      <c r="AT644" s="40">
        <v>40581</v>
      </c>
      <c r="AU644" s="42">
        <v>72.624420000000001</v>
      </c>
      <c r="AV644" s="39">
        <f>IF(ISBLANK(AU645),"",Short5[[#This Row],[Adj Close]]/AU645-1)</f>
        <v>7.0816787085184352E-2</v>
      </c>
      <c r="AZ644" s="40">
        <v>40581</v>
      </c>
      <c r="BA644" s="42">
        <v>39.438381</v>
      </c>
      <c r="BB644" s="39">
        <f>IF(ISBLANK(BA645),"",Short7[[#This Row],[Adj Close]]/BA645-1)</f>
        <v>8.4695565932340289E-2</v>
      </c>
    </row>
    <row r="645" spans="1:54" x14ac:dyDescent="0.25">
      <c r="A645" s="40">
        <v>40574</v>
      </c>
      <c r="B645" s="42">
        <v>1310.869995</v>
      </c>
      <c r="C645" s="39">
        <f>IF(ISBLANK(B646), "", GSPC[[#This Row],[Adj Close]]/B646-1)</f>
        <v>2.7053943243833256E-2</v>
      </c>
      <c r="G645" s="32">
        <v>40574</v>
      </c>
      <c r="H645">
        <v>32.107742000000002</v>
      </c>
      <c r="I645" s="36">
        <f>IF(ISBLANK(H646),"",Long1[[#This Row],[Adj Close]]/H646-1)</f>
        <v>1.1070313816918365E-2</v>
      </c>
      <c r="P645" s="40">
        <v>40574</v>
      </c>
      <c r="Q645" s="38">
        <v>28.676349999999999</v>
      </c>
      <c r="R645" s="39">
        <f>IF(ISBLANK(Q646),"",Long4[[#This Row],[Adj Close]]/Q646-1)</f>
        <v>2.8006710856028461E-2</v>
      </c>
      <c r="V645" s="40">
        <v>40574</v>
      </c>
      <c r="W645" s="38">
        <v>8.8840000000000003</v>
      </c>
      <c r="X645" s="39">
        <f>IF(ISBLANK(W646),"",Long6[[#This Row],[Adj Close]]/W646-1)</f>
        <v>3.3503955328059609E-2</v>
      </c>
      <c r="Y645" s="32">
        <v>40574</v>
      </c>
      <c r="Z645">
        <v>26.115915000000001</v>
      </c>
      <c r="AA645" s="36">
        <f>IF(ISBLANK(Z646),"",Long7[[#This Row],[Adj Close]]/Z646-1)</f>
        <v>2.0942485129710864E-2</v>
      </c>
      <c r="AE645" s="32">
        <v>40574</v>
      </c>
      <c r="AF645" s="47">
        <v>17.664528000000001</v>
      </c>
      <c r="AG645" s="36">
        <f>IF(ISBLANK(AF646),"",Short0[[#This Row],[Adj Close]]/AF646-1)</f>
        <v>-7.1215428681178361E-3</v>
      </c>
      <c r="AH645" s="40">
        <v>40574</v>
      </c>
      <c r="AI645" s="42">
        <v>24.153048999999999</v>
      </c>
      <c r="AJ645" s="39">
        <f>IF(ISBLANK(AH646),"",Short1[[#This Row],[Adj Close]]/AH646-1)</f>
        <v>-0.99940461338033382</v>
      </c>
      <c r="AN645" s="40">
        <v>40574</v>
      </c>
      <c r="AO645" s="42">
        <v>21.198034</v>
      </c>
      <c r="AP645" s="39">
        <f>IF(ISBLANK(AO646),"",Short3[[#This Row],[Adj Close]]/AO646-1)</f>
        <v>1.0475744164044842E-2</v>
      </c>
      <c r="AQ645" s="32">
        <v>40574</v>
      </c>
      <c r="AR645" s="47">
        <v>4.0534080000000001</v>
      </c>
      <c r="AS645" s="36">
        <f>IF(ISBLANK(AR646),"",Short4[[#This Row],[Adj Close]]/AR646-1)</f>
        <v>3.4246185365089943E-3</v>
      </c>
      <c r="AT645" s="40">
        <v>40574</v>
      </c>
      <c r="AU645" s="42">
        <v>67.821517999999998</v>
      </c>
      <c r="AV645" s="39">
        <f>IF(ISBLANK(AU646),"",Short5[[#This Row],[Adj Close]]/AU646-1)</f>
        <v>3.4470036709136842E-2</v>
      </c>
      <c r="AZ645" s="40">
        <v>40574</v>
      </c>
      <c r="BA645" s="42">
        <v>36.358939999999997</v>
      </c>
      <c r="BB645" s="39">
        <f>IF(ISBLANK(BA646),"",Short7[[#This Row],[Adj Close]]/BA646-1)</f>
        <v>0.11140911220644001</v>
      </c>
    </row>
    <row r="646" spans="1:54" x14ac:dyDescent="0.25">
      <c r="A646" s="40">
        <v>40567</v>
      </c>
      <c r="B646" s="42">
        <v>1276.339966</v>
      </c>
      <c r="C646" s="39">
        <f>IF(ISBLANK(B647), "", GSPC[[#This Row],[Adj Close]]/B647-1)</f>
        <v>-5.4622746180656989E-3</v>
      </c>
      <c r="G646" s="32">
        <v>40567</v>
      </c>
      <c r="H646">
        <v>31.756191000000001</v>
      </c>
      <c r="I646" s="36">
        <f>IF(ISBLANK(H647),"",Long1[[#This Row],[Adj Close]]/H647-1)</f>
        <v>2.7001743104736686E-2</v>
      </c>
      <c r="P646" s="40">
        <v>40567</v>
      </c>
      <c r="Q646" s="38">
        <v>27.895099999999999</v>
      </c>
      <c r="R646" s="39">
        <f>IF(ISBLANK(Q647),"",Long4[[#This Row],[Adj Close]]/Q647-1)</f>
        <v>4.1948871813779709E-2</v>
      </c>
      <c r="V646" s="40">
        <v>40567</v>
      </c>
      <c r="W646" s="38">
        <v>8.5960000000000001</v>
      </c>
      <c r="X646" s="39">
        <f>IF(ISBLANK(W647),"",Long6[[#This Row],[Adj Close]]/W647-1)</f>
        <v>4.4471445929526121E-2</v>
      </c>
      <c r="Y646" s="32">
        <v>40567</v>
      </c>
      <c r="Z646">
        <v>25.580202</v>
      </c>
      <c r="AA646" s="36">
        <f>IF(ISBLANK(Z647),"",Long7[[#This Row],[Adj Close]]/Z647-1)</f>
        <v>-4.5000041626917286E-2</v>
      </c>
      <c r="AE646" s="32">
        <v>40567</v>
      </c>
      <c r="AF646" s="47">
        <v>17.791229000000001</v>
      </c>
      <c r="AG646" s="36">
        <f>IF(ISBLANK(AF647),"",Short0[[#This Row],[Adj Close]]/AF647-1)</f>
        <v>1.1794640463507644E-2</v>
      </c>
      <c r="AH646" s="40">
        <v>40567</v>
      </c>
      <c r="AI646" s="42">
        <v>23.378557000000001</v>
      </c>
      <c r="AJ646" s="39">
        <f>IF(ISBLANK(AH647),"",Short1[[#This Row],[Adj Close]]/AH647-1)</f>
        <v>-0.99942360559664689</v>
      </c>
      <c r="AN646" s="40">
        <v>40567</v>
      </c>
      <c r="AO646" s="42">
        <v>20.978270999999999</v>
      </c>
      <c r="AP646" s="39">
        <f>IF(ISBLANK(AO647),"",Short3[[#This Row],[Adj Close]]/AO647-1)</f>
        <v>-4.3459278450111993E-3</v>
      </c>
      <c r="AQ646" s="32">
        <v>40567</v>
      </c>
      <c r="AR646" s="47">
        <v>4.039574</v>
      </c>
      <c r="AS646" s="36">
        <f>IF(ISBLANK(AR647),"",Short4[[#This Row],[Adj Close]]/AR647-1)</f>
        <v>3.1802010029458039E-2</v>
      </c>
      <c r="AT646" s="40">
        <v>40567</v>
      </c>
      <c r="AU646" s="42">
        <v>65.561606999999995</v>
      </c>
      <c r="AV646" s="39">
        <f>IF(ISBLANK(AU647),"",Short5[[#This Row],[Adj Close]]/AU647-1)</f>
        <v>8.9891013237662021E-2</v>
      </c>
      <c r="AZ646" s="40">
        <v>40567</v>
      </c>
      <c r="BA646" s="42">
        <v>32.714272000000001</v>
      </c>
      <c r="BB646" s="39">
        <f>IF(ISBLANK(BA647),"",Short7[[#This Row],[Adj Close]]/BA647-1)</f>
        <v>2.2540462746817091E-2</v>
      </c>
    </row>
    <row r="647" spans="1:54" x14ac:dyDescent="0.25">
      <c r="A647" s="40">
        <v>40560</v>
      </c>
      <c r="B647" s="42">
        <v>1283.349976</v>
      </c>
      <c r="C647" s="39">
        <f>IF(ISBLANK(B648), "", GSPC[[#This Row],[Adj Close]]/B648-1)</f>
        <v>-7.6474699796439394E-3</v>
      </c>
      <c r="G647" s="32">
        <v>40560</v>
      </c>
      <c r="H647">
        <v>30.921263</v>
      </c>
      <c r="I647" s="36">
        <f>IF(ISBLANK(H648),"",Long1[[#This Row],[Adj Close]]/H648-1)</f>
        <v>-4.4580665444632683E-2</v>
      </c>
      <c r="P647" s="40">
        <v>40560</v>
      </c>
      <c r="Q647" s="38">
        <v>26.772043</v>
      </c>
      <c r="R647" s="39">
        <f>IF(ISBLANK(Q648),"",Long4[[#This Row],[Adj Close]]/Q648-1)</f>
        <v>-1.0059058764096962E-2</v>
      </c>
      <c r="V647" s="40">
        <v>40560</v>
      </c>
      <c r="W647" s="38">
        <v>8.23</v>
      </c>
      <c r="X647" s="39">
        <f>IF(ISBLANK(W648),"",Long6[[#This Row],[Adj Close]]/W648-1)</f>
        <v>2.8750000000000053E-2</v>
      </c>
      <c r="Y647" s="32">
        <v>40560</v>
      </c>
      <c r="Z647">
        <v>26.785553</v>
      </c>
      <c r="AA647" s="36">
        <f>IF(ISBLANK(Z648),"",Long7[[#This Row],[Adj Close]]/Z648-1)</f>
        <v>8.1081103988451142E-2</v>
      </c>
      <c r="AE647" s="32">
        <v>40560</v>
      </c>
      <c r="AF647" s="47">
        <v>17.583834</v>
      </c>
      <c r="AG647" s="36">
        <f>IF(ISBLANK(AF648),"",Short0[[#This Row],[Adj Close]]/AF648-1)</f>
        <v>-5.6228771790162613E-2</v>
      </c>
      <c r="AH647" s="40">
        <v>40560</v>
      </c>
      <c r="AI647" s="42">
        <v>24.063942000000001</v>
      </c>
      <c r="AJ647" s="39">
        <f>IF(ISBLANK(AH648),"",Short1[[#This Row],[Adj Close]]/AH648-1)</f>
        <v>-0.99940660513402213</v>
      </c>
      <c r="AN647" s="40">
        <v>40560</v>
      </c>
      <c r="AO647" s="42">
        <v>21.069839000000002</v>
      </c>
      <c r="AP647" s="39">
        <f>IF(ISBLANK(AO648),"",Short3[[#This Row],[Adj Close]]/AO648-1)</f>
        <v>9.2106140454069063E-3</v>
      </c>
      <c r="AQ647" s="32">
        <v>40560</v>
      </c>
      <c r="AR647" s="47">
        <v>3.9150670000000001</v>
      </c>
      <c r="AS647" s="36">
        <f>IF(ISBLANK(AR648),"",Short4[[#This Row],[Adj Close]]/AR648-1)</f>
        <v>4.8148129308477783E-2</v>
      </c>
      <c r="AT647" s="40">
        <v>40560</v>
      </c>
      <c r="AU647" s="42">
        <v>60.154277999999998</v>
      </c>
      <c r="AV647" s="39">
        <f>IF(ISBLANK(AU648),"",Short5[[#This Row],[Adj Close]]/AU648-1)</f>
        <v>-0.11775371283407676</v>
      </c>
      <c r="AZ647" s="40">
        <v>40560</v>
      </c>
      <c r="BA647" s="42">
        <v>31.993131999999999</v>
      </c>
      <c r="BB647" s="39">
        <f>IF(ISBLANK(BA648),"",Short7[[#This Row],[Adj Close]]/BA648-1)</f>
        <v>-0.12336451491853828</v>
      </c>
    </row>
    <row r="648" spans="1:54" x14ac:dyDescent="0.25">
      <c r="A648" s="40">
        <v>40553</v>
      </c>
      <c r="B648" s="42">
        <v>1293.23999</v>
      </c>
      <c r="C648" s="39">
        <f>IF(ISBLANK(B649), "", GSPC[[#This Row],[Adj Close]]/B649-1)</f>
        <v>1.7097907982697613E-2</v>
      </c>
      <c r="G648" s="32">
        <v>40553</v>
      </c>
      <c r="H648">
        <v>32.364075</v>
      </c>
      <c r="I648" s="36">
        <f>IF(ISBLANK(H649),"",Long1[[#This Row],[Adj Close]]/H649-1)</f>
        <v>5.0018040451685675E-2</v>
      </c>
      <c r="P648" s="40">
        <v>40553</v>
      </c>
      <c r="Q648" s="38">
        <v>27.044080999999998</v>
      </c>
      <c r="R648" s="39">
        <f>IF(ISBLANK(Q649),"",Long4[[#This Row],[Adj Close]]/Q649-1)</f>
        <v>3.9410544835283723E-2</v>
      </c>
      <c r="V648" s="40">
        <v>40553</v>
      </c>
      <c r="W648" s="38">
        <v>8</v>
      </c>
      <c r="X648" s="39">
        <f>IF(ISBLANK(W649),"",Long6[[#This Row],[Adj Close]]/W649-1)</f>
        <v>-3.973112471492013E-2</v>
      </c>
      <c r="Y648" s="32">
        <v>40553</v>
      </c>
      <c r="Z648">
        <v>24.776636</v>
      </c>
      <c r="AA648" s="36">
        <f>IF(ISBLANK(Z649),"",Long7[[#This Row],[Adj Close]]/Z649-1)</f>
        <v>-3.394257931100142E-2</v>
      </c>
      <c r="AE648" s="32">
        <v>40553</v>
      </c>
      <c r="AF648" s="47">
        <v>18.631457999999999</v>
      </c>
      <c r="AG648" s="36">
        <f>IF(ISBLANK(AF649),"",Short0[[#This Row],[Adj Close]]/AF649-1)</f>
        <v>6.2854570886795136E-2</v>
      </c>
      <c r="AH648" s="40">
        <v>40553</v>
      </c>
      <c r="AI648" s="42">
        <v>24.413482999999999</v>
      </c>
      <c r="AJ648" s="39">
        <f>IF(ISBLANK(AH649),"",Short1[[#This Row],[Adj Close]]/AH649-1)</f>
        <v>-0.99939788183791245</v>
      </c>
      <c r="AN648" s="40">
        <v>40553</v>
      </c>
      <c r="AO648" s="42">
        <v>20.877544</v>
      </c>
      <c r="AP648" s="39">
        <f>IF(ISBLANK(AO649),"",Short3[[#This Row],[Adj Close]]/AO649-1)</f>
        <v>2.1505364243507685E-2</v>
      </c>
      <c r="AQ648" s="32">
        <v>40553</v>
      </c>
      <c r="AR648" s="47">
        <v>3.735223</v>
      </c>
      <c r="AS648" s="36">
        <f>IF(ISBLANK(AR649),"",Short4[[#This Row],[Adj Close]]/AR649-1)</f>
        <v>2.2727285173010037E-2</v>
      </c>
      <c r="AT648" s="40">
        <v>40553</v>
      </c>
      <c r="AU648" s="42">
        <v>68.183090000000007</v>
      </c>
      <c r="AV648" s="39">
        <f>IF(ISBLANK(AU649),"",Short5[[#This Row],[Adj Close]]/AU649-1)</f>
        <v>8.7560352039039557E-2</v>
      </c>
      <c r="AZ648" s="40">
        <v>40553</v>
      </c>
      <c r="BA648" s="42">
        <v>36.495365</v>
      </c>
      <c r="BB648" s="39">
        <f>IF(ISBLANK(BA649),"",Short7[[#This Row],[Adj Close]]/BA649-1)</f>
        <v>8.2682664716601462E-2</v>
      </c>
    </row>
    <row r="649" spans="1:54" x14ac:dyDescent="0.25">
      <c r="A649" s="40">
        <v>40546</v>
      </c>
      <c r="B649" s="42">
        <v>1271.5</v>
      </c>
      <c r="C649" s="39">
        <f>IF(ISBLANK(B650), "", GSPC[[#This Row],[Adj Close]]/B650-1)</f>
        <v>1.1020629778546009E-2</v>
      </c>
      <c r="G649" s="32">
        <v>40546</v>
      </c>
      <c r="H649">
        <v>30.822399000000001</v>
      </c>
      <c r="I649" s="36">
        <f>IF(ISBLANK(H650),"",Long1[[#This Row],[Adj Close]]/H650-1)</f>
        <v>-1.2205396444799455E-2</v>
      </c>
      <c r="P649" s="40">
        <v>40546</v>
      </c>
      <c r="Q649" s="38">
        <v>26.018671000000001</v>
      </c>
      <c r="R649" s="39">
        <f>IF(ISBLANK(Q650),"",Long4[[#This Row],[Adj Close]]/Q650-1)</f>
        <v>-2.5855606979677925E-2</v>
      </c>
      <c r="V649" s="40">
        <v>40546</v>
      </c>
      <c r="W649" s="38">
        <v>8.3309999999999995</v>
      </c>
      <c r="X649" s="39">
        <f>IF(ISBLANK(W650),"",Long6[[#This Row],[Adj Close]]/W650-1)</f>
        <v>4.137499999999994E-2</v>
      </c>
      <c r="Y649" s="32">
        <v>40546</v>
      </c>
      <c r="Z649">
        <v>25.647167</v>
      </c>
      <c r="AA649" s="36">
        <f>IF(ISBLANK(Z650),"",Long7[[#This Row],[Adj Close]]/Z650-1)</f>
        <v>0.1894410030066267</v>
      </c>
      <c r="AE649" s="32">
        <v>40546</v>
      </c>
      <c r="AF649" s="47">
        <v>17.529640000000001</v>
      </c>
      <c r="AG649" s="36">
        <f>IF(ISBLANK(AF650),"",Short0[[#This Row],[Adj Close]]/AF650-1)</f>
        <v>3.5199880946616302E-2</v>
      </c>
      <c r="AH649" s="40">
        <v>40546</v>
      </c>
      <c r="AI649" s="42">
        <v>24.242142000000001</v>
      </c>
      <c r="AJ649" s="39">
        <f>IF(ISBLANK(AH650),"",Short1[[#This Row],[Adj Close]]/AH650-1)</f>
        <v>-0.99940200444016869</v>
      </c>
      <c r="AN649" s="40">
        <v>40546</v>
      </c>
      <c r="AO649" s="42">
        <v>20.438016999999999</v>
      </c>
      <c r="AP649" s="39">
        <f>IF(ISBLANK(AO650),"",Short3[[#This Row],[Adj Close]]/AO650-1)</f>
        <v>5.6318124011995874E-2</v>
      </c>
      <c r="AQ649" s="32">
        <v>40546</v>
      </c>
      <c r="AR649" s="47">
        <v>3.652218</v>
      </c>
      <c r="AS649" s="36">
        <f>IF(ISBLANK(AR650),"",Short4[[#This Row],[Adj Close]]/AR650-1)</f>
        <v>3.125021177204057E-2</v>
      </c>
      <c r="AT649" s="40">
        <v>40546</v>
      </c>
      <c r="AU649" s="42">
        <v>62.693615000000001</v>
      </c>
      <c r="AV649" s="39">
        <f>IF(ISBLANK(AU650),"",Short5[[#This Row],[Adj Close]]/AU650-1)</f>
        <v>-9.1703484047145345E-4</v>
      </c>
      <c r="AZ649" s="40">
        <v>40546</v>
      </c>
      <c r="BA649" s="42">
        <v>33.708275</v>
      </c>
      <c r="BB649" s="39">
        <f>IF(ISBLANK(BA650),"",Short7[[#This Row],[Adj Close]]/BA650-1)</f>
        <v>0.12854829590195815</v>
      </c>
    </row>
    <row r="650" spans="1:54" x14ac:dyDescent="0.25">
      <c r="A650" s="40">
        <v>40539</v>
      </c>
      <c r="B650" s="42">
        <v>1257.6400149999999</v>
      </c>
      <c r="C650" s="39">
        <f>IF(ISBLANK(B651), "", GSPC[[#This Row],[Adj Close]]/B651-1)</f>
        <v>6.9224678036161613E-4</v>
      </c>
      <c r="G650" s="32">
        <v>40539</v>
      </c>
      <c r="H650">
        <v>31.203247000000001</v>
      </c>
      <c r="I650" s="36">
        <f>IF(ISBLANK(H651),"",Long1[[#This Row],[Adj Close]]/H651-1)</f>
        <v>2.4708334635821227E-3</v>
      </c>
      <c r="P650" s="40">
        <v>40539</v>
      </c>
      <c r="Q650" s="38">
        <v>26.709254999999999</v>
      </c>
      <c r="R650" s="39">
        <f>IF(ISBLANK(Q651),"",Long4[[#This Row],[Adj Close]]/Q651-1)</f>
        <v>7.8966432973530676E-3</v>
      </c>
      <c r="V650" s="40">
        <v>40539</v>
      </c>
      <c r="W650" s="38">
        <v>8</v>
      </c>
      <c r="X650" s="39">
        <f>IF(ISBLANK(W651),"",Long6[[#This Row],[Adj Close]]/W651-1)</f>
        <v>-1.8404907975460127E-2</v>
      </c>
      <c r="Y650" s="32">
        <v>40539</v>
      </c>
      <c r="Z650">
        <v>21.562370000000001</v>
      </c>
      <c r="AA650" s="36">
        <f>IF(ISBLANK(Z651),"",Long7[[#This Row],[Adj Close]]/Z651-1)</f>
        <v>-0.13440859869732369</v>
      </c>
      <c r="AE650" s="32">
        <v>40539</v>
      </c>
      <c r="AF650" s="47">
        <v>16.933579999999999</v>
      </c>
      <c r="AG650" s="36">
        <f>IF(ISBLANK(AF651),"",Short0[[#This Row],[Adj Close]]/AF651-1)</f>
        <v>3.1921058213942421E-2</v>
      </c>
      <c r="AH650" s="40">
        <v>40539</v>
      </c>
      <c r="AI650" s="42">
        <v>23.399146999999999</v>
      </c>
      <c r="AJ650" s="39">
        <f>IF(ISBLANK(AH651),"",Short1[[#This Row],[Adj Close]]/AH651-1)</f>
        <v>-0.99942269942267836</v>
      </c>
      <c r="AN650" s="40">
        <v>40539</v>
      </c>
      <c r="AO650" s="42">
        <v>19.348354</v>
      </c>
      <c r="AP650" s="39">
        <f>IF(ISBLANK(AO651),"",Short3[[#This Row],[Adj Close]]/AO651-1)</f>
        <v>-1.3078259095372191E-2</v>
      </c>
      <c r="AQ650" s="32">
        <v>40539</v>
      </c>
      <c r="AR650" s="47">
        <v>3.541544</v>
      </c>
      <c r="AS650" s="36">
        <f>IF(ISBLANK(AR651),"",Short4[[#This Row],[Adj Close]]/AR651-1)</f>
        <v>0.10344801800889525</v>
      </c>
      <c r="AT650" s="40">
        <v>40539</v>
      </c>
      <c r="AU650" s="42">
        <v>62.751159999999999</v>
      </c>
      <c r="AV650" s="39">
        <f>IF(ISBLANK(AU651),"",Short5[[#This Row],[Adj Close]]/AU651-1)</f>
        <v>7.4736680679146961E-2</v>
      </c>
      <c r="AZ650" s="40">
        <v>40539</v>
      </c>
      <c r="BA650" s="42">
        <v>29.868704000000001</v>
      </c>
      <c r="BB650" s="39">
        <f>IF(ISBLANK(BA651),"",Short7[[#This Row],[Adj Close]]/BA651-1)</f>
        <v>3.2732580470657968E-3</v>
      </c>
    </row>
    <row r="651" spans="1:54" x14ac:dyDescent="0.25">
      <c r="A651" s="40">
        <v>40532</v>
      </c>
      <c r="B651" s="42">
        <v>1256.7700199999999</v>
      </c>
      <c r="C651" s="39">
        <f>IF(ISBLANK(B652), "", GSPC[[#This Row],[Adj Close]]/B652-1)</f>
        <v>1.0338356994071818E-2</v>
      </c>
      <c r="G651" s="32">
        <v>40532</v>
      </c>
      <c r="H651">
        <v>31.126339000000002</v>
      </c>
      <c r="I651" s="36">
        <f>IF(ISBLANK(H652),"",Long1[[#This Row],[Adj Close]]/H652-1)</f>
        <v>3.6711911768736893E-2</v>
      </c>
      <c r="P651" s="40">
        <v>40532</v>
      </c>
      <c r="Q651" s="38">
        <v>26.499994000000001</v>
      </c>
      <c r="R651" s="39">
        <f>IF(ISBLANK(Q652),"",Long4[[#This Row],[Adj Close]]/Q652-1)</f>
        <v>5.4985036327721337E-2</v>
      </c>
      <c r="V651" s="40">
        <v>40532</v>
      </c>
      <c r="W651" s="38">
        <v>8.15</v>
      </c>
      <c r="X651" s="39">
        <f>IF(ISBLANK(W652),"",Long6[[#This Row],[Adj Close]]/W652-1)</f>
        <v>9.7938838744443091E-2</v>
      </c>
      <c r="Y651" s="32">
        <v>40532</v>
      </c>
      <c r="Z651">
        <v>24.910564000000001</v>
      </c>
      <c r="AA651" s="36">
        <f>IF(ISBLANK(Z652),"",Long7[[#This Row],[Adj Close]]/Z652-1)</f>
        <v>-2.6809698701968365E-3</v>
      </c>
      <c r="AE651" s="32">
        <v>40532</v>
      </c>
      <c r="AF651" s="47">
        <v>16.409763000000002</v>
      </c>
      <c r="AG651" s="36">
        <f>IF(ISBLANK(AF652),"",Short0[[#This Row],[Adj Close]]/AF652-1)</f>
        <v>4.9075716423258697E-2</v>
      </c>
      <c r="AH651" s="40">
        <v>40532</v>
      </c>
      <c r="AI651" s="42">
        <v>23.440090000000001</v>
      </c>
      <c r="AJ651" s="39">
        <f>IF(ISBLANK(AH652),"",Short1[[#This Row],[Adj Close]]/AH652-1)</f>
        <v>-0.99942158938926584</v>
      </c>
      <c r="AN651" s="40">
        <v>40532</v>
      </c>
      <c r="AO651" s="42">
        <v>19.604749999999999</v>
      </c>
      <c r="AP651" s="39">
        <f>IF(ISBLANK(AO652),"",Short3[[#This Row],[Adj Close]]/AO652-1)</f>
        <v>4.6735000402131632E-4</v>
      </c>
      <c r="AQ651" s="32">
        <v>40532</v>
      </c>
      <c r="AR651" s="47">
        <v>3.2095250000000002</v>
      </c>
      <c r="AS651" s="36">
        <f>IF(ISBLANK(AR652),"",Short4[[#This Row],[Adj Close]]/AR652-1)</f>
        <v>2.6548686718780079E-2</v>
      </c>
      <c r="AT651" s="40">
        <v>40532</v>
      </c>
      <c r="AU651" s="42">
        <v>58.387473999999997</v>
      </c>
      <c r="AV651" s="39">
        <f>IF(ISBLANK(AU652),"",Short5[[#This Row],[Adj Close]]/AU652-1)</f>
        <v>5.5250415124086016E-2</v>
      </c>
      <c r="AZ651" s="40">
        <v>40532</v>
      </c>
      <c r="BA651" s="42">
        <v>29.771255</v>
      </c>
      <c r="BB651" s="39">
        <f>IF(ISBLANK(BA652),"",Short7[[#This Row],[Adj Close]]/BA652-1)</f>
        <v>5.1273351930117617E-2</v>
      </c>
    </row>
    <row r="652" spans="1:54" x14ac:dyDescent="0.25">
      <c r="A652" s="40">
        <v>40525</v>
      </c>
      <c r="B652" s="42">
        <v>1243.910034</v>
      </c>
      <c r="C652" s="39">
        <f>IF(ISBLANK(B653), "", GSPC[[#This Row],[Adj Close]]/B653-1)</f>
        <v>2.8297403515689101E-3</v>
      </c>
      <c r="G652" s="32">
        <v>40525</v>
      </c>
      <c r="H652">
        <v>30.024097000000001</v>
      </c>
      <c r="I652" s="36">
        <f>IF(ISBLANK(H653),"",Long1[[#This Row],[Adj Close]]/H653-1)</f>
        <v>4.8599444618488752E-2</v>
      </c>
      <c r="P652" s="40">
        <v>40525</v>
      </c>
      <c r="Q652" s="38">
        <v>25.118834</v>
      </c>
      <c r="R652" s="39">
        <f>IF(ISBLANK(Q653),"",Long4[[#This Row],[Adj Close]]/Q653-1)</f>
        <v>3.0637993363977767E-3</v>
      </c>
      <c r="V652" s="40">
        <v>40525</v>
      </c>
      <c r="W652" s="38">
        <v>7.423</v>
      </c>
      <c r="X652" s="39">
        <f>IF(ISBLANK(W653),"",Long6[[#This Row],[Adj Close]]/W653-1)</f>
        <v>-6.722794672028154E-2</v>
      </c>
      <c r="Y652" s="32">
        <v>40525</v>
      </c>
      <c r="Z652">
        <v>24.977528</v>
      </c>
      <c r="AA652" s="36">
        <f>IF(ISBLANK(Z653),"",Long7[[#This Row],[Adj Close]]/Z653-1)</f>
        <v>-3.3678776421858236E-2</v>
      </c>
      <c r="AE652" s="32">
        <v>40525</v>
      </c>
      <c r="AF652" s="47">
        <v>15.642115</v>
      </c>
      <c r="AG652" s="36">
        <f>IF(ISBLANK(AF653),"",Short0[[#This Row],[Adj Close]]/AF653-1)</f>
        <v>-2.0915646825926615E-2</v>
      </c>
      <c r="AH652" s="40">
        <v>40525</v>
      </c>
      <c r="AI652" s="42">
        <v>23.385494000000001</v>
      </c>
      <c r="AJ652" s="39">
        <f>IF(ISBLANK(AH653),"",Short1[[#This Row],[Adj Close]]/AH653-1)</f>
        <v>-0.99942283691198974</v>
      </c>
      <c r="AN652" s="40">
        <v>40525</v>
      </c>
      <c r="AO652" s="42">
        <v>19.595592</v>
      </c>
      <c r="AP652" s="39">
        <f>IF(ISBLANK(AO653),"",Short3[[#This Row],[Adj Close]]/AO653-1)</f>
        <v>6.256194136863269E-2</v>
      </c>
      <c r="AQ652" s="32">
        <v>40525</v>
      </c>
      <c r="AR652" s="47">
        <v>3.1265200000000002</v>
      </c>
      <c r="AS652" s="36">
        <f>IF(ISBLANK(AR653),"",Short4[[#This Row],[Adj Close]]/AR653-1)</f>
        <v>5.1162878268283807E-2</v>
      </c>
      <c r="AT652" s="40">
        <v>40525</v>
      </c>
      <c r="AU652" s="42">
        <v>55.330444</v>
      </c>
      <c r="AV652" s="39">
        <f>IF(ISBLANK(AU653),"",Short5[[#This Row],[Adj Close]]/AU653-1)</f>
        <v>-1.8370220944586069E-2</v>
      </c>
      <c r="AZ652" s="40">
        <v>40525</v>
      </c>
      <c r="BA652" s="42">
        <v>28.319233000000001</v>
      </c>
      <c r="BB652" s="39">
        <f>IF(ISBLANK(BA653),"",Short7[[#This Row],[Adj Close]]/BA653-1)</f>
        <v>-2.6791786876199764E-2</v>
      </c>
    </row>
    <row r="653" spans="1:54" x14ac:dyDescent="0.25">
      <c r="A653" s="40">
        <v>40518</v>
      </c>
      <c r="B653" s="42">
        <v>1240.400024</v>
      </c>
      <c r="C653" s="39">
        <f>IF(ISBLANK(B654), "", GSPC[[#This Row],[Adj Close]]/B654-1)</f>
        <v>1.2811247968611994E-2</v>
      </c>
      <c r="G653" s="32">
        <v>40518</v>
      </c>
      <c r="H653">
        <v>28.632570000000001</v>
      </c>
      <c r="I653" s="36">
        <f>IF(ISBLANK(H654),"",Long1[[#This Row],[Adj Close]]/H654-1)</f>
        <v>-1.5325779255145333E-3</v>
      </c>
      <c r="P653" s="40">
        <v>40518</v>
      </c>
      <c r="Q653" s="38">
        <v>25.042110000000001</v>
      </c>
      <c r="R653" s="39">
        <f>IF(ISBLANK(Q654),"",Long4[[#This Row],[Adj Close]]/Q654-1)</f>
        <v>-2.3549848547219643E-3</v>
      </c>
      <c r="V653" s="40">
        <v>40518</v>
      </c>
      <c r="W653" s="38">
        <v>7.9580000000000002</v>
      </c>
      <c r="X653" s="39">
        <f>IF(ISBLANK(W654),"",Long6[[#This Row],[Adj Close]]/W654-1)</f>
        <v>2.4195624195624266E-2</v>
      </c>
      <c r="Y653" s="32">
        <v>40518</v>
      </c>
      <c r="Z653">
        <v>25.848058999999999</v>
      </c>
      <c r="AA653" s="36">
        <f>IF(ISBLANK(Z654),"",Long7[[#This Row],[Adj Close]]/Z654-1)</f>
        <v>-7.8758944862059588E-2</v>
      </c>
      <c r="AE653" s="32">
        <v>40518</v>
      </c>
      <c r="AF653" s="47">
        <v>15.976269</v>
      </c>
      <c r="AG653" s="36">
        <f>IF(ISBLANK(AF654),"",Short0[[#This Row],[Adj Close]]/AF654-1)</f>
        <v>2.4912538120831051E-2</v>
      </c>
      <c r="AH653" s="40">
        <v>40518</v>
      </c>
      <c r="AI653" s="42">
        <v>28.523887999999999</v>
      </c>
      <c r="AJ653" s="39">
        <f>IF(ISBLANK(AH654),"",Short1[[#This Row],[Adj Close]]/AH654-1)</f>
        <v>-0.99929589770679572</v>
      </c>
      <c r="AN653" s="40">
        <v>40518</v>
      </c>
      <c r="AO653" s="42">
        <v>18.441835000000001</v>
      </c>
      <c r="AP653" s="39">
        <f>IF(ISBLANK(AO654),"",Short3[[#This Row],[Adj Close]]/AO654-1)</f>
        <v>1.2060319598140135E-2</v>
      </c>
      <c r="AQ653" s="32">
        <v>40518</v>
      </c>
      <c r="AR653" s="47">
        <v>2.9743439999999999</v>
      </c>
      <c r="AS653" s="36">
        <f>IF(ISBLANK(AR654),"",Short4[[#This Row],[Adj Close]]/AR654-1)</f>
        <v>-6.1135307772483993E-2</v>
      </c>
      <c r="AT653" s="40">
        <v>40518</v>
      </c>
      <c r="AU653" s="42">
        <v>56.365898000000001</v>
      </c>
      <c r="AV653" s="39">
        <f>IF(ISBLANK(AU654),"",Short5[[#This Row],[Adj Close]]/AU654-1)</f>
        <v>-7.3804354939110972E-3</v>
      </c>
      <c r="AZ653" s="40">
        <v>40518</v>
      </c>
      <c r="BA653" s="42">
        <v>29.098842999999999</v>
      </c>
      <c r="BB653" s="39">
        <f>IF(ISBLANK(BA654),"",Short7[[#This Row],[Adj Close]]/BA654-1)</f>
        <v>3.0721467477018427E-2</v>
      </c>
    </row>
    <row r="654" spans="1:54" x14ac:dyDescent="0.25">
      <c r="A654" s="40">
        <v>40511</v>
      </c>
      <c r="B654" s="42">
        <v>1224.709961</v>
      </c>
      <c r="C654" s="39">
        <f>IF(ISBLANK(B655), "", GSPC[[#This Row],[Adj Close]]/B655-1)</f>
        <v>2.9687183695567221E-2</v>
      </c>
      <c r="G654" s="32">
        <v>40511</v>
      </c>
      <c r="H654">
        <v>28.676518999999999</v>
      </c>
      <c r="I654" s="36">
        <f>IF(ISBLANK(H655),"",Long1[[#This Row],[Adj Close]]/H655-1)</f>
        <v>4.747341765055646E-3</v>
      </c>
      <c r="P654" s="40">
        <v>40511</v>
      </c>
      <c r="Q654" s="38">
        <v>25.101223000000001</v>
      </c>
      <c r="R654" s="39">
        <f>IF(ISBLANK(Q655),"",Long4[[#This Row],[Adj Close]]/Q655-1)</f>
        <v>7.6027728955219809E-2</v>
      </c>
      <c r="V654" s="40">
        <v>40511</v>
      </c>
      <c r="W654" s="38">
        <v>7.77</v>
      </c>
      <c r="X654" s="39">
        <f>IF(ISBLANK(W655),"",Long6[[#This Row],[Adj Close]]/W655-1)</f>
        <v>5.9738134206219318E-2</v>
      </c>
      <c r="Y654" s="32">
        <v>40511</v>
      </c>
      <c r="Z654">
        <v>28.057867000000002</v>
      </c>
      <c r="AA654" s="36">
        <f>IF(ISBLANK(Z655),"",Long7[[#This Row],[Adj Close]]/Z655-1)</f>
        <v>2.1951184244088262E-2</v>
      </c>
      <c r="AE654" s="32">
        <v>40511</v>
      </c>
      <c r="AF654" s="47">
        <v>15.587934000000001</v>
      </c>
      <c r="AG654" s="36">
        <f>IF(ISBLANK(AF655),"",Short0[[#This Row],[Adj Close]]/AF655-1)</f>
        <v>0.14684437679691809</v>
      </c>
      <c r="AH654" s="40">
        <v>40511</v>
      </c>
      <c r="AI654" s="42">
        <v>29.226755000000001</v>
      </c>
      <c r="AJ654" s="39">
        <f>IF(ISBLANK(AH655),"",Short1[[#This Row],[Adj Close]]/AH655-1)</f>
        <v>-0.99927842299525971</v>
      </c>
      <c r="AN654" s="40">
        <v>40511</v>
      </c>
      <c r="AO654" s="42">
        <v>18.222071</v>
      </c>
      <c r="AP654" s="39">
        <f>IF(ISBLANK(AO655),"",Short3[[#This Row],[Adj Close]]/AO655-1)</f>
        <v>-2.1150890436581471E-2</v>
      </c>
      <c r="AQ654" s="32">
        <v>40511</v>
      </c>
      <c r="AR654" s="47">
        <v>3.1680220000000001</v>
      </c>
      <c r="AS654" s="36">
        <f>IF(ISBLANK(AR655),"",Short4[[#This Row],[Adj Close]]/AR655-1)</f>
        <v>-3.3755198333483283E-2</v>
      </c>
      <c r="AT654" s="40">
        <v>40511</v>
      </c>
      <c r="AU654" s="42">
        <v>56.784996</v>
      </c>
      <c r="AV654" s="39">
        <f>IF(ISBLANK(AU655),"",Short5[[#This Row],[Adj Close]]/AU655-1)</f>
        <v>-1.0029033339177151E-2</v>
      </c>
      <c r="AZ654" s="40">
        <v>40511</v>
      </c>
      <c r="BA654" s="42">
        <v>28.231528999999998</v>
      </c>
      <c r="BB654" s="39">
        <f>IF(ISBLANK(BA655),"",Short7[[#This Row],[Adj Close]]/BA655-1)</f>
        <v>0.16158787168798749</v>
      </c>
    </row>
    <row r="655" spans="1:54" x14ac:dyDescent="0.25">
      <c r="A655" s="40">
        <v>40504</v>
      </c>
      <c r="B655" s="42">
        <v>1189.400024</v>
      </c>
      <c r="C655" s="39">
        <f>IF(ISBLANK(B656), "", GSPC[[#This Row],[Adj Close]]/B656-1)</f>
        <v>-8.6102341128460047E-3</v>
      </c>
      <c r="G655" s="32">
        <v>40504</v>
      </c>
      <c r="H655">
        <v>28.541025000000001</v>
      </c>
      <c r="I655" s="36">
        <f>IF(ISBLANK(H656),"",Long1[[#This Row],[Adj Close]]/H656-1)</f>
        <v>-8.6490354942653225E-3</v>
      </c>
      <c r="P655" s="40">
        <v>40504</v>
      </c>
      <c r="Q655" s="38">
        <v>23.327673000000001</v>
      </c>
      <c r="R655" s="39">
        <f>IF(ISBLANK(Q656),"",Long4[[#This Row],[Adj Close]]/Q656-1)</f>
        <v>-3.0355034777896583E-2</v>
      </c>
      <c r="V655" s="40">
        <v>40504</v>
      </c>
      <c r="W655" s="38">
        <v>7.3319999999999999</v>
      </c>
      <c r="X655" s="39">
        <f>IF(ISBLANK(W656),"",Long6[[#This Row],[Adj Close]]/W656-1)</f>
        <v>-7.0133164235890888E-2</v>
      </c>
      <c r="Y655" s="32">
        <v>40504</v>
      </c>
      <c r="Z655">
        <v>27.455193000000001</v>
      </c>
      <c r="AA655" s="36">
        <f>IF(ISBLANK(Z656),"",Long7[[#This Row],[Adj Close]]/Z656-1)</f>
        <v>-7.2398210989525702E-2</v>
      </c>
      <c r="AE655" s="32">
        <v>40504</v>
      </c>
      <c r="AF655" s="47">
        <v>13.592022</v>
      </c>
      <c r="AG655" s="36">
        <f>IF(ISBLANK(AF656),"",Short0[[#This Row],[Adj Close]]/AF656-1)</f>
        <v>-3.3397787599605988E-2</v>
      </c>
      <c r="AH655" s="40">
        <v>40504</v>
      </c>
      <c r="AI655" s="42">
        <v>30.536937999999999</v>
      </c>
      <c r="AJ655" s="39">
        <f>IF(ISBLANK(AH656),"",Short1[[#This Row],[Adj Close]]/AH656-1)</f>
        <v>-0.99924594567498826</v>
      </c>
      <c r="AN655" s="40">
        <v>40504</v>
      </c>
      <c r="AO655" s="42">
        <v>18.615811999999998</v>
      </c>
      <c r="AP655" s="39">
        <f>IF(ISBLANK(AO656),"",Short3[[#This Row],[Adj Close]]/AO656-1)</f>
        <v>2.4181456681764635E-2</v>
      </c>
      <c r="AQ655" s="32">
        <v>40504</v>
      </c>
      <c r="AR655" s="47">
        <v>3.2786949999999999</v>
      </c>
      <c r="AS655" s="36">
        <f>IF(ISBLANK(AR656),"",Short4[[#This Row],[Adj Close]]/AR656-1)</f>
        <v>-0.11235962660948851</v>
      </c>
      <c r="AT655" s="40">
        <v>40504</v>
      </c>
      <c r="AU655" s="42">
        <v>57.360264000000001</v>
      </c>
      <c r="AV655" s="39">
        <f>IF(ISBLANK(AU656),"",Short5[[#This Row],[Adj Close]]/AU656-1)</f>
        <v>-3.5687915846559504E-3</v>
      </c>
      <c r="AZ655" s="40">
        <v>40504</v>
      </c>
      <c r="BA655" s="42">
        <v>24.304255999999999</v>
      </c>
      <c r="BB655" s="39">
        <f>IF(ISBLANK(BA656),"",Short7[[#This Row],[Adj Close]]/BA656-1)</f>
        <v>3.4854788886566901E-2</v>
      </c>
    </row>
    <row r="656" spans="1:54" x14ac:dyDescent="0.25">
      <c r="A656" s="40">
        <v>40497</v>
      </c>
      <c r="B656" s="42">
        <v>1199.7299800000001</v>
      </c>
      <c r="C656" s="39">
        <f>IF(ISBLANK(B657), "", GSPC[[#This Row],[Adj Close]]/B657-1)</f>
        <v>4.3363465690893221E-4</v>
      </c>
      <c r="G656" s="32">
        <v>40497</v>
      </c>
      <c r="H656">
        <v>28.790030999999999</v>
      </c>
      <c r="I656" s="36">
        <f>IF(ISBLANK(H657),"",Long1[[#This Row],[Adj Close]]/H657-1)</f>
        <v>1.3928060138301168E-2</v>
      </c>
      <c r="P656" s="40">
        <v>40497</v>
      </c>
      <c r="Q656" s="38">
        <v>24.057953000000001</v>
      </c>
      <c r="R656" s="39">
        <f>IF(ISBLANK(Q657),"",Long4[[#This Row],[Adj Close]]/Q657-1)</f>
        <v>5.7831360176963109E-4</v>
      </c>
      <c r="V656" s="40">
        <v>40497</v>
      </c>
      <c r="W656" s="38">
        <v>7.8849999999999998</v>
      </c>
      <c r="X656" s="39">
        <f>IF(ISBLANK(W657),"",Long6[[#This Row],[Adj Close]]/W657-1)</f>
        <v>-0.1651667548967708</v>
      </c>
      <c r="Y656" s="32">
        <v>40497</v>
      </c>
      <c r="Z656">
        <v>29.598037999999999</v>
      </c>
      <c r="AA656" s="36">
        <f>IF(ISBLANK(Z657),"",Long7[[#This Row],[Adj Close]]/Z657-1)</f>
        <v>-3.2822715925613366E-2</v>
      </c>
      <c r="AE656" s="32">
        <v>40497</v>
      </c>
      <c r="AF656" s="47">
        <v>14.06165</v>
      </c>
      <c r="AG656" s="36">
        <f>IF(ISBLANK(AF657),"",Short0[[#This Row],[Adj Close]]/AF657-1)</f>
        <v>-2.9906488025752576E-2</v>
      </c>
      <c r="AH656" s="40">
        <v>40497</v>
      </c>
      <c r="AI656" s="42">
        <v>29.711245000000002</v>
      </c>
      <c r="AJ656" s="39">
        <f>IF(ISBLANK(AH657),"",Short1[[#This Row],[Adj Close]]/AH657-1)</f>
        <v>-0.99926620782909359</v>
      </c>
      <c r="AN656" s="40">
        <v>40497</v>
      </c>
      <c r="AO656" s="42">
        <v>18.176283000000002</v>
      </c>
      <c r="AP656" s="39">
        <f>IF(ISBLANK(AO657),"",Short3[[#This Row],[Adj Close]]/AO657-1)</f>
        <v>3.1168652280264997E-2</v>
      </c>
      <c r="AQ656" s="32">
        <v>40497</v>
      </c>
      <c r="AR656" s="47">
        <v>3.6937199999999999</v>
      </c>
      <c r="AS656" s="36">
        <f>IF(ISBLANK(AR657),"",Short4[[#This Row],[Adj Close]]/AR657-1)</f>
        <v>6.8000100620522197E-2</v>
      </c>
      <c r="AT656" s="40">
        <v>40497</v>
      </c>
      <c r="AU656" s="42">
        <v>57.565703999999997</v>
      </c>
      <c r="AV656" s="39">
        <f>IF(ISBLANK(AU657),"",Short5[[#This Row],[Adj Close]]/AU657-1)</f>
        <v>5.0218704156204108E-3</v>
      </c>
      <c r="AZ656" s="40">
        <v>40497</v>
      </c>
      <c r="BA656" s="42">
        <v>23.485668</v>
      </c>
      <c r="BB656" s="39">
        <f>IF(ISBLANK(BA657),"",Short7[[#This Row],[Adj Close]]/BA657-1)</f>
        <v>3.34474999620471E-2</v>
      </c>
    </row>
    <row r="657" spans="1:54" x14ac:dyDescent="0.25">
      <c r="A657" s="40">
        <v>40490</v>
      </c>
      <c r="B657" s="42">
        <v>1199.209961</v>
      </c>
      <c r="C657" s="39">
        <f>IF(ISBLANK(B658), "", GSPC[[#This Row],[Adj Close]]/B658-1)</f>
        <v>-2.1731872187922607E-2</v>
      </c>
      <c r="G657" s="32">
        <v>40490</v>
      </c>
      <c r="H657">
        <v>28.394549999999999</v>
      </c>
      <c r="I657" s="36">
        <f>IF(ISBLANK(H658),"",Long1[[#This Row],[Adj Close]]/H658-1)</f>
        <v>1.2535924734171644E-2</v>
      </c>
      <c r="P657" s="40">
        <v>40490</v>
      </c>
      <c r="Q657" s="38">
        <v>24.044048</v>
      </c>
      <c r="R657" s="39">
        <f>IF(ISBLANK(Q658),"",Long4[[#This Row],[Adj Close]]/Q658-1)</f>
        <v>-3.1109799774509006E-2</v>
      </c>
      <c r="V657" s="40">
        <v>40490</v>
      </c>
      <c r="W657" s="38">
        <v>9.4450000000000003</v>
      </c>
      <c r="X657" s="39">
        <f>IF(ISBLANK(W658),"",Long6[[#This Row],[Adj Close]]/W658-1)</f>
        <v>-3.0187904302289792E-2</v>
      </c>
      <c r="Y657" s="32">
        <v>40490</v>
      </c>
      <c r="Z657">
        <v>30.602495000000001</v>
      </c>
      <c r="AA657" s="36">
        <f>IF(ISBLANK(Z658),"",Long7[[#This Row],[Adj Close]]/Z658-1)</f>
        <v>-5.7732023962692169E-2</v>
      </c>
      <c r="AE657" s="32">
        <v>40490</v>
      </c>
      <c r="AF657" s="47">
        <v>14.495149</v>
      </c>
      <c r="AG657" s="36">
        <f>IF(ISBLANK(AF658),"",Short0[[#This Row],[Adj Close]]/AF658-1)</f>
        <v>1.2618232180250377E-2</v>
      </c>
      <c r="AH657" s="40">
        <v>40490</v>
      </c>
      <c r="AI657" s="42">
        <v>29.745370999999999</v>
      </c>
      <c r="AJ657" s="39">
        <f>IF(ISBLANK(AH658),"",Short1[[#This Row],[Adj Close]]/AH658-1)</f>
        <v>-0.99926523797643452</v>
      </c>
      <c r="AN657" s="40">
        <v>40490</v>
      </c>
      <c r="AO657" s="42">
        <v>17.626877</v>
      </c>
      <c r="AP657" s="39">
        <f>IF(ISBLANK(AO658),"",Short3[[#This Row],[Adj Close]]/AO658-1)</f>
        <v>-4.4190721801816379E-2</v>
      </c>
      <c r="AQ657" s="32">
        <v>40490</v>
      </c>
      <c r="AR657" s="47">
        <v>3.458539</v>
      </c>
      <c r="AS657" s="36">
        <f>IF(ISBLANK(AR658),"",Short4[[#This Row],[Adj Close]]/AR658-1)</f>
        <v>-7.7490953058329093E-2</v>
      </c>
      <c r="AT657" s="40">
        <v>40490</v>
      </c>
      <c r="AU657" s="42">
        <v>57.278061000000001</v>
      </c>
      <c r="AV657" s="39">
        <f>IF(ISBLANK(AU658),"",Short5[[#This Row],[Adj Close]]/AU658-1)</f>
        <v>-1.457740197405677E-2</v>
      </c>
      <c r="AZ657" s="40">
        <v>40490</v>
      </c>
      <c r="BA657" s="42">
        <v>22.725555</v>
      </c>
      <c r="BB657" s="39">
        <f>IF(ISBLANK(BA658),"",Short7[[#This Row],[Adj Close]]/BA658-1)</f>
        <v>-2.3041429683872128E-2</v>
      </c>
    </row>
    <row r="658" spans="1:54" x14ac:dyDescent="0.25">
      <c r="A658" s="40">
        <v>40483</v>
      </c>
      <c r="B658" s="42">
        <v>1225.849976</v>
      </c>
      <c r="C658" s="39">
        <f>IF(ISBLANK(B659), "", GSPC[[#This Row],[Adj Close]]/B659-1)</f>
        <v>3.5993750857852502E-2</v>
      </c>
      <c r="G658" s="32">
        <v>40483</v>
      </c>
      <c r="H658">
        <v>28.043005000000001</v>
      </c>
      <c r="I658" s="36">
        <f>IF(ISBLANK(H659),"",Long1[[#This Row],[Adj Close]]/H659-1)</f>
        <v>-3.3835483221179574E-3</v>
      </c>
      <c r="P658" s="40">
        <v>40483</v>
      </c>
      <c r="Q658" s="38">
        <v>24.816071000000001</v>
      </c>
      <c r="R658" s="39">
        <f>IF(ISBLANK(Q659),"",Long4[[#This Row],[Adj Close]]/Q659-1)</f>
        <v>0.11465177629825729</v>
      </c>
      <c r="V658" s="40">
        <v>40483</v>
      </c>
      <c r="W658" s="38">
        <v>9.7390000000000008</v>
      </c>
      <c r="X658" s="39">
        <f>IF(ISBLANK(W659),"",Long6[[#This Row],[Adj Close]]/W659-1)</f>
        <v>4.1715691517809406E-2</v>
      </c>
      <c r="Y658" s="32">
        <v>40483</v>
      </c>
      <c r="Z658">
        <v>32.477485999999999</v>
      </c>
      <c r="AA658" s="36">
        <f>IF(ISBLANK(Z659),"",Long7[[#This Row],[Adj Close]]/Z659-1)</f>
        <v>2.9724075046443366E-2</v>
      </c>
      <c r="AE658" s="32">
        <v>40483</v>
      </c>
      <c r="AF658" s="47">
        <v>14.314525</v>
      </c>
      <c r="AG658" s="36">
        <f>IF(ISBLANK(AF659),"",Short0[[#This Row],[Adj Close]]/AF659-1)</f>
        <v>9.2350439175314047E-2</v>
      </c>
      <c r="AH658" s="40">
        <v>40483</v>
      </c>
      <c r="AI658" s="42">
        <v>30.536937999999999</v>
      </c>
      <c r="AJ658" s="39">
        <f>IF(ISBLANK(AH659),"",Short1[[#This Row],[Adj Close]]/AH659-1)</f>
        <v>-0.9992455544520209</v>
      </c>
      <c r="AN658" s="40">
        <v>40483</v>
      </c>
      <c r="AO658" s="42">
        <v>18.441835000000001</v>
      </c>
      <c r="AP658" s="39">
        <f>IF(ISBLANK(AO659),"",Short3[[#This Row],[Adj Close]]/AO659-1)</f>
        <v>-8.8582274612789558E-3</v>
      </c>
      <c r="AQ658" s="32">
        <v>40483</v>
      </c>
      <c r="AR658" s="47">
        <v>3.7490570000000001</v>
      </c>
      <c r="AS658" s="36">
        <f>IF(ISBLANK(AR659),"",Short4[[#This Row],[Adj Close]]/AR659-1)</f>
        <v>0.10612240803524209</v>
      </c>
      <c r="AT658" s="40">
        <v>40483</v>
      </c>
      <c r="AU658" s="42">
        <v>58.125377999999998</v>
      </c>
      <c r="AV658" s="39">
        <f>IF(ISBLANK(AU659),"",Short5[[#This Row],[Adj Close]]/AU659-1)</f>
        <v>-3.2531287984343127E-2</v>
      </c>
      <c r="AZ658" s="40">
        <v>40483</v>
      </c>
      <c r="BA658" s="42">
        <v>23.261534000000001</v>
      </c>
      <c r="BB658" s="39">
        <f>IF(ISBLANK(BA659),"",Short7[[#This Row],[Adj Close]]/BA659-1)</f>
        <v>-4.6725328124518462E-2</v>
      </c>
    </row>
    <row r="659" spans="1:54" x14ac:dyDescent="0.25">
      <c r="A659" s="40">
        <v>40476</v>
      </c>
      <c r="B659" s="42">
        <v>1183.26001</v>
      </c>
      <c r="C659" s="39">
        <f>IF(ISBLANK(B660), "", GSPC[[#This Row],[Adj Close]]/B660-1)</f>
        <v>1.5219089723128576E-4</v>
      </c>
      <c r="G659" s="32">
        <v>40476</v>
      </c>
      <c r="H659">
        <v>28.138211999999999</v>
      </c>
      <c r="I659" s="36">
        <f>IF(ISBLANK(H660),"",Long1[[#This Row],[Adj Close]]/H660-1)</f>
        <v>-2.6108964288289127E-2</v>
      </c>
      <c r="P659" s="40">
        <v>40476</v>
      </c>
      <c r="Q659" s="38">
        <v>22.263518999999999</v>
      </c>
      <c r="R659" s="39">
        <f>IF(ISBLANK(Q660),"",Long4[[#This Row],[Adj Close]]/Q660-1)</f>
        <v>-1.8700411102183234E-2</v>
      </c>
      <c r="V659" s="40">
        <v>40476</v>
      </c>
      <c r="W659" s="38">
        <v>9.3490000000000002</v>
      </c>
      <c r="X659" s="39">
        <f>IF(ISBLANK(W660),"",Long6[[#This Row],[Adj Close]]/W660-1)</f>
        <v>6.1541955262859105E-2</v>
      </c>
      <c r="Y659" s="32">
        <v>40476</v>
      </c>
      <c r="Z659">
        <v>31.539988999999998</v>
      </c>
      <c r="AA659" s="36">
        <f>IF(ISBLANK(Z660),"",Long7[[#This Row],[Adj Close]]/Z660-1)</f>
        <v>7.0454531647299978E-2</v>
      </c>
      <c r="AE659" s="32">
        <v>40476</v>
      </c>
      <c r="AF659" s="47">
        <v>13.104334</v>
      </c>
      <c r="AG659" s="36">
        <f>IF(ISBLANK(AF660),"",Short0[[#This Row],[Adj Close]]/AF660-1)</f>
        <v>-2.0917785489630303E-2</v>
      </c>
      <c r="AH659" s="40">
        <v>40476</v>
      </c>
      <c r="AI659" s="42">
        <v>29.329111000000001</v>
      </c>
      <c r="AJ659" s="39">
        <f>IF(ISBLANK(AH660),"",Short1[[#This Row],[Adj Close]]/AH660-1)</f>
        <v>-0.99927526968790925</v>
      </c>
      <c r="AN659" s="40">
        <v>40476</v>
      </c>
      <c r="AO659" s="42">
        <v>18.606656999999998</v>
      </c>
      <c r="AP659" s="39">
        <f>IF(ISBLANK(AO660),"",Short3[[#This Row],[Adj Close]]/AO660-1)</f>
        <v>4.8503728802021584E-2</v>
      </c>
      <c r="AQ659" s="32">
        <v>40476</v>
      </c>
      <c r="AR659" s="47">
        <v>3.3893689999999999</v>
      </c>
      <c r="AS659" s="36">
        <f>IF(ISBLANK(AR660),"",Short4[[#This Row],[Adj Close]]/AR660-1)</f>
        <v>-8.0970735757325274E-3</v>
      </c>
      <c r="AT659" s="40">
        <v>40476</v>
      </c>
      <c r="AU659" s="42">
        <v>60.079853</v>
      </c>
      <c r="AV659" s="39">
        <f>IF(ISBLANK(AU660),"",Short5[[#This Row],[Adj Close]]/AU660-1)</f>
        <v>0.10915696793478058</v>
      </c>
      <c r="AZ659" s="40">
        <v>40476</v>
      </c>
      <c r="BA659" s="42">
        <v>24.401712</v>
      </c>
      <c r="BB659" s="39">
        <f>IF(ISBLANK(BA660),"",Short7[[#This Row],[Adj Close]]/BA660-1)</f>
        <v>1.7059517940108959E-2</v>
      </c>
    </row>
    <row r="660" spans="1:54" x14ac:dyDescent="0.25">
      <c r="A660" s="40">
        <v>40469</v>
      </c>
      <c r="B660" s="42">
        <v>1183.079956</v>
      </c>
      <c r="C660" s="39">
        <f>IF(ISBLANK(B661), "", GSPC[[#This Row],[Adj Close]]/B661-1)</f>
        <v>5.8579101553462021E-3</v>
      </c>
      <c r="G660" s="32">
        <v>40469</v>
      </c>
      <c r="H660">
        <v>28.892567</v>
      </c>
      <c r="I660" s="36">
        <f>IF(ISBLANK(H661),"",Long1[[#This Row],[Adj Close]]/H661-1)</f>
        <v>2.5413153283797563E-3</v>
      </c>
      <c r="P660" s="40">
        <v>40469</v>
      </c>
      <c r="Q660" s="38">
        <v>22.68779</v>
      </c>
      <c r="R660" s="39">
        <f>IF(ISBLANK(Q661),"",Long4[[#This Row],[Adj Close]]/Q661-1)</f>
        <v>-4.9533671046373406E-2</v>
      </c>
      <c r="V660" s="40">
        <v>40469</v>
      </c>
      <c r="W660" s="38">
        <v>8.8070000000000004</v>
      </c>
      <c r="X660" s="39">
        <f>IF(ISBLANK(W661),"",Long6[[#This Row],[Adj Close]]/W661-1)</f>
        <v>6.1084337349397444E-2</v>
      </c>
      <c r="Y660" s="32">
        <v>40469</v>
      </c>
      <c r="Z660">
        <v>29.464109000000001</v>
      </c>
      <c r="AA660" s="36">
        <f>IF(ISBLANK(Z661),"",Long7[[#This Row],[Adj Close]]/Z661-1)</f>
        <v>-2.2675776122322855E-3</v>
      </c>
      <c r="AE660" s="32">
        <v>40469</v>
      </c>
      <c r="AF660" s="47">
        <v>13.384304</v>
      </c>
      <c r="AG660" s="36">
        <f>IF(ISBLANK(AF661),"",Short0[[#This Row],[Adj Close]]/AF661-1)</f>
        <v>-3.0255992402202225E-2</v>
      </c>
      <c r="AH660" s="40">
        <v>40469</v>
      </c>
      <c r="AI660" s="42">
        <v>29.165337000000001</v>
      </c>
      <c r="AJ660" s="39">
        <f>IF(ISBLANK(AH661),"",Short1[[#This Row],[Adj Close]]/AH661-1)</f>
        <v>-0.99927919190845726</v>
      </c>
      <c r="AN660" s="40">
        <v>40469</v>
      </c>
      <c r="AO660" s="42">
        <v>17.745913999999999</v>
      </c>
      <c r="AP660" s="39">
        <f>IF(ISBLANK(AO661),"",Short3[[#This Row],[Adj Close]]/AO661-1)</f>
        <v>3.6249666182515128E-3</v>
      </c>
      <c r="AQ660" s="32">
        <v>40469</v>
      </c>
      <c r="AR660" s="47">
        <v>3.4170370000000001</v>
      </c>
      <c r="AS660" s="36">
        <f>IF(ISBLANK(AR661),"",Short4[[#This Row],[Adj Close]]/AR661-1)</f>
        <v>5.555553839391103E-2</v>
      </c>
      <c r="AT660" s="40">
        <v>40469</v>
      </c>
      <c r="AU660" s="42">
        <v>54.167133</v>
      </c>
      <c r="AV660" s="39">
        <f>IF(ISBLANK(AU661),"",Short5[[#This Row],[Adj Close]]/AU661-1)</f>
        <v>-3.5531634571958293E-2</v>
      </c>
      <c r="AZ660" s="40">
        <v>40469</v>
      </c>
      <c r="BA660" s="42">
        <v>23.992412999999999</v>
      </c>
      <c r="BB660" s="39">
        <f>IF(ISBLANK(BA661),"",Short7[[#This Row],[Adj Close]]/BA661-1)</f>
        <v>-6.4945130582537591E-2</v>
      </c>
    </row>
    <row r="661" spans="1:54" x14ac:dyDescent="0.25">
      <c r="A661" s="40">
        <v>40462</v>
      </c>
      <c r="B661" s="42">
        <v>1176.1899410000001</v>
      </c>
      <c r="C661" s="39">
        <f>IF(ISBLANK(B662), "", GSPC[[#This Row],[Adj Close]]/B662-1)</f>
        <v>9.4751034395550437E-3</v>
      </c>
      <c r="G661" s="32">
        <v>40462</v>
      </c>
      <c r="H661">
        <v>28.819327999999999</v>
      </c>
      <c r="I661" s="36">
        <f>IF(ISBLANK(H662),"",Long1[[#This Row],[Adj Close]]/H662-1)</f>
        <v>2.4206086726477061E-2</v>
      </c>
      <c r="P661" s="40">
        <v>40462</v>
      </c>
      <c r="Q661" s="38">
        <v>23.870166999999999</v>
      </c>
      <c r="R661" s="39">
        <f>IF(ISBLANK(Q662),"",Long4[[#This Row],[Adj Close]]/Q662-1)</f>
        <v>-8.3789934847176006E-3</v>
      </c>
      <c r="V661" s="40">
        <v>40462</v>
      </c>
      <c r="W661" s="38">
        <v>8.3000000000000007</v>
      </c>
      <c r="X661" s="39">
        <f>IF(ISBLANK(W662),"",Long6[[#This Row],[Adj Close]]/W662-1)</f>
        <v>1.2195121951219745E-2</v>
      </c>
      <c r="Y661" s="32">
        <v>40462</v>
      </c>
      <c r="Z661">
        <v>29.531072999999999</v>
      </c>
      <c r="AA661" s="36">
        <f>IF(ISBLANK(Z662),"",Long7[[#This Row],[Adj Close]]/Z662-1)</f>
        <v>5.2505987001791654E-2</v>
      </c>
      <c r="AE661" s="32">
        <v>40462</v>
      </c>
      <c r="AF661" s="47">
        <v>13.801894000000001</v>
      </c>
      <c r="AG661" s="36">
        <f>IF(ISBLANK(AF662),"",Short0[[#This Row],[Adj Close]]/AF662-1)</f>
        <v>-4.9627887417842742E-2</v>
      </c>
      <c r="AH661" s="40">
        <v>40462</v>
      </c>
      <c r="AI661" s="42">
        <v>28.762723999999999</v>
      </c>
      <c r="AJ661" s="39">
        <f>IF(ISBLANK(AH662),"",Short1[[#This Row],[Adj Close]]/AH662-1)</f>
        <v>-0.99928901930540104</v>
      </c>
      <c r="AN661" s="40">
        <v>40462</v>
      </c>
      <c r="AO661" s="42">
        <v>17.681818</v>
      </c>
      <c r="AP661" s="39">
        <f>IF(ISBLANK(AO662),"",Short3[[#This Row],[Adj Close]]/AO662-1)</f>
        <v>3.8172093738475521E-2</v>
      </c>
      <c r="AQ661" s="32">
        <v>40462</v>
      </c>
      <c r="AR661" s="47">
        <v>3.237193</v>
      </c>
      <c r="AS661" s="36">
        <f>IF(ISBLANK(AR662),"",Short4[[#This Row],[Adj Close]]/AR662-1)</f>
        <v>3.5398142343564087E-2</v>
      </c>
      <c r="AT661" s="40">
        <v>40462</v>
      </c>
      <c r="AU661" s="42">
        <v>56.162685000000003</v>
      </c>
      <c r="AV661" s="39">
        <f>IF(ISBLANK(AU662),"",Short5[[#This Row],[Adj Close]]/AU662-1)</f>
        <v>4.2371527587216962E-2</v>
      </c>
      <c r="AZ661" s="40">
        <v>40462</v>
      </c>
      <c r="BA661" s="42">
        <v>25.658829000000001</v>
      </c>
      <c r="BB661" s="39">
        <f>IF(ISBLANK(BA662),"",Short7[[#This Row],[Adj Close]]/BA662-1)</f>
        <v>2.8515799601506187E-2</v>
      </c>
    </row>
    <row r="662" spans="1:54" x14ac:dyDescent="0.25">
      <c r="A662" s="40">
        <v>40455</v>
      </c>
      <c r="B662" s="42">
        <v>1165.150024</v>
      </c>
      <c r="C662" s="39">
        <f>IF(ISBLANK(B663), "", GSPC[[#This Row],[Adj Close]]/B663-1)</f>
        <v>1.6497447449900893E-2</v>
      </c>
      <c r="G662" s="32">
        <v>40455</v>
      </c>
      <c r="H662">
        <v>28.138211999999999</v>
      </c>
      <c r="I662" s="36">
        <f>IF(ISBLANK(H663),"",Long1[[#This Row],[Adj Close]]/H663-1)</f>
        <v>2.5353494312643221E-2</v>
      </c>
      <c r="P662" s="40">
        <v>40455</v>
      </c>
      <c r="Q662" s="38">
        <v>24.071864999999999</v>
      </c>
      <c r="R662" s="39">
        <f>IF(ISBLANK(Q663),"",Long4[[#This Row],[Adj Close]]/Q663-1)</f>
        <v>3.9339200733655266E-2</v>
      </c>
      <c r="V662" s="40">
        <v>40455</v>
      </c>
      <c r="W662" s="38">
        <v>8.1999999999999993</v>
      </c>
      <c r="X662" s="39">
        <f>IF(ISBLANK(W663),"",Long6[[#This Row],[Adj Close]]/W663-1)</f>
        <v>1.4349332013854577E-2</v>
      </c>
      <c r="Y662" s="32">
        <v>40455</v>
      </c>
      <c r="Z662">
        <v>28.057867000000002</v>
      </c>
      <c r="AA662" s="36">
        <f>IF(ISBLANK(Z663),"",Long7[[#This Row],[Adj Close]]/Z663-1)</f>
        <v>5.5415639868418909E-2</v>
      </c>
      <c r="AE662" s="32">
        <v>40455</v>
      </c>
      <c r="AF662" s="47">
        <v>14.522620999999999</v>
      </c>
      <c r="AG662" s="36">
        <f>IF(ISBLANK(AF663),"",Short0[[#This Row],[Adj Close]]/AF663-1)</f>
        <v>2.8717647285497305E-2</v>
      </c>
      <c r="AH662" s="40">
        <v>40455</v>
      </c>
      <c r="AI662" s="42">
        <v>28.039394000000001</v>
      </c>
      <c r="AJ662" s="39">
        <f>IF(ISBLANK(AH663),"",Short1[[#This Row],[Adj Close]]/AH663-1)</f>
        <v>-0.99930677922270572</v>
      </c>
      <c r="AN662" s="40">
        <v>40455</v>
      </c>
      <c r="AO662" s="42">
        <v>17.031683000000001</v>
      </c>
      <c r="AP662" s="39">
        <f>IF(ISBLANK(AO663),"",Short3[[#This Row],[Adj Close]]/AO663-1)</f>
        <v>-1.5872983771829441E-2</v>
      </c>
      <c r="AQ662" s="32">
        <v>40455</v>
      </c>
      <c r="AR662" s="47">
        <v>3.1265200000000002</v>
      </c>
      <c r="AS662" s="36">
        <f>IF(ISBLANK(AR663),"",Short4[[#This Row],[Adj Close]]/AR663-1)</f>
        <v>0.13567868036180197</v>
      </c>
      <c r="AT662" s="40">
        <v>40455</v>
      </c>
      <c r="AU662" s="42">
        <v>53.879719000000001</v>
      </c>
      <c r="AV662" s="39">
        <f>IF(ISBLANK(AU663),"",Short5[[#This Row],[Adj Close]]/AU663-1)</f>
        <v>0.10046939717123982</v>
      </c>
      <c r="AZ662" s="40">
        <v>40455</v>
      </c>
      <c r="BA662" s="42">
        <v>24.947433</v>
      </c>
      <c r="BB662" s="39">
        <f>IF(ISBLANK(BA663),"",Short7[[#This Row],[Adj Close]]/BA663-1)</f>
        <v>6.4449104987796435E-2</v>
      </c>
    </row>
    <row r="663" spans="1:54" x14ac:dyDescent="0.25">
      <c r="A663" s="40">
        <v>40448</v>
      </c>
      <c r="B663" s="42">
        <v>1146.23999</v>
      </c>
      <c r="C663" s="39">
        <f>IF(ISBLANK(B664), "", GSPC[[#This Row],[Adj Close]]/B664-1)</f>
        <v>-2.1155370183919553E-3</v>
      </c>
      <c r="G663" s="32">
        <v>40448</v>
      </c>
      <c r="H663">
        <v>27.442450000000001</v>
      </c>
      <c r="I663" s="36">
        <f>IF(ISBLANK(H664),"",Long1[[#This Row],[Adj Close]]/H664-1)</f>
        <v>1.6549195458697818E-2</v>
      </c>
      <c r="P663" s="40">
        <v>40448</v>
      </c>
      <c r="Q663" s="38">
        <v>23.160740000000001</v>
      </c>
      <c r="R663" s="39">
        <f>IF(ISBLANK(Q664),"",Long4[[#This Row],[Adj Close]]/Q664-1)</f>
        <v>6.0847557137594821E-2</v>
      </c>
      <c r="V663" s="40">
        <v>40448</v>
      </c>
      <c r="W663" s="38">
        <v>8.0839999999999996</v>
      </c>
      <c r="X663" s="39">
        <f>IF(ISBLANK(W664),"",Long6[[#This Row],[Adj Close]]/W664-1)</f>
        <v>-1.2580920972273035E-2</v>
      </c>
      <c r="Y663" s="32">
        <v>40448</v>
      </c>
      <c r="Z663">
        <v>26.584661000000001</v>
      </c>
      <c r="AA663" s="36">
        <f>IF(ISBLANK(Z664),"",Long7[[#This Row],[Adj Close]]/Z664-1)</f>
        <v>7.6141885712315283E-3</v>
      </c>
      <c r="AE663" s="32">
        <v>40448</v>
      </c>
      <c r="AF663" s="47">
        <v>14.117208</v>
      </c>
      <c r="AG663" s="36">
        <f>IF(ISBLANK(AF664),"",Short0[[#This Row],[Adj Close]]/AF664-1)</f>
        <v>2.8890201898415402E-2</v>
      </c>
      <c r="AH663" s="40">
        <v>40448</v>
      </c>
      <c r="AI663" s="42">
        <v>27.712021</v>
      </c>
      <c r="AJ663" s="39">
        <f>IF(ISBLANK(AH664),"",Short1[[#This Row],[Adj Close]]/AH664-1)</f>
        <v>-0.99931475430874606</v>
      </c>
      <c r="AN663" s="40">
        <v>40448</v>
      </c>
      <c r="AO663" s="42">
        <v>17.306387000000001</v>
      </c>
      <c r="AP663" s="39">
        <f>IF(ISBLANK(AO664),"",Short3[[#This Row],[Adj Close]]/AO664-1)</f>
        <v>-1.0569880608025661E-3</v>
      </c>
      <c r="AQ663" s="32">
        <v>40448</v>
      </c>
      <c r="AR663" s="47">
        <v>2.7529970000000001</v>
      </c>
      <c r="AS663" s="36">
        <f>IF(ISBLANK(AR664),"",Short4[[#This Row],[Adj Close]]/AR664-1)</f>
        <v>0.19879510727333716</v>
      </c>
      <c r="AT663" s="40">
        <v>40448</v>
      </c>
      <c r="AU663" s="42">
        <v>48.96067</v>
      </c>
      <c r="AV663" s="39">
        <f>IF(ISBLANK(AU664),"",Short5[[#This Row],[Adj Close]]/AU664-1)</f>
        <v>-3.9781018154342762E-2</v>
      </c>
      <c r="AZ663" s="40">
        <v>40448</v>
      </c>
      <c r="BA663" s="42">
        <v>23.436942999999999</v>
      </c>
      <c r="BB663" s="39">
        <f>IF(ISBLANK(BA664),"",Short7[[#This Row],[Adj Close]]/BA664-1)</f>
        <v>5.0144929214208656E-3</v>
      </c>
    </row>
    <row r="664" spans="1:54" x14ac:dyDescent="0.25">
      <c r="A664" s="40">
        <v>40441</v>
      </c>
      <c r="B664" s="42">
        <v>1148.670044</v>
      </c>
      <c r="C664" s="39">
        <f>IF(ISBLANK(B665), "", GSPC[[#This Row],[Adj Close]]/B665-1)</f>
        <v>2.0504871842469852E-2</v>
      </c>
      <c r="G664" s="32">
        <v>40441</v>
      </c>
      <c r="H664">
        <v>26.995692999999999</v>
      </c>
      <c r="I664" s="36">
        <f>IF(ISBLANK(H665),"",Long1[[#This Row],[Adj Close]]/H665-1)</f>
        <v>2.0388433661775451E-3</v>
      </c>
      <c r="P664" s="40">
        <v>40441</v>
      </c>
      <c r="Q664" s="38">
        <v>21.832298000000002</v>
      </c>
      <c r="R664" s="39">
        <f>IF(ISBLANK(Q665),"",Long4[[#This Row],[Adj Close]]/Q665-1)</f>
        <v>-2.2118445406337228E-2</v>
      </c>
      <c r="V664" s="40">
        <v>40441</v>
      </c>
      <c r="W664" s="38">
        <v>8.1869999999999994</v>
      </c>
      <c r="X664" s="39">
        <f>IF(ISBLANK(W665),"",Long6[[#This Row],[Adj Close]]/W665-1)</f>
        <v>0.13629424011103386</v>
      </c>
      <c r="Y664" s="32">
        <v>40441</v>
      </c>
      <c r="Z664">
        <v>26.383769999999998</v>
      </c>
      <c r="AA664" s="36">
        <f>IF(ISBLANK(Z665),"",Long7[[#This Row],[Adj Close]]/Z665-1)</f>
        <v>-2.5316122619362114E-3</v>
      </c>
      <c r="AE664" s="32">
        <v>40441</v>
      </c>
      <c r="AF664" s="47">
        <v>13.720810999999999</v>
      </c>
      <c r="AG664" s="36">
        <f>IF(ISBLANK(AF665),"",Short0[[#This Row],[Adj Close]]/AF665-1)</f>
        <v>8.863487146814597E-2</v>
      </c>
      <c r="AH664" s="40">
        <v>40441</v>
      </c>
      <c r="AI664" s="42">
        <v>26.923355000000001</v>
      </c>
      <c r="AJ664" s="39">
        <f>IF(ISBLANK(AH665),"",Short1[[#This Row],[Adj Close]]/AH665-1)</f>
        <v>-0.99933414069842208</v>
      </c>
      <c r="AN664" s="40">
        <v>40441</v>
      </c>
      <c r="AO664" s="42">
        <v>17.324698999999999</v>
      </c>
      <c r="AP664" s="39">
        <f>IF(ISBLANK(AO665),"",Short3[[#This Row],[Adj Close]]/AO665-1)</f>
        <v>3.9560385226669048E-2</v>
      </c>
      <c r="AQ664" s="32">
        <v>40441</v>
      </c>
      <c r="AR664" s="47">
        <v>2.2964699999999998</v>
      </c>
      <c r="AS664" s="36">
        <f>IF(ISBLANK(AR665),"",Short4[[#This Row],[Adj Close]]/AR665-1)</f>
        <v>6.410228489585168E-2</v>
      </c>
      <c r="AT664" s="40">
        <v>40441</v>
      </c>
      <c r="AU664" s="42">
        <v>50.989066999999999</v>
      </c>
      <c r="AV664" s="39">
        <f>IF(ISBLANK(AU665),"",Short5[[#This Row],[Adj Close]]/AU665-1)</f>
        <v>3.4488896225190802E-2</v>
      </c>
      <c r="AZ664" s="40">
        <v>40441</v>
      </c>
      <c r="BA664" s="42">
        <v>23.320004999999998</v>
      </c>
      <c r="BB664" s="39">
        <f>IF(ISBLANK(BA665),"",Short7[[#This Row],[Adj Close]]/BA665-1)</f>
        <v>6.4975648277527887E-2</v>
      </c>
    </row>
    <row r="665" spans="1:54" x14ac:dyDescent="0.25">
      <c r="A665" s="40">
        <v>40434</v>
      </c>
      <c r="B665" s="42">
        <v>1125.589966</v>
      </c>
      <c r="C665" s="39">
        <f>IF(ISBLANK(B666), "", GSPC[[#This Row],[Adj Close]]/B666-1)</f>
        <v>1.4456235673601547E-2</v>
      </c>
      <c r="G665" s="32">
        <v>40434</v>
      </c>
      <c r="H665">
        <v>26.940764999999999</v>
      </c>
      <c r="I665" s="36">
        <f>IF(ISBLANK(H666),"",Long1[[#This Row],[Adj Close]]/H666-1)</f>
        <v>3.1403151984194411E-2</v>
      </c>
      <c r="P665" s="40">
        <v>40434</v>
      </c>
      <c r="Q665" s="38">
        <v>22.326117</v>
      </c>
      <c r="R665" s="39">
        <f>IF(ISBLANK(Q666),"",Long4[[#This Row],[Adj Close]]/Q666-1)</f>
        <v>-2.431614648239111E-2</v>
      </c>
      <c r="V665" s="40">
        <v>40434</v>
      </c>
      <c r="W665" s="38">
        <v>7.2050000000000001</v>
      </c>
      <c r="X665" s="39">
        <f>IF(ISBLANK(W666),"",Long6[[#This Row],[Adj Close]]/W666-1)</f>
        <v>-2.1591526344377998E-2</v>
      </c>
      <c r="Y665" s="32">
        <v>40434</v>
      </c>
      <c r="Z665">
        <v>26.450733</v>
      </c>
      <c r="AA665" s="36">
        <f>IF(ISBLANK(Z666),"",Long7[[#This Row],[Adj Close]]/Z666-1)</f>
        <v>1.2820458329719564E-2</v>
      </c>
      <c r="AE665" s="32">
        <v>40434</v>
      </c>
      <c r="AF665" s="47">
        <v>12.603685</v>
      </c>
      <c r="AG665" s="36">
        <f>IF(ISBLANK(AF666),"",Short0[[#This Row],[Adj Close]]/AF666-1)</f>
        <v>-3.7164514607329502E-2</v>
      </c>
      <c r="AH665" s="40">
        <v>40434</v>
      </c>
      <c r="AI665" s="42">
        <v>25.257650000000002</v>
      </c>
      <c r="AJ665" s="39">
        <f>IF(ISBLANK(AH666),"",Short1[[#This Row],[Adj Close]]/AH666-1)</f>
        <v>-0.99937522818908153</v>
      </c>
      <c r="AN665" s="40">
        <v>40434</v>
      </c>
      <c r="AO665" s="42">
        <v>16.665409</v>
      </c>
      <c r="AP665" s="39">
        <f>IF(ISBLANK(AO666),"",Short3[[#This Row],[Adj Close]]/AO666-1)</f>
        <v>1.6759742793247767E-2</v>
      </c>
      <c r="AQ665" s="32">
        <v>40434</v>
      </c>
      <c r="AR665" s="47">
        <v>2.1581290000000002</v>
      </c>
      <c r="AS665" s="36">
        <f>IF(ISBLANK(AR666),"",Short4[[#This Row],[Adj Close]]/AR666-1)</f>
        <v>-1.2658083069928217E-2</v>
      </c>
      <c r="AT665" s="40">
        <v>40434</v>
      </c>
      <c r="AU665" s="42">
        <v>49.289138999999999</v>
      </c>
      <c r="AV665" s="39">
        <f>IF(ISBLANK(AU666),"",Short5[[#This Row],[Adj Close]]/AU666-1)</f>
        <v>1.1288818914258592E-2</v>
      </c>
      <c r="AZ665" s="40">
        <v>40434</v>
      </c>
      <c r="BA665" s="42">
        <v>21.897219</v>
      </c>
      <c r="BB665" s="39">
        <f>IF(ISBLANK(BA666),"",Short7[[#This Row],[Adj Close]]/BA666-1)</f>
        <v>7.3578385759620613E-2</v>
      </c>
    </row>
    <row r="666" spans="1:54" x14ac:dyDescent="0.25">
      <c r="A666" s="40">
        <v>40427</v>
      </c>
      <c r="B666" s="42">
        <v>1109.5500489999999</v>
      </c>
      <c r="C666" s="39">
        <f>IF(ISBLANK(B667), "", GSPC[[#This Row],[Adj Close]]/B667-1)</f>
        <v>4.5631447016039051E-3</v>
      </c>
      <c r="G666" s="32">
        <v>40427</v>
      </c>
      <c r="H666">
        <v>26.120498999999999</v>
      </c>
      <c r="I666" s="36">
        <f>IF(ISBLANK(H667),"",Long1[[#This Row],[Adj Close]]/H667-1)</f>
        <v>3.092950451640708E-2</v>
      </c>
      <c r="P666" s="40">
        <v>40427</v>
      </c>
      <c r="Q666" s="38">
        <v>22.882532000000001</v>
      </c>
      <c r="R666" s="39">
        <f>IF(ISBLANK(Q667),"",Long4[[#This Row],[Adj Close]]/Q667-1)</f>
        <v>1.2968367453634277E-2</v>
      </c>
      <c r="V666" s="40">
        <v>40427</v>
      </c>
      <c r="W666" s="38">
        <v>7.3639999999999999</v>
      </c>
      <c r="X666" s="39">
        <f>IF(ISBLANK(W667),"",Long6[[#This Row],[Adj Close]]/W667-1)</f>
        <v>-1.3926084627745028E-2</v>
      </c>
      <c r="Y666" s="32">
        <v>40427</v>
      </c>
      <c r="Z666">
        <v>26.115915000000001</v>
      </c>
      <c r="AA666" s="36">
        <f>IF(ISBLANK(Z667),"",Long7[[#This Row],[Adj Close]]/Z667-1)</f>
        <v>-1.2658174728087834E-2</v>
      </c>
      <c r="AE666" s="32">
        <v>40427</v>
      </c>
      <c r="AF666" s="47">
        <v>13.090175</v>
      </c>
      <c r="AG666" s="36">
        <f>IF(ISBLANK(AF667),"",Short0[[#This Row],[Adj Close]]/AF667-1)</f>
        <v>5.5360587784429871E-3</v>
      </c>
      <c r="AH666" s="40">
        <v>40427</v>
      </c>
      <c r="AI666" s="42">
        <v>23.03443</v>
      </c>
      <c r="AJ666" s="39">
        <f>IF(ISBLANK(AH667),"",Short1[[#This Row],[Adj Close]]/AH667-1)</f>
        <v>-0.99943012295893119</v>
      </c>
      <c r="AN666" s="40">
        <v>40427</v>
      </c>
      <c r="AO666" s="42">
        <v>16.390705000000001</v>
      </c>
      <c r="AP666" s="39">
        <f>IF(ISBLANK(AO667),"",Short3[[#This Row],[Adj Close]]/AO667-1)</f>
        <v>6.1831253097763827E-3</v>
      </c>
      <c r="AQ666" s="32">
        <v>40427</v>
      </c>
      <c r="AR666" s="47">
        <v>2.185797</v>
      </c>
      <c r="AS666" s="36">
        <f>IF(ISBLANK(AR667),"",Short4[[#This Row],[Adj Close]]/AR667-1)</f>
        <v>0.12857151708349202</v>
      </c>
      <c r="AT666" s="40">
        <v>40427</v>
      </c>
      <c r="AU666" s="42">
        <v>48.738934</v>
      </c>
      <c r="AV666" s="39">
        <f>IF(ISBLANK(AU667),"",Short5[[#This Row],[Adj Close]]/AU667-1)</f>
        <v>2.1514650546530678E-2</v>
      </c>
      <c r="AZ666" s="40">
        <v>40427</v>
      </c>
      <c r="BA666" s="42">
        <v>20.396478999999999</v>
      </c>
      <c r="BB666" s="39">
        <f>IF(ISBLANK(BA667),"",Short7[[#This Row],[Adj Close]]/BA667-1)</f>
        <v>-6.8535643727178353E-2</v>
      </c>
    </row>
    <row r="667" spans="1:54" x14ac:dyDescent="0.25">
      <c r="A667" s="40">
        <v>40420</v>
      </c>
      <c r="B667" s="42">
        <v>1104.51001</v>
      </c>
      <c r="C667" s="39">
        <f>IF(ISBLANK(B668), "", GSPC[[#This Row],[Adj Close]]/B668-1)</f>
        <v>3.7498046454441214E-2</v>
      </c>
      <c r="G667" s="32">
        <v>40420</v>
      </c>
      <c r="H667">
        <v>25.336843000000002</v>
      </c>
      <c r="I667" s="36">
        <f>IF(ISBLANK(H668),"",Long1[[#This Row],[Adj Close]]/H668-1)</f>
        <v>5.7466218112680156E-2</v>
      </c>
      <c r="P667" s="40">
        <v>40420</v>
      </c>
      <c r="Q667" s="38">
        <v>22.589582</v>
      </c>
      <c r="R667" s="39">
        <f>IF(ISBLANK(Q668),"",Long4[[#This Row],[Adj Close]]/Q668-1)</f>
        <v>4.7588674294898103E-2</v>
      </c>
      <c r="V667" s="40">
        <v>40420</v>
      </c>
      <c r="W667" s="38">
        <v>7.468</v>
      </c>
      <c r="X667" s="39">
        <f>IF(ISBLANK(W668),"",Long6[[#This Row],[Adj Close]]/W668-1)</f>
        <v>9.2611558156547202E-2</v>
      </c>
      <c r="Y667" s="32">
        <v>40420</v>
      </c>
      <c r="Z667">
        <v>26.450733</v>
      </c>
      <c r="AA667" s="36">
        <f>IF(ISBLANK(Z668),"",Long7[[#This Row],[Adj Close]]/Z668-1)</f>
        <v>-1.2500021933465444E-2</v>
      </c>
      <c r="AE667" s="32">
        <v>40420</v>
      </c>
      <c r="AF667" s="47">
        <v>13.018106</v>
      </c>
      <c r="AG667" s="36">
        <f>IF(ISBLANK(AF668),"",Short0[[#This Row],[Adj Close]]/AF668-1)</f>
        <v>7.2754193620584218E-2</v>
      </c>
      <c r="AH667" s="40">
        <v>40420</v>
      </c>
      <c r="AI667" s="42">
        <v>23.367571000000002</v>
      </c>
      <c r="AJ667" s="39">
        <f>IF(ISBLANK(AH668),"",Short1[[#This Row],[Adj Close]]/AH668-1)</f>
        <v>-0.99942178083784916</v>
      </c>
      <c r="AN667" s="40">
        <v>40420</v>
      </c>
      <c r="AO667" s="42">
        <v>16.289981999999998</v>
      </c>
      <c r="AP667" s="39">
        <f>IF(ISBLANK(AO668),"",Short3[[#This Row],[Adj Close]]/AO668-1)</f>
        <v>2.5951694059733077E-2</v>
      </c>
      <c r="AQ667" s="32">
        <v>40420</v>
      </c>
      <c r="AR667" s="47">
        <v>1.936782</v>
      </c>
      <c r="AS667" s="36">
        <f>IF(ISBLANK(AR668),"",Short4[[#This Row],[Adj Close]]/AR668-1)</f>
        <v>5.2631521737358078E-2</v>
      </c>
      <c r="AT667" s="40">
        <v>40420</v>
      </c>
      <c r="AU667" s="42">
        <v>47.712418</v>
      </c>
      <c r="AV667" s="39">
        <f>IF(ISBLANK(AU668),"",Short5[[#This Row],[Adj Close]]/AU668-1)</f>
        <v>-2.9172856583513651E-3</v>
      </c>
      <c r="AZ667" s="40">
        <v>40420</v>
      </c>
      <c r="BA667" s="42">
        <v>21.897219</v>
      </c>
      <c r="BB667" s="39">
        <f>IF(ISBLANK(BA668),"",Short7[[#This Row],[Adj Close]]/BA668-1)</f>
        <v>0.13085078511927417</v>
      </c>
    </row>
    <row r="668" spans="1:54" x14ac:dyDescent="0.25">
      <c r="A668" s="40">
        <v>40413</v>
      </c>
      <c r="B668" s="42">
        <v>1064.589966</v>
      </c>
      <c r="C668" s="39">
        <f>IF(ISBLANK(B669), "", GSPC[[#This Row],[Adj Close]]/B669-1)</f>
        <v>-6.625027191516808E-3</v>
      </c>
      <c r="G668" s="32">
        <v>40413</v>
      </c>
      <c r="H668">
        <v>23.959955000000001</v>
      </c>
      <c r="I668" s="36">
        <f>IF(ISBLANK(H669),"",Long1[[#This Row],[Adj Close]]/H669-1)</f>
        <v>-6.1800852368839698E-2</v>
      </c>
      <c r="P668" s="40">
        <v>40413</v>
      </c>
      <c r="Q668" s="38">
        <v>21.563407999999999</v>
      </c>
      <c r="R668" s="39">
        <f>IF(ISBLANK(Q669),"",Long4[[#This Row],[Adj Close]]/Q669-1)</f>
        <v>-9.6371379650750377E-4</v>
      </c>
      <c r="V668" s="40">
        <v>40413</v>
      </c>
      <c r="W668" s="38">
        <v>6.835</v>
      </c>
      <c r="X668" s="39">
        <f>IF(ISBLANK(W669),"",Long6[[#This Row],[Adj Close]]/W669-1)</f>
        <v>-5.5288811290558071E-3</v>
      </c>
      <c r="Y668" s="32">
        <v>40413</v>
      </c>
      <c r="Z668">
        <v>26.785553</v>
      </c>
      <c r="AA668" s="36">
        <f>IF(ISBLANK(Z669),"",Long7[[#This Row],[Adj Close]]/Z669-1)</f>
        <v>-5.8823527344854853E-2</v>
      </c>
      <c r="AE668" s="32">
        <v>40413</v>
      </c>
      <c r="AF668" s="47">
        <v>12.135218</v>
      </c>
      <c r="AG668" s="36">
        <f>IF(ISBLANK(AF669),"",Short0[[#This Row],[Adj Close]]/AF669-1)</f>
        <v>5.4816347473471305E-2</v>
      </c>
      <c r="AH668" s="40">
        <v>40413</v>
      </c>
      <c r="AI668" s="42">
        <v>21.661059999999999</v>
      </c>
      <c r="AJ668" s="39">
        <f>IF(ISBLANK(AH669),"",Short1[[#This Row],[Adj Close]]/AH669-1)</f>
        <v>-0.99946391476513385</v>
      </c>
      <c r="AN668" s="40">
        <v>40413</v>
      </c>
      <c r="AO668" s="42">
        <v>15.877922999999999</v>
      </c>
      <c r="AP668" s="39">
        <f>IF(ISBLANK(AO669),"",Short3[[#This Row],[Adj Close]]/AO669-1)</f>
        <v>-1.1402670632863598E-2</v>
      </c>
      <c r="AQ668" s="32">
        <v>40413</v>
      </c>
      <c r="AR668" s="47">
        <v>1.8399430000000001</v>
      </c>
      <c r="AS668" s="36">
        <f>IF(ISBLANK(AR669),"",Short4[[#This Row],[Adj Close]]/AR669-1)</f>
        <v>-4.9999948367962843E-2</v>
      </c>
      <c r="AT668" s="40">
        <v>40413</v>
      </c>
      <c r="AU668" s="42">
        <v>47.852015999999999</v>
      </c>
      <c r="AV668" s="39">
        <f>IF(ISBLANK(AU669),"",Short5[[#This Row],[Adj Close]]/AU669-1)</f>
        <v>2.8778284916752828E-2</v>
      </c>
      <c r="AZ668" s="40">
        <v>40413</v>
      </c>
      <c r="BA668" s="42">
        <v>19.363491</v>
      </c>
      <c r="BB668" s="39">
        <f>IF(ISBLANK(BA669),"",Short7[[#This Row],[Adj Close]]/BA669-1)</f>
        <v>1.3258207363897379E-2</v>
      </c>
    </row>
    <row r="669" spans="1:54" x14ac:dyDescent="0.25">
      <c r="A669" s="40">
        <v>40406</v>
      </c>
      <c r="B669" s="42">
        <v>1071.6899410000001</v>
      </c>
      <c r="C669" s="39">
        <f>IF(ISBLANK(B670), "", GSPC[[#This Row],[Adj Close]]/B670-1)</f>
        <v>-7.0049191568217761E-3</v>
      </c>
      <c r="G669" s="32">
        <v>40406</v>
      </c>
      <c r="H669">
        <v>25.538239999999998</v>
      </c>
      <c r="I669" s="36">
        <f>IF(ISBLANK(H670),"",Long1[[#This Row],[Adj Close]]/H670-1)</f>
        <v>-2.0918591936367803E-2</v>
      </c>
      <c r="P669" s="40">
        <v>40406</v>
      </c>
      <c r="Q669" s="38">
        <v>21.584209000000001</v>
      </c>
      <c r="R669" s="39">
        <f>IF(ISBLANK(Q670),"",Long4[[#This Row],[Adj Close]]/Q670-1)</f>
        <v>-1.4561601493556564E-2</v>
      </c>
      <c r="V669" s="40">
        <v>40406</v>
      </c>
      <c r="W669" s="38">
        <v>6.8730000000000002</v>
      </c>
      <c r="X669" s="39">
        <f>IF(ISBLANK(W670),"",Long6[[#This Row],[Adj Close]]/W670-1)</f>
        <v>-2.2332859174964415E-2</v>
      </c>
      <c r="Y669" s="32">
        <v>40406</v>
      </c>
      <c r="Z669">
        <v>28.45965</v>
      </c>
      <c r="AA669" s="36">
        <f>IF(ISBLANK(Z670),"",Long7[[#This Row],[Adj Close]]/Z670-1)</f>
        <v>6.2499997666652707E-2</v>
      </c>
      <c r="AE669" s="32">
        <v>40406</v>
      </c>
      <c r="AF669" s="47">
        <v>11.504579</v>
      </c>
      <c r="AG669" s="36">
        <f>IF(ISBLANK(AF670),"",Short0[[#This Row],[Adj Close]]/AF670-1)</f>
        <v>-4.2010680410479062E-2</v>
      </c>
      <c r="AH669" s="40">
        <v>40406</v>
      </c>
      <c r="AI669" s="42">
        <v>22.096191000000001</v>
      </c>
      <c r="AJ669" s="39">
        <f>IF(ISBLANK(AH670),"",Short1[[#This Row],[Adj Close]]/AH670-1)</f>
        <v>-0.99945305104086735</v>
      </c>
      <c r="AN669" s="40">
        <v>40406</v>
      </c>
      <c r="AO669" s="42">
        <v>16.061062</v>
      </c>
      <c r="AP669" s="39">
        <f>IF(ISBLANK(AO670),"",Short3[[#This Row],[Adj Close]]/AO670-1)</f>
        <v>4.5820548849575538E-3</v>
      </c>
      <c r="AQ669" s="32">
        <v>40406</v>
      </c>
      <c r="AR669" s="47">
        <v>1.936782</v>
      </c>
      <c r="AS669" s="36">
        <f>IF(ISBLANK(AR670),"",Short4[[#This Row],[Adj Close]]/AR670-1)</f>
        <v>-7.0921185922805385E-3</v>
      </c>
      <c r="AT669" s="40">
        <v>40406</v>
      </c>
      <c r="AU669" s="42">
        <v>46.513438999999998</v>
      </c>
      <c r="AV669" s="39">
        <f>IF(ISBLANK(AU670),"",Short5[[#This Row],[Adj Close]]/AU670-1)</f>
        <v>0.10624977777344369</v>
      </c>
      <c r="AZ669" s="40">
        <v>40406</v>
      </c>
      <c r="BA669" s="42">
        <v>19.110125</v>
      </c>
      <c r="BB669" s="39">
        <f>IF(ISBLANK(BA670),"",Short7[[#This Row],[Adj Close]]/BA670-1)</f>
        <v>-4.2012658584467788E-2</v>
      </c>
    </row>
    <row r="670" spans="1:54" x14ac:dyDescent="0.25">
      <c r="A670" s="40">
        <v>40399</v>
      </c>
      <c r="B670" s="42">
        <v>1079.25</v>
      </c>
      <c r="C670" s="39">
        <f>IF(ISBLANK(B671), "", GSPC[[#This Row],[Adj Close]]/B671-1)</f>
        <v>-3.7792887587021373E-2</v>
      </c>
      <c r="G670" s="32">
        <v>40399</v>
      </c>
      <c r="H670">
        <v>26.083877999999999</v>
      </c>
      <c r="I670" s="36">
        <f>IF(ISBLANK(H671),"",Long1[[#This Row],[Adj Close]]/H671-1)</f>
        <v>-8.5189692334972644E-3</v>
      </c>
      <c r="P670" s="40">
        <v>40399</v>
      </c>
      <c r="Q670" s="38">
        <v>21.903154000000001</v>
      </c>
      <c r="R670" s="39">
        <f>IF(ISBLANK(Q671),"",Long4[[#This Row],[Adj Close]]/Q671-1)</f>
        <v>-4.9924649053013193E-2</v>
      </c>
      <c r="V670" s="40">
        <v>40399</v>
      </c>
      <c r="W670" s="38">
        <v>7.03</v>
      </c>
      <c r="X670" s="39">
        <f>IF(ISBLANK(W671),"",Long6[[#This Row],[Adj Close]]/W671-1)</f>
        <v>-6.7391881135579701E-2</v>
      </c>
      <c r="Y670" s="32">
        <v>40399</v>
      </c>
      <c r="Z670">
        <v>26.785553</v>
      </c>
      <c r="AA670" s="36">
        <f>IF(ISBLANK(Z671),"",Long7[[#This Row],[Adj Close]]/Z671-1)</f>
        <v>-5.8823527344854853E-2</v>
      </c>
      <c r="AE670" s="32">
        <v>40399</v>
      </c>
      <c r="AF670" s="47">
        <v>12.009088999999999</v>
      </c>
      <c r="AG670" s="36">
        <f>IF(ISBLANK(AF671),"",Short0[[#This Row],[Adj Close]]/AF671-1)</f>
        <v>-7.3662099986053775E-2</v>
      </c>
      <c r="AH670" s="40">
        <v>40399</v>
      </c>
      <c r="AI670" s="42">
        <v>22.531309</v>
      </c>
      <c r="AJ670" s="39">
        <f>IF(ISBLANK(AH671),"",Short1[[#This Row],[Adj Close]]/AH671-1)</f>
        <v>-0.99944218387304418</v>
      </c>
      <c r="AN670" s="40">
        <v>40399</v>
      </c>
      <c r="AO670" s="42">
        <v>15.987805</v>
      </c>
      <c r="AP670" s="39">
        <f>IF(ISBLANK(AO671),"",Short3[[#This Row],[Adj Close]]/AO671-1)</f>
        <v>-1.0765022456984519E-2</v>
      </c>
      <c r="AQ670" s="32">
        <v>40399</v>
      </c>
      <c r="AR670" s="47">
        <v>1.9506159999999999</v>
      </c>
      <c r="AS670" s="36">
        <f>IF(ISBLANK(AR671),"",Short4[[#This Row],[Adj Close]]/AR671-1)</f>
        <v>1.4388324593280544E-2</v>
      </c>
      <c r="AT670" s="40">
        <v>40399</v>
      </c>
      <c r="AU670" s="42">
        <v>42.046055000000003</v>
      </c>
      <c r="AV670" s="39">
        <f>IF(ISBLANK(AU671),"",Short5[[#This Row],[Adj Close]]/AU671-1)</f>
        <v>1.236220071747729E-3</v>
      </c>
      <c r="AZ670" s="40">
        <v>40399</v>
      </c>
      <c r="BA670" s="42">
        <v>19.948201999999998</v>
      </c>
      <c r="BB670" s="39">
        <f>IF(ISBLANK(BA671),"",Short7[[#This Row],[Adj Close]]/BA671-1)</f>
        <v>1.3366312616887255E-2</v>
      </c>
    </row>
    <row r="671" spans="1:54" x14ac:dyDescent="0.25">
      <c r="A671" s="40">
        <v>40392</v>
      </c>
      <c r="B671" s="42">
        <v>1121.6400149999999</v>
      </c>
      <c r="C671" s="39">
        <f>IF(ISBLANK(B672), "", GSPC[[#This Row],[Adj Close]]/B672-1)</f>
        <v>1.8191756932282255E-2</v>
      </c>
      <c r="G671" s="32">
        <v>40392</v>
      </c>
      <c r="H671">
        <v>26.307994999999998</v>
      </c>
      <c r="I671" s="36">
        <f>IF(ISBLANK(H672),"",Long1[[#This Row],[Adj Close]]/H672-1)</f>
        <v>-2.7463146564175034E-3</v>
      </c>
      <c r="P671" s="40">
        <v>40392</v>
      </c>
      <c r="Q671" s="38">
        <v>23.054123000000001</v>
      </c>
      <c r="R671" s="39">
        <f>IF(ISBLANK(Q672),"",Long4[[#This Row],[Adj Close]]/Q672-1)</f>
        <v>9.1047427538555326E-3</v>
      </c>
      <c r="V671" s="40">
        <v>40392</v>
      </c>
      <c r="W671" s="38">
        <v>7.5380000000000003</v>
      </c>
      <c r="X671" s="39">
        <f>IF(ISBLANK(W672),"",Long6[[#This Row],[Adj Close]]/W672-1)</f>
        <v>3.7434627030002776E-2</v>
      </c>
      <c r="Y671" s="32">
        <v>40392</v>
      </c>
      <c r="Z671">
        <v>28.45965</v>
      </c>
      <c r="AA671" s="36">
        <f>IF(ISBLANK(Z672),"",Long7[[#This Row],[Adj Close]]/Z672-1)</f>
        <v>9.50116869110329E-3</v>
      </c>
      <c r="AE671" s="32">
        <v>40392</v>
      </c>
      <c r="AF671" s="47">
        <v>12.964048</v>
      </c>
      <c r="AG671" s="36">
        <f>IF(ISBLANK(AF672),"",Short0[[#This Row],[Adj Close]]/AF672-1)</f>
        <v>-2.5727858781865232E-2</v>
      </c>
      <c r="AH671" s="40">
        <v>40392</v>
      </c>
      <c r="AI671" s="42">
        <v>23.734708999999999</v>
      </c>
      <c r="AJ671" s="39">
        <f>IF(ISBLANK(AH672),"",Short1[[#This Row],[Adj Close]]/AH672-1)</f>
        <v>-0.99941228899343815</v>
      </c>
      <c r="AN671" s="40">
        <v>40392</v>
      </c>
      <c r="AO671" s="42">
        <v>16.161787</v>
      </c>
      <c r="AP671" s="39">
        <f>IF(ISBLANK(AO672),"",Short3[[#This Row],[Adj Close]]/AO672-1)</f>
        <v>1.4367911860170723E-2</v>
      </c>
      <c r="AQ671" s="32">
        <v>40392</v>
      </c>
      <c r="AR671" s="47">
        <v>1.9229480000000001</v>
      </c>
      <c r="AS671" s="36">
        <f>IF(ISBLANK(AR672),"",Short4[[#This Row],[Adj Close]]/AR672-1)</f>
        <v>-4.1379334411125179E-2</v>
      </c>
      <c r="AT671" s="40">
        <v>40392</v>
      </c>
      <c r="AU671" s="42">
        <v>41.994140999999999</v>
      </c>
      <c r="AV671" s="39">
        <f>IF(ISBLANK(AU672),"",Short5[[#This Row],[Adj Close]]/AU672-1)</f>
        <v>7.4291618159043615E-2</v>
      </c>
      <c r="AZ671" s="40">
        <v>40392</v>
      </c>
      <c r="BA671" s="42">
        <v>19.685085000000001</v>
      </c>
      <c r="BB671" s="39">
        <f>IF(ISBLANK(BA672),"",Short7[[#This Row],[Adj Close]]/BA672-1)</f>
        <v>-1.9893414055728309E-2</v>
      </c>
    </row>
    <row r="672" spans="1:54" x14ac:dyDescent="0.25">
      <c r="A672" s="40">
        <v>40385</v>
      </c>
      <c r="B672" s="42">
        <v>1101.599976</v>
      </c>
      <c r="C672" s="39">
        <f>IF(ISBLANK(B673), "", GSPC[[#This Row],[Adj Close]]/B673-1)</f>
        <v>-9.6136430750515256E-4</v>
      </c>
      <c r="G672" s="32">
        <v>40385</v>
      </c>
      <c r="H672">
        <v>26.380444000000001</v>
      </c>
      <c r="I672" s="36">
        <f>IF(ISBLANK(H673),"",Long1[[#This Row],[Adj Close]]/H673-1)</f>
        <v>4.1221750491682307E-4</v>
      </c>
      <c r="P672" s="40">
        <v>40385</v>
      </c>
      <c r="Q672" s="38">
        <v>22.846115000000001</v>
      </c>
      <c r="R672" s="39">
        <f>IF(ISBLANK(Q673),"",Long4[[#This Row],[Adj Close]]/Q673-1)</f>
        <v>2.2656247377179417E-2</v>
      </c>
      <c r="V672" s="40">
        <v>40385</v>
      </c>
      <c r="W672" s="38">
        <v>7.266</v>
      </c>
      <c r="X672" s="39">
        <f>IF(ISBLANK(W673),"",Long6[[#This Row],[Adj Close]]/W673-1)</f>
        <v>4.2467718794835019E-2</v>
      </c>
      <c r="Y672" s="32">
        <v>40385</v>
      </c>
      <c r="Z672">
        <v>28.191794999999999</v>
      </c>
      <c r="AA672" s="36">
        <f>IF(ISBLANK(Z673),"",Long7[[#This Row],[Adj Close]]/Z673-1)</f>
        <v>1.4457820313283687E-2</v>
      </c>
      <c r="AE672" s="32">
        <v>40385</v>
      </c>
      <c r="AF672" s="47">
        <v>13.306393</v>
      </c>
      <c r="AG672" s="36">
        <f>IF(ISBLANK(AF673),"",Short0[[#This Row],[Adj Close]]/AF673-1)</f>
        <v>-7.8925609051426759E-3</v>
      </c>
      <c r="AH672" s="40">
        <v>40385</v>
      </c>
      <c r="AI672" s="42">
        <v>23.564737000000001</v>
      </c>
      <c r="AJ672" s="39">
        <f>IF(ISBLANK(AH673),"",Short1[[#This Row],[Adj Close]]/AH673-1)</f>
        <v>-0.99941639662687598</v>
      </c>
      <c r="AN672" s="40">
        <v>40385</v>
      </c>
      <c r="AO672" s="42">
        <v>15.932865</v>
      </c>
      <c r="AP672" s="39">
        <f>IF(ISBLANK(AO673),"",Short3[[#This Row],[Adj Close]]/AO673-1)</f>
        <v>-2.0270361675982285E-2</v>
      </c>
      <c r="AQ672" s="32">
        <v>40385</v>
      </c>
      <c r="AR672" s="47">
        <v>2.0059529999999999</v>
      </c>
      <c r="AS672" s="36">
        <f>IF(ISBLANK(AR673),"",Short4[[#This Row],[Adj Close]]/AR673-1)</f>
        <v>4.3165493814705247E-2</v>
      </c>
      <c r="AT672" s="40">
        <v>40385</v>
      </c>
      <c r="AU672" s="42">
        <v>39.090076000000003</v>
      </c>
      <c r="AV672" s="39">
        <f>IF(ISBLANK(AU673),"",Short5[[#This Row],[Adj Close]]/AU673-1)</f>
        <v>1.8162668738515686E-2</v>
      </c>
      <c r="AZ672" s="40">
        <v>40385</v>
      </c>
      <c r="BA672" s="42">
        <v>20.084637000000001</v>
      </c>
      <c r="BB672" s="39">
        <f>IF(ISBLANK(BA673),"",Short7[[#This Row],[Adj Close]]/BA673-1)</f>
        <v>-8.1809146263144283E-3</v>
      </c>
    </row>
    <row r="673" spans="1:54" x14ac:dyDescent="0.25">
      <c r="A673" s="40">
        <v>40378</v>
      </c>
      <c r="B673" s="42">
        <v>1102.660034</v>
      </c>
      <c r="C673" s="39">
        <f>IF(ISBLANK(B674), "", GSPC[[#This Row],[Adj Close]]/B674-1)</f>
        <v>3.5478203011239717E-2</v>
      </c>
      <c r="G673" s="32">
        <v>40378</v>
      </c>
      <c r="H673">
        <v>26.369574</v>
      </c>
      <c r="I673" s="36">
        <f>IF(ISBLANK(H674),"",Long1[[#This Row],[Adj Close]]/H674-1)</f>
        <v>5.9063270112486688E-2</v>
      </c>
      <c r="P673" s="40">
        <v>40378</v>
      </c>
      <c r="Q673" s="38">
        <v>22.339974999999999</v>
      </c>
      <c r="R673" s="39">
        <f>IF(ISBLANK(Q674),"",Long4[[#This Row],[Adj Close]]/Q674-1)</f>
        <v>5.2253735493165809E-2</v>
      </c>
      <c r="V673" s="40">
        <v>40378</v>
      </c>
      <c r="W673" s="38">
        <v>6.97</v>
      </c>
      <c r="X673" s="39">
        <f>IF(ISBLANK(W674),"",Long6[[#This Row],[Adj Close]]/W674-1)</f>
        <v>-1.6509101171158447E-2</v>
      </c>
      <c r="Y673" s="32">
        <v>40378</v>
      </c>
      <c r="Z673">
        <v>27.790012000000001</v>
      </c>
      <c r="AA673" s="36">
        <f>IF(ISBLANK(Z674),"",Long7[[#This Row],[Adj Close]]/Z674-1)</f>
        <v>-2.8103023692942486E-2</v>
      </c>
      <c r="AE673" s="32">
        <v>40378</v>
      </c>
      <c r="AF673" s="47">
        <v>13.41225</v>
      </c>
      <c r="AG673" s="36">
        <f>IF(ISBLANK(AF674),"",Short0[[#This Row],[Adj Close]]/AF674-1)</f>
        <v>6.2633688346092065E-2</v>
      </c>
      <c r="AH673" s="40">
        <v>40378</v>
      </c>
      <c r="AI673" s="42">
        <v>24.333010000000002</v>
      </c>
      <c r="AJ673" s="39">
        <f>IF(ISBLANK(AH674),"",Short1[[#This Row],[Adj Close]]/AH674-1)</f>
        <v>-0.99939726511604865</v>
      </c>
      <c r="AN673" s="40">
        <v>40378</v>
      </c>
      <c r="AO673" s="42">
        <v>16.262512000000001</v>
      </c>
      <c r="AP673" s="39">
        <f>IF(ISBLANK(AO674),"",Short3[[#This Row],[Adj Close]]/AO674-1)</f>
        <v>2.8236285976908082E-3</v>
      </c>
      <c r="AQ673" s="32">
        <v>40378</v>
      </c>
      <c r="AR673" s="47">
        <v>1.9229480000000001</v>
      </c>
      <c r="AS673" s="36">
        <f>IF(ISBLANK(AR674),"",Short4[[#This Row],[Adj Close]]/AR674-1)</f>
        <v>1.4598370689291373E-2</v>
      </c>
      <c r="AT673" s="40">
        <v>40378</v>
      </c>
      <c r="AU673" s="42">
        <v>38.392761</v>
      </c>
      <c r="AV673" s="39">
        <f>IF(ISBLANK(AU674),"",Short5[[#This Row],[Adj Close]]/AU674-1)</f>
        <v>4.5575849179926076E-2</v>
      </c>
      <c r="AZ673" s="40">
        <v>40378</v>
      </c>
      <c r="BA673" s="42">
        <v>20.250302999999999</v>
      </c>
      <c r="BB673" s="39">
        <f>IF(ISBLANK(BA674),"",Short7[[#This Row],[Adj Close]]/BA674-1)</f>
        <v>8.8527925887032177E-2</v>
      </c>
    </row>
    <row r="674" spans="1:54" x14ac:dyDescent="0.25">
      <c r="A674" s="40">
        <v>40371</v>
      </c>
      <c r="B674" s="42">
        <v>1064.880005</v>
      </c>
      <c r="C674" s="39">
        <f>IF(ISBLANK(B675), "", GSPC[[#This Row],[Adj Close]]/B675-1)</f>
        <v>-1.213399056850506E-2</v>
      </c>
      <c r="G674" s="32">
        <v>40371</v>
      </c>
      <c r="H674">
        <v>24.898959999999999</v>
      </c>
      <c r="I674" s="36">
        <f>IF(ISBLANK(H675),"",Long1[[#This Row],[Adj Close]]/H675-1)</f>
        <v>2.9041593284119482E-2</v>
      </c>
      <c r="P674" s="40">
        <v>40371</v>
      </c>
      <c r="Q674" s="38">
        <v>21.230596999999999</v>
      </c>
      <c r="R674" s="39">
        <f>IF(ISBLANK(Q675),"",Long4[[#This Row],[Adj Close]]/Q675-1)</f>
        <v>-4.3423822834998571E-2</v>
      </c>
      <c r="V674" s="40">
        <v>40371</v>
      </c>
      <c r="W674" s="38">
        <v>7.0869999999999997</v>
      </c>
      <c r="X674" s="39">
        <f>IF(ISBLANK(W675),"",Long6[[#This Row],[Adj Close]]/W675-1)</f>
        <v>0.1009787167935372</v>
      </c>
      <c r="Y674" s="32">
        <v>40371</v>
      </c>
      <c r="Z674">
        <v>28.593578000000001</v>
      </c>
      <c r="AA674" s="36">
        <f>IF(ISBLANK(Z675),"",Long7[[#This Row],[Adj Close]]/Z675-1)</f>
        <v>4.4009822176513946E-2</v>
      </c>
      <c r="AE674" s="32">
        <v>40371</v>
      </c>
      <c r="AF674" s="47">
        <v>12.621706</v>
      </c>
      <c r="AG674" s="36">
        <f>IF(ISBLANK(AF675),"",Short0[[#This Row],[Adj Close]]/AF675-1)</f>
        <v>-3.5689709166807249E-2</v>
      </c>
      <c r="AH674" s="40">
        <v>40371</v>
      </c>
      <c r="AI674" s="42">
        <v>23.340382000000002</v>
      </c>
      <c r="AJ674" s="39">
        <f>IF(ISBLANK(AH675),"",Short1[[#This Row],[Adj Close]]/AH675-1)</f>
        <v>-0.99942175250222975</v>
      </c>
      <c r="AN674" s="40">
        <v>40371</v>
      </c>
      <c r="AO674" s="42">
        <v>16.216722000000001</v>
      </c>
      <c r="AP674" s="39">
        <f>IF(ISBLANK(AO675),"",Short3[[#This Row],[Adj Close]]/AO675-1)</f>
        <v>5.6784566921399549E-3</v>
      </c>
      <c r="AQ674" s="32">
        <v>40371</v>
      </c>
      <c r="AR674" s="47">
        <v>1.8952800000000001</v>
      </c>
      <c r="AS674" s="36">
        <f>IF(ISBLANK(AR675),"",Short4[[#This Row],[Adj Close]]/AR675-1)</f>
        <v>2.2388345523760345E-2</v>
      </c>
      <c r="AT674" s="40">
        <v>40371</v>
      </c>
      <c r="AU674" s="42">
        <v>36.719250000000002</v>
      </c>
      <c r="AV674" s="39">
        <f>IF(ISBLANK(AU675),"",Short5[[#This Row],[Adj Close]]/AU675-1)</f>
        <v>-2.969844039335845E-2</v>
      </c>
      <c r="AZ674" s="40">
        <v>40371</v>
      </c>
      <c r="BA674" s="42">
        <v>18.603383999999998</v>
      </c>
      <c r="BB674" s="39">
        <f>IF(ISBLANK(BA675),"",Short7[[#This Row],[Adj Close]]/BA675-1)</f>
        <v>-1.9517021830329884E-2</v>
      </c>
    </row>
    <row r="675" spans="1:54" x14ac:dyDescent="0.25">
      <c r="A675" s="40">
        <v>40364</v>
      </c>
      <c r="B675" s="42">
        <v>1077.959961</v>
      </c>
      <c r="C675" s="39">
        <f>IF(ISBLANK(B676), "", GSPC[[#This Row],[Adj Close]]/B676-1)</f>
        <v>5.415707629655353E-2</v>
      </c>
      <c r="G675" s="32">
        <v>40364</v>
      </c>
      <c r="H675">
        <v>24.196262000000001</v>
      </c>
      <c r="I675" s="36">
        <f>IF(ISBLANK(H676),"",Long1[[#This Row],[Adj Close]]/H676-1)</f>
        <v>3.0546233421135049E-2</v>
      </c>
      <c r="P675" s="40">
        <v>40364</v>
      </c>
      <c r="Q675" s="38">
        <v>22.194361000000001</v>
      </c>
      <c r="R675" s="39">
        <f>IF(ISBLANK(Q676),"",Long4[[#This Row],[Adj Close]]/Q676-1)</f>
        <v>9.5857317886180127E-2</v>
      </c>
      <c r="V675" s="40">
        <v>40364</v>
      </c>
      <c r="W675" s="38">
        <v>6.4370000000000003</v>
      </c>
      <c r="X675" s="39">
        <f>IF(ISBLANK(W676),"",Long6[[#This Row],[Adj Close]]/W676-1)</f>
        <v>3.8225806451612998E-2</v>
      </c>
      <c r="Y675" s="32">
        <v>40364</v>
      </c>
      <c r="Z675">
        <v>27.388227000000001</v>
      </c>
      <c r="AA675" s="36">
        <f>IF(ISBLANK(Z676),"",Long7[[#This Row],[Adj Close]]/Z676-1)</f>
        <v>3.5443025340734513E-2</v>
      </c>
      <c r="AE675" s="32">
        <v>40364</v>
      </c>
      <c r="AF675" s="47">
        <v>13.088843000000001</v>
      </c>
      <c r="AG675" s="36">
        <f>IF(ISBLANK(AF676),"",Short0[[#This Row],[Adj Close]]/AF676-1)</f>
        <v>6.7399037266120843E-2</v>
      </c>
      <c r="AH675" s="40">
        <v>40364</v>
      </c>
      <c r="AI675" s="42">
        <v>23.367571000000002</v>
      </c>
      <c r="AJ675" s="39">
        <f>IF(ISBLANK(AH676),"",Short1[[#This Row],[Adj Close]]/AH676-1)</f>
        <v>-0.99942097849195921</v>
      </c>
      <c r="AN675" s="40">
        <v>40364</v>
      </c>
      <c r="AO675" s="42">
        <v>16.125156</v>
      </c>
      <c r="AP675" s="39">
        <f>IF(ISBLANK(AO676),"",Short3[[#This Row],[Adj Close]]/AO676-1)</f>
        <v>4.2628580562048102E-2</v>
      </c>
      <c r="AQ675" s="32">
        <v>40364</v>
      </c>
      <c r="AR675" s="47">
        <v>1.853777</v>
      </c>
      <c r="AS675" s="36">
        <f>IF(ISBLANK(AR676),"",Short4[[#This Row],[Adj Close]]/AR676-1)</f>
        <v>6.3491908687031806E-2</v>
      </c>
      <c r="AT675" s="40">
        <v>40364</v>
      </c>
      <c r="AU675" s="42">
        <v>37.843131999999997</v>
      </c>
      <c r="AV675" s="39">
        <f>IF(ISBLANK(AU676),"",Short5[[#This Row],[Adj Close]]/AU676-1)</f>
        <v>0.16992144708047574</v>
      </c>
      <c r="AZ675" s="40">
        <v>40364</v>
      </c>
      <c r="BA675" s="42">
        <v>18.973693999999998</v>
      </c>
      <c r="BB675" s="39">
        <f>IF(ISBLANK(BA676),"",Short7[[#This Row],[Adj Close]]/BA676-1)</f>
        <v>8.4679977373075754E-2</v>
      </c>
    </row>
    <row r="676" spans="1:54" x14ac:dyDescent="0.25">
      <c r="A676" s="40">
        <v>40357</v>
      </c>
      <c r="B676" s="42">
        <v>1022.580017</v>
      </c>
      <c r="C676" s="39">
        <f>IF(ISBLANK(B677), "", GSPC[[#This Row],[Adj Close]]/B677-1)</f>
        <v>-5.0317612556952218E-2</v>
      </c>
      <c r="G676" s="32">
        <v>40357</v>
      </c>
      <c r="H676">
        <v>23.479064999999999</v>
      </c>
      <c r="I676" s="36">
        <f>IF(ISBLANK(H677),"",Long1[[#This Row],[Adj Close]]/H677-1)</f>
        <v>-4.6764672471456992E-2</v>
      </c>
      <c r="P676" s="40">
        <v>40357</v>
      </c>
      <c r="Q676" s="38">
        <v>20.252966000000001</v>
      </c>
      <c r="R676" s="39">
        <f>IF(ISBLANK(Q677),"",Long4[[#This Row],[Adj Close]]/Q677-1)</f>
        <v>-9.3138580863602383E-2</v>
      </c>
      <c r="V676" s="40">
        <v>40357</v>
      </c>
      <c r="W676" s="38">
        <v>6.2</v>
      </c>
      <c r="X676" s="39">
        <f>IF(ISBLANK(W677),"",Long6[[#This Row],[Adj Close]]/W677-1)</f>
        <v>-6.3302613687868159E-2</v>
      </c>
      <c r="Y676" s="32">
        <v>40357</v>
      </c>
      <c r="Z676">
        <v>26.450733</v>
      </c>
      <c r="AA676" s="36">
        <f>IF(ISBLANK(Z677),"",Long7[[#This Row],[Adj Close]]/Z677-1)</f>
        <v>-2.5252946164482371E-3</v>
      </c>
      <c r="AE676" s="32">
        <v>40357</v>
      </c>
      <c r="AF676" s="47">
        <v>12.262371</v>
      </c>
      <c r="AG676" s="36">
        <f>IF(ISBLANK(AF677),"",Short0[[#This Row],[Adj Close]]/AF677-1)</f>
        <v>-7.0163525549331585E-2</v>
      </c>
      <c r="AH676" s="40">
        <v>40357</v>
      </c>
      <c r="AI676" s="42">
        <v>22.925650000000001</v>
      </c>
      <c r="AJ676" s="39">
        <f>IF(ISBLANK(AH677),"",Short1[[#This Row],[Adj Close]]/AH677-1)</f>
        <v>-0.99943183023543991</v>
      </c>
      <c r="AN676" s="40">
        <v>40357</v>
      </c>
      <c r="AO676" s="42">
        <v>15.465868</v>
      </c>
      <c r="AP676" s="39">
        <f>IF(ISBLANK(AO677),"",Short3[[#This Row],[Adj Close]]/AO677-1)</f>
        <v>-5.8003448494501009E-2</v>
      </c>
      <c r="AQ676" s="32">
        <v>40357</v>
      </c>
      <c r="AR676" s="47">
        <v>1.743104</v>
      </c>
      <c r="AS676" s="36">
        <f>IF(ISBLANK(AR677),"",Short4[[#This Row],[Adj Close]]/AR677-1)</f>
        <v>-7.3529122562711158E-2</v>
      </c>
      <c r="AT676" s="40">
        <v>40357</v>
      </c>
      <c r="AU676" s="42">
        <v>32.346729000000003</v>
      </c>
      <c r="AV676" s="39">
        <f>IF(ISBLANK(AU677),"",Short5[[#This Row],[Adj Close]]/AU677-1)</f>
        <v>-7.0923508104118183E-2</v>
      </c>
      <c r="AZ676" s="40">
        <v>40357</v>
      </c>
      <c r="BA676" s="42">
        <v>17.492435</v>
      </c>
      <c r="BB676" s="39">
        <f>IF(ISBLANK(BA677),"",Short7[[#This Row],[Adj Close]]/BA677-1)</f>
        <v>3.3537406233326017E-3</v>
      </c>
    </row>
    <row r="677" spans="1:54" x14ac:dyDescent="0.25">
      <c r="A677" s="40">
        <v>40350</v>
      </c>
      <c r="B677" s="42">
        <v>1076.76001</v>
      </c>
      <c r="C677" s="39">
        <f>IF(ISBLANK(B678), "", GSPC[[#This Row],[Adj Close]]/B678-1)</f>
        <v>-3.6464997749774075E-2</v>
      </c>
      <c r="G677" s="32">
        <v>40350</v>
      </c>
      <c r="H677">
        <v>24.630922000000002</v>
      </c>
      <c r="I677" s="36">
        <f>IF(ISBLANK(H678),"",Long1[[#This Row],[Adj Close]]/H678-1)</f>
        <v>-1.7340988344815678E-2</v>
      </c>
      <c r="P677" s="40">
        <v>40350</v>
      </c>
      <c r="Q677" s="38">
        <v>22.333033</v>
      </c>
      <c r="R677" s="39">
        <f>IF(ISBLANK(Q678),"",Long4[[#This Row],[Adj Close]]/Q678-1)</f>
        <v>-4.78869157524624E-2</v>
      </c>
      <c r="V677" s="40">
        <v>40350</v>
      </c>
      <c r="W677" s="38">
        <v>6.6189999999999998</v>
      </c>
      <c r="X677" s="39">
        <f>IF(ISBLANK(W678),"",Long6[[#This Row],[Adj Close]]/W678-1)</f>
        <v>-0.13725234619395199</v>
      </c>
      <c r="Y677" s="32">
        <v>40350</v>
      </c>
      <c r="Z677">
        <v>26.517697999999999</v>
      </c>
      <c r="AA677" s="36">
        <f>IF(ISBLANK(Z678),"",Long7[[#This Row],[Adj Close]]/Z678-1)</f>
        <v>0</v>
      </c>
      <c r="AE677" s="32">
        <v>40350</v>
      </c>
      <c r="AF677" s="47">
        <v>13.187664</v>
      </c>
      <c r="AG677" s="36">
        <f>IF(ISBLANK(AF678),"",Short0[[#This Row],[Adj Close]]/AF678-1)</f>
        <v>-4.0704409290654997E-3</v>
      </c>
      <c r="AH677" s="40">
        <v>40350</v>
      </c>
      <c r="AI677" s="42">
        <v>23.805835999999999</v>
      </c>
      <c r="AJ677" s="39">
        <f>IF(ISBLANK(AH678),"",Short1[[#This Row],[Adj Close]]/AH678-1)</f>
        <v>-0.99940991408670654</v>
      </c>
      <c r="AN677" s="40">
        <v>40350</v>
      </c>
      <c r="AO677" s="42">
        <v>16.418178999999999</v>
      </c>
      <c r="AP677" s="39">
        <f>IF(ISBLANK(AO678),"",Short3[[#This Row],[Adj Close]]/AO678-1)</f>
        <v>-3.7573725076066267E-2</v>
      </c>
      <c r="AQ677" s="32">
        <v>40350</v>
      </c>
      <c r="AR677" s="47">
        <v>1.881445</v>
      </c>
      <c r="AS677" s="36">
        <f>IF(ISBLANK(AR678),"",Short4[[#This Row],[Adj Close]]/AR678-1)</f>
        <v>-2.8571620347566218E-2</v>
      </c>
      <c r="AT677" s="40">
        <v>40350</v>
      </c>
      <c r="AU677" s="42">
        <v>34.816001999999997</v>
      </c>
      <c r="AV677" s="39">
        <f>IF(ISBLANK(AU678),"",Short5[[#This Row],[Adj Close]]/AU678-1)</f>
        <v>-2.3469956935465275E-2</v>
      </c>
      <c r="AZ677" s="40">
        <v>40350</v>
      </c>
      <c r="BA677" s="42">
        <v>17.433966000000002</v>
      </c>
      <c r="BB677" s="39">
        <f>IF(ISBLANK(BA678),"",Short7[[#This Row],[Adj Close]]/BA678-1)</f>
        <v>-4.3826915551499313E-2</v>
      </c>
    </row>
    <row r="678" spans="1:54" x14ac:dyDescent="0.25">
      <c r="A678" s="40">
        <v>40343</v>
      </c>
      <c r="B678" s="42">
        <v>1117.51001</v>
      </c>
      <c r="C678" s="39">
        <f>IF(ISBLANK(B679), "", GSPC[[#This Row],[Adj Close]]/B679-1)</f>
        <v>2.373583232838028E-2</v>
      </c>
      <c r="G678" s="32">
        <v>40343</v>
      </c>
      <c r="H678">
        <v>25.065584000000001</v>
      </c>
      <c r="I678" s="36">
        <f>IF(ISBLANK(H679),"",Long1[[#This Row],[Adj Close]]/H679-1)</f>
        <v>3.6548857800637213E-2</v>
      </c>
      <c r="P678" s="40">
        <v>40343</v>
      </c>
      <c r="Q678" s="38">
        <v>23.456282000000002</v>
      </c>
      <c r="R678" s="39">
        <f>IF(ISBLANK(Q679),"",Long4[[#This Row],[Adj Close]]/Q679-1)</f>
        <v>3.4240734626612701E-2</v>
      </c>
      <c r="V678" s="40">
        <v>40343</v>
      </c>
      <c r="W678" s="38">
        <v>7.6719999999999997</v>
      </c>
      <c r="X678" s="39">
        <f>IF(ISBLANK(W679),"",Long6[[#This Row],[Adj Close]]/W679-1)</f>
        <v>9.6065271746281766E-3</v>
      </c>
      <c r="Y678" s="32">
        <v>40343</v>
      </c>
      <c r="Z678">
        <v>26.517697999999999</v>
      </c>
      <c r="AA678" s="36">
        <f>IF(ISBLANK(Z679),"",Long7[[#This Row],[Adj Close]]/Z679-1)</f>
        <v>3.9370027508461192E-2</v>
      </c>
      <c r="AE678" s="32">
        <v>40343</v>
      </c>
      <c r="AF678" s="47">
        <v>13.241562999999999</v>
      </c>
      <c r="AG678" s="36">
        <f>IF(ISBLANK(AF679),"",Short0[[#This Row],[Adj Close]]/AF679-1)</f>
        <v>-5.2089887923575939E-2</v>
      </c>
      <c r="AH678" s="40">
        <v>40343</v>
      </c>
      <c r="AI678" s="42">
        <v>25.613626</v>
      </c>
      <c r="AJ678" s="39">
        <f>IF(ISBLANK(AH679),"",Short1[[#This Row],[Adj Close]]/AH679-1)</f>
        <v>-0.99936499340539464</v>
      </c>
      <c r="AN678" s="40">
        <v>40343</v>
      </c>
      <c r="AO678" s="42">
        <v>17.059155000000001</v>
      </c>
      <c r="AP678" s="39">
        <f>IF(ISBLANK(AO679),"",Short3[[#This Row],[Adj Close]]/AO679-1)</f>
        <v>1.6921554445761933E-2</v>
      </c>
      <c r="AQ678" s="32">
        <v>40343</v>
      </c>
      <c r="AR678" s="47">
        <v>1.936782</v>
      </c>
      <c r="AS678" s="36">
        <f>IF(ISBLANK(AR679),"",Short4[[#This Row],[Adj Close]]/AR679-1)</f>
        <v>8.5271482893142903E-2</v>
      </c>
      <c r="AT678" s="40">
        <v>40343</v>
      </c>
      <c r="AU678" s="42">
        <v>35.652771000000001</v>
      </c>
      <c r="AV678" s="39">
        <f>IF(ISBLANK(AU679),"",Short5[[#This Row],[Adj Close]]/AU679-1)</f>
        <v>-3.9345563063166722E-2</v>
      </c>
      <c r="AZ678" s="40">
        <v>40343</v>
      </c>
      <c r="BA678" s="42">
        <v>18.233065</v>
      </c>
      <c r="BB678" s="39">
        <f>IF(ISBLANK(BA679),"",Short7[[#This Row],[Adj Close]]/BA679-1)</f>
        <v>-3.7274982305885995E-3</v>
      </c>
    </row>
    <row r="679" spans="1:54" x14ac:dyDescent="0.25">
      <c r="A679" s="40">
        <v>40336</v>
      </c>
      <c r="B679" s="42">
        <v>1091.599976</v>
      </c>
      <c r="C679" s="39">
        <f>IF(ISBLANK(B680), "", GSPC[[#This Row],[Adj Close]]/B680-1)</f>
        <v>2.5092001797892616E-2</v>
      </c>
      <c r="G679" s="32">
        <v>40336</v>
      </c>
      <c r="H679">
        <v>24.181768000000002</v>
      </c>
      <c r="I679" s="36">
        <f>IF(ISBLANK(H680),"",Long1[[#This Row],[Adj Close]]/H680-1)</f>
        <v>1.7217524560452668E-2</v>
      </c>
      <c r="P679" s="40">
        <v>40336</v>
      </c>
      <c r="Q679" s="38">
        <v>22.679711999999999</v>
      </c>
      <c r="R679" s="39">
        <f>IF(ISBLANK(Q680),"",Long4[[#This Row],[Adj Close]]/Q680-1)</f>
        <v>7.0713397825593161E-2</v>
      </c>
      <c r="V679" s="40">
        <v>40336</v>
      </c>
      <c r="W679" s="38">
        <v>7.5990000000000002</v>
      </c>
      <c r="X679" s="39">
        <f>IF(ISBLANK(W680),"",Long6[[#This Row],[Adj Close]]/W680-1)</f>
        <v>-3.2221090168110034E-2</v>
      </c>
      <c r="Y679" s="32">
        <v>40336</v>
      </c>
      <c r="Z679">
        <v>25.513241000000001</v>
      </c>
      <c r="AA679" s="36">
        <f>IF(ISBLANK(Z680),"",Long7[[#This Row],[Adj Close]]/Z680-1)</f>
        <v>-7.7481793879422667E-2</v>
      </c>
      <c r="AE679" s="32">
        <v>40336</v>
      </c>
      <c r="AF679" s="47">
        <v>13.969218</v>
      </c>
      <c r="AG679" s="36">
        <f>IF(ISBLANK(AF680),"",Short0[[#This Row],[Adj Close]]/AF680-1)</f>
        <v>5.1714179445303543E-3</v>
      </c>
      <c r="AH679" s="40">
        <v>40336</v>
      </c>
      <c r="AI679" s="42">
        <v>27.895358999999999</v>
      </c>
      <c r="AJ679" s="39">
        <f>IF(ISBLANK(AH680),"",Short1[[#This Row],[Adj Close]]/AH680-1)</f>
        <v>-0.99930830521460978</v>
      </c>
      <c r="AN679" s="40">
        <v>40336</v>
      </c>
      <c r="AO679" s="42">
        <v>16.775290999999999</v>
      </c>
      <c r="AP679" s="39">
        <f>IF(ISBLANK(AO680),"",Short3[[#This Row],[Adj Close]]/AO680-1)</f>
        <v>-9.7298040774811412E-3</v>
      </c>
      <c r="AQ679" s="32">
        <v>40336</v>
      </c>
      <c r="AR679" s="47">
        <v>1.7846059999999999</v>
      </c>
      <c r="AS679" s="36">
        <f>IF(ISBLANK(AR680),"",Short4[[#This Row],[Adj Close]]/AR680-1)</f>
        <v>-4.4444480140671705E-2</v>
      </c>
      <c r="AT679" s="40">
        <v>40336</v>
      </c>
      <c r="AU679" s="42">
        <v>37.113002999999999</v>
      </c>
      <c r="AV679" s="39">
        <f>IF(ISBLANK(AU680),"",Short5[[#This Row],[Adj Close]]/AU680-1)</f>
        <v>5.0626651910203657E-2</v>
      </c>
      <c r="AZ679" s="40">
        <v>40336</v>
      </c>
      <c r="BA679" s="42">
        <v>18.301283000000002</v>
      </c>
      <c r="BB679" s="39">
        <f>IF(ISBLANK(BA680),"",Short7[[#This Row],[Adj Close]]/BA680-1)</f>
        <v>9.3768211383440381E-2</v>
      </c>
    </row>
    <row r="680" spans="1:54" x14ac:dyDescent="0.25">
      <c r="A680" s="40">
        <v>40329</v>
      </c>
      <c r="B680" s="42">
        <v>1064.880005</v>
      </c>
      <c r="C680" s="39">
        <f>IF(ISBLANK(B681), "", GSPC[[#This Row],[Adj Close]]/B681-1)</f>
        <v>-2.2516801052339108E-2</v>
      </c>
      <c r="G680" s="32">
        <v>40329</v>
      </c>
      <c r="H680">
        <v>23.772465</v>
      </c>
      <c r="I680" s="36">
        <f>IF(ISBLANK(H681),"",Long1[[#This Row],[Adj Close]]/H681-1)</f>
        <v>9.6922529084362274E-3</v>
      </c>
      <c r="P680" s="40">
        <v>40329</v>
      </c>
      <c r="Q680" s="38">
        <v>21.18187</v>
      </c>
      <c r="R680" s="39">
        <f>IF(ISBLANK(Q681),"",Long4[[#This Row],[Adj Close]]/Q681-1)</f>
        <v>6.2377432013454026E-3</v>
      </c>
      <c r="V680" s="40">
        <v>40329</v>
      </c>
      <c r="W680" s="38">
        <v>7.8520000000000003</v>
      </c>
      <c r="X680" s="39">
        <f>IF(ISBLANK(W681),"",Long6[[#This Row],[Adj Close]]/W681-1)</f>
        <v>2.3728813559322104E-2</v>
      </c>
      <c r="Y680" s="32">
        <v>40329</v>
      </c>
      <c r="Z680">
        <v>27.656084</v>
      </c>
      <c r="AA680" s="36">
        <f>IF(ISBLANK(Z681),"",Long7[[#This Row],[Adj Close]]/Z681-1)</f>
        <v>-6.1363640760356941E-2</v>
      </c>
      <c r="AE680" s="32">
        <v>40329</v>
      </c>
      <c r="AF680" s="47">
        <v>13.897349</v>
      </c>
      <c r="AG680" s="36">
        <f>IF(ISBLANK(AF681),"",Short0[[#This Row],[Adj Close]]/AF681-1)</f>
        <v>-0.10578088456298829</v>
      </c>
      <c r="AH680" s="40">
        <v>40329</v>
      </c>
      <c r="AI680" s="42">
        <v>26.324536999999999</v>
      </c>
      <c r="AJ680" s="39">
        <f>IF(ISBLANK(AH681),"",Short1[[#This Row],[Adj Close]]/AH681-1)</f>
        <v>-0.99934714208124598</v>
      </c>
      <c r="AN680" s="40">
        <v>40329</v>
      </c>
      <c r="AO680" s="42">
        <v>16.940114999999999</v>
      </c>
      <c r="AP680" s="39">
        <f>IF(ISBLANK(AO681),"",Short3[[#This Row],[Adj Close]]/AO681-1)</f>
        <v>-4.8353803699530462E-2</v>
      </c>
      <c r="AQ680" s="32">
        <v>40329</v>
      </c>
      <c r="AR680" s="47">
        <v>1.8676109999999999</v>
      </c>
      <c r="AS680" s="36">
        <f>IF(ISBLANK(AR681),"",Short4[[#This Row],[Adj Close]]/AR681-1)</f>
        <v>-3.571439635436513E-2</v>
      </c>
      <c r="AT680" s="40">
        <v>40329</v>
      </c>
      <c r="AU680" s="42">
        <v>35.324635000000001</v>
      </c>
      <c r="AV680" s="39">
        <f>IF(ISBLANK(AU681),"",Short5[[#This Row],[Adj Close]]/AU681-1)</f>
        <v>-6.7359565604995453E-2</v>
      </c>
      <c r="AZ680" s="40">
        <v>40329</v>
      </c>
      <c r="BA680" s="42">
        <v>16.732323000000001</v>
      </c>
      <c r="BB680" s="39">
        <f>IF(ISBLANK(BA681),"",Short7[[#This Row],[Adj Close]]/BA681-1)</f>
        <v>0.10845718219618417</v>
      </c>
    </row>
    <row r="681" spans="1:54" x14ac:dyDescent="0.25">
      <c r="A681" s="40">
        <v>40322</v>
      </c>
      <c r="B681" s="42">
        <v>1089.410034</v>
      </c>
      <c r="C681" s="39">
        <f>IF(ISBLANK(B682), "", GSPC[[#This Row],[Adj Close]]/B682-1)</f>
        <v>1.581418504632337E-3</v>
      </c>
      <c r="G681" s="32">
        <v>40322</v>
      </c>
      <c r="H681">
        <v>23.544267999999999</v>
      </c>
      <c r="I681" s="36">
        <f>IF(ISBLANK(H682),"",Long1[[#This Row],[Adj Close]]/H682-1)</f>
        <v>5.1439849741916843E-2</v>
      </c>
      <c r="P681" s="40">
        <v>40322</v>
      </c>
      <c r="Q681" s="38">
        <v>21.050561999999999</v>
      </c>
      <c r="R681" s="39">
        <f>IF(ISBLANK(Q682),"",Long4[[#This Row],[Adj Close]]/Q682-1)</f>
        <v>3.5350038075763868E-2</v>
      </c>
      <c r="V681" s="40">
        <v>40322</v>
      </c>
      <c r="W681" s="38">
        <v>7.67</v>
      </c>
      <c r="X681" s="39">
        <f>IF(ISBLANK(W682),"",Long6[[#This Row],[Adj Close]]/W682-1)</f>
        <v>-2.5412960609911051E-2</v>
      </c>
      <c r="Y681" s="32">
        <v>40322</v>
      </c>
      <c r="Z681">
        <v>29.464109000000001</v>
      </c>
      <c r="AA681" s="36">
        <f>IF(ISBLANK(Z682),"",Long7[[#This Row],[Adj Close]]/Z682-1)</f>
        <v>-7.5630257109932764E-2</v>
      </c>
      <c r="AE681" s="32">
        <v>40322</v>
      </c>
      <c r="AF681" s="47">
        <v>15.541323999999999</v>
      </c>
      <c r="AG681" s="36">
        <f>IF(ISBLANK(AF682),"",Short0[[#This Row],[Adj Close]]/AF682-1)</f>
        <v>-9.730638458415819E-3</v>
      </c>
      <c r="AH681" s="40">
        <v>40322</v>
      </c>
      <c r="AI681" s="42">
        <v>28.606285</v>
      </c>
      <c r="AJ681" s="39">
        <f>IF(ISBLANK(AH682),"",Short1[[#This Row],[Adj Close]]/AH682-1)</f>
        <v>-0.99929043073297785</v>
      </c>
      <c r="AN681" s="40">
        <v>40322</v>
      </c>
      <c r="AO681" s="42">
        <v>17.800854000000001</v>
      </c>
      <c r="AP681" s="39">
        <f>IF(ISBLANK(AO682),"",Short3[[#This Row],[Adj Close]]/AO682-1)</f>
        <v>-3.5881420586760804E-3</v>
      </c>
      <c r="AQ681" s="32">
        <v>40322</v>
      </c>
      <c r="AR681" s="47">
        <v>1.936782</v>
      </c>
      <c r="AS681" s="36">
        <f>IF(ISBLANK(AR682),"",Short4[[#This Row],[Adj Close]]/AR682-1)</f>
        <v>0</v>
      </c>
      <c r="AT681" s="40">
        <v>40322</v>
      </c>
      <c r="AU681" s="42">
        <v>37.875942000000002</v>
      </c>
      <c r="AV681" s="39">
        <f>IF(ISBLANK(AU682),"",Short5[[#This Row],[Adj Close]]/AU682-1)</f>
        <v>1.0063556285195174E-2</v>
      </c>
      <c r="AZ681" s="40">
        <v>40322</v>
      </c>
      <c r="BA681" s="42">
        <v>15.095146</v>
      </c>
      <c r="BB681" s="39">
        <f>IF(ISBLANK(BA682),"",Short7[[#This Row],[Adj Close]]/BA682-1)</f>
        <v>0.12983239122914236</v>
      </c>
    </row>
    <row r="682" spans="1:54" x14ac:dyDescent="0.25">
      <c r="A682" s="40">
        <v>40315</v>
      </c>
      <c r="B682" s="42">
        <v>1087.6899410000001</v>
      </c>
      <c r="C682" s="39">
        <f>IF(ISBLANK(B683), "", GSPC[[#This Row],[Adj Close]]/B683-1)</f>
        <v>-4.2256719074155624E-2</v>
      </c>
      <c r="G682" s="32">
        <v>40315</v>
      </c>
      <c r="H682">
        <v>22.392406000000001</v>
      </c>
      <c r="I682" s="36">
        <f>IF(ISBLANK(H683),"",Long1[[#This Row],[Adj Close]]/H683-1)</f>
        <v>-3.6471425432751614E-2</v>
      </c>
      <c r="P682" s="40">
        <v>40315</v>
      </c>
      <c r="Q682" s="38">
        <v>20.331831000000001</v>
      </c>
      <c r="R682" s="39">
        <f>IF(ISBLANK(Q683),"",Long4[[#This Row],[Adj Close]]/Q683-1)</f>
        <v>-5.0661488809740307E-2</v>
      </c>
      <c r="V682" s="40">
        <v>40315</v>
      </c>
      <c r="W682" s="38">
        <v>7.87</v>
      </c>
      <c r="X682" s="39">
        <f>IF(ISBLANK(W683),"",Long6[[#This Row],[Adj Close]]/W683-1)</f>
        <v>-9.4882116158711893E-2</v>
      </c>
      <c r="Y682" s="32">
        <v>40315</v>
      </c>
      <c r="Z682">
        <v>31.874808999999999</v>
      </c>
      <c r="AA682" s="36">
        <f>IF(ISBLANK(Z683),"",Long7[[#This Row],[Adj Close]]/Z683-1)</f>
        <v>5.7777813028031311E-2</v>
      </c>
      <c r="AE682" s="32">
        <v>40315</v>
      </c>
      <c r="AF682" s="47">
        <v>15.694037</v>
      </c>
      <c r="AG682" s="36">
        <f>IF(ISBLANK(AF683),"",Short0[[#This Row],[Adj Close]]/AF683-1)</f>
        <v>-5.1058885545237409E-2</v>
      </c>
      <c r="AH682" s="40">
        <v>40315</v>
      </c>
      <c r="AI682" s="42">
        <v>28.301596</v>
      </c>
      <c r="AJ682" s="39">
        <f>IF(ISBLANK(AH683),"",Short1[[#This Row],[Adj Close]]/AH683-1)</f>
        <v>-0.99929786652773644</v>
      </c>
      <c r="AN682" s="40">
        <v>40315</v>
      </c>
      <c r="AO682" s="42">
        <v>17.864955999999999</v>
      </c>
      <c r="AP682" s="39">
        <f>IF(ISBLANK(AO683),"",Short3[[#This Row],[Adj Close]]/AO683-1)</f>
        <v>-4.9220180339400232E-2</v>
      </c>
      <c r="AQ682" s="32">
        <v>40315</v>
      </c>
      <c r="AR682" s="47">
        <v>1.936782</v>
      </c>
      <c r="AS682" s="36">
        <f>IF(ISBLANK(AR683),"",Short4[[#This Row],[Adj Close]]/AR683-1)</f>
        <v>-8.4967301733986145E-2</v>
      </c>
      <c r="AT682" s="40">
        <v>40315</v>
      </c>
      <c r="AU682" s="42">
        <v>37.498573</v>
      </c>
      <c r="AV682" s="39">
        <f>IF(ISBLANK(AU683),"",Short5[[#This Row],[Adj Close]]/AU683-1)</f>
        <v>-4.2922891998926405E-2</v>
      </c>
      <c r="AZ682" s="40">
        <v>40315</v>
      </c>
      <c r="BA682" s="42">
        <v>13.360518000000001</v>
      </c>
      <c r="BB682" s="39">
        <f>IF(ISBLANK(BA683),"",Short7[[#This Row],[Adj Close]]/BA683-1)</f>
        <v>-3.1779798738304277E-2</v>
      </c>
    </row>
    <row r="683" spans="1:54" x14ac:dyDescent="0.25">
      <c r="A683" s="40">
        <v>40308</v>
      </c>
      <c r="B683" s="42">
        <v>1135.6800539999999</v>
      </c>
      <c r="C683" s="39">
        <f>IF(ISBLANK(B684), "", GSPC[[#This Row],[Adj Close]]/B684-1)</f>
        <v>2.2324687534545973E-2</v>
      </c>
      <c r="G683" s="32">
        <v>40308</v>
      </c>
      <c r="H683">
        <v>23.240002</v>
      </c>
      <c r="I683" s="36">
        <f>IF(ISBLANK(H684),"",Long1[[#This Row],[Adj Close]]/H684-1)</f>
        <v>3.4505150691197528E-2</v>
      </c>
      <c r="P683" s="40">
        <v>40308</v>
      </c>
      <c r="Q683" s="38">
        <v>21.416840000000001</v>
      </c>
      <c r="R683" s="39">
        <f>IF(ISBLANK(Q684),"",Long4[[#This Row],[Adj Close]]/Q684-1)</f>
        <v>1.3407629312527369E-2</v>
      </c>
      <c r="V683" s="40">
        <v>40308</v>
      </c>
      <c r="W683" s="38">
        <v>8.6950000000000003</v>
      </c>
      <c r="X683" s="39">
        <f>IF(ISBLANK(W684),"",Long6[[#This Row],[Adj Close]]/W684-1)</f>
        <v>-1.6291435682769584E-2</v>
      </c>
      <c r="Y683" s="32">
        <v>40308</v>
      </c>
      <c r="Z683">
        <v>30.133747</v>
      </c>
      <c r="AA683" s="36">
        <f>IF(ISBLANK(Z684),"",Long7[[#This Row],[Adj Close]]/Z684-1)</f>
        <v>-2.1739167838913387E-2</v>
      </c>
      <c r="AE683" s="32">
        <v>40308</v>
      </c>
      <c r="AF683" s="47">
        <v>16.538473</v>
      </c>
      <c r="AG683" s="36">
        <f>IF(ISBLANK(AF684),"",Short0[[#This Row],[Adj Close]]/AF684-1)</f>
        <v>5.4719351467550581E-2</v>
      </c>
      <c r="AH683" s="40">
        <v>40308</v>
      </c>
      <c r="AI683" s="42">
        <v>29.161480000000001</v>
      </c>
      <c r="AJ683" s="39">
        <f>IF(ISBLANK(AH684),"",Short1[[#This Row],[Adj Close]]/AH684-1)</f>
        <v>-0.9992764080295774</v>
      </c>
      <c r="AN683" s="40">
        <v>40308</v>
      </c>
      <c r="AO683" s="42">
        <v>18.789793</v>
      </c>
      <c r="AP683" s="39">
        <f>IF(ISBLANK(AO684),"",Short3[[#This Row],[Adj Close]]/AO684-1)</f>
        <v>-3.8425286612808418E-2</v>
      </c>
      <c r="AQ683" s="32">
        <v>40308</v>
      </c>
      <c r="AR683" s="47">
        <v>2.1166260000000001</v>
      </c>
      <c r="AS683" s="36">
        <f>IF(ISBLANK(AR684),"",Short4[[#This Row],[Adj Close]]/AR684-1)</f>
        <v>5.5172279709444938E-2</v>
      </c>
      <c r="AT683" s="40">
        <v>40308</v>
      </c>
      <c r="AU683" s="42">
        <v>39.180304999999997</v>
      </c>
      <c r="AV683" s="39">
        <f>IF(ISBLANK(AU684),"",Short5[[#This Row],[Adj Close]]/AU684-1)</f>
        <v>-7.3322561021291754E-3</v>
      </c>
      <c r="AZ683" s="40">
        <v>40308</v>
      </c>
      <c r="BA683" s="42">
        <v>13.799049</v>
      </c>
      <c r="BB683" s="39">
        <f>IF(ISBLANK(BA684),"",Short7[[#This Row],[Adj Close]]/BA684-1)</f>
        <v>0.17315668230189885</v>
      </c>
    </row>
    <row r="684" spans="1:54" x14ac:dyDescent="0.25">
      <c r="A684" s="40">
        <v>40301</v>
      </c>
      <c r="B684" s="42">
        <v>1110.880005</v>
      </c>
      <c r="C684" s="39">
        <f>IF(ISBLANK(B685), "", GSPC[[#This Row],[Adj Close]]/B685-1)</f>
        <v>-6.3883524567602379E-2</v>
      </c>
      <c r="G684" s="32">
        <v>40301</v>
      </c>
      <c r="H684">
        <v>22.464849000000001</v>
      </c>
      <c r="I684" s="36">
        <f>IF(ISBLANK(H685),"",Long1[[#This Row],[Adj Close]]/H685-1)</f>
        <v>-7.8728650935956823E-2</v>
      </c>
      <c r="P684" s="40">
        <v>40301</v>
      </c>
      <c r="Q684" s="38">
        <v>21.133489999999998</v>
      </c>
      <c r="R684" s="39">
        <f>IF(ISBLANK(Q685),"",Long4[[#This Row],[Adj Close]]/Q685-1)</f>
        <v>-0.10506299095894478</v>
      </c>
      <c r="V684" s="40">
        <v>40301</v>
      </c>
      <c r="W684" s="38">
        <v>8.8390000000000004</v>
      </c>
      <c r="X684" s="39">
        <f>IF(ISBLANK(W685),"",Long6[[#This Row],[Adj Close]]/W685-1)</f>
        <v>-8.1853121429313447E-2</v>
      </c>
      <c r="Y684" s="32">
        <v>40301</v>
      </c>
      <c r="Z684">
        <v>30.803387000000001</v>
      </c>
      <c r="AA684" s="36">
        <f>IF(ISBLANK(Z685),"",Long7[[#This Row],[Adj Close]]/Z685-1)</f>
        <v>-4.9586740650465977E-2</v>
      </c>
      <c r="AE684" s="32">
        <v>40301</v>
      </c>
      <c r="AF684" s="47">
        <v>15.680448999999999</v>
      </c>
      <c r="AG684" s="36">
        <f>IF(ISBLANK(AF685),"",Short0[[#This Row],[Adj Close]]/AF685-1)</f>
        <v>-0.12198789016315825</v>
      </c>
      <c r="AH684" s="40">
        <v>40301</v>
      </c>
      <c r="AI684" s="42">
        <v>27.780249000000001</v>
      </c>
      <c r="AJ684" s="39">
        <f>IF(ISBLANK(AH685),"",Short1[[#This Row],[Adj Close]]/AH685-1)</f>
        <v>-0.99931056115054351</v>
      </c>
      <c r="AN684" s="40">
        <v>40301</v>
      </c>
      <c r="AO684" s="42">
        <v>19.540648000000001</v>
      </c>
      <c r="AP684" s="39">
        <f>IF(ISBLANK(AO685),"",Short3[[#This Row],[Adj Close]]/AO685-1)</f>
        <v>-3.0440864857762762E-2</v>
      </c>
      <c r="AQ684" s="32">
        <v>40301</v>
      </c>
      <c r="AR684" s="47">
        <v>2.0059529999999999</v>
      </c>
      <c r="AS684" s="36">
        <f>IF(ISBLANK(AR685),"",Short4[[#This Row],[Adj Close]]/AR685-1)</f>
        <v>-4.6052581520188429E-2</v>
      </c>
      <c r="AT684" s="40">
        <v>40301</v>
      </c>
      <c r="AU684" s="42">
        <v>39.469707</v>
      </c>
      <c r="AV684" s="39">
        <f>IF(ISBLANK(AU685),"",Short5[[#This Row],[Adj Close]]/AU685-1)</f>
        <v>-5.8271297757118146E-2</v>
      </c>
      <c r="AZ684" s="40">
        <v>40301</v>
      </c>
      <c r="BA684" s="42">
        <v>11.762324</v>
      </c>
      <c r="BB684" s="39">
        <f>IF(ISBLANK(BA685),"",Short7[[#This Row],[Adj Close]]/BA685-1)</f>
        <v>-9.5880388931365745E-2</v>
      </c>
    </row>
    <row r="685" spans="1:54" x14ac:dyDescent="0.25">
      <c r="A685" s="40">
        <v>40294</v>
      </c>
      <c r="B685" s="42">
        <v>1186.6899410000001</v>
      </c>
      <c r="C685" s="39">
        <f>IF(ISBLANK(B686), "", GSPC[[#This Row],[Adj Close]]/B686-1)</f>
        <v>-2.5129869275132832E-2</v>
      </c>
      <c r="G685" s="32">
        <v>40294</v>
      </c>
      <c r="H685">
        <v>24.384616999999999</v>
      </c>
      <c r="I685" s="36">
        <f>IF(ISBLANK(H686),"",Long1[[#This Row],[Adj Close]]/H686-1)</f>
        <v>-2.5900585731162939E-2</v>
      </c>
      <c r="P685" s="40">
        <v>40294</v>
      </c>
      <c r="Q685" s="38">
        <v>23.6145</v>
      </c>
      <c r="R685" s="39">
        <f>IF(ISBLANK(Q686),"",Long4[[#This Row],[Adj Close]]/Q686-1)</f>
        <v>-1.1284366917188482E-2</v>
      </c>
      <c r="V685" s="40">
        <v>40294</v>
      </c>
      <c r="W685" s="38">
        <v>9.6270000000000007</v>
      </c>
      <c r="X685" s="39">
        <f>IF(ISBLANK(W686),"",Long6[[#This Row],[Adj Close]]/W686-1)</f>
        <v>-3.5274075558673124E-2</v>
      </c>
      <c r="Y685" s="32">
        <v>40294</v>
      </c>
      <c r="Z685">
        <v>32.410519000000001</v>
      </c>
      <c r="AA685" s="36">
        <f>IF(ISBLANK(Z686),"",Long7[[#This Row],[Adj Close]]/Z686-1)</f>
        <v>-1.4256703821487027E-2</v>
      </c>
      <c r="AE685" s="32">
        <v>40294</v>
      </c>
      <c r="AF685" s="47">
        <v>17.859034999999999</v>
      </c>
      <c r="AG685" s="36">
        <f>IF(ISBLANK(AF686),"",Short0[[#This Row],[Adj Close]]/AF686-1)</f>
        <v>-2.9713136519621264E-2</v>
      </c>
      <c r="AH685" s="40">
        <v>40294</v>
      </c>
      <c r="AI685" s="42">
        <v>30.820302999999999</v>
      </c>
      <c r="AJ685" s="39">
        <f>IF(ISBLANK(AH686),"",Short1[[#This Row],[Adj Close]]/AH686-1)</f>
        <v>-0.99923498143321665</v>
      </c>
      <c r="AN685" s="40">
        <v>40294</v>
      </c>
      <c r="AO685" s="42">
        <v>20.154157999999999</v>
      </c>
      <c r="AP685" s="39">
        <f>IF(ISBLANK(AO686),"",Short3[[#This Row],[Adj Close]]/AO686-1)</f>
        <v>-1.0341929240641035E-2</v>
      </c>
      <c r="AQ685" s="32">
        <v>40294</v>
      </c>
      <c r="AR685" s="47">
        <v>2.102792</v>
      </c>
      <c r="AS685" s="36">
        <f>IF(ISBLANK(AR686),"",Short4[[#This Row],[Adj Close]]/AR686-1)</f>
        <v>2.7027211831273545E-2</v>
      </c>
      <c r="AT685" s="40">
        <v>40294</v>
      </c>
      <c r="AU685" s="42">
        <v>41.911971999999999</v>
      </c>
      <c r="AV685" s="39">
        <f>IF(ISBLANK(AU686),"",Short5[[#This Row],[Adj Close]]/AU686-1)</f>
        <v>-4.9089170796899007E-2</v>
      </c>
      <c r="AZ685" s="40">
        <v>40294</v>
      </c>
      <c r="BA685" s="42">
        <v>13.009698999999999</v>
      </c>
      <c r="BB685" s="39">
        <f>IF(ISBLANK(BA686),"",Short7[[#This Row],[Adj Close]]/BA686-1)</f>
        <v>-3.9568195816274132E-2</v>
      </c>
    </row>
    <row r="686" spans="1:54" x14ac:dyDescent="0.25">
      <c r="A686" s="40">
        <v>40287</v>
      </c>
      <c r="B686" s="42">
        <v>1217.280029</v>
      </c>
      <c r="C686" s="39">
        <f>IF(ISBLANK(B687), "", GSPC[[#This Row],[Adj Close]]/B687-1)</f>
        <v>2.1096712518363425E-2</v>
      </c>
      <c r="G686" s="32">
        <v>40287</v>
      </c>
      <c r="H686">
        <v>25.032986000000001</v>
      </c>
      <c r="I686" s="36">
        <f>IF(ISBLANK(H687),"",Long1[[#This Row],[Adj Close]]/H687-1)</f>
        <v>1.7970174551097395E-2</v>
      </c>
      <c r="P686" s="40">
        <v>40287</v>
      </c>
      <c r="Q686" s="38">
        <v>23.884015999999999</v>
      </c>
      <c r="R686" s="39">
        <f>IF(ISBLANK(Q687),"",Long4[[#This Row],[Adj Close]]/Q687-1)</f>
        <v>3.814921989771336E-2</v>
      </c>
      <c r="V686" s="40">
        <v>40287</v>
      </c>
      <c r="W686" s="38">
        <v>9.9789999999999992</v>
      </c>
      <c r="X686" s="39">
        <f>IF(ISBLANK(W687),"",Long6[[#This Row],[Adj Close]]/W687-1)</f>
        <v>-9.0337283500455889E-2</v>
      </c>
      <c r="Y686" s="32">
        <v>40287</v>
      </c>
      <c r="Z686">
        <v>32.879269000000001</v>
      </c>
      <c r="AA686" s="36">
        <f>IF(ISBLANK(Z687),"",Long7[[#This Row],[Adj Close]]/Z687-1)</f>
        <v>-1.7999912251204231E-2</v>
      </c>
      <c r="AE686" s="32">
        <v>40287</v>
      </c>
      <c r="AF686" s="47">
        <v>18.405933000000001</v>
      </c>
      <c r="AG686" s="36">
        <f>IF(ISBLANK(AF687),"",Short0[[#This Row],[Adj Close]]/AF687-1)</f>
        <v>0.19708519165887584</v>
      </c>
      <c r="AH686" s="40">
        <v>40287</v>
      </c>
      <c r="AI686" s="42">
        <v>32.892150999999998</v>
      </c>
      <c r="AJ686" s="39">
        <f>IF(ISBLANK(AH687),"",Short1[[#This Row],[Adj Close]]/AH687-1)</f>
        <v>-0.99918341233862962</v>
      </c>
      <c r="AN686" s="40">
        <v>40287</v>
      </c>
      <c r="AO686" s="42">
        <v>20.364768999999999</v>
      </c>
      <c r="AP686" s="39">
        <f>IF(ISBLANK(AO687),"",Short3[[#This Row],[Adj Close]]/AO687-1)</f>
        <v>2.2528981606822152E-2</v>
      </c>
      <c r="AQ686" s="32">
        <v>40287</v>
      </c>
      <c r="AR686" s="47">
        <v>2.0474549999999998</v>
      </c>
      <c r="AS686" s="36">
        <f>IF(ISBLANK(AR687),"",Short4[[#This Row],[Adj Close]]/AR687-1)</f>
        <v>0</v>
      </c>
      <c r="AT686" s="40">
        <v>40287</v>
      </c>
      <c r="AU686" s="42">
        <v>44.075606999999998</v>
      </c>
      <c r="AV686" s="39">
        <f>IF(ISBLANK(AU687),"",Short5[[#This Row],[Adj Close]]/AU687-1)</f>
        <v>-6.4658066870343367E-3</v>
      </c>
      <c r="AZ686" s="40">
        <v>40287</v>
      </c>
      <c r="BA686" s="42">
        <v>13.545677</v>
      </c>
      <c r="BB686" s="39">
        <f>IF(ISBLANK(BA687),"",Short7[[#This Row],[Adj Close]]/BA687-1)</f>
        <v>0.10055427139148776</v>
      </c>
    </row>
    <row r="687" spans="1:54" x14ac:dyDescent="0.25">
      <c r="A687" s="40">
        <v>40280</v>
      </c>
      <c r="B687" s="42">
        <v>1192.130005</v>
      </c>
      <c r="C687" s="39">
        <f>IF(ISBLANK(B688), "", GSPC[[#This Row],[Adj Close]]/B688-1)</f>
        <v>-1.8754573619375048E-3</v>
      </c>
      <c r="G687" s="32">
        <v>40280</v>
      </c>
      <c r="H687">
        <v>24.591080000000002</v>
      </c>
      <c r="I687" s="36">
        <f>IF(ISBLANK(H688),"",Long1[[#This Row],[Adj Close]]/H688-1)</f>
        <v>2.5148468037303973E-2</v>
      </c>
      <c r="P687" s="40">
        <v>40280</v>
      </c>
      <c r="Q687" s="38">
        <v>23.006342</v>
      </c>
      <c r="R687" s="39">
        <f>IF(ISBLANK(Q688),"",Long4[[#This Row],[Adj Close]]/Q688-1)</f>
        <v>-5.6940500741327393E-2</v>
      </c>
      <c r="V687" s="40">
        <v>40280</v>
      </c>
      <c r="W687" s="38">
        <v>10.97</v>
      </c>
      <c r="X687" s="39">
        <f>IF(ISBLANK(W688),"",Long6[[#This Row],[Adj Close]]/W688-1)</f>
        <v>1.2459621596677461E-2</v>
      </c>
      <c r="Y687" s="32">
        <v>40280</v>
      </c>
      <c r="Z687">
        <v>33.481940999999999</v>
      </c>
      <c r="AA687" s="36">
        <f>IF(ISBLANK(Z688),"",Long7[[#This Row],[Adj Close]]/Z688-1)</f>
        <v>2.0039815677868056E-3</v>
      </c>
      <c r="AE687" s="32">
        <v>40280</v>
      </c>
      <c r="AF687" s="47">
        <v>15.375624999999999</v>
      </c>
      <c r="AG687" s="36">
        <f>IF(ISBLANK(AF688),"",Short0[[#This Row],[Adj Close]]/AF688-1)</f>
        <v>-2.1118969287495237E-2</v>
      </c>
      <c r="AH687" s="40">
        <v>40280</v>
      </c>
      <c r="AI687" s="42">
        <v>30.637153999999999</v>
      </c>
      <c r="AJ687" s="39">
        <f>IF(ISBLANK(AH688),"",Short1[[#This Row],[Adj Close]]/AH688-1)</f>
        <v>-0.99923926317880463</v>
      </c>
      <c r="AN687" s="40">
        <v>40280</v>
      </c>
      <c r="AO687" s="42">
        <v>19.916080000000001</v>
      </c>
      <c r="AP687" s="39">
        <f>IF(ISBLANK(AO688),"",Short3[[#This Row],[Adj Close]]/AO688-1)</f>
        <v>-3.5048724853214419E-2</v>
      </c>
      <c r="AQ687" s="32">
        <v>40280</v>
      </c>
      <c r="AR687" s="47">
        <v>2.0474549999999998</v>
      </c>
      <c r="AS687" s="36">
        <f>IF(ISBLANK(AR688),"",Short4[[#This Row],[Adj Close]]/AR688-1)</f>
        <v>0</v>
      </c>
      <c r="AT687" s="40">
        <v>40280</v>
      </c>
      <c r="AU687" s="42">
        <v>44.362445999999998</v>
      </c>
      <c r="AV687" s="39">
        <f>IF(ISBLANK(AU688),"",Short5[[#This Row],[Adj Close]]/AU688-1)</f>
        <v>-4.4483455150308937E-2</v>
      </c>
      <c r="AZ687" s="40">
        <v>40280</v>
      </c>
      <c r="BA687" s="42">
        <v>12.30805</v>
      </c>
      <c r="BB687" s="39">
        <f>IF(ISBLANK(BA688),"",Short7[[#This Row],[Adj Close]]/BA688-1)</f>
        <v>6.7624656686076312E-2</v>
      </c>
    </row>
    <row r="688" spans="1:54" x14ac:dyDescent="0.25">
      <c r="A688" s="40">
        <v>40273</v>
      </c>
      <c r="B688" s="42">
        <v>1194.369995</v>
      </c>
      <c r="C688" s="39">
        <f>IF(ISBLANK(B689), "", GSPC[[#This Row],[Adj Close]]/B689-1)</f>
        <v>1.3810389042907545E-2</v>
      </c>
      <c r="G688" s="32">
        <v>40273</v>
      </c>
      <c r="H688">
        <v>23.987822999999999</v>
      </c>
      <c r="I688" s="36">
        <f>IF(ISBLANK(H689),"",Long1[[#This Row],[Adj Close]]/H689-1)</f>
        <v>3.4023404109804201E-3</v>
      </c>
      <c r="P688" s="40">
        <v>40273</v>
      </c>
      <c r="Q688" s="38">
        <v>24.395430000000001</v>
      </c>
      <c r="R688" s="39">
        <f>IF(ISBLANK(Q689),"",Long4[[#This Row],[Adj Close]]/Q689-1)</f>
        <v>3.6710726768792945E-2</v>
      </c>
      <c r="V688" s="40">
        <v>40273</v>
      </c>
      <c r="W688" s="38">
        <v>10.835000000000001</v>
      </c>
      <c r="X688" s="39">
        <f>IF(ISBLANK(W689),"",Long6[[#This Row],[Adj Close]]/W689-1)</f>
        <v>5.2964042759961361E-2</v>
      </c>
      <c r="Y688" s="32">
        <v>40273</v>
      </c>
      <c r="Z688">
        <v>33.414977999999998</v>
      </c>
      <c r="AA688" s="36">
        <f>IF(ISBLANK(Z689),"",Long7[[#This Row],[Adj Close]]/Z689-1)</f>
        <v>-5.9761354986160864E-3</v>
      </c>
      <c r="AE688" s="32">
        <v>40273</v>
      </c>
      <c r="AF688" s="47">
        <v>15.707348</v>
      </c>
      <c r="AG688" s="36">
        <f>IF(ISBLANK(AF689),"",Short0[[#This Row],[Adj Close]]/AF689-1)</f>
        <v>2.2766750991342732E-2</v>
      </c>
      <c r="AH688" s="40">
        <v>40273</v>
      </c>
      <c r="AI688" s="42">
        <v>30.299672999999999</v>
      </c>
      <c r="AJ688" s="39">
        <f>IF(ISBLANK(AH689),"",Short1[[#This Row],[Adj Close]]/AH689-1)</f>
        <v>-0.9992475122187453</v>
      </c>
      <c r="AN688" s="40">
        <v>40273</v>
      </c>
      <c r="AO688" s="42">
        <v>20.639467</v>
      </c>
      <c r="AP688" s="39">
        <f>IF(ISBLANK(AO689),"",Short3[[#This Row],[Adj Close]]/AO689-1)</f>
        <v>-2.6770353508864142E-2</v>
      </c>
      <c r="AQ688" s="32">
        <v>40273</v>
      </c>
      <c r="AR688" s="47">
        <v>2.0474549999999998</v>
      </c>
      <c r="AS688" s="36">
        <f>IF(ISBLANK(AR689),"",Short4[[#This Row],[Adj Close]]/AR689-1)</f>
        <v>6.8026441505077972E-3</v>
      </c>
      <c r="AT688" s="40">
        <v>40273</v>
      </c>
      <c r="AU688" s="42">
        <v>46.427711000000002</v>
      </c>
      <c r="AV688" s="39">
        <f>IF(ISBLANK(AU689),"",Short5[[#This Row],[Adj Close]]/AU689-1)</f>
        <v>-2.8801665414275646E-2</v>
      </c>
      <c r="AZ688" s="40">
        <v>40273</v>
      </c>
      <c r="BA688" s="42">
        <v>11.528442999999999</v>
      </c>
      <c r="BB688" s="39">
        <f>IF(ISBLANK(BA689),"",Short7[[#This Row],[Adj Close]]/BA689-1)</f>
        <v>-2.5294010206377004E-3</v>
      </c>
    </row>
    <row r="689" spans="1:54" x14ac:dyDescent="0.25">
      <c r="A689" s="40">
        <v>40266</v>
      </c>
      <c r="B689" s="42">
        <v>1178.099976</v>
      </c>
      <c r="C689" s="39">
        <f>IF(ISBLANK(B690), "", GSPC[[#This Row],[Adj Close]]/B690-1)</f>
        <v>9.8663715062332624E-3</v>
      </c>
      <c r="G689" s="32">
        <v>40266</v>
      </c>
      <c r="H689">
        <v>23.906485</v>
      </c>
      <c r="I689" s="36">
        <f>IF(ISBLANK(H690),"",Long1[[#This Row],[Adj Close]]/H690-1)</f>
        <v>2.9546072242556454E-2</v>
      </c>
      <c r="P689" s="40">
        <v>40266</v>
      </c>
      <c r="Q689" s="38">
        <v>23.531569000000001</v>
      </c>
      <c r="R689" s="39">
        <f>IF(ISBLANK(Q690),"",Long4[[#This Row],[Adj Close]]/Q690-1)</f>
        <v>0.13500010466578871</v>
      </c>
      <c r="V689" s="40">
        <v>40266</v>
      </c>
      <c r="W689" s="38">
        <v>10.29</v>
      </c>
      <c r="X689" s="39">
        <f>IF(ISBLANK(W690),"",Long6[[#This Row],[Adj Close]]/W690-1)</f>
        <v>5.3737176355641569E-3</v>
      </c>
      <c r="Y689" s="32">
        <v>40266</v>
      </c>
      <c r="Z689">
        <v>33.615870999999999</v>
      </c>
      <c r="AA689" s="36">
        <f>IF(ISBLANK(Z690),"",Long7[[#This Row],[Adj Close]]/Z690-1)</f>
        <v>6.0120644101575582E-3</v>
      </c>
      <c r="AE689" s="32">
        <v>40266</v>
      </c>
      <c r="AF689" s="47">
        <v>15.357703000000001</v>
      </c>
      <c r="AG689" s="36">
        <f>IF(ISBLANK(AF690),"",Short0[[#This Row],[Adj Close]]/AF690-1)</f>
        <v>-6.3934201310700378E-2</v>
      </c>
      <c r="AH689" s="40">
        <v>40266</v>
      </c>
      <c r="AI689" s="42">
        <v>28.733740000000001</v>
      </c>
      <c r="AJ689" s="39">
        <f>IF(ISBLANK(AH690),"",Short1[[#This Row],[Adj Close]]/AH690-1)</f>
        <v>-0.99928627785091528</v>
      </c>
      <c r="AN689" s="40">
        <v>40266</v>
      </c>
      <c r="AO689" s="42">
        <v>21.207191000000002</v>
      </c>
      <c r="AP689" s="39">
        <f>IF(ISBLANK(AO690),"",Short3[[#This Row],[Adj Close]]/AO690-1)</f>
        <v>3.4852606441685863E-2</v>
      </c>
      <c r="AQ689" s="32">
        <v>40266</v>
      </c>
      <c r="AR689" s="47">
        <v>2.0336210000000001</v>
      </c>
      <c r="AS689" s="36">
        <f>IF(ISBLANK(AR690),"",Short4[[#This Row],[Adj Close]]/AR690-1)</f>
        <v>-0.10909098077836321</v>
      </c>
      <c r="AT689" s="40">
        <v>40266</v>
      </c>
      <c r="AU689" s="42">
        <v>47.804561999999997</v>
      </c>
      <c r="AV689" s="39">
        <f>IF(ISBLANK(AU690),"",Short5[[#This Row],[Adj Close]]/AU690-1)</f>
        <v>-1.7186574010322309E-2</v>
      </c>
      <c r="AZ689" s="40">
        <v>40266</v>
      </c>
      <c r="BA689" s="42">
        <v>11.557677</v>
      </c>
      <c r="BB689" s="39">
        <f>IF(ISBLANK(BA690),"",Short7[[#This Row],[Adj Close]]/BA690-1)</f>
        <v>2.6839754148608952E-2</v>
      </c>
    </row>
    <row r="690" spans="1:54" x14ac:dyDescent="0.25">
      <c r="A690" s="40">
        <v>40259</v>
      </c>
      <c r="B690" s="42">
        <v>1166.589966</v>
      </c>
      <c r="C690" s="39">
        <f>IF(ISBLANK(B691), "", GSPC[[#This Row],[Adj Close]]/B691-1)</f>
        <v>5.7676884745025969E-3</v>
      </c>
      <c r="G690" s="32">
        <v>40259</v>
      </c>
      <c r="H690">
        <v>23.220413000000001</v>
      </c>
      <c r="I690" s="36">
        <f>IF(ISBLANK(H691),"",Long1[[#This Row],[Adj Close]]/H691-1)</f>
        <v>2.6739772303944198E-2</v>
      </c>
      <c r="P690" s="40">
        <v>40259</v>
      </c>
      <c r="Q690" s="38">
        <v>20.732658000000001</v>
      </c>
      <c r="R690" s="39">
        <f>IF(ISBLANK(Q691),"",Long4[[#This Row],[Adj Close]]/Q691-1)</f>
        <v>-3.3816513822178762E-2</v>
      </c>
      <c r="V690" s="40">
        <v>40259</v>
      </c>
      <c r="W690" s="38">
        <v>10.234999999999999</v>
      </c>
      <c r="X690" s="39">
        <f>IF(ISBLANK(W691),"",Long6[[#This Row],[Adj Close]]/W691-1)</f>
        <v>5.8968058968058568E-3</v>
      </c>
      <c r="Y690" s="32">
        <v>40259</v>
      </c>
      <c r="Z690">
        <v>33.414977999999998</v>
      </c>
      <c r="AA690" s="36">
        <f>IF(ISBLANK(Z691),"",Long7[[#This Row],[Adj Close]]/Z691-1)</f>
        <v>-3.6679486924461324E-2</v>
      </c>
      <c r="AE690" s="32">
        <v>40259</v>
      </c>
      <c r="AF690" s="47">
        <v>16.406649000000002</v>
      </c>
      <c r="AG690" s="36">
        <f>IF(ISBLANK(AF691),"",Short0[[#This Row],[Adj Close]]/AF691-1)</f>
        <v>0.13594027984872104</v>
      </c>
      <c r="AH690" s="40">
        <v>40259</v>
      </c>
      <c r="AI690" s="42">
        <v>29.131965999999998</v>
      </c>
      <c r="AJ690" s="39">
        <f>IF(ISBLANK(AH691),"",Short1[[#This Row],[Adj Close]]/AH691-1)</f>
        <v>-0.99927626040942064</v>
      </c>
      <c r="AN690" s="40">
        <v>40259</v>
      </c>
      <c r="AO690" s="42">
        <v>20.492958000000002</v>
      </c>
      <c r="AP690" s="39">
        <f>IF(ISBLANK(AO691),"",Short3[[#This Row],[Adj Close]]/AO691-1)</f>
        <v>-6.6580657320032266E-3</v>
      </c>
      <c r="AQ690" s="32">
        <v>40259</v>
      </c>
      <c r="AR690" s="47">
        <v>2.2826360000000001</v>
      </c>
      <c r="AS690" s="36">
        <f>IF(ISBLANK(AR691),"",Short4[[#This Row],[Adj Close]]/AR691-1)</f>
        <v>0.13013698969247756</v>
      </c>
      <c r="AT690" s="40">
        <v>40259</v>
      </c>
      <c r="AU690" s="42">
        <v>48.640526000000001</v>
      </c>
      <c r="AV690" s="39">
        <f>IF(ISBLANK(AU691),"",Short5[[#This Row],[Adj Close]]/AU691-1)</f>
        <v>1.5919435786503122E-2</v>
      </c>
      <c r="AZ690" s="40">
        <v>40259</v>
      </c>
      <c r="BA690" s="42">
        <v>11.25558</v>
      </c>
      <c r="BB690" s="39">
        <f>IF(ISBLANK(BA691),"",Short7[[#This Row],[Adj Close]]/BA691-1)</f>
        <v>-1.9524695641478296E-2</v>
      </c>
    </row>
    <row r="691" spans="1:54" x14ac:dyDescent="0.25">
      <c r="A691" s="40">
        <v>40252</v>
      </c>
      <c r="B691" s="42">
        <v>1159.900024</v>
      </c>
      <c r="C691" s="39">
        <f>IF(ISBLANK(B692), "", GSPC[[#This Row],[Adj Close]]/B692-1)</f>
        <v>8.6174958792466505E-3</v>
      </c>
      <c r="G691" s="32">
        <v>40252</v>
      </c>
      <c r="H691">
        <v>22.615675</v>
      </c>
      <c r="I691" s="36">
        <f>IF(ISBLANK(H692),"",Long1[[#This Row],[Adj Close]]/H692-1)</f>
        <v>-2.1722518955371917E-2</v>
      </c>
      <c r="P691" s="40">
        <v>40252</v>
      </c>
      <c r="Q691" s="38">
        <v>21.458303000000001</v>
      </c>
      <c r="R691" s="39">
        <f>IF(ISBLANK(Q692),"",Long4[[#This Row],[Adj Close]]/Q692-1)</f>
        <v>-4.8077707934637282E-3</v>
      </c>
      <c r="V691" s="40">
        <v>40252</v>
      </c>
      <c r="W691" s="38">
        <v>10.175000000000001</v>
      </c>
      <c r="X691" s="39">
        <f>IF(ISBLANK(W692),"",Long6[[#This Row],[Adj Close]]/W692-1)</f>
        <v>9.7035040431266983E-2</v>
      </c>
      <c r="Y691" s="32">
        <v>40252</v>
      </c>
      <c r="Z691">
        <v>34.687289999999997</v>
      </c>
      <c r="AA691" s="36">
        <f>IF(ISBLANK(Z692),"",Long7[[#This Row],[Adj Close]]/Z692-1)</f>
        <v>2.1696261993166654E-2</v>
      </c>
      <c r="AE691" s="32">
        <v>40252</v>
      </c>
      <c r="AF691" s="47">
        <v>14.443232</v>
      </c>
      <c r="AG691" s="36">
        <f>IF(ISBLANK(AF692),"",Short0[[#This Row],[Adj Close]]/AF692-1)</f>
        <v>-1.3471906326485317E-2</v>
      </c>
      <c r="AH691" s="40">
        <v>40252</v>
      </c>
      <c r="AI691" s="42">
        <v>27.667276000000001</v>
      </c>
      <c r="AJ691" s="39">
        <f>IF(ISBLANK(AH692),"",Short1[[#This Row],[Adj Close]]/AH692-1)</f>
        <v>-0.99931252886072808</v>
      </c>
      <c r="AN691" s="40">
        <v>40252</v>
      </c>
      <c r="AO691" s="42">
        <v>20.630316000000001</v>
      </c>
      <c r="AP691" s="39">
        <f>IF(ISBLANK(AO692),"",Short3[[#This Row],[Adj Close]]/AO692-1)</f>
        <v>2.6423916236334888E-2</v>
      </c>
      <c r="AQ691" s="32">
        <v>40252</v>
      </c>
      <c r="AR691" s="47">
        <v>2.019787</v>
      </c>
      <c r="AS691" s="36">
        <f>IF(ISBLANK(AR692),"",Short4[[#This Row],[Adj Close]]/AR692-1)</f>
        <v>6.8964726491598238E-3</v>
      </c>
      <c r="AT691" s="40">
        <v>40252</v>
      </c>
      <c r="AU691" s="42">
        <v>47.878329999999998</v>
      </c>
      <c r="AV691" s="39">
        <f>IF(ISBLANK(AU692),"",Short5[[#This Row],[Adj Close]]/AU692-1)</f>
        <v>-8.4325945815947545E-2</v>
      </c>
      <c r="AZ691" s="40">
        <v>40252</v>
      </c>
      <c r="BA691" s="42">
        <v>11.479718</v>
      </c>
      <c r="BB691" s="39">
        <f>IF(ISBLANK(BA692),"",Short7[[#This Row],[Adj Close]]/BA692-1)</f>
        <v>9.4260550871749782E-3</v>
      </c>
    </row>
    <row r="692" spans="1:54" x14ac:dyDescent="0.25">
      <c r="A692" s="40">
        <v>40245</v>
      </c>
      <c r="B692" s="42">
        <v>1149.98999</v>
      </c>
      <c r="C692" s="39">
        <f>IF(ISBLANK(B693), "", GSPC[[#This Row],[Adj Close]]/B693-1)</f>
        <v>9.9148498163059706E-3</v>
      </c>
      <c r="G692" s="32">
        <v>40245</v>
      </c>
      <c r="H692">
        <v>23.117853</v>
      </c>
      <c r="I692" s="36">
        <f>IF(ISBLANK(H693),"",Long1[[#This Row],[Adj Close]]/H693-1)</f>
        <v>1.0043173306868214E-2</v>
      </c>
      <c r="P692" s="40">
        <v>40245</v>
      </c>
      <c r="Q692" s="38">
        <v>21.561968</v>
      </c>
      <c r="R692" s="39">
        <f>IF(ISBLANK(Q693),"",Long4[[#This Row],[Adj Close]]/Q693-1)</f>
        <v>1.3514137278771265E-2</v>
      </c>
      <c r="V692" s="40">
        <v>40245</v>
      </c>
      <c r="W692" s="38">
        <v>9.2750000000000004</v>
      </c>
      <c r="X692" s="39">
        <f>IF(ISBLANK(W693),"",Long6[[#This Row],[Adj Close]]/W693-1)</f>
        <v>1.5117157974302575E-3</v>
      </c>
      <c r="Y692" s="32">
        <v>40245</v>
      </c>
      <c r="Z692">
        <v>33.950687000000002</v>
      </c>
      <c r="AA692" s="36">
        <f>IF(ISBLANK(Z693),"",Long7[[#This Row],[Adj Close]]/Z693-1)</f>
        <v>-5.8824216659251194E-3</v>
      </c>
      <c r="AE692" s="32">
        <v>40245</v>
      </c>
      <c r="AF692" s="47">
        <v>14.640466999999999</v>
      </c>
      <c r="AG692" s="36">
        <f>IF(ISBLANK(AF693),"",Short0[[#This Row],[Adj Close]]/AF693-1)</f>
        <v>-3.9976175906426437E-2</v>
      </c>
      <c r="AH692" s="40">
        <v>40245</v>
      </c>
      <c r="AI692" s="42">
        <v>27.080041999999999</v>
      </c>
      <c r="AJ692" s="39">
        <f>IF(ISBLANK(AH693),"",Short1[[#This Row],[Adj Close]]/AH693-1)</f>
        <v>-0.99932700328048119</v>
      </c>
      <c r="AN692" s="40">
        <v>40245</v>
      </c>
      <c r="AO692" s="42">
        <v>20.099215999999998</v>
      </c>
      <c r="AP692" s="39">
        <f>IF(ISBLANK(AO693),"",Short3[[#This Row],[Adj Close]]/AO693-1)</f>
        <v>8.2682728287737373E-3</v>
      </c>
      <c r="AQ692" s="32">
        <v>40245</v>
      </c>
      <c r="AR692" s="47">
        <v>2.0059529999999999</v>
      </c>
      <c r="AS692" s="36">
        <f>IF(ISBLANK(AR693),"",Short4[[#This Row],[Adj Close]]/AR693-1)</f>
        <v>7.4074312048922453E-2</v>
      </c>
      <c r="AT692" s="40">
        <v>40245</v>
      </c>
      <c r="AU692" s="42">
        <v>52.287525000000002</v>
      </c>
      <c r="AV692" s="39">
        <f>IF(ISBLANK(AU693),"",Short5[[#This Row],[Adj Close]]/AU693-1)</f>
        <v>3.5714406684934863E-2</v>
      </c>
      <c r="AZ692" s="40">
        <v>40245</v>
      </c>
      <c r="BA692" s="42">
        <v>11.37252</v>
      </c>
      <c r="BB692" s="39">
        <f>IF(ISBLANK(BA693),"",Short7[[#This Row],[Adj Close]]/BA693-1)</f>
        <v>-3.633385691940727E-2</v>
      </c>
    </row>
    <row r="693" spans="1:54" x14ac:dyDescent="0.25">
      <c r="A693" s="40">
        <v>40238</v>
      </c>
      <c r="B693" s="42">
        <v>1138.6999510000001</v>
      </c>
      <c r="C693" s="39">
        <f>IF(ISBLANK(B694), "", GSPC[[#This Row],[Adj Close]]/B694-1)</f>
        <v>3.097353648266199E-2</v>
      </c>
      <c r="G693" s="32">
        <v>40238</v>
      </c>
      <c r="H693">
        <v>22.887985</v>
      </c>
      <c r="I693" s="36">
        <f>IF(ISBLANK(H694),"",Long1[[#This Row],[Adj Close]]/H694-1)</f>
        <v>5.5274900259904447E-2</v>
      </c>
      <c r="P693" s="40">
        <v>40238</v>
      </c>
      <c r="Q693" s="38">
        <v>21.274462</v>
      </c>
      <c r="R693" s="39">
        <f>IF(ISBLANK(Q694),"",Long4[[#This Row],[Adj Close]]/Q694-1)</f>
        <v>6.8142539758249798E-2</v>
      </c>
      <c r="V693" s="40">
        <v>40238</v>
      </c>
      <c r="W693" s="38">
        <v>9.2609999999999992</v>
      </c>
      <c r="X693" s="39">
        <f>IF(ISBLANK(W694),"",Long6[[#This Row],[Adj Close]]/W694-1)</f>
        <v>3.1981279251170003E-2</v>
      </c>
      <c r="Y693" s="32">
        <v>40238</v>
      </c>
      <c r="Z693">
        <v>34.151581</v>
      </c>
      <c r="AA693" s="36">
        <f>IF(ISBLANK(Z694),"",Long7[[#This Row],[Adj Close]]/Z694-1)</f>
        <v>-1.9230773648941546E-2</v>
      </c>
      <c r="AE693" s="32">
        <v>40238</v>
      </c>
      <c r="AF693" s="47">
        <v>15.250108000000001</v>
      </c>
      <c r="AG693" s="36">
        <f>IF(ISBLANK(AF694),"",Short0[[#This Row],[Adj Close]]/AF694-1)</f>
        <v>3.6562882421024012E-2</v>
      </c>
      <c r="AH693" s="40">
        <v>40238</v>
      </c>
      <c r="AI693" s="42">
        <v>26.081078999999999</v>
      </c>
      <c r="AJ693" s="39">
        <f>IF(ISBLANK(AH694),"",Short1[[#This Row],[Adj Close]]/AH694-1)</f>
        <v>-0.99935171686013269</v>
      </c>
      <c r="AN693" s="40">
        <v>40238</v>
      </c>
      <c r="AO693" s="42">
        <v>19.934393</v>
      </c>
      <c r="AP693" s="39">
        <f>IF(ISBLANK(AO694),"",Short3[[#This Row],[Adj Close]]/AO694-1)</f>
        <v>2.0150048248144037E-2</v>
      </c>
      <c r="AQ693" s="32">
        <v>40238</v>
      </c>
      <c r="AR693" s="47">
        <v>1.8676109999999999</v>
      </c>
      <c r="AS693" s="36">
        <f>IF(ISBLANK(AR694),"",Short4[[#This Row],[Adj Close]]/AR694-1)</f>
        <v>-4.255322421224883E-2</v>
      </c>
      <c r="AT693" s="40">
        <v>40238</v>
      </c>
      <c r="AU693" s="42">
        <v>50.484501000000002</v>
      </c>
      <c r="AV693" s="39">
        <f>IF(ISBLANK(AU694),"",Short5[[#This Row],[Adj Close]]/AU694-1)</f>
        <v>5.4974681611199117E-2</v>
      </c>
      <c r="AZ693" s="40">
        <v>40238</v>
      </c>
      <c r="BA693" s="42">
        <v>11.801307</v>
      </c>
      <c r="BB693" s="39">
        <f>IF(ISBLANK(BA694),"",Short7[[#This Row],[Adj Close]]/BA694-1)</f>
        <v>0.15004763885798877</v>
      </c>
    </row>
    <row r="694" spans="1:54" x14ac:dyDescent="0.25">
      <c r="A694" s="40">
        <v>40231</v>
      </c>
      <c r="B694" s="42">
        <v>1104.48999</v>
      </c>
      <c r="C694" s="39">
        <f>IF(ISBLANK(B695), "", GSPC[[#This Row],[Adj Close]]/B695-1)</f>
        <v>-4.2194197592302363E-3</v>
      </c>
      <c r="G694" s="32">
        <v>40231</v>
      </c>
      <c r="H694">
        <v>21.689121</v>
      </c>
      <c r="I694" s="36">
        <f>IF(ISBLANK(H695),"",Long1[[#This Row],[Adj Close]]/H695-1)</f>
        <v>-7.1038814719127763E-2</v>
      </c>
      <c r="P694" s="40">
        <v>40231</v>
      </c>
      <c r="Q694" s="38">
        <v>19.917249999999999</v>
      </c>
      <c r="R694" s="39">
        <f>IF(ISBLANK(Q695),"",Long4[[#This Row],[Adj Close]]/Q695-1)</f>
        <v>-5.7999398776857225E-2</v>
      </c>
      <c r="V694" s="40">
        <v>40231</v>
      </c>
      <c r="W694" s="38">
        <v>8.9740000000000002</v>
      </c>
      <c r="X694" s="39">
        <f>IF(ISBLANK(W695),"",Long6[[#This Row],[Adj Close]]/W695-1)</f>
        <v>-5.9329140461215846E-2</v>
      </c>
      <c r="Y694" s="32">
        <v>40231</v>
      </c>
      <c r="Z694">
        <v>34.821219999999997</v>
      </c>
      <c r="AA694" s="36">
        <f>IF(ISBLANK(Z695),"",Long7[[#This Row],[Adj Close]]/Z695-1)</f>
        <v>3.8610684201618728E-3</v>
      </c>
      <c r="AE694" s="32">
        <v>40231</v>
      </c>
      <c r="AF694" s="47">
        <v>14.712187999999999</v>
      </c>
      <c r="AG694" s="36">
        <f>IF(ISBLANK(AF695),"",Short0[[#This Row],[Adj Close]]/AF695-1)</f>
        <v>-5.1993484922655542E-2</v>
      </c>
      <c r="AH694" s="40">
        <v>40231</v>
      </c>
      <c r="AI694" s="42">
        <v>24.636623</v>
      </c>
      <c r="AJ694" s="39">
        <f>IF(ISBLANK(AH695),"",Short1[[#This Row],[Adj Close]]/AH695-1)</f>
        <v>-0.99938751434466988</v>
      </c>
      <c r="AN694" s="40">
        <v>40231</v>
      </c>
      <c r="AO694" s="42">
        <v>19.540648000000001</v>
      </c>
      <c r="AP694" s="39">
        <f>IF(ISBLANK(AO695),"",Short3[[#This Row],[Adj Close]]/AO695-1)</f>
        <v>0.11903484440977885</v>
      </c>
      <c r="AQ694" s="32">
        <v>40231</v>
      </c>
      <c r="AR694" s="47">
        <v>1.9506159999999999</v>
      </c>
      <c r="AS694" s="36">
        <f>IF(ISBLANK(AR695),"",Short4[[#This Row],[Adj Close]]/AR695-1)</f>
        <v>4.4444480140671594E-2</v>
      </c>
      <c r="AT694" s="40">
        <v>40231</v>
      </c>
      <c r="AU694" s="42">
        <v>47.853755999999997</v>
      </c>
      <c r="AV694" s="39">
        <f>IF(ISBLANK(AU695),"",Short5[[#This Row],[Adj Close]]/AU695-1)</f>
        <v>-3.9321740907883984E-2</v>
      </c>
      <c r="AZ694" s="40">
        <v>40231</v>
      </c>
      <c r="BA694" s="42">
        <v>10.261581</v>
      </c>
      <c r="BB694" s="39">
        <f>IF(ISBLANK(BA695),"",Short7[[#This Row],[Adj Close]]/BA695-1)</f>
        <v>-3.8355999551301978E-2</v>
      </c>
    </row>
    <row r="695" spans="1:54" x14ac:dyDescent="0.25">
      <c r="A695" s="40">
        <v>40224</v>
      </c>
      <c r="B695" s="42">
        <v>1109.170044</v>
      </c>
      <c r="C695" s="39">
        <f>IF(ISBLANK(B696), "", GSPC[[#This Row],[Adj Close]]/B696-1)</f>
        <v>3.1296811454130546E-2</v>
      </c>
      <c r="G695" s="32">
        <v>40224</v>
      </c>
      <c r="H695">
        <v>23.347715000000001</v>
      </c>
      <c r="I695" s="36">
        <f>IF(ISBLANK(H696),"",Long1[[#This Row],[Adj Close]]/H696-1)</f>
        <v>-1.3596505347928556E-2</v>
      </c>
      <c r="P695" s="40">
        <v>40224</v>
      </c>
      <c r="Q695" s="38">
        <v>21.143564000000001</v>
      </c>
      <c r="R695" s="39">
        <f>IF(ISBLANK(Q696),"",Long4[[#This Row],[Adj Close]]/Q696-1)</f>
        <v>5.1027377580920907E-2</v>
      </c>
      <c r="V695" s="40">
        <v>40224</v>
      </c>
      <c r="W695" s="38">
        <v>9.5399999999999991</v>
      </c>
      <c r="X695" s="39">
        <f>IF(ISBLANK(W696),"",Long6[[#This Row],[Adj Close]]/W696-1)</f>
        <v>1.0700286047250707E-2</v>
      </c>
      <c r="Y695" s="32">
        <v>40224</v>
      </c>
      <c r="Z695">
        <v>34.687289999999997</v>
      </c>
      <c r="AA695" s="36">
        <f>IF(ISBLANK(Z696),"",Long7[[#This Row],[Adj Close]]/Z696-1)</f>
        <v>5.8251656935728313E-3</v>
      </c>
      <c r="AE695" s="32">
        <v>40224</v>
      </c>
      <c r="AF695" s="47">
        <v>15.519079</v>
      </c>
      <c r="AG695" s="36">
        <f>IF(ISBLANK(AF696),"",Short0[[#This Row],[Adj Close]]/AF696-1)</f>
        <v>2.0636898121436431E-2</v>
      </c>
      <c r="AH695" s="40">
        <v>40224</v>
      </c>
      <c r="AI695" s="42">
        <v>24.528635000000001</v>
      </c>
      <c r="AJ695" s="39">
        <f>IF(ISBLANK(AH696),"",Short1[[#This Row],[Adj Close]]/AH696-1)</f>
        <v>-0.99939009287117386</v>
      </c>
      <c r="AN695" s="40">
        <v>40224</v>
      </c>
      <c r="AO695" s="42">
        <v>17.462054999999999</v>
      </c>
      <c r="AP695" s="39">
        <f>IF(ISBLANK(AO696),"",Short3[[#This Row],[Adj Close]]/AO696-1)</f>
        <v>4.1507417093598731E-2</v>
      </c>
      <c r="AQ695" s="32">
        <v>40224</v>
      </c>
      <c r="AR695" s="47">
        <v>1.8676109999999999</v>
      </c>
      <c r="AS695" s="36">
        <f>IF(ISBLANK(AR696),"",Short4[[#This Row],[Adj Close]]/AR696-1)</f>
        <v>6.29919780891528E-2</v>
      </c>
      <c r="AT695" s="40">
        <v>40224</v>
      </c>
      <c r="AU695" s="42">
        <v>49.812469</v>
      </c>
      <c r="AV695" s="39">
        <f>IF(ISBLANK(AU696),"",Short5[[#This Row],[Adj Close]]/AU696-1)</f>
        <v>3.3146427651725707E-2</v>
      </c>
      <c r="AZ695" s="40">
        <v>40224</v>
      </c>
      <c r="BA695" s="42">
        <v>10.670873</v>
      </c>
      <c r="BB695" s="39">
        <f>IF(ISBLANK(BA696),"",Short7[[#This Row],[Adj Close]]/BA696-1)</f>
        <v>-4.5456915793787855E-3</v>
      </c>
    </row>
    <row r="696" spans="1:54" x14ac:dyDescent="0.25">
      <c r="A696" s="40">
        <v>40217</v>
      </c>
      <c r="B696" s="42">
        <v>1075.51001</v>
      </c>
      <c r="C696" s="39">
        <f>IF(ISBLANK(B697), "", GSPC[[#This Row],[Adj Close]]/B697-1)</f>
        <v>8.7414715160962775E-3</v>
      </c>
      <c r="G696" s="32">
        <v>40217</v>
      </c>
      <c r="H696">
        <v>23.669537999999999</v>
      </c>
      <c r="I696" s="36">
        <f>IF(ISBLANK(H697),"",Long1[[#This Row],[Adj Close]]/H697-1)</f>
        <v>-6.3838251745442776E-3</v>
      </c>
      <c r="P696" s="40">
        <v>40217</v>
      </c>
      <c r="Q696" s="38">
        <v>20.117044</v>
      </c>
      <c r="R696" s="39">
        <f>IF(ISBLANK(Q697),"",Long4[[#This Row],[Adj Close]]/Q697-1)</f>
        <v>-2.0134279838263325E-2</v>
      </c>
      <c r="V696" s="40">
        <v>40217</v>
      </c>
      <c r="W696" s="38">
        <v>9.4390000000000001</v>
      </c>
      <c r="X696" s="39">
        <f>IF(ISBLANK(W697),"",Long6[[#This Row],[Adj Close]]/W697-1)</f>
        <v>-4.1725888324873006E-2</v>
      </c>
      <c r="Y696" s="32">
        <v>40217</v>
      </c>
      <c r="Z696">
        <v>34.486401000000001</v>
      </c>
      <c r="AA696" s="36">
        <f>IF(ISBLANK(Z697),"",Long7[[#This Row],[Adj Close]]/Z697-1)</f>
        <v>2.1825404703162965E-2</v>
      </c>
      <c r="AE696" s="32">
        <v>40217</v>
      </c>
      <c r="AF696" s="47">
        <v>15.205289</v>
      </c>
      <c r="AG696" s="36">
        <f>IF(ISBLANK(AF697),"",Short0[[#This Row],[Adj Close]]/AF697-1)</f>
        <v>0.15295760040151452</v>
      </c>
      <c r="AH696" s="40">
        <v>40217</v>
      </c>
      <c r="AI696" s="42">
        <v>24.137139999999999</v>
      </c>
      <c r="AJ696" s="39">
        <f>IF(ISBLANK(AH697),"",Short1[[#This Row],[Adj Close]]/AH697-1)</f>
        <v>-0.99939972295448898</v>
      </c>
      <c r="AN696" s="40">
        <v>40217</v>
      </c>
      <c r="AO696" s="42">
        <v>16.766135999999999</v>
      </c>
      <c r="AP696" s="39">
        <f>IF(ISBLANK(AO697),"",Short3[[#This Row],[Adj Close]]/AO697-1)</f>
        <v>2.347677722803998E-2</v>
      </c>
      <c r="AQ696" s="32">
        <v>40217</v>
      </c>
      <c r="AR696" s="47">
        <v>1.7569380000000001</v>
      </c>
      <c r="AS696" s="36">
        <f>IF(ISBLANK(AR697),"",Short4[[#This Row],[Adj Close]]/AR697-1)</f>
        <v>2.4193266318300433E-2</v>
      </c>
      <c r="AT696" s="40">
        <v>40217</v>
      </c>
      <c r="AU696" s="42">
        <v>48.214336000000003</v>
      </c>
      <c r="AV696" s="39">
        <f>IF(ISBLANK(AU697),"",Short5[[#This Row],[Adj Close]]/AU697-1)</f>
        <v>6.709536095177504E-2</v>
      </c>
      <c r="AZ696" s="40">
        <v>40217</v>
      </c>
      <c r="BA696" s="42">
        <v>10.719601000000001</v>
      </c>
      <c r="BB696" s="39">
        <f>IF(ISBLANK(BA697),"",Short7[[#This Row],[Adj Close]]/BA697-1)</f>
        <v>3.87157932925144E-2</v>
      </c>
    </row>
    <row r="697" spans="1:54" x14ac:dyDescent="0.25">
      <c r="A697" s="40">
        <v>40210</v>
      </c>
      <c r="B697" s="42">
        <v>1066.1899410000001</v>
      </c>
      <c r="C697" s="39">
        <f>IF(ISBLANK(B698), "", GSPC[[#This Row],[Adj Close]]/B698-1)</f>
        <v>-7.1517539699951227E-3</v>
      </c>
      <c r="G697" s="32">
        <v>40210</v>
      </c>
      <c r="H697">
        <v>23.821611000000001</v>
      </c>
      <c r="I697" s="36">
        <f>IF(ISBLANK(H698),"",Long1[[#This Row],[Adj Close]]/H698-1)</f>
        <v>-3.9921242930420764E-3</v>
      </c>
      <c r="P697" s="40">
        <v>40210</v>
      </c>
      <c r="Q697" s="38">
        <v>20.530408999999999</v>
      </c>
      <c r="R697" s="39">
        <f>IF(ISBLANK(Q698),"",Long4[[#This Row],[Adj Close]]/Q698-1)</f>
        <v>-5.8451781607173792E-2</v>
      </c>
      <c r="V697" s="40">
        <v>40210</v>
      </c>
      <c r="W697" s="38">
        <v>9.85</v>
      </c>
      <c r="X697" s="39">
        <f>IF(ISBLANK(W698),"",Long6[[#This Row],[Adj Close]]/W698-1)</f>
        <v>-3.9437759126301764E-3</v>
      </c>
      <c r="Y697" s="32">
        <v>40210</v>
      </c>
      <c r="Z697">
        <v>33.749797999999998</v>
      </c>
      <c r="AA697" s="36">
        <f>IF(ISBLANK(Z698),"",Long7[[#This Row],[Adj Close]]/Z698-1)</f>
        <v>-6.6666618732221017E-2</v>
      </c>
      <c r="AE697" s="32">
        <v>40210</v>
      </c>
      <c r="AF697" s="47">
        <v>13.188072999999999</v>
      </c>
      <c r="AG697" s="36">
        <f>IF(ISBLANK(AF698),"",Short0[[#This Row],[Adj Close]]/AF698-1)</f>
        <v>-4.2317871296745135E-2</v>
      </c>
      <c r="AH697" s="40">
        <v>40210</v>
      </c>
      <c r="AI697" s="42">
        <v>24.177647</v>
      </c>
      <c r="AJ697" s="39">
        <f>IF(ISBLANK(AH698),"",Short1[[#This Row],[Adj Close]]/AH698-1)</f>
        <v>-0.9993986108748103</v>
      </c>
      <c r="AN697" s="40">
        <v>40210</v>
      </c>
      <c r="AO697" s="42">
        <v>16.381550000000001</v>
      </c>
      <c r="AP697" s="39">
        <f>IF(ISBLANK(AO698),"",Short3[[#This Row],[Adj Close]]/AO698-1)</f>
        <v>-1.8650290180656004E-2</v>
      </c>
      <c r="AQ697" s="32">
        <v>40210</v>
      </c>
      <c r="AR697" s="47">
        <v>1.715436</v>
      </c>
      <c r="AS697" s="36">
        <f>IF(ISBLANK(AR698),"",Short4[[#This Row],[Adj Close]]/AR698-1)</f>
        <v>-7.9999074754087962E-3</v>
      </c>
      <c r="AT697" s="40">
        <v>40210</v>
      </c>
      <c r="AU697" s="42">
        <v>45.182780999999999</v>
      </c>
      <c r="AV697" s="39">
        <f>IF(ISBLANK(AU698),"",Short5[[#This Row],[Adj Close]]/AU698-1)</f>
        <v>3.1209136744841492E-2</v>
      </c>
      <c r="AZ697" s="40">
        <v>40210</v>
      </c>
      <c r="BA697" s="42">
        <v>10.320052</v>
      </c>
      <c r="BB697" s="39">
        <f>IF(ISBLANK(BA698),"",Short7[[#This Row],[Adj Close]]/BA698-1)</f>
        <v>-6.033707323970916E-2</v>
      </c>
    </row>
    <row r="698" spans="1:54" x14ac:dyDescent="0.25">
      <c r="A698" s="40">
        <v>40203</v>
      </c>
      <c r="B698" s="42">
        <v>1073.869995</v>
      </c>
      <c r="C698" s="39">
        <f>IF(ISBLANK(B699), "", GSPC[[#This Row],[Adj Close]]/B699-1)</f>
        <v>-1.6386398875335217E-2</v>
      </c>
      <c r="G698" s="32">
        <v>40203</v>
      </c>
      <c r="H698">
        <v>23.917090999999999</v>
      </c>
      <c r="I698" s="36">
        <f>IF(ISBLANK(H699),"",Long1[[#This Row],[Adj Close]]/H699-1)</f>
        <v>2.2064186600339486E-2</v>
      </c>
      <c r="P698" s="40">
        <v>40203</v>
      </c>
      <c r="Q698" s="38">
        <v>21.804946999999999</v>
      </c>
      <c r="R698" s="39">
        <f>IF(ISBLANK(Q699),"",Long4[[#This Row],[Adj Close]]/Q699-1)</f>
        <v>-4.9834959351967134E-2</v>
      </c>
      <c r="V698" s="40">
        <v>40203</v>
      </c>
      <c r="W698" s="38">
        <v>9.8889999999999993</v>
      </c>
      <c r="X698" s="39">
        <f>IF(ISBLANK(W699),"",Long6[[#This Row],[Adj Close]]/W699-1)</f>
        <v>3.8106235565819713E-2</v>
      </c>
      <c r="Y698" s="32">
        <v>40203</v>
      </c>
      <c r="Z698">
        <v>36.160496000000002</v>
      </c>
      <c r="AA698" s="36">
        <f>IF(ISBLANK(Z699),"",Long7[[#This Row],[Adj Close]]/Z699-1)</f>
        <v>5.0583599028653392E-2</v>
      </c>
      <c r="AE698" s="32">
        <v>40203</v>
      </c>
      <c r="AF698" s="47">
        <v>13.770825</v>
      </c>
      <c r="AG698" s="36">
        <f>IF(ISBLANK(AF699),"",Short0[[#This Row],[Adj Close]]/AF699-1)</f>
        <v>4.1964359689971698E-2</v>
      </c>
      <c r="AH698" s="40">
        <v>40203</v>
      </c>
      <c r="AI698" s="42">
        <v>24.737867000000001</v>
      </c>
      <c r="AJ698" s="39">
        <f>IF(ISBLANK(AH699),"",Short1[[#This Row],[Adj Close]]/AH699-1)</f>
        <v>-0.99938456893720773</v>
      </c>
      <c r="AN698" s="40">
        <v>40203</v>
      </c>
      <c r="AO698" s="42">
        <v>16.692876999999999</v>
      </c>
      <c r="AP698" s="39">
        <f>IF(ISBLANK(AO699),"",Short3[[#This Row],[Adj Close]]/AO699-1)</f>
        <v>2.5309162810749575E-2</v>
      </c>
      <c r="AQ698" s="32">
        <v>40203</v>
      </c>
      <c r="AR698" s="47">
        <v>1.7292700000000001</v>
      </c>
      <c r="AS698" s="36">
        <f>IF(ISBLANK(AR699),"",Short4[[#This Row],[Adj Close]]/AR699-1)</f>
        <v>-2.3437235284949121E-2</v>
      </c>
      <c r="AT698" s="40">
        <v>40203</v>
      </c>
      <c r="AU698" s="42">
        <v>43.815342000000001</v>
      </c>
      <c r="AV698" s="39">
        <f>IF(ISBLANK(AU699),"",Short5[[#This Row],[Adj Close]]/AU699-1)</f>
        <v>-8.7327391346043948E-2</v>
      </c>
      <c r="AZ698" s="40">
        <v>40203</v>
      </c>
      <c r="BA698" s="42">
        <v>10.982716999999999</v>
      </c>
      <c r="BB698" s="39">
        <f>IF(ISBLANK(BA699),"",Short7[[#This Row],[Adj Close]]/BA699-1)</f>
        <v>-9.9120834772223443E-2</v>
      </c>
    </row>
    <row r="699" spans="1:54" x14ac:dyDescent="0.25">
      <c r="A699" s="40">
        <v>40196</v>
      </c>
      <c r="B699" s="42">
        <v>1091.76001</v>
      </c>
      <c r="C699" s="39">
        <f>IF(ISBLANK(B700), "", GSPC[[#This Row],[Adj Close]]/B700-1)</f>
        <v>-3.8969057040656896E-2</v>
      </c>
      <c r="G699" s="32">
        <v>40196</v>
      </c>
      <c r="H699">
        <v>23.400772</v>
      </c>
      <c r="I699" s="36">
        <f>IF(ISBLANK(H700),"",Long1[[#This Row],[Adj Close]]/H700-1)</f>
        <v>-2.94807076046677E-2</v>
      </c>
      <c r="P699" s="40">
        <v>40196</v>
      </c>
      <c r="Q699" s="38">
        <v>22.948588999999998</v>
      </c>
      <c r="R699" s="39">
        <f>IF(ISBLANK(Q700),"",Long4[[#This Row],[Adj Close]]/Q700-1)</f>
        <v>-7.0072200062420431E-2</v>
      </c>
      <c r="V699" s="40">
        <v>40196</v>
      </c>
      <c r="W699" s="38">
        <v>9.5259999999999998</v>
      </c>
      <c r="X699" s="39">
        <f>IF(ISBLANK(W700),"",Long6[[#This Row],[Adj Close]]/W700-1)</f>
        <v>3.1592249368155301E-3</v>
      </c>
      <c r="Y699" s="32">
        <v>40196</v>
      </c>
      <c r="Z699">
        <v>34.419437000000002</v>
      </c>
      <c r="AA699" s="36">
        <f>IF(ISBLANK(Z700),"",Long7[[#This Row],[Adj Close]]/Z700-1)</f>
        <v>-7.5539514241517169E-2</v>
      </c>
      <c r="AE699" s="32">
        <v>40196</v>
      </c>
      <c r="AF699" s="47">
        <v>13.216215</v>
      </c>
      <c r="AG699" s="36">
        <f>IF(ISBLANK(AF700),"",Short0[[#This Row],[Adj Close]]/AF700-1)</f>
        <v>-7.393476377347219E-2</v>
      </c>
      <c r="AH699" s="40">
        <v>40196</v>
      </c>
      <c r="AI699" s="42">
        <v>25.075365000000001</v>
      </c>
      <c r="AJ699" s="39">
        <f>IF(ISBLANK(AH700),"",Short1[[#This Row],[Adj Close]]/AH700-1)</f>
        <v>-0.99937606397272882</v>
      </c>
      <c r="AN699" s="40">
        <v>40196</v>
      </c>
      <c r="AO699" s="42">
        <v>16.280823000000002</v>
      </c>
      <c r="AP699" s="39">
        <f>IF(ISBLANK(AO700),"",Short3[[#This Row],[Adj Close]]/AO700-1)</f>
        <v>-2.3076901382978243E-2</v>
      </c>
      <c r="AQ699" s="32">
        <v>40196</v>
      </c>
      <c r="AR699" s="47">
        <v>1.770772</v>
      </c>
      <c r="AS699" s="36">
        <f>IF(ISBLANK(AR700),"",Short4[[#This Row],[Adj Close]]/AR700-1)</f>
        <v>-7.7518511088721098E-3</v>
      </c>
      <c r="AT699" s="40">
        <v>40196</v>
      </c>
      <c r="AU699" s="42">
        <v>48.007731999999997</v>
      </c>
      <c r="AV699" s="39">
        <f>IF(ISBLANK(AU700),"",Short5[[#This Row],[Adj Close]]/AU700-1)</f>
        <v>-4.7595853511378072E-2</v>
      </c>
      <c r="AZ699" s="40">
        <v>40196</v>
      </c>
      <c r="BA699" s="42">
        <v>12.19111</v>
      </c>
      <c r="BB699" s="39">
        <f>IF(ISBLANK(BA700),"",Short7[[#This Row],[Adj Close]]/BA700-1)</f>
        <v>-4.0644181434731919E-2</v>
      </c>
    </row>
    <row r="700" spans="1:54" x14ac:dyDescent="0.25">
      <c r="A700" s="40">
        <v>40189</v>
      </c>
      <c r="B700" s="42">
        <v>1136.030029</v>
      </c>
      <c r="C700" s="39">
        <f>IF(ISBLANK(B701), "", GSPC[[#This Row],[Adj Close]]/B701-1)</f>
        <v>-7.816687764269914E-3</v>
      </c>
      <c r="G700" s="32">
        <v>40189</v>
      </c>
      <c r="H700">
        <v>24.111598999999998</v>
      </c>
      <c r="I700" s="36">
        <f>IF(ISBLANK(H701),"",Long1[[#This Row],[Adj Close]]/H701-1)</f>
        <v>-2.4048189312542823E-2</v>
      </c>
      <c r="P700" s="40">
        <v>40189</v>
      </c>
      <c r="Q700" s="38">
        <v>24.677817999999998</v>
      </c>
      <c r="R700" s="39">
        <f>IF(ISBLANK(Q701),"",Long4[[#This Row],[Adj Close]]/Q701-1)</f>
        <v>-4.6072288292238861E-2</v>
      </c>
      <c r="V700" s="40">
        <v>40189</v>
      </c>
      <c r="W700" s="38">
        <v>9.4960000000000004</v>
      </c>
      <c r="X700" s="39">
        <f>IF(ISBLANK(W701),"",Long6[[#This Row],[Adj Close]]/W701-1)</f>
        <v>-0.13436645396536007</v>
      </c>
      <c r="Y700" s="32">
        <v>40189</v>
      </c>
      <c r="Z700">
        <v>37.231918</v>
      </c>
      <c r="AA700" s="36">
        <f>IF(ISBLANK(Z701),"",Long7[[#This Row],[Adj Close]]/Z701-1)</f>
        <v>-2.9668412322195747E-2</v>
      </c>
      <c r="AE700" s="32">
        <v>40189</v>
      </c>
      <c r="AF700" s="47">
        <v>14.271364999999999</v>
      </c>
      <c r="AG700" s="36">
        <f>IF(ISBLANK(AF701),"",Short0[[#This Row],[Adj Close]]/AF701-1)</f>
        <v>6.2696219288960187E-4</v>
      </c>
      <c r="AH700" s="40">
        <v>40189</v>
      </c>
      <c r="AI700" s="42">
        <v>26.276819</v>
      </c>
      <c r="AJ700" s="39">
        <f>IF(ISBLANK(AH701),"",Short1[[#This Row],[Adj Close]]/AH701-1)</f>
        <v>-0.9993460549748644</v>
      </c>
      <c r="AN700" s="40">
        <v>40189</v>
      </c>
      <c r="AO700" s="42">
        <v>16.665409</v>
      </c>
      <c r="AP700" s="39">
        <f>IF(ISBLANK(AO701),"",Short3[[#This Row],[Adj Close]]/AO701-1)</f>
        <v>4.4775869573544513E-2</v>
      </c>
      <c r="AQ700" s="32">
        <v>40189</v>
      </c>
      <c r="AR700" s="47">
        <v>1.7846059999999999</v>
      </c>
      <c r="AS700" s="36">
        <f>IF(ISBLANK(AR701),"",Short4[[#This Row],[Adj Close]]/AR701-1)</f>
        <v>7.8124117616495958E-3</v>
      </c>
      <c r="AT700" s="40">
        <v>40189</v>
      </c>
      <c r="AU700" s="42">
        <v>50.406891000000002</v>
      </c>
      <c r="AV700" s="39">
        <f>IF(ISBLANK(AU701),"",Short5[[#This Row],[Adj Close]]/AU701-1)</f>
        <v>-7.7061545244039742E-2</v>
      </c>
      <c r="AZ700" s="40">
        <v>40189</v>
      </c>
      <c r="BA700" s="42">
        <v>12.707599999999999</v>
      </c>
      <c r="BB700" s="39">
        <f>IF(ISBLANK(BA701),"",Short7[[#This Row],[Adj Close]]/BA701-1)</f>
        <v>-8.4269462120364902E-2</v>
      </c>
    </row>
    <row r="701" spans="1:54" x14ac:dyDescent="0.25">
      <c r="A701" s="40">
        <v>40182</v>
      </c>
      <c r="B701" s="42">
        <v>1144.9799800000001</v>
      </c>
      <c r="C701" s="39">
        <f>IF(ISBLANK(B702), "", GSPC[[#This Row],[Adj Close]]/B702-1)</f>
        <v>2.6795807230830748E-2</v>
      </c>
      <c r="G701" s="32">
        <v>40182</v>
      </c>
      <c r="H701">
        <v>24.705727</v>
      </c>
      <c r="I701" s="36">
        <f>IF(ISBLANK(H702),"",Long1[[#This Row],[Adj Close]]/H702-1)</f>
        <v>1.3639023588887245E-2</v>
      </c>
      <c r="P701" s="40">
        <v>40182</v>
      </c>
      <c r="Q701" s="38">
        <v>25.869693999999999</v>
      </c>
      <c r="R701" s="39">
        <f>IF(ISBLANK(Q702),"",Long4[[#This Row],[Adj Close]]/Q702-1)</f>
        <v>6.3438319683452482E-2</v>
      </c>
      <c r="V701" s="40">
        <v>40182</v>
      </c>
      <c r="W701" s="38">
        <v>10.97</v>
      </c>
      <c r="X701" s="39">
        <f>IF(ISBLANK(W702),"",Long6[[#This Row],[Adj Close]]/W702-1)</f>
        <v>0.10584677419354849</v>
      </c>
      <c r="Y701" s="32">
        <v>40182</v>
      </c>
      <c r="Z701">
        <v>38.370303999999997</v>
      </c>
      <c r="AA701" s="36">
        <f>IF(ISBLANK(Z702),"",Long7[[#This Row],[Adj Close]]/Z702-1)</f>
        <v>4.3715814293717736E-2</v>
      </c>
      <c r="AE701" s="32">
        <v>40182</v>
      </c>
      <c r="AF701" s="47">
        <v>14.262423</v>
      </c>
      <c r="AG701" s="36">
        <f>IF(ISBLANK(AF702),"",Short0[[#This Row],[Adj Close]]/AF702-1)</f>
        <v>0.24902118246272842</v>
      </c>
      <c r="AH701" s="40">
        <v>40182</v>
      </c>
      <c r="AI701" s="42">
        <v>26.938286000000002</v>
      </c>
      <c r="AJ701" s="39">
        <f>IF(ISBLANK(AH702),"",Short1[[#This Row],[Adj Close]]/AH702-1)</f>
        <v>-0.99932947639079028</v>
      </c>
      <c r="AN701" s="40">
        <v>40182</v>
      </c>
      <c r="AO701" s="42">
        <v>15.951181</v>
      </c>
      <c r="AP701" s="39">
        <f>IF(ISBLANK(AO702),"",Short3[[#This Row],[Adj Close]]/AO702-1)</f>
        <v>-5.480179357487025E-2</v>
      </c>
      <c r="AQ701" s="32">
        <v>40182</v>
      </c>
      <c r="AR701" s="47">
        <v>1.770772</v>
      </c>
      <c r="AS701" s="36">
        <f>IF(ISBLANK(AR702),"",Short4[[#This Row],[Adj Close]]/AR702-1)</f>
        <v>0</v>
      </c>
      <c r="AT701" s="40">
        <v>40182</v>
      </c>
      <c r="AU701" s="42">
        <v>54.615658000000003</v>
      </c>
      <c r="AV701" s="39">
        <f>IF(ISBLANK(AU702),"",Short5[[#This Row],[Adj Close]]/AU702-1)</f>
        <v>0.1166917240287757</v>
      </c>
      <c r="AZ701" s="40">
        <v>40182</v>
      </c>
      <c r="BA701" s="42">
        <v>13.877008</v>
      </c>
      <c r="BB701" s="39">
        <f>IF(ISBLANK(BA702),"",Short7[[#This Row],[Adj Close]]/BA702-1)</f>
        <v>0.15210366519357099</v>
      </c>
    </row>
    <row r="702" spans="1:54" x14ac:dyDescent="0.25">
      <c r="A702" s="40">
        <v>40175</v>
      </c>
      <c r="B702" s="42">
        <v>1115.099976</v>
      </c>
      <c r="C702" s="39">
        <f>IF(ISBLANK(B703), "", GSPC[[#This Row],[Adj Close]]/B703-1)</f>
        <v>-1.010226919434476E-2</v>
      </c>
      <c r="G702" s="32">
        <v>40175</v>
      </c>
      <c r="H702">
        <v>24.373298999999999</v>
      </c>
      <c r="I702" s="36">
        <f>IF(ISBLANK(H703),"",Long1[[#This Row],[Adj Close]]/H703-1)</f>
        <v>1.7441634414760987E-3</v>
      </c>
      <c r="P702" s="40">
        <v>40175</v>
      </c>
      <c r="Q702" s="38">
        <v>24.326464000000001</v>
      </c>
      <c r="R702" s="39">
        <f>IF(ISBLANK(Q703),"",Long4[[#This Row],[Adj Close]]/Q703-1)</f>
        <v>-1.4788062582403949E-2</v>
      </c>
      <c r="V702" s="40">
        <v>40175</v>
      </c>
      <c r="W702" s="38">
        <v>9.92</v>
      </c>
      <c r="X702" s="39">
        <f>IF(ISBLANK(W703),"",Long6[[#This Row],[Adj Close]]/W703-1)</f>
        <v>2.7446918694976841E-2</v>
      </c>
      <c r="Y702" s="32">
        <v>40175</v>
      </c>
      <c r="Z702">
        <v>36.763171999999997</v>
      </c>
      <c r="AA702" s="36">
        <f>IF(ISBLANK(Z703),"",Long7[[#This Row],[Adj Close]]/Z703-1)</f>
        <v>-1.8181578753376781E-3</v>
      </c>
      <c r="AE702" s="32">
        <v>40175</v>
      </c>
      <c r="AF702" s="47">
        <v>11.41888</v>
      </c>
      <c r="AG702" s="36">
        <f>IF(ISBLANK(AF703),"",Short0[[#This Row],[Adj Close]]/AF703-1)</f>
        <v>-4.4161556224131426E-2</v>
      </c>
      <c r="AH702" s="40">
        <v>40175</v>
      </c>
      <c r="AI702" s="42">
        <v>26.542116</v>
      </c>
      <c r="AJ702" s="39">
        <f>IF(ISBLANK(AH703),"",Short1[[#This Row],[Adj Close]]/AH703-1)</f>
        <v>-0.99933922236606254</v>
      </c>
      <c r="AN702" s="40">
        <v>40175</v>
      </c>
      <c r="AO702" s="42">
        <v>16.876017000000001</v>
      </c>
      <c r="AP702" s="39">
        <f>IF(ISBLANK(AO703),"",Short3[[#This Row],[Adj Close]]/AO703-1)</f>
        <v>-1.6542248547192662E-2</v>
      </c>
      <c r="AQ702" s="32">
        <v>40175</v>
      </c>
      <c r="AR702" s="47">
        <v>1.770772</v>
      </c>
      <c r="AS702" s="36">
        <f>IF(ISBLANK(AR703),"",Short4[[#This Row],[Adj Close]]/AR703-1)</f>
        <v>2.3999722426226056E-2</v>
      </c>
      <c r="AT702" s="40">
        <v>40175</v>
      </c>
      <c r="AU702" s="42">
        <v>48.908447000000002</v>
      </c>
      <c r="AV702" s="39">
        <f>IF(ISBLANK(AU703),"",Short5[[#This Row],[Adj Close]]/AU703-1)</f>
        <v>-1.4518888702282018E-2</v>
      </c>
      <c r="AZ702" s="40">
        <v>40175</v>
      </c>
      <c r="BA702" s="42">
        <v>12.044930000000001</v>
      </c>
      <c r="BB702" s="39">
        <f>IF(ISBLANK(BA703),"",Short7[[#This Row],[Adj Close]]/BA703-1)</f>
        <v>-7.4850519707372887E-2</v>
      </c>
    </row>
    <row r="703" spans="1:54" x14ac:dyDescent="0.25">
      <c r="A703" s="40">
        <v>40168</v>
      </c>
      <c r="B703" s="42">
        <v>1126.4799800000001</v>
      </c>
      <c r="C703" s="39">
        <f>IF(ISBLANK(B704), "", GSPC[[#This Row],[Adj Close]]/B704-1)</f>
        <v>2.1778379122854297E-2</v>
      </c>
      <c r="G703" s="32">
        <v>40168</v>
      </c>
      <c r="H703">
        <v>24.330862</v>
      </c>
      <c r="I703" s="36">
        <f>IF(ISBLANK(H704),"",Long1[[#This Row],[Adj Close]]/H704-1)</f>
        <v>1.206241654056539E-2</v>
      </c>
      <c r="P703" s="40">
        <v>40168</v>
      </c>
      <c r="Q703" s="38">
        <v>24.691604999999999</v>
      </c>
      <c r="R703" s="39">
        <f>IF(ISBLANK(Q704),"",Long4[[#This Row],[Adj Close]]/Q704-1)</f>
        <v>6.350123974476074E-2</v>
      </c>
      <c r="V703" s="40">
        <v>40168</v>
      </c>
      <c r="W703" s="38">
        <v>9.6549999999999994</v>
      </c>
      <c r="X703" s="39">
        <f>IF(ISBLANK(W704),"",Long6[[#This Row],[Adj Close]]/W704-1)</f>
        <v>-1.8202155786048446E-2</v>
      </c>
      <c r="Y703" s="32">
        <v>40168</v>
      </c>
      <c r="Z703">
        <v>36.830134999999999</v>
      </c>
      <c r="AA703" s="36">
        <f>IF(ISBLANK(Z704),"",Long7[[#This Row],[Adj Close]]/Z704-1)</f>
        <v>0</v>
      </c>
      <c r="AE703" s="32">
        <v>40168</v>
      </c>
      <c r="AF703" s="47">
        <v>11.946453999999999</v>
      </c>
      <c r="AG703" s="36">
        <f>IF(ISBLANK(AF704),"",Short0[[#This Row],[Adj Close]]/AF704-1)</f>
        <v>7.3092171934702854E-2</v>
      </c>
      <c r="AH703" s="40">
        <v>40168</v>
      </c>
      <c r="AI703" s="42">
        <v>27.376186000000001</v>
      </c>
      <c r="AJ703" s="39">
        <f>IF(ISBLANK(AH704),"",Short1[[#This Row],[Adj Close]]/AH704-1)</f>
        <v>-0.99931833903538259</v>
      </c>
      <c r="AN703" s="40">
        <v>40168</v>
      </c>
      <c r="AO703" s="42">
        <v>17.159880000000001</v>
      </c>
      <c r="AP703" s="39">
        <f>IF(ISBLANK(AO704),"",Short3[[#This Row],[Adj Close]]/AO704-1)</f>
        <v>2.684924365382102E-2</v>
      </c>
      <c r="AQ703" s="32">
        <v>40168</v>
      </c>
      <c r="AR703" s="47">
        <v>1.7292700000000001</v>
      </c>
      <c r="AS703" s="36">
        <f>IF(ISBLANK(AR704),"",Short4[[#This Row],[Adj Close]]/AR704-1)</f>
        <v>9.649139493270531E-2</v>
      </c>
      <c r="AT703" s="40">
        <v>40168</v>
      </c>
      <c r="AU703" s="42">
        <v>49.629004999999999</v>
      </c>
      <c r="AV703" s="39">
        <f>IF(ISBLANK(AU704),"",Short5[[#This Row],[Adj Close]]/AU704-1)</f>
        <v>9.7609423768491022E-2</v>
      </c>
      <c r="AZ703" s="40">
        <v>40168</v>
      </c>
      <c r="BA703" s="42">
        <v>13.019442</v>
      </c>
      <c r="BB703" s="39">
        <f>IF(ISBLANK(BA704),"",Short7[[#This Row],[Adj Close]]/BA704-1)</f>
        <v>8.4415539524434147E-2</v>
      </c>
    </row>
    <row r="704" spans="1:54" x14ac:dyDescent="0.25">
      <c r="A704" s="40">
        <v>40161</v>
      </c>
      <c r="B704" s="42">
        <v>1102.469971</v>
      </c>
      <c r="C704" s="39">
        <f>IF(ISBLANK(B705), "", GSPC[[#This Row],[Adj Close]]/B705-1)</f>
        <v>-3.5611237054272715E-3</v>
      </c>
      <c r="G704" s="32">
        <v>40161</v>
      </c>
      <c r="H704">
        <v>24.040870999999999</v>
      </c>
      <c r="I704" s="36">
        <f>IF(ISBLANK(H705),"",Long1[[#This Row],[Adj Close]]/H705-1)</f>
        <v>1.76840720260385E-3</v>
      </c>
      <c r="P704" s="40">
        <v>40161</v>
      </c>
      <c r="Q704" s="38">
        <v>23.217279000000001</v>
      </c>
      <c r="R704" s="39">
        <f>IF(ISBLANK(Q705),"",Long4[[#This Row],[Adj Close]]/Q705-1)</f>
        <v>-1.6632505959769839E-2</v>
      </c>
      <c r="V704" s="40">
        <v>40161</v>
      </c>
      <c r="W704" s="38">
        <v>9.8339999999999996</v>
      </c>
      <c r="X704" s="39">
        <f>IF(ISBLANK(W705),"",Long6[[#This Row],[Adj Close]]/W705-1)</f>
        <v>1.4023510002062256E-2</v>
      </c>
      <c r="Y704" s="32">
        <v>40161</v>
      </c>
      <c r="Z704">
        <v>36.830134999999999</v>
      </c>
      <c r="AA704" s="36">
        <f>IF(ISBLANK(Z705),"",Long7[[#This Row],[Adj Close]]/Z705-1)</f>
        <v>-5.3356322750797158E-2</v>
      </c>
      <c r="AE704" s="32">
        <v>40161</v>
      </c>
      <c r="AF704" s="47">
        <v>11.132738</v>
      </c>
      <c r="AG704" s="36">
        <f>IF(ISBLANK(AF705),"",Short0[[#This Row],[Adj Close]]/AF705-1)</f>
        <v>5.0633556475926156E-2</v>
      </c>
      <c r="AH704" s="40">
        <v>40161</v>
      </c>
      <c r="AI704" s="42">
        <v>26.569020999999999</v>
      </c>
      <c r="AJ704" s="39">
        <f>IF(ISBLANK(AH705),"",Short1[[#This Row],[Adj Close]]/AH705-1)</f>
        <v>-0.99933832193554817</v>
      </c>
      <c r="AN704" s="40">
        <v>40161</v>
      </c>
      <c r="AO704" s="42">
        <v>16.711196999999999</v>
      </c>
      <c r="AP704" s="39">
        <f>IF(ISBLANK(AO705),"",Short3[[#This Row],[Adj Close]]/AO705-1)</f>
        <v>-1.4578592696126935E-2</v>
      </c>
      <c r="AQ704" s="32">
        <v>40161</v>
      </c>
      <c r="AR704" s="47">
        <v>1.577094</v>
      </c>
      <c r="AS704" s="36">
        <f>IF(ISBLANK(AR705),"",Short4[[#This Row],[Adj Close]]/AR705-1)</f>
        <v>-4.2016929230713207E-2</v>
      </c>
      <c r="AT704" s="40">
        <v>40161</v>
      </c>
      <c r="AU704" s="42">
        <v>45.215541999999999</v>
      </c>
      <c r="AV704" s="39">
        <f>IF(ISBLANK(AU705),"",Short5[[#This Row],[Adj Close]]/AU705-1)</f>
        <v>-6.3909117937611226E-2</v>
      </c>
      <c r="AZ704" s="40">
        <v>40161</v>
      </c>
      <c r="BA704" s="42">
        <v>12.005953</v>
      </c>
      <c r="BB704" s="39">
        <f>IF(ISBLANK(BA705),"",Short7[[#This Row],[Adj Close]]/BA705-1)</f>
        <v>6.1154316977563239E-2</v>
      </c>
    </row>
    <row r="705" spans="1:54" x14ac:dyDescent="0.25">
      <c r="A705" s="40">
        <v>40154</v>
      </c>
      <c r="B705" s="42">
        <v>1106.410034</v>
      </c>
      <c r="C705" s="39">
        <f>IF(ISBLANK(B706), "", GSPC[[#This Row],[Adj Close]]/B706-1)</f>
        <v>3.8884428993002373E-4</v>
      </c>
      <c r="G705" s="32">
        <v>40154</v>
      </c>
      <c r="H705">
        <v>23.998432000000001</v>
      </c>
      <c r="I705" s="36">
        <f>IF(ISBLANK(H706),"",Long1[[#This Row],[Adj Close]]/H706-1)</f>
        <v>-1.6094143639305392E-2</v>
      </c>
      <c r="P705" s="40">
        <v>40154</v>
      </c>
      <c r="Q705" s="38">
        <v>23.609971999999999</v>
      </c>
      <c r="R705" s="39">
        <f>IF(ISBLANK(Q706),"",Long4[[#This Row],[Adj Close]]/Q706-1)</f>
        <v>-4.239734992379518E-2</v>
      </c>
      <c r="V705" s="40">
        <v>40154</v>
      </c>
      <c r="W705" s="38">
        <v>9.6980000000000004</v>
      </c>
      <c r="X705" s="39">
        <f>IF(ISBLANK(W706),"",Long6[[#This Row],[Adj Close]]/W706-1)</f>
        <v>-6.480231436837014E-2</v>
      </c>
      <c r="Y705" s="32">
        <v>40154</v>
      </c>
      <c r="Z705">
        <v>38.906016999999999</v>
      </c>
      <c r="AA705" s="36">
        <f>IF(ISBLANK(Z706),"",Long7[[#This Row],[Adj Close]]/Z706-1)</f>
        <v>-5.0653538593078751E-2</v>
      </c>
      <c r="AE705" s="32">
        <v>40154</v>
      </c>
      <c r="AF705" s="47">
        <v>10.596214</v>
      </c>
      <c r="AG705" s="36">
        <f>IF(ISBLANK(AF706),"",Short0[[#This Row],[Adj Close]]/AF706-1)</f>
        <v>-4.6661881478605061E-2</v>
      </c>
      <c r="AH705" s="40">
        <v>40154</v>
      </c>
      <c r="AI705" s="42">
        <v>29.824572</v>
      </c>
      <c r="AJ705" s="39">
        <f>IF(ISBLANK(AH706),"",Short1[[#This Row],[Adj Close]]/AH706-1)</f>
        <v>-0.9992571157994371</v>
      </c>
      <c r="AN705" s="40">
        <v>40154</v>
      </c>
      <c r="AO705" s="42">
        <v>16.958427</v>
      </c>
      <c r="AP705" s="39">
        <f>IF(ISBLANK(AO706),"",Short3[[#This Row],[Adj Close]]/AO706-1)</f>
        <v>2.9460664338105236E-2</v>
      </c>
      <c r="AQ705" s="32">
        <v>40154</v>
      </c>
      <c r="AR705" s="47">
        <v>1.6462650000000001</v>
      </c>
      <c r="AS705" s="36">
        <f>IF(ISBLANK(AR706),"",Short4[[#This Row],[Adj Close]]/AR706-1)</f>
        <v>5.3097373437559936E-2</v>
      </c>
      <c r="AT705" s="40">
        <v>40154</v>
      </c>
      <c r="AU705" s="42">
        <v>48.302512999999998</v>
      </c>
      <c r="AV705" s="39">
        <f>IF(ISBLANK(AU706),"",Short5[[#This Row],[Adj Close]]/AU706-1)</f>
        <v>1.2008903706516971E-2</v>
      </c>
      <c r="AZ705" s="40">
        <v>40154</v>
      </c>
      <c r="BA705" s="42">
        <v>11.31405</v>
      </c>
      <c r="BB705" s="39">
        <f>IF(ISBLANK(BA706),"",Short7[[#This Row],[Adj Close]]/BA706-1)</f>
        <v>2.1108255859320524E-2</v>
      </c>
    </row>
    <row r="706" spans="1:54" x14ac:dyDescent="0.25">
      <c r="A706" s="40">
        <v>40147</v>
      </c>
      <c r="B706" s="42">
        <v>1105.9799800000001</v>
      </c>
      <c r="C706" s="39">
        <f>IF(ISBLANK(B707), "", GSPC[[#This Row],[Adj Close]]/B707-1)</f>
        <v>1.3275421792920072E-2</v>
      </c>
      <c r="G706" s="32">
        <v>40147</v>
      </c>
      <c r="H706">
        <v>24.390984</v>
      </c>
      <c r="I706" s="36">
        <f>IF(ISBLANK(H707),"",Long1[[#This Row],[Adj Close]]/H707-1)</f>
        <v>4.8176530043936516E-2</v>
      </c>
      <c r="P706" s="40">
        <v>40147</v>
      </c>
      <c r="Q706" s="38">
        <v>24.655290999999998</v>
      </c>
      <c r="R706" s="39">
        <f>IF(ISBLANK(Q707),"",Long4[[#This Row],[Adj Close]]/Q707-1)</f>
        <v>-3.0562606458527375E-3</v>
      </c>
      <c r="V706" s="40">
        <v>40147</v>
      </c>
      <c r="W706" s="38">
        <v>10.37</v>
      </c>
      <c r="X706" s="39">
        <f>IF(ISBLANK(W707),"",Long6[[#This Row],[Adj Close]]/W707-1)</f>
        <v>1.319003419638487E-2</v>
      </c>
      <c r="Y706" s="32">
        <v>40147</v>
      </c>
      <c r="Z706">
        <v>40.981895000000002</v>
      </c>
      <c r="AA706" s="36">
        <f>IF(ISBLANK(Z707),"",Long7[[#This Row],[Adj Close]]/Z707-1)</f>
        <v>4.9742668688254277E-2</v>
      </c>
      <c r="AE706" s="32">
        <v>40147</v>
      </c>
      <c r="AF706" s="47">
        <v>11.114853999999999</v>
      </c>
      <c r="AG706" s="36">
        <f>IF(ISBLANK(AF707),"",Short0[[#This Row],[Adj Close]]/AF707-1)</f>
        <v>-3.343724925237157E-2</v>
      </c>
      <c r="AH706" s="40">
        <v>40147</v>
      </c>
      <c r="AI706" s="42">
        <v>29.454615</v>
      </c>
      <c r="AJ706" s="39">
        <f>IF(ISBLANK(AH707),"",Short1[[#This Row],[Adj Close]]/AH707-1)</f>
        <v>-0.99926620291479817</v>
      </c>
      <c r="AN706" s="40">
        <v>40147</v>
      </c>
      <c r="AO706" s="42">
        <v>16.473117999999999</v>
      </c>
      <c r="AP706" s="39">
        <f>IF(ISBLANK(AO707),"",Short3[[#This Row],[Adj Close]]/AO707-1)</f>
        <v>-1.1106371950433402E-3</v>
      </c>
      <c r="AQ706" s="32">
        <v>40147</v>
      </c>
      <c r="AR706" s="47">
        <v>1.5632600000000001</v>
      </c>
      <c r="AS706" s="36">
        <f>IF(ISBLANK(AR707),"",Short4[[#This Row],[Adj Close]]/AR707-1)</f>
        <v>0.10784333179314642</v>
      </c>
      <c r="AT706" s="40">
        <v>40147</v>
      </c>
      <c r="AU706" s="42">
        <v>47.729336000000004</v>
      </c>
      <c r="AV706" s="39">
        <f>IF(ISBLANK(AU707),"",Short5[[#This Row],[Adj Close]]/AU707-1)</f>
        <v>7.2493213346944918E-2</v>
      </c>
      <c r="AZ706" s="40">
        <v>40147</v>
      </c>
      <c r="BA706" s="42">
        <v>11.080166999999999</v>
      </c>
      <c r="BB706" s="39">
        <f>IF(ISBLANK(BA707),"",Short7[[#This Row],[Adj Close]]/BA707-1)</f>
        <v>4.5998210879123702E-2</v>
      </c>
    </row>
    <row r="707" spans="1:54" x14ac:dyDescent="0.25">
      <c r="A707" s="40">
        <v>40140</v>
      </c>
      <c r="B707" s="42">
        <v>1091.48999</v>
      </c>
      <c r="C707" s="39">
        <f>IF(ISBLANK(B708), "", GSPC[[#This Row],[Adj Close]]/B708-1)</f>
        <v>1.0077608119640757E-4</v>
      </c>
      <c r="G707" s="32">
        <v>40140</v>
      </c>
      <c r="H707">
        <v>23.269919999999999</v>
      </c>
      <c r="I707" s="36">
        <f>IF(ISBLANK(H708),"",Long1[[#This Row],[Adj Close]]/H708-1)</f>
        <v>1.4492911582431711E-2</v>
      </c>
      <c r="P707" s="40">
        <v>40140</v>
      </c>
      <c r="Q707" s="38">
        <v>24.730875000000001</v>
      </c>
      <c r="R707" s="39">
        <f>IF(ISBLANK(Q708),"",Long4[[#This Row],[Adj Close]]/Q708-1)</f>
        <v>1.123928366556326E-2</v>
      </c>
      <c r="V707" s="40">
        <v>40140</v>
      </c>
      <c r="W707" s="38">
        <v>10.234999999999999</v>
      </c>
      <c r="X707" s="39">
        <f>IF(ISBLANK(W708),"",Long6[[#This Row],[Adj Close]]/W708-1)</f>
        <v>-6.2299587723316563E-2</v>
      </c>
      <c r="Y707" s="32">
        <v>40140</v>
      </c>
      <c r="Z707">
        <v>39.039943999999998</v>
      </c>
      <c r="AA707" s="36">
        <f>IF(ISBLANK(Z708),"",Long7[[#This Row],[Adj Close]]/Z708-1)</f>
        <v>-2.0168052463249486E-2</v>
      </c>
      <c r="AE707" s="32">
        <v>40140</v>
      </c>
      <c r="AF707" s="47">
        <v>11.499361</v>
      </c>
      <c r="AG707" s="36">
        <f>IF(ISBLANK(AF708),"",Short0[[#This Row],[Adj Close]]/AF708-1)</f>
        <v>-5.9253702942277942E-2</v>
      </c>
      <c r="AH707" s="40">
        <v>40140</v>
      </c>
      <c r="AI707" s="42">
        <v>28.808897000000002</v>
      </c>
      <c r="AJ707" s="39">
        <f>IF(ISBLANK(AH708),"",Short1[[#This Row],[Adj Close]]/AH708-1)</f>
        <v>-0.99928216437844164</v>
      </c>
      <c r="AN707" s="40">
        <v>40140</v>
      </c>
      <c r="AO707" s="42">
        <v>16.491434000000002</v>
      </c>
      <c r="AP707" s="39">
        <f>IF(ISBLANK(AO708),"",Short3[[#This Row],[Adj Close]]/AO708-1)</f>
        <v>2.621128917208515E-2</v>
      </c>
      <c r="AQ707" s="32">
        <v>40140</v>
      </c>
      <c r="AR707" s="47">
        <v>1.411084</v>
      </c>
      <c r="AS707" s="36">
        <f>IF(ISBLANK(AR708),"",Short4[[#This Row],[Adj Close]]/AR708-1)</f>
        <v>0</v>
      </c>
      <c r="AT707" s="40">
        <v>40140</v>
      </c>
      <c r="AU707" s="42">
        <v>44.503158999999997</v>
      </c>
      <c r="AV707" s="39">
        <f>IF(ISBLANK(AU708),"",Short5[[#This Row],[Adj Close]]/AU708-1)</f>
        <v>-1.7356774018302046E-2</v>
      </c>
      <c r="AZ707" s="40">
        <v>40140</v>
      </c>
      <c r="BA707" s="42">
        <v>10.592912</v>
      </c>
      <c r="BB707" s="39">
        <f>IF(ISBLANK(BA708),"",Short7[[#This Row],[Adj Close]]/BA708-1)</f>
        <v>-5.313593560877572E-2</v>
      </c>
    </row>
    <row r="708" spans="1:54" x14ac:dyDescent="0.25">
      <c r="A708" s="40">
        <v>40133</v>
      </c>
      <c r="B708" s="42">
        <v>1091.380005</v>
      </c>
      <c r="C708" s="39">
        <f>IF(ISBLANK(B709), "", GSPC[[#This Row],[Adj Close]]/B709-1)</f>
        <v>-1.9204512550838881E-3</v>
      </c>
      <c r="G708" s="32">
        <v>40133</v>
      </c>
      <c r="H708">
        <v>22.937488999999999</v>
      </c>
      <c r="I708" s="36">
        <f>IF(ISBLANK(H709),"",Long1[[#This Row],[Adj Close]]/H709-1)</f>
        <v>-7.953674409439726E-3</v>
      </c>
      <c r="P708" s="40">
        <v>40133</v>
      </c>
      <c r="Q708" s="38">
        <v>24.456007</v>
      </c>
      <c r="R708" s="39">
        <f>IF(ISBLANK(Q709),"",Long4[[#This Row],[Adj Close]]/Q709-1)</f>
        <v>1.5406261205131111E-2</v>
      </c>
      <c r="V708" s="40">
        <v>40133</v>
      </c>
      <c r="W708" s="38">
        <v>10.914999999999999</v>
      </c>
      <c r="X708" s="39">
        <f>IF(ISBLANK(W709),"",Long6[[#This Row],[Adj Close]]/W709-1)</f>
        <v>-9.1533180778047285E-4</v>
      </c>
      <c r="Y708" s="32">
        <v>40133</v>
      </c>
      <c r="Z708">
        <v>39.843510000000002</v>
      </c>
      <c r="AA708" s="36">
        <f>IF(ISBLANK(Z709),"",Long7[[#This Row],[Adj Close]]/Z709-1)</f>
        <v>2.5862009924340734E-2</v>
      </c>
      <c r="AE708" s="32">
        <v>40133</v>
      </c>
      <c r="AF708" s="47">
        <v>12.223658</v>
      </c>
      <c r="AG708" s="36">
        <f>IF(ISBLANK(AF709),"",Short0[[#This Row],[Adj Close]]/AF709-1)</f>
        <v>-5.5286382442426674E-2</v>
      </c>
      <c r="AH708" s="40">
        <v>40133</v>
      </c>
      <c r="AI708" s="42">
        <v>29.125029000000001</v>
      </c>
      <c r="AJ708" s="39">
        <f>IF(ISBLANK(AH709),"",Short1[[#This Row],[Adj Close]]/AH709-1)</f>
        <v>-0.99927416066889296</v>
      </c>
      <c r="AN708" s="40">
        <v>40133</v>
      </c>
      <c r="AO708" s="42">
        <v>16.070212999999999</v>
      </c>
      <c r="AP708" s="39">
        <f>IF(ISBLANK(AO709),"",Short3[[#This Row],[Adj Close]]/AO709-1)</f>
        <v>5.697630704619705E-4</v>
      </c>
      <c r="AQ708" s="32">
        <v>40133</v>
      </c>
      <c r="AR708" s="47">
        <v>1.411084</v>
      </c>
      <c r="AS708" s="36">
        <f>IF(ISBLANK(AR709),"",Short4[[#This Row],[Adj Close]]/AR709-1)</f>
        <v>-2.8571782619560837E-2</v>
      </c>
      <c r="AT708" s="40">
        <v>40133</v>
      </c>
      <c r="AU708" s="42">
        <v>45.289234</v>
      </c>
      <c r="AV708" s="39">
        <f>IF(ISBLANK(AU709),"",Short5[[#This Row],[Adj Close]]/AU709-1)</f>
        <v>0.1798817920292517</v>
      </c>
      <c r="AZ708" s="40">
        <v>40133</v>
      </c>
      <c r="BA708" s="42">
        <v>11.187363</v>
      </c>
      <c r="BB708" s="39">
        <f>IF(ISBLANK(BA709),"",Short7[[#This Row],[Adj Close]]/BA709-1)</f>
        <v>1.9538004877985182E-2</v>
      </c>
    </row>
    <row r="709" spans="1:54" x14ac:dyDescent="0.25">
      <c r="A709" s="40">
        <v>40126</v>
      </c>
      <c r="B709" s="42">
        <v>1093.4799800000001</v>
      </c>
      <c r="C709" s="39">
        <f>IF(ISBLANK(B710), "", GSPC[[#This Row],[Adj Close]]/B710-1)</f>
        <v>2.2612858778612299E-2</v>
      </c>
      <c r="G709" s="32">
        <v>40126</v>
      </c>
      <c r="H709">
        <v>23.121389000000001</v>
      </c>
      <c r="I709" s="36">
        <f>IF(ISBLANK(H710),"",Long1[[#This Row],[Adj Close]]/H710-1)</f>
        <v>4.274318246124742E-2</v>
      </c>
      <c r="P709" s="40">
        <v>40126</v>
      </c>
      <c r="Q709" s="38">
        <v>24.084948000000001</v>
      </c>
      <c r="R709" s="39">
        <f>IF(ISBLANK(Q710),"",Long4[[#This Row],[Adj Close]]/Q710-1)</f>
        <v>6.4056235305687492E-2</v>
      </c>
      <c r="V709" s="40">
        <v>40126</v>
      </c>
      <c r="W709" s="38">
        <v>10.925000000000001</v>
      </c>
      <c r="X709" s="39">
        <f>IF(ISBLANK(W710),"",Long6[[#This Row],[Adj Close]]/W710-1)</f>
        <v>-1.5765765765765716E-2</v>
      </c>
      <c r="Y709" s="32">
        <v>40126</v>
      </c>
      <c r="Z709">
        <v>38.839053999999997</v>
      </c>
      <c r="AA709" s="36">
        <f>IF(ISBLANK(Z710),"",Long7[[#This Row],[Adj Close]]/Z710-1)</f>
        <v>0</v>
      </c>
      <c r="AE709" s="32">
        <v>40126</v>
      </c>
      <c r="AF709" s="47">
        <v>12.939009</v>
      </c>
      <c r="AG709" s="36">
        <f>IF(ISBLANK(AF710),"",Short0[[#This Row],[Adj Close]]/AF710-1)</f>
        <v>2.3337601521046247E-2</v>
      </c>
      <c r="AH709" s="40">
        <v>40126</v>
      </c>
      <c r="AI709" s="42">
        <v>28.169895</v>
      </c>
      <c r="AJ709" s="39">
        <f>IF(ISBLANK(AH710),"",Short1[[#This Row],[Adj Close]]/AH710-1)</f>
        <v>-0.99929784154639945</v>
      </c>
      <c r="AN709" s="40">
        <v>40126</v>
      </c>
      <c r="AO709" s="42">
        <v>16.061062</v>
      </c>
      <c r="AP709" s="39">
        <f>IF(ISBLANK(AO710),"",Short3[[#This Row],[Adj Close]]/AO710-1)</f>
        <v>4.0070735935406887E-3</v>
      </c>
      <c r="AQ709" s="32">
        <v>40126</v>
      </c>
      <c r="AR709" s="47">
        <v>1.4525870000000001</v>
      </c>
      <c r="AS709" s="36">
        <f>IF(ISBLANK(AR710),"",Short4[[#This Row],[Adj Close]]/AR710-1)</f>
        <v>3.9604222580067905E-2</v>
      </c>
      <c r="AT709" s="40">
        <v>40126</v>
      </c>
      <c r="AU709" s="42">
        <v>38.384551999999999</v>
      </c>
      <c r="AV709" s="39">
        <f>IF(ISBLANK(AU710),"",Short5[[#This Row],[Adj Close]]/AU710-1)</f>
        <v>-4.3281517144665105E-2</v>
      </c>
      <c r="AZ709" s="40">
        <v>40126</v>
      </c>
      <c r="BA709" s="42">
        <v>10.972973</v>
      </c>
      <c r="BB709" s="39">
        <f>IF(ISBLANK(BA710),"",Short7[[#This Row],[Adj Close]]/BA710-1)</f>
        <v>-7.0544282649127599E-3</v>
      </c>
    </row>
    <row r="710" spans="1:54" x14ac:dyDescent="0.25">
      <c r="A710" s="40">
        <v>40119</v>
      </c>
      <c r="B710" s="42">
        <v>1069.3000489999999</v>
      </c>
      <c r="C710" s="39">
        <f>IF(ISBLANK(B711), "", GSPC[[#This Row],[Adj Close]]/B711-1)</f>
        <v>3.1953705290794554E-2</v>
      </c>
      <c r="G710" s="32">
        <v>40119</v>
      </c>
      <c r="H710">
        <v>22.173618000000001</v>
      </c>
      <c r="I710" s="36">
        <f>IF(ISBLANK(H711),"",Long1[[#This Row],[Adj Close]]/H711-1)</f>
        <v>5.0603237831692738E-2</v>
      </c>
      <c r="P710" s="40">
        <v>40119</v>
      </c>
      <c r="Q710" s="38">
        <v>22.635033</v>
      </c>
      <c r="R710" s="39">
        <f>IF(ISBLANK(Q711),"",Long4[[#This Row],[Adj Close]]/Q711-1)</f>
        <v>-2.4230485202034746E-3</v>
      </c>
      <c r="V710" s="40">
        <v>40119</v>
      </c>
      <c r="W710" s="38">
        <v>11.1</v>
      </c>
      <c r="X710" s="39">
        <f>IF(ISBLANK(W711),"",Long6[[#This Row],[Adj Close]]/W711-1)</f>
        <v>3.2558139534883734E-2</v>
      </c>
      <c r="Y710" s="32">
        <v>40119</v>
      </c>
      <c r="Z710">
        <v>38.839053999999997</v>
      </c>
      <c r="AA710" s="36">
        <f>IF(ISBLANK(Z711),"",Long7[[#This Row],[Adj Close]]/Z711-1)</f>
        <v>3.7567094879219942E-2</v>
      </c>
      <c r="AE710" s="32">
        <v>40119</v>
      </c>
      <c r="AF710" s="47">
        <v>12.643929999999999</v>
      </c>
      <c r="AG710" s="36">
        <f>IF(ISBLANK(AF711),"",Short0[[#This Row],[Adj Close]]/AF711-1)</f>
        <v>0.12222205457238777</v>
      </c>
      <c r="AH710" s="40">
        <v>40119</v>
      </c>
      <c r="AI710" s="42">
        <v>27.066772</v>
      </c>
      <c r="AJ710" s="39">
        <f>IF(ISBLANK(AH711),"",Short1[[#This Row],[Adj Close]]/AH711-1)</f>
        <v>-0.99932522008376545</v>
      </c>
      <c r="AN710" s="40">
        <v>40119</v>
      </c>
      <c r="AO710" s="42">
        <v>15.996961000000001</v>
      </c>
      <c r="AP710" s="39">
        <f>IF(ISBLANK(AO711),"",Short3[[#This Row],[Adj Close]]/AO711-1)</f>
        <v>7.5739016753178179E-2</v>
      </c>
      <c r="AQ710" s="32">
        <v>40119</v>
      </c>
      <c r="AR710" s="47">
        <v>1.3972500000000001</v>
      </c>
      <c r="AS710" s="36">
        <f>IF(ISBLANK(AR711),"",Short4[[#This Row],[Adj Close]]/AR711-1)</f>
        <v>0</v>
      </c>
      <c r="AT710" s="40">
        <v>40119</v>
      </c>
      <c r="AU710" s="42">
        <v>40.121051999999999</v>
      </c>
      <c r="AV710" s="39">
        <f>IF(ISBLANK(AU711),"",Short5[[#This Row],[Adj Close]]/AU711-1)</f>
        <v>7.7465943891814604E-2</v>
      </c>
      <c r="AZ710" s="40">
        <v>40119</v>
      </c>
      <c r="BA710" s="42">
        <v>11.050931</v>
      </c>
      <c r="BB710" s="39">
        <f>IF(ISBLANK(BA711),"",Short7[[#This Row],[Adj Close]]/BA711-1)</f>
        <v>-1.7609080048869297E-3</v>
      </c>
    </row>
    <row r="711" spans="1:54" x14ac:dyDescent="0.25">
      <c r="A711" s="40">
        <v>40112</v>
      </c>
      <c r="B711" s="42">
        <v>1036.1899410000001</v>
      </c>
      <c r="C711" s="39">
        <f>IF(ISBLANK(B712), "", GSPC[[#This Row],[Adj Close]]/B712-1)</f>
        <v>-4.0209370104691389E-2</v>
      </c>
      <c r="G711" s="32">
        <v>40112</v>
      </c>
      <c r="H711">
        <v>21.105606000000002</v>
      </c>
      <c r="I711" s="36">
        <f>IF(ISBLANK(H712),"",Long1[[#This Row],[Adj Close]]/H712-1)</f>
        <v>-6.5455594474722933E-2</v>
      </c>
      <c r="P711" s="40">
        <v>40112</v>
      </c>
      <c r="Q711" s="38">
        <v>22.690011999999999</v>
      </c>
      <c r="R711" s="39">
        <f>IF(ISBLANK(Q712),"",Long4[[#This Row],[Adj Close]]/Q712-1)</f>
        <v>-9.7074183653422241E-2</v>
      </c>
      <c r="V711" s="40">
        <v>40112</v>
      </c>
      <c r="W711" s="38">
        <v>10.75</v>
      </c>
      <c r="X711" s="39">
        <f>IF(ISBLANK(W712),"",Long6[[#This Row],[Adj Close]]/W712-1)</f>
        <v>-0.11885245901639341</v>
      </c>
      <c r="Y711" s="32">
        <v>40112</v>
      </c>
      <c r="Z711">
        <v>37.432811999999998</v>
      </c>
      <c r="AA711" s="36">
        <f>IF(ISBLANK(Z712),"",Long7[[#This Row],[Adj Close]]/Z712-1)</f>
        <v>-6.8333279863381113E-2</v>
      </c>
      <c r="AE711" s="32">
        <v>40112</v>
      </c>
      <c r="AF711" s="47">
        <v>11.266870000000001</v>
      </c>
      <c r="AG711" s="36">
        <f>IF(ISBLANK(AF712),"",Short0[[#This Row],[Adj Close]]/AF712-1)</f>
        <v>-0.10572114099774166</v>
      </c>
      <c r="AH711" s="40">
        <v>40112</v>
      </c>
      <c r="AI711" s="42">
        <v>25.681153999999999</v>
      </c>
      <c r="AJ711" s="39">
        <f>IF(ISBLANK(AH712),"",Short1[[#This Row],[Adj Close]]/AH712-1)</f>
        <v>-0.99935965206333377</v>
      </c>
      <c r="AN711" s="40">
        <v>40112</v>
      </c>
      <c r="AO711" s="42">
        <v>14.870671</v>
      </c>
      <c r="AP711" s="39">
        <f>IF(ISBLANK(AO712),"",Short3[[#This Row],[Adj Close]]/AO712-1)</f>
        <v>6.8194552885358917E-3</v>
      </c>
      <c r="AQ711" s="32">
        <v>40112</v>
      </c>
      <c r="AR711" s="47">
        <v>1.3972500000000001</v>
      </c>
      <c r="AS711" s="36">
        <f>IF(ISBLANK(AR712),"",Short4[[#This Row],[Adj Close]]/AR712-1)</f>
        <v>-7.3394331142903058E-2</v>
      </c>
      <c r="AT711" s="40">
        <v>40112</v>
      </c>
      <c r="AU711" s="42">
        <v>37.236491999999998</v>
      </c>
      <c r="AV711" s="39">
        <f>IF(ISBLANK(AU712),"",Short5[[#This Row],[Adj Close]]/AU712-1)</f>
        <v>-9.7702202383478043E-2</v>
      </c>
      <c r="AZ711" s="40">
        <v>40112</v>
      </c>
      <c r="BA711" s="42">
        <v>11.070425</v>
      </c>
      <c r="BB711" s="39">
        <f>IF(ISBLANK(BA712),"",Short7[[#This Row],[Adj Close]]/BA712-1)</f>
        <v>-0.14522198203907766</v>
      </c>
    </row>
    <row r="712" spans="1:54" x14ac:dyDescent="0.25">
      <c r="A712" s="40">
        <v>40105</v>
      </c>
      <c r="B712" s="42">
        <v>1079.599976</v>
      </c>
      <c r="C712" s="39">
        <f>IF(ISBLANK(B713), "", GSPC[[#This Row],[Adj Close]]/B713-1)</f>
        <v>-7.4287268303625531E-3</v>
      </c>
      <c r="G712" s="32">
        <v>40105</v>
      </c>
      <c r="H712">
        <v>22.583845</v>
      </c>
      <c r="I712" s="36">
        <f>IF(ISBLANK(H713),"",Long1[[#This Row],[Adj Close]]/H713-1)</f>
        <v>3.9218767543609312E-2</v>
      </c>
      <c r="P712" s="40">
        <v>40105</v>
      </c>
      <c r="Q712" s="38">
        <v>25.129431</v>
      </c>
      <c r="R712" s="39">
        <f>IF(ISBLANK(Q713),"",Long4[[#This Row],[Adj Close]]/Q713-1)</f>
        <v>-5.0623000733186596E-2</v>
      </c>
      <c r="V712" s="40">
        <v>40105</v>
      </c>
      <c r="W712" s="38">
        <v>12.2</v>
      </c>
      <c r="X712" s="39">
        <f>IF(ISBLANK(W713),"",Long6[[#This Row],[Adj Close]]/W713-1)</f>
        <v>-6.8346697212676721E-2</v>
      </c>
      <c r="Y712" s="32">
        <v>40105</v>
      </c>
      <c r="Z712">
        <v>40.178328999999998</v>
      </c>
      <c r="AA712" s="36">
        <f>IF(ISBLANK(Z713),"",Long7[[#This Row],[Adj Close]]/Z713-1)</f>
        <v>0</v>
      </c>
      <c r="AE712" s="32">
        <v>40105</v>
      </c>
      <c r="AF712" s="47">
        <v>12.598833000000001</v>
      </c>
      <c r="AG712" s="36">
        <f>IF(ISBLANK(AF713),"",Short0[[#This Row],[Adj Close]]/AF713-1)</f>
        <v>-3.5495078387446477E-2</v>
      </c>
      <c r="AH712" s="40">
        <v>40105</v>
      </c>
      <c r="AI712" s="42">
        <v>26.347057</v>
      </c>
      <c r="AJ712" s="39">
        <f>IF(ISBLANK(AH713),"",Short1[[#This Row],[Adj Close]]/AH713-1)</f>
        <v>-0.99934293338819891</v>
      </c>
      <c r="AN712" s="40">
        <v>40105</v>
      </c>
      <c r="AO712" s="42">
        <v>14.769947999999999</v>
      </c>
      <c r="AP712" s="39">
        <f>IF(ISBLANK(AO713),"",Short3[[#This Row],[Adj Close]]/AO713-1)</f>
        <v>-3.2393572581252195E-2</v>
      </c>
      <c r="AQ712" s="32">
        <v>40105</v>
      </c>
      <c r="AR712" s="47">
        <v>1.5079229999999999</v>
      </c>
      <c r="AS712" s="36">
        <f>IF(ISBLANK(AR713),"",Short4[[#This Row],[Adj Close]]/AR713-1)</f>
        <v>3.8094792256849308E-2</v>
      </c>
      <c r="AT712" s="40">
        <v>40105</v>
      </c>
      <c r="AU712" s="42">
        <v>41.268517000000003</v>
      </c>
      <c r="AV712" s="39">
        <f>IF(ISBLANK(AU713),"",Short5[[#This Row],[Adj Close]]/AU713-1)</f>
        <v>3.4880182094270129E-3</v>
      </c>
      <c r="AZ712" s="40">
        <v>40105</v>
      </c>
      <c r="BA712" s="42">
        <v>12.951228</v>
      </c>
      <c r="BB712" s="39">
        <f>IF(ISBLANK(BA713),"",Short7[[#This Row],[Adj Close]]/BA713-1)</f>
        <v>-1.6284081765094549E-2</v>
      </c>
    </row>
    <row r="713" spans="1:54" x14ac:dyDescent="0.25">
      <c r="A713" s="40">
        <v>40098</v>
      </c>
      <c r="B713" s="42">
        <v>1087.6800539999999</v>
      </c>
      <c r="C713" s="39">
        <f>IF(ISBLANK(B714), "", GSPC[[#This Row],[Adj Close]]/B714-1)</f>
        <v>1.5109860242371376E-2</v>
      </c>
      <c r="G713" s="32">
        <v>40098</v>
      </c>
      <c r="H713">
        <v>21.731560000000002</v>
      </c>
      <c r="I713" s="36">
        <f>IF(ISBLANK(H714),"",Long1[[#This Row],[Adj Close]]/H714-1)</f>
        <v>5.2045806262123184E-2</v>
      </c>
      <c r="P713" s="40">
        <v>40098</v>
      </c>
      <c r="Q713" s="38">
        <v>26.469391000000002</v>
      </c>
      <c r="R713" s="39">
        <f>IF(ISBLANK(Q714),"",Long4[[#This Row],[Adj Close]]/Q714-1)</f>
        <v>7.0892228703824944E-2</v>
      </c>
      <c r="V713" s="40">
        <v>40098</v>
      </c>
      <c r="W713" s="38">
        <v>13.095000000000001</v>
      </c>
      <c r="X713" s="39">
        <f>IF(ISBLANK(W714),"",Long6[[#This Row],[Adj Close]]/W714-1)</f>
        <v>4.8438751000800639E-2</v>
      </c>
      <c r="Y713" s="32">
        <v>40098</v>
      </c>
      <c r="Z713">
        <v>40.178328999999998</v>
      </c>
      <c r="AA713" s="36">
        <f>IF(ISBLANK(Z714),"",Long7[[#This Row],[Adj Close]]/Z714-1)</f>
        <v>0.33333332227153822</v>
      </c>
      <c r="AE713" s="32">
        <v>40098</v>
      </c>
      <c r="AF713" s="47">
        <v>13.062487000000001</v>
      </c>
      <c r="AG713" s="36">
        <f>IF(ISBLANK(AF714),"",Short0[[#This Row],[Adj Close]]/AF714-1)</f>
        <v>2.2330698737215826E-2</v>
      </c>
      <c r="AH713" s="40">
        <v>40098</v>
      </c>
      <c r="AI713" s="42">
        <v>27.396356999999998</v>
      </c>
      <c r="AJ713" s="39">
        <f>IF(ISBLANK(AH714),"",Short1[[#This Row],[Adj Close]]/AH714-1)</f>
        <v>-0.99931664570601886</v>
      </c>
      <c r="AN713" s="40">
        <v>40098</v>
      </c>
      <c r="AO713" s="42">
        <v>15.264417</v>
      </c>
      <c r="AP713" s="39">
        <f>IF(ISBLANK(AO714),"",Short3[[#This Row],[Adj Close]]/AO714-1)</f>
        <v>-7.1471871890101957E-3</v>
      </c>
      <c r="AQ713" s="32">
        <v>40098</v>
      </c>
      <c r="AR713" s="47">
        <v>1.4525870000000001</v>
      </c>
      <c r="AS713" s="36">
        <f>IF(ISBLANK(AR714),"",Short4[[#This Row],[Adj Close]]/AR714-1)</f>
        <v>5.0000144569674054E-2</v>
      </c>
      <c r="AT713" s="40">
        <v>40098</v>
      </c>
      <c r="AU713" s="42">
        <v>41.125072000000003</v>
      </c>
      <c r="AV713" s="39">
        <f>IF(ISBLANK(AU714),"",Short5[[#This Row],[Adj Close]]/AU714-1)</f>
        <v>4.8131516738331603E-2</v>
      </c>
      <c r="AZ713" s="40">
        <v>40098</v>
      </c>
      <c r="BA713" s="42">
        <v>13.165618</v>
      </c>
      <c r="BB713" s="39">
        <f>IF(ISBLANK(BA714),"",Short7[[#This Row],[Adj Close]]/BA714-1)</f>
        <v>1.2743663418423701E-2</v>
      </c>
    </row>
    <row r="714" spans="1:54" x14ac:dyDescent="0.25">
      <c r="A714" s="40">
        <v>40091</v>
      </c>
      <c r="B714" s="42">
        <v>1071.48999</v>
      </c>
      <c r="C714" s="39">
        <f>IF(ISBLANK(B715), "", GSPC[[#This Row],[Adj Close]]/B715-1)</f>
        <v>4.5142000917410163E-2</v>
      </c>
      <c r="G714" s="32">
        <v>40091</v>
      </c>
      <c r="H714">
        <v>20.656476999999999</v>
      </c>
      <c r="I714" s="36">
        <f>IF(ISBLANK(H715),"",Long1[[#This Row],[Adj Close]]/H715-1)</f>
        <v>5.7194509266513593E-2</v>
      </c>
      <c r="P714" s="40">
        <v>40091</v>
      </c>
      <c r="Q714" s="38">
        <v>24.717137999999998</v>
      </c>
      <c r="R714" s="39">
        <f>IF(ISBLANK(Q715),"",Long4[[#This Row],[Adj Close]]/Q715-1)</f>
        <v>0.10134716771288921</v>
      </c>
      <c r="V714" s="40">
        <v>40091</v>
      </c>
      <c r="W714" s="38">
        <v>12.49</v>
      </c>
      <c r="X714" s="39">
        <f>IF(ISBLANK(W715),"",Long6[[#This Row],[Adj Close]]/W715-1)</f>
        <v>1.0109179134654367E-2</v>
      </c>
      <c r="Y714" s="32">
        <v>40091</v>
      </c>
      <c r="Z714">
        <v>30.133747</v>
      </c>
      <c r="AA714" s="36">
        <f>IF(ISBLANK(Z715),"",Long7[[#This Row],[Adj Close]]/Z715-1)</f>
        <v>0</v>
      </c>
      <c r="AE714" s="32">
        <v>40091</v>
      </c>
      <c r="AF714" s="47">
        <v>12.777164000000001</v>
      </c>
      <c r="AG714" s="36">
        <f>IF(ISBLANK(AF715),"",Short0[[#This Row],[Adj Close]]/AF715-1)</f>
        <v>9.9769608239326679E-2</v>
      </c>
      <c r="AH714" s="40">
        <v>40091</v>
      </c>
      <c r="AI714" s="42">
        <v>25.856031000000002</v>
      </c>
      <c r="AJ714" s="39">
        <f>IF(ISBLANK(AH715),"",Short1[[#This Row],[Adj Close]]/AH715-1)</f>
        <v>-0.99935495382197381</v>
      </c>
      <c r="AN714" s="40">
        <v>40091</v>
      </c>
      <c r="AO714" s="42">
        <v>15.3743</v>
      </c>
      <c r="AP714" s="39">
        <f>IF(ISBLANK(AO715),"",Short3[[#This Row],[Adj Close]]/AO715-1)</f>
        <v>5.7304816598605202E-2</v>
      </c>
      <c r="AQ714" s="32">
        <v>40091</v>
      </c>
      <c r="AR714" s="47">
        <v>1.383416</v>
      </c>
      <c r="AS714" s="36">
        <f>IF(ISBLANK(AR715),"",Short4[[#This Row],[Adj Close]]/AR715-1)</f>
        <v>9.8901587725235052E-2</v>
      </c>
      <c r="AT714" s="40">
        <v>40091</v>
      </c>
      <c r="AU714" s="42">
        <v>39.236556999999998</v>
      </c>
      <c r="AV714" s="39">
        <f>IF(ISBLANK(AU715),"",Short5[[#This Row],[Adj Close]]/AU715-1)</f>
        <v>6.6261986003512519E-2</v>
      </c>
      <c r="AZ714" s="40">
        <v>40091</v>
      </c>
      <c r="BA714" s="42">
        <v>12.999950999999999</v>
      </c>
      <c r="BB714" s="39">
        <f>IF(ISBLANK(BA715),"",Short7[[#This Row],[Adj Close]]/BA715-1)</f>
        <v>0.15397912142089809</v>
      </c>
    </row>
    <row r="715" spans="1:54" x14ac:dyDescent="0.25">
      <c r="A715" s="40">
        <v>40084</v>
      </c>
      <c r="B715" s="42">
        <v>1025.209961</v>
      </c>
      <c r="C715" s="39">
        <f>IF(ISBLANK(B716), "", GSPC[[#This Row],[Adj Close]]/B716-1)</f>
        <v>-1.8355429928017419E-2</v>
      </c>
      <c r="G715" s="32">
        <v>40084</v>
      </c>
      <c r="H715">
        <v>19.538955999999999</v>
      </c>
      <c r="I715" s="36">
        <f>IF(ISBLANK(H716),"",Long1[[#This Row],[Adj Close]]/H716-1)</f>
        <v>-6.6520249316210922E-3</v>
      </c>
      <c r="P715" s="40">
        <v>40084</v>
      </c>
      <c r="Q715" s="38">
        <v>22.442640000000001</v>
      </c>
      <c r="R715" s="39">
        <f>IF(ISBLANK(Q716),"",Long4[[#This Row],[Adj Close]]/Q716-1)</f>
        <v>-4.3631074396281E-2</v>
      </c>
      <c r="V715" s="40">
        <v>40084</v>
      </c>
      <c r="W715" s="38">
        <v>12.365</v>
      </c>
      <c r="X715" s="39">
        <f>IF(ISBLANK(W716),"",Long6[[#This Row],[Adj Close]]/W716-1)</f>
        <v>-4.8113933795227104E-2</v>
      </c>
      <c r="Y715" s="32">
        <v>40084</v>
      </c>
      <c r="Z715">
        <v>30.133747</v>
      </c>
      <c r="AA715" s="36">
        <f>IF(ISBLANK(Z716),"",Long7[[#This Row],[Adj Close]]/Z716-1)</f>
        <v>1.5801314147941614E-2</v>
      </c>
      <c r="AE715" s="32">
        <v>40084</v>
      </c>
      <c r="AF715" s="47">
        <v>11.618036999999999</v>
      </c>
      <c r="AG715" s="36">
        <f>IF(ISBLANK(AF716),"",Short0[[#This Row],[Adj Close]]/AF716-1)</f>
        <v>-0.10692237498240642</v>
      </c>
      <c r="AH715" s="40">
        <v>40084</v>
      </c>
      <c r="AI715" s="42">
        <v>24.397945</v>
      </c>
      <c r="AJ715" s="39">
        <f>IF(ISBLANK(AH716),"",Short1[[#This Row],[Adj Close]]/AH716-1)</f>
        <v>-0.99939122327020491</v>
      </c>
      <c r="AN715" s="40">
        <v>40084</v>
      </c>
      <c r="AO715" s="42">
        <v>14.541029</v>
      </c>
      <c r="AP715" s="39">
        <f>IF(ISBLANK(AO716),"",Short3[[#This Row],[Adj Close]]/AO716-1)</f>
        <v>-1.1207919895285134E-2</v>
      </c>
      <c r="AQ715" s="32">
        <v>40084</v>
      </c>
      <c r="AR715" s="47">
        <v>1.2589079999999999</v>
      </c>
      <c r="AS715" s="36">
        <f>IF(ISBLANK(AR716),"",Short4[[#This Row],[Adj Close]]/AR716-1)</f>
        <v>1.1110986174315718E-2</v>
      </c>
      <c r="AT715" s="40">
        <v>40084</v>
      </c>
      <c r="AU715" s="42">
        <v>36.798233000000003</v>
      </c>
      <c r="AV715" s="39">
        <f>IF(ISBLANK(AU716),"",Short5[[#This Row],[Adj Close]]/AU716-1)</f>
        <v>-6.1572496470144511E-2</v>
      </c>
      <c r="AZ715" s="40">
        <v>40084</v>
      </c>
      <c r="BA715" s="42">
        <v>11.265326</v>
      </c>
      <c r="BB715" s="39">
        <f>IF(ISBLANK(BA716),"",Short7[[#This Row],[Adj Close]]/BA716-1)</f>
        <v>-1.8675720083019431E-2</v>
      </c>
    </row>
    <row r="716" spans="1:54" x14ac:dyDescent="0.25">
      <c r="A716" s="40">
        <v>40077</v>
      </c>
      <c r="B716" s="42">
        <v>1044.380005</v>
      </c>
      <c r="C716" s="39">
        <f>IF(ISBLANK(B717), "", GSPC[[#This Row],[Adj Close]]/B717-1)</f>
        <v>-2.2390754378782129E-2</v>
      </c>
      <c r="G716" s="32">
        <v>40077</v>
      </c>
      <c r="H716">
        <v>19.669799999999999</v>
      </c>
      <c r="I716" s="36">
        <f>IF(ISBLANK(H717),"",Long1[[#This Row],[Adj Close]]/H717-1)</f>
        <v>-8.7328150470143973E-3</v>
      </c>
      <c r="P716" s="40">
        <v>40077</v>
      </c>
      <c r="Q716" s="38">
        <v>23.466508999999999</v>
      </c>
      <c r="R716" s="39">
        <f>IF(ISBLANK(Q717),"",Long4[[#This Row],[Adj Close]]/Q717-1)</f>
        <v>-7.7774509793904101E-2</v>
      </c>
      <c r="V716" s="40">
        <v>40077</v>
      </c>
      <c r="W716" s="38">
        <v>12.99</v>
      </c>
      <c r="X716" s="39">
        <f>IF(ISBLANK(W717),"",Long6[[#This Row],[Adj Close]]/W717-1)</f>
        <v>-2.3308270676691722E-2</v>
      </c>
      <c r="Y716" s="32">
        <v>40077</v>
      </c>
      <c r="Z716">
        <v>29.665001</v>
      </c>
      <c r="AA716" s="36">
        <f>IF(ISBLANK(Z717),"",Long7[[#This Row],[Adj Close]]/Z717-1)</f>
        <v>6.8181936199054327E-3</v>
      </c>
      <c r="AE716" s="32">
        <v>40077</v>
      </c>
      <c r="AF716" s="47">
        <v>13.008989</v>
      </c>
      <c r="AG716" s="36">
        <f>IF(ISBLANK(AF717),"",Short0[[#This Row],[Adj Close]]/AF717-1)</f>
        <v>-0.11789601918457415</v>
      </c>
      <c r="AH716" s="40">
        <v>40077</v>
      </c>
      <c r="AI716" s="42">
        <v>24.994330999999999</v>
      </c>
      <c r="AJ716" s="39">
        <f>IF(ISBLANK(AH717),"",Short1[[#This Row],[Adj Close]]/AH717-1)</f>
        <v>-0.99937623331669578</v>
      </c>
      <c r="AN716" s="40">
        <v>40077</v>
      </c>
      <c r="AO716" s="42">
        <v>14.705850999999999</v>
      </c>
      <c r="AP716" s="39">
        <f>IF(ISBLANK(AO717),"",Short3[[#This Row],[Adj Close]]/AO717-1)</f>
        <v>-1.2438056759076499E-3</v>
      </c>
      <c r="AQ716" s="32">
        <v>40077</v>
      </c>
      <c r="AR716" s="47">
        <v>1.245074</v>
      </c>
      <c r="AS716" s="36">
        <f>IF(ISBLANK(AR717),"",Short4[[#This Row],[Adj Close]]/AR717-1)</f>
        <v>-1.098888878297688E-2</v>
      </c>
      <c r="AT716" s="40">
        <v>40077</v>
      </c>
      <c r="AU716" s="42">
        <v>39.212654000000001</v>
      </c>
      <c r="AV716" s="39">
        <f>IF(ISBLANK(AU717),"",Short5[[#This Row],[Adj Close]]/AU717-1)</f>
        <v>-9.2903000418726123E-2</v>
      </c>
      <c r="AZ716" s="40">
        <v>40077</v>
      </c>
      <c r="BA716" s="42">
        <v>11.479718</v>
      </c>
      <c r="BB716" s="39">
        <f>IF(ISBLANK(BA717),"",Short7[[#This Row],[Adj Close]]/BA717-1)</f>
        <v>-4.1497098077878936E-2</v>
      </c>
    </row>
    <row r="717" spans="1:54" x14ac:dyDescent="0.25">
      <c r="A717" s="40">
        <v>40070</v>
      </c>
      <c r="B717" s="42">
        <v>1068.3000489999999</v>
      </c>
      <c r="C717" s="39">
        <f>IF(ISBLANK(B718), "", GSPC[[#This Row],[Adj Close]]/B718-1)</f>
        <v>2.4522234413937083E-2</v>
      </c>
      <c r="G717" s="32">
        <v>40070</v>
      </c>
      <c r="H717">
        <v>19.843086</v>
      </c>
      <c r="I717" s="36">
        <f>IF(ISBLANK(H718),"",Long1[[#This Row],[Adj Close]]/H718-1)</f>
        <v>8.3623146522602054E-2</v>
      </c>
      <c r="P717" s="40">
        <v>40070</v>
      </c>
      <c r="Q717" s="38">
        <v>25.445522</v>
      </c>
      <c r="R717" s="39">
        <f>IF(ISBLANK(Q718),"",Long4[[#This Row],[Adj Close]]/Q718-1)</f>
        <v>8.8477247078710297E-2</v>
      </c>
      <c r="V717" s="40">
        <v>40070</v>
      </c>
      <c r="W717" s="38">
        <v>13.3</v>
      </c>
      <c r="X717" s="39">
        <f>IF(ISBLANK(W718),"",Long6[[#This Row],[Adj Close]]/W718-1)</f>
        <v>-3.3720494567253123E-3</v>
      </c>
      <c r="Y717" s="32">
        <v>40070</v>
      </c>
      <c r="Z717">
        <v>29.464109000000001</v>
      </c>
      <c r="AA717" s="36">
        <f>IF(ISBLANK(Z718),"",Long7[[#This Row],[Adj Close]]/Z718-1)</f>
        <v>-3.9301281424666823E-2</v>
      </c>
      <c r="AE717" s="32">
        <v>40070</v>
      </c>
      <c r="AF717" s="47">
        <v>14.747681999999999</v>
      </c>
      <c r="AG717" s="36">
        <f>IF(ISBLANK(AF718),"",Short0[[#This Row],[Adj Close]]/AF718-1)</f>
        <v>5.2832589797712215E-2</v>
      </c>
      <c r="AH717" s="40">
        <v>40070</v>
      </c>
      <c r="AI717" s="42">
        <v>25.396377999999999</v>
      </c>
      <c r="AJ717" s="39">
        <f>IF(ISBLANK(AH718),"",Short1[[#This Row],[Adj Close]]/AH718-1)</f>
        <v>-0.99936608895988821</v>
      </c>
      <c r="AN717" s="40">
        <v>40070</v>
      </c>
      <c r="AO717" s="42">
        <v>14.724164999999999</v>
      </c>
      <c r="AP717" s="39">
        <f>IF(ISBLANK(AO718),"",Short3[[#This Row],[Adj Close]]/AO718-1)</f>
        <v>6.068606543979338E-2</v>
      </c>
      <c r="AQ717" s="32">
        <v>40070</v>
      </c>
      <c r="AR717" s="47">
        <v>1.2589079999999999</v>
      </c>
      <c r="AS717" s="36">
        <f>IF(ISBLANK(AR718),"",Short4[[#This Row],[Adj Close]]/AR718-1)</f>
        <v>0</v>
      </c>
      <c r="AT717" s="40">
        <v>40070</v>
      </c>
      <c r="AU717" s="42">
        <v>43.228732999999998</v>
      </c>
      <c r="AV717" s="39">
        <f>IF(ISBLANK(AU718),"",Short5[[#This Row],[Adj Close]]/AU718-1)</f>
        <v>3.807822387606663E-2</v>
      </c>
      <c r="AZ717" s="40">
        <v>40070</v>
      </c>
      <c r="BA717" s="42">
        <v>11.976717000000001</v>
      </c>
      <c r="BB717" s="39">
        <f>IF(ISBLANK(BA718),"",Short7[[#This Row],[Adj Close]]/BA718-1)</f>
        <v>3.6256420732297734E-2</v>
      </c>
    </row>
    <row r="718" spans="1:54" x14ac:dyDescent="0.25">
      <c r="A718" s="40">
        <v>40063</v>
      </c>
      <c r="B718" s="42">
        <v>1042.7299800000001</v>
      </c>
      <c r="C718" s="39">
        <f>IF(ISBLANK(B719), "", GSPC[[#This Row],[Adj Close]]/B719-1)</f>
        <v>2.5905111548875759E-2</v>
      </c>
      <c r="G718" s="32">
        <v>40063</v>
      </c>
      <c r="H718">
        <v>18.311796000000001</v>
      </c>
      <c r="I718" s="36">
        <f>IF(ISBLANK(H719),"",Long1[[#This Row],[Adj Close]]/H719-1)</f>
        <v>4.8602331860566617E-2</v>
      </c>
      <c r="P718" s="40">
        <v>40063</v>
      </c>
      <c r="Q718" s="38">
        <v>23.377174</v>
      </c>
      <c r="R718" s="39">
        <f>IF(ISBLANK(Q719),"",Long4[[#This Row],[Adj Close]]/Q719-1)</f>
        <v>9.2639347754738033E-2</v>
      </c>
      <c r="V718" s="40">
        <v>40063</v>
      </c>
      <c r="W718" s="38">
        <v>13.345000000000001</v>
      </c>
      <c r="X718" s="39">
        <f>IF(ISBLANK(W719),"",Long6[[#This Row],[Adj Close]]/W719-1)</f>
        <v>3.690753690753712E-2</v>
      </c>
      <c r="Y718" s="32">
        <v>40063</v>
      </c>
      <c r="Z718">
        <v>30.669457999999999</v>
      </c>
      <c r="AA718" s="36">
        <f>IF(ISBLANK(Z719),"",Long7[[#This Row],[Adj Close]]/Z719-1)</f>
        <v>9.0476209100641691E-2</v>
      </c>
      <c r="AE718" s="32">
        <v>40063</v>
      </c>
      <c r="AF718" s="47">
        <v>14.007623000000001</v>
      </c>
      <c r="AG718" s="36">
        <f>IF(ISBLANK(AF719),"",Short0[[#This Row],[Adj Close]]/AF719-1)</f>
        <v>4.0397212480408617E-2</v>
      </c>
      <c r="AH718" s="40">
        <v>40063</v>
      </c>
      <c r="AI718" s="42">
        <v>26.642749999999999</v>
      </c>
      <c r="AJ718" s="39">
        <f>IF(ISBLANK(AH719),"",Short1[[#This Row],[Adj Close]]/AH719-1)</f>
        <v>-0.99933486244258041</v>
      </c>
      <c r="AN718" s="40">
        <v>40063</v>
      </c>
      <c r="AO718" s="42">
        <v>13.881736999999999</v>
      </c>
      <c r="AP718" s="39">
        <f>IF(ISBLANK(AO719),"",Short3[[#This Row],[Adj Close]]/AO719-1)</f>
        <v>4.3358602050364015E-2</v>
      </c>
      <c r="AQ718" s="32">
        <v>40063</v>
      </c>
      <c r="AR718" s="47">
        <v>1.2589079999999999</v>
      </c>
      <c r="AS718" s="36">
        <f>IF(ISBLANK(AR719),"",Short4[[#This Row],[Adj Close]]/AR719-1)</f>
        <v>0.12345625027329898</v>
      </c>
      <c r="AT718" s="40">
        <v>40063</v>
      </c>
      <c r="AU718" s="42">
        <v>41.643039999999999</v>
      </c>
      <c r="AV718" s="39">
        <f>IF(ISBLANK(AU719),"",Short5[[#This Row],[Adj Close]]/AU719-1)</f>
        <v>1.7523460767865817E-2</v>
      </c>
      <c r="AZ718" s="40">
        <v>40063</v>
      </c>
      <c r="BA718" s="42">
        <v>11.557677</v>
      </c>
      <c r="BB718" s="39">
        <f>IF(ISBLANK(BA719),"",Short7[[#This Row],[Adj Close]]/BA719-1)</f>
        <v>5.798405290251174E-2</v>
      </c>
    </row>
    <row r="719" spans="1:54" x14ac:dyDescent="0.25">
      <c r="A719" s="40">
        <v>40056</v>
      </c>
      <c r="B719" s="42">
        <v>1016.400024</v>
      </c>
      <c r="C719" s="39">
        <f>IF(ISBLANK(B720), "", GSPC[[#This Row],[Adj Close]]/B720-1)</f>
        <v>-1.2177727680602768E-2</v>
      </c>
      <c r="G719" s="32">
        <v>40056</v>
      </c>
      <c r="H719">
        <v>17.463051</v>
      </c>
      <c r="I719" s="36">
        <f>IF(ISBLANK(H720),"",Long1[[#This Row],[Adj Close]]/H720-1)</f>
        <v>-3.8925627325802181E-2</v>
      </c>
      <c r="P719" s="40">
        <v>40056</v>
      </c>
      <c r="Q719" s="38">
        <v>21.395142</v>
      </c>
      <c r="R719" s="39">
        <f>IF(ISBLANK(Q720),"",Long4[[#This Row],[Adj Close]]/Q720-1)</f>
        <v>-9.8285263014085134E-3</v>
      </c>
      <c r="V719" s="40">
        <v>40056</v>
      </c>
      <c r="W719" s="38">
        <v>12.87</v>
      </c>
      <c r="X719" s="39">
        <f>IF(ISBLANK(W720),"",Long6[[#This Row],[Adj Close]]/W720-1)</f>
        <v>5.1470588235293935E-2</v>
      </c>
      <c r="Y719" s="32">
        <v>40056</v>
      </c>
      <c r="Z719">
        <v>28.124829999999999</v>
      </c>
      <c r="AA719" s="36">
        <f>IF(ISBLANK(Z720),"",Long7[[#This Row],[Adj Close]]/Z720-1)</f>
        <v>2.9411743175572047E-2</v>
      </c>
      <c r="AE719" s="32">
        <v>40056</v>
      </c>
      <c r="AF719" s="47">
        <v>13.463725999999999</v>
      </c>
      <c r="AG719" s="36">
        <f>IF(ISBLANK(AF720),"",Short0[[#This Row],[Adj Close]]/AF720-1)</f>
        <v>-4.0050816169483805E-2</v>
      </c>
      <c r="AH719" s="40">
        <v>40056</v>
      </c>
      <c r="AI719" s="42">
        <v>26.408213</v>
      </c>
      <c r="AJ719" s="39">
        <f>IF(ISBLANK(AH720),"",Short1[[#This Row],[Adj Close]]/AH720-1)</f>
        <v>-0.99934060243701461</v>
      </c>
      <c r="AN719" s="40">
        <v>40056</v>
      </c>
      <c r="AO719" s="42">
        <v>13.304857</v>
      </c>
      <c r="AP719" s="39">
        <f>IF(ISBLANK(AO720),"",Short3[[#This Row],[Adj Close]]/AO720-1)</f>
        <v>-1.8243381299109962E-2</v>
      </c>
      <c r="AQ719" s="32">
        <v>40056</v>
      </c>
      <c r="AR719" s="47">
        <v>1.1205670000000001</v>
      </c>
      <c r="AS719" s="36">
        <f>IF(ISBLANK(AR720),"",Short4[[#This Row],[Adj Close]]/AR720-1)</f>
        <v>-2.4096112729536934E-2</v>
      </c>
      <c r="AT719" s="40">
        <v>40056</v>
      </c>
      <c r="AU719" s="42">
        <v>40.925877</v>
      </c>
      <c r="AV719" s="39">
        <f>IF(ISBLANK(AU720),"",Short5[[#This Row],[Adj Close]]/AU720-1)</f>
        <v>3.1118450182437973E-2</v>
      </c>
      <c r="AZ719" s="40">
        <v>40056</v>
      </c>
      <c r="BA719" s="42">
        <v>10.924245000000001</v>
      </c>
      <c r="BB719" s="39">
        <f>IF(ISBLANK(BA720),"",Short7[[#This Row],[Adj Close]]/BA720-1)</f>
        <v>-2.6691058303747184E-3</v>
      </c>
    </row>
    <row r="720" spans="1:54" x14ac:dyDescent="0.25">
      <c r="A720" s="40">
        <v>40049</v>
      </c>
      <c r="B720" s="42">
        <v>1028.9300539999999</v>
      </c>
      <c r="C720" s="39">
        <f>IF(ISBLANK(B721), "", GSPC[[#This Row],[Adj Close]]/B721-1)</f>
        <v>2.7287468316452568E-3</v>
      </c>
      <c r="G720" s="32">
        <v>40049</v>
      </c>
      <c r="H720">
        <v>18.170342999999999</v>
      </c>
      <c r="I720" s="36">
        <f>IF(ISBLANK(H721),"",Long1[[#This Row],[Adj Close]]/H721-1)</f>
        <v>4.750274755302919E-2</v>
      </c>
      <c r="P720" s="40">
        <v>40049</v>
      </c>
      <c r="Q720" s="38">
        <v>21.607512</v>
      </c>
      <c r="R720" s="39">
        <f>IF(ISBLANK(Q721),"",Long4[[#This Row],[Adj Close]]/Q721-1)</f>
        <v>-3.6946641859430307E-2</v>
      </c>
      <c r="V720" s="40">
        <v>40049</v>
      </c>
      <c r="W720" s="38">
        <v>12.24</v>
      </c>
      <c r="X720" s="39">
        <f>IF(ISBLANK(W721),"",Long6[[#This Row],[Adj Close]]/W721-1)</f>
        <v>1.1152416356877248E-2</v>
      </c>
      <c r="Y720" s="32">
        <v>40049</v>
      </c>
      <c r="Z720">
        <v>27.321263999999999</v>
      </c>
      <c r="AA720" s="36">
        <f>IF(ISBLANK(Z721),"",Long7[[#This Row],[Adj Close]]/Z721-1)</f>
        <v>-0.1130435104425368</v>
      </c>
      <c r="AE720" s="32">
        <v>40049</v>
      </c>
      <c r="AF720" s="47">
        <v>14.025456999999999</v>
      </c>
      <c r="AG720" s="36">
        <f>IF(ISBLANK(AF721),"",Short0[[#This Row],[Adj Close]]/AF721-1)</f>
        <v>8.3333642295427612E-2</v>
      </c>
      <c r="AH720" s="40">
        <v>40049</v>
      </c>
      <c r="AI720" s="42">
        <v>25.155139999999999</v>
      </c>
      <c r="AJ720" s="39">
        <f>IF(ISBLANK(AH721),"",Short1[[#This Row],[Adj Close]]/AH721-1)</f>
        <v>-0.99937178112981373</v>
      </c>
      <c r="AN720" s="40">
        <v>40049</v>
      </c>
      <c r="AO720" s="42">
        <v>13.552092999999999</v>
      </c>
      <c r="AP720" s="39">
        <f>IF(ISBLANK(AO721),"",Short3[[#This Row],[Adj Close]]/AO721-1)</f>
        <v>2.8492117351116564E-2</v>
      </c>
      <c r="AQ720" s="32">
        <v>40049</v>
      </c>
      <c r="AR720" s="47">
        <v>1.1482349999999999</v>
      </c>
      <c r="AS720" s="36">
        <f>IF(ISBLANK(AR721),"",Short4[[#This Row],[Adj Close]]/AR721-1)</f>
        <v>-3.4884150964330063E-2</v>
      </c>
      <c r="AT720" s="40">
        <v>40049</v>
      </c>
      <c r="AU720" s="42">
        <v>39.690761999999999</v>
      </c>
      <c r="AV720" s="39">
        <f>IF(ISBLANK(AU721),"",Short5[[#This Row],[Adj Close]]/AU721-1)</f>
        <v>-8.5384018999866251E-2</v>
      </c>
      <c r="AZ720" s="40">
        <v>40049</v>
      </c>
      <c r="BA720" s="42">
        <v>10.953481</v>
      </c>
      <c r="BB720" s="39">
        <f>IF(ISBLANK(BA721),"",Short7[[#This Row],[Adj Close]]/BA721-1)</f>
        <v>8.0713955253461922E-3</v>
      </c>
    </row>
    <row r="721" spans="1:54" x14ac:dyDescent="0.25">
      <c r="A721" s="40">
        <v>40042</v>
      </c>
      <c r="B721" s="42">
        <v>1026.130005</v>
      </c>
      <c r="C721" s="39">
        <f>IF(ISBLANK(B722), "", GSPC[[#This Row],[Adj Close]]/B722-1)</f>
        <v>2.1950201084907306E-2</v>
      </c>
      <c r="G721" s="32">
        <v>40042</v>
      </c>
      <c r="H721">
        <v>17.346343999999998</v>
      </c>
      <c r="I721" s="36">
        <f>IF(ISBLANK(H722),"",Long1[[#This Row],[Adj Close]]/H722-1)</f>
        <v>4.5396147623449234E-2</v>
      </c>
      <c r="P721" s="40">
        <v>40042</v>
      </c>
      <c r="Q721" s="38">
        <v>22.436464000000001</v>
      </c>
      <c r="R721" s="39">
        <f>IF(ISBLANK(Q722),"",Long4[[#This Row],[Adj Close]]/Q722-1)</f>
        <v>7.3823036905682482E-3</v>
      </c>
      <c r="V721" s="40">
        <v>40042</v>
      </c>
      <c r="W721" s="38">
        <v>12.105</v>
      </c>
      <c r="X721" s="39">
        <f>IF(ISBLANK(W722),"",Long6[[#This Row],[Adj Close]]/W722-1)</f>
        <v>-1.4250814332247508E-2</v>
      </c>
      <c r="Y721" s="32">
        <v>40042</v>
      </c>
      <c r="Z721">
        <v>30.803387000000001</v>
      </c>
      <c r="AA721" s="36">
        <f>IF(ISBLANK(Z722),"",Long7[[#This Row],[Adj Close]]/Z722-1)</f>
        <v>-6.8825880456798161E-2</v>
      </c>
      <c r="AE721" s="32">
        <v>40042</v>
      </c>
      <c r="AF721" s="47">
        <v>12.946572</v>
      </c>
      <c r="AG721" s="36">
        <f>IF(ISBLANK(AF722),"",Short0[[#This Row],[Adj Close]]/AF722-1)</f>
        <v>8.2773661544390587E-2</v>
      </c>
      <c r="AH721" s="40">
        <v>40042</v>
      </c>
      <c r="AI721" s="42">
        <v>25.121635000000001</v>
      </c>
      <c r="AJ721" s="39">
        <f>IF(ISBLANK(AH722),"",Short1[[#This Row],[Adj Close]]/AH722-1)</f>
        <v>-0.99937250818034218</v>
      </c>
      <c r="AN721" s="40">
        <v>40042</v>
      </c>
      <c r="AO721" s="42">
        <v>13.176662</v>
      </c>
      <c r="AP721" s="39">
        <f>IF(ISBLANK(AO722),"",Short3[[#This Row],[Adj Close]]/AO722-1)</f>
        <v>2.8591871800301982E-2</v>
      </c>
      <c r="AQ721" s="32">
        <v>40042</v>
      </c>
      <c r="AR721" s="47">
        <v>1.189738</v>
      </c>
      <c r="AS721" s="36">
        <f>IF(ISBLANK(AR722),"",Short4[[#This Row],[Adj Close]]/AR722-1)</f>
        <v>1.1765426229884746E-2</v>
      </c>
      <c r="AT721" s="40">
        <v>40042</v>
      </c>
      <c r="AU721" s="42">
        <v>43.396095000000003</v>
      </c>
      <c r="AV721" s="39">
        <f>IF(ISBLANK(AU722),"",Short5[[#This Row],[Adj Close]]/AU722-1)</f>
        <v>7.2133876553359677E-3</v>
      </c>
      <c r="AZ721" s="40">
        <v>40042</v>
      </c>
      <c r="BA721" s="42">
        <v>10.865779</v>
      </c>
      <c r="BB721" s="39">
        <f>IF(ISBLANK(BA722),"",Short7[[#This Row],[Adj Close]]/BA722-1)</f>
        <v>8.2524603128505847E-2</v>
      </c>
    </row>
    <row r="722" spans="1:54" x14ac:dyDescent="0.25">
      <c r="A722" s="40">
        <v>40035</v>
      </c>
      <c r="B722" s="42">
        <v>1004.090027</v>
      </c>
      <c r="C722" s="39">
        <f>IF(ISBLANK(B723), "", GSPC[[#This Row],[Adj Close]]/B723-1)</f>
        <v>-6.3236809501163727E-3</v>
      </c>
      <c r="G722" s="32">
        <v>40035</v>
      </c>
      <c r="H722">
        <v>16.593081999999999</v>
      </c>
      <c r="I722" s="36">
        <f>IF(ISBLANK(H723),"",Long1[[#This Row],[Adj Close]]/H723-1)</f>
        <v>4.1163544408524544E-3</v>
      </c>
      <c r="P722" s="40">
        <v>40035</v>
      </c>
      <c r="Q722" s="38">
        <v>22.272044999999999</v>
      </c>
      <c r="R722" s="39">
        <f>IF(ISBLANK(Q723),"",Long4[[#This Row],[Adj Close]]/Q723-1)</f>
        <v>-2.8972757535222993E-2</v>
      </c>
      <c r="V722" s="40">
        <v>40035</v>
      </c>
      <c r="W722" s="38">
        <v>12.28</v>
      </c>
      <c r="X722" s="39">
        <f>IF(ISBLANK(W723),"",Long6[[#This Row],[Adj Close]]/W723-1)</f>
        <v>9.0386195562859317E-3</v>
      </c>
      <c r="Y722" s="32">
        <v>40035</v>
      </c>
      <c r="Z722">
        <v>33.080157999999997</v>
      </c>
      <c r="AA722" s="36">
        <f>IF(ISBLANK(Z723),"",Long7[[#This Row],[Adj Close]]/Z723-1)</f>
        <v>0.13563214208104624</v>
      </c>
      <c r="AE722" s="32">
        <v>40035</v>
      </c>
      <c r="AF722" s="47">
        <v>11.956859</v>
      </c>
      <c r="AG722" s="36">
        <f>IF(ISBLANK(AF723),"",Short0[[#This Row],[Adj Close]]/AF723-1)</f>
        <v>-1.4890573367661863E-3</v>
      </c>
      <c r="AH722" s="40">
        <v>40035</v>
      </c>
      <c r="AI722" s="42">
        <v>24.418043000000001</v>
      </c>
      <c r="AJ722" s="39">
        <f>IF(ISBLANK(AH723),"",Short1[[#This Row],[Adj Close]]/AH723-1)</f>
        <v>-0.99938997594184076</v>
      </c>
      <c r="AN722" s="40">
        <v>40035</v>
      </c>
      <c r="AO722" s="42">
        <v>12.810389000000001</v>
      </c>
      <c r="AP722" s="39">
        <f>IF(ISBLANK(AO723),"",Short3[[#This Row],[Adj Close]]/AO723-1)</f>
        <v>6.0651967354438341E-2</v>
      </c>
      <c r="AQ722" s="32">
        <v>40035</v>
      </c>
      <c r="AR722" s="47">
        <v>1.1759029999999999</v>
      </c>
      <c r="AS722" s="36">
        <f>IF(ISBLANK(AR723),"",Short4[[#This Row],[Adj Close]]/AR723-1)</f>
        <v>-2.2989069204002899E-2</v>
      </c>
      <c r="AT722" s="40">
        <v>40035</v>
      </c>
      <c r="AU722" s="42">
        <v>43.085304000000001</v>
      </c>
      <c r="AV722" s="39">
        <f>IF(ISBLANK(AU723),"",Short5[[#This Row],[Adj Close]]/AU723-1)</f>
        <v>6.3044640785123729E-3</v>
      </c>
      <c r="AZ722" s="40">
        <v>40035</v>
      </c>
      <c r="BA722" s="42">
        <v>10.037443</v>
      </c>
      <c r="BB722" s="39">
        <f>IF(ISBLANK(BA723),"",Short7[[#This Row],[Adj Close]]/BA723-1)</f>
        <v>-0.17993634554194116</v>
      </c>
    </row>
    <row r="723" spans="1:54" x14ac:dyDescent="0.25">
      <c r="A723" s="40">
        <v>40028</v>
      </c>
      <c r="B723" s="42">
        <v>1010.47998</v>
      </c>
      <c r="C723" s="39">
        <f>IF(ISBLANK(B724), "", GSPC[[#This Row],[Adj Close]]/B724-1)</f>
        <v>2.3291611441074389E-2</v>
      </c>
      <c r="G723" s="32">
        <v>40028</v>
      </c>
      <c r="H723">
        <v>16.525058999999999</v>
      </c>
      <c r="I723" s="36">
        <f>IF(ISBLANK(H724),"",Long1[[#This Row],[Adj Close]]/H724-1)</f>
        <v>-5.3030123734854162E-2</v>
      </c>
      <c r="P723" s="40">
        <v>40028</v>
      </c>
      <c r="Q723" s="38">
        <v>22.936581</v>
      </c>
      <c r="R723" s="39">
        <f>IF(ISBLANK(Q724),"",Long4[[#This Row],[Adj Close]]/Q724-1)</f>
        <v>3.0788405973477762E-2</v>
      </c>
      <c r="V723" s="40">
        <v>40028</v>
      </c>
      <c r="W723" s="38">
        <v>12.17</v>
      </c>
      <c r="X723" s="39">
        <f>IF(ISBLANK(W724),"",Long6[[#This Row],[Adj Close]]/W724-1)</f>
        <v>1.5435961618690097E-2</v>
      </c>
      <c r="Y723" s="32">
        <v>40028</v>
      </c>
      <c r="Z723">
        <v>29.129290000000001</v>
      </c>
      <c r="AA723" s="36">
        <f>IF(ISBLANK(Z724),"",Long7[[#This Row],[Adj Close]]/Z724-1)</f>
        <v>8.7500041533583373E-2</v>
      </c>
      <c r="AE723" s="32">
        <v>40028</v>
      </c>
      <c r="AF723" s="47">
        <v>11.974690000000001</v>
      </c>
      <c r="AG723" s="36">
        <f>IF(ISBLANK(AF724),"",Short0[[#This Row],[Adj Close]]/AF724-1)</f>
        <v>0.1342901717250844</v>
      </c>
      <c r="AH723" s="40">
        <v>40028</v>
      </c>
      <c r="AI723" s="42">
        <v>26.636042</v>
      </c>
      <c r="AJ723" s="39">
        <f>IF(ISBLANK(AH724),"",Short1[[#This Row],[Adj Close]]/AH724-1)</f>
        <v>-0.99933444836460861</v>
      </c>
      <c r="AN723" s="40">
        <v>40028</v>
      </c>
      <c r="AO723" s="42">
        <v>12.077844000000001</v>
      </c>
      <c r="AP723" s="39">
        <f>IF(ISBLANK(AO724),"",Short3[[#This Row],[Adj Close]]/AO724-1)</f>
        <v>0</v>
      </c>
      <c r="AQ723" s="32">
        <v>40028</v>
      </c>
      <c r="AR723" s="47">
        <v>1.2035720000000001</v>
      </c>
      <c r="AS723" s="36">
        <f>IF(ISBLANK(AR724),"",Short4[[#This Row],[Adj Close]]/AR724-1)</f>
        <v>0</v>
      </c>
      <c r="AT723" s="40">
        <v>40028</v>
      </c>
      <c r="AU723" s="42">
        <v>42.815376000000001</v>
      </c>
      <c r="AV723" s="39">
        <f>IF(ISBLANK(AU724),"",Short5[[#This Row],[Adj Close]]/AU724-1)</f>
        <v>3.1256640997196605E-2</v>
      </c>
      <c r="AZ723" s="40">
        <v>40028</v>
      </c>
      <c r="BA723" s="42">
        <v>12.239834</v>
      </c>
      <c r="BB723" s="39">
        <f>IF(ISBLANK(BA724),"",Short7[[#This Row],[Adj Close]]/BA724-1)</f>
        <v>3.374488029637801E-2</v>
      </c>
    </row>
    <row r="724" spans="1:54" x14ac:dyDescent="0.25">
      <c r="A724" s="40">
        <v>40021</v>
      </c>
      <c r="B724" s="42">
        <v>987.47997999999995</v>
      </c>
      <c r="C724" s="39">
        <f>IF(ISBLANK(B725), "", GSPC[[#This Row],[Adj Close]]/B725-1)</f>
        <v>8.3940627780767496E-3</v>
      </c>
      <c r="G724" s="32">
        <v>40021</v>
      </c>
      <c r="H724">
        <v>17.450458999999999</v>
      </c>
      <c r="I724" s="36">
        <f>IF(ISBLANK(H725),"",Long1[[#This Row],[Adj Close]]/H725-1)</f>
        <v>6.8825793144345671E-2</v>
      </c>
      <c r="P724" s="40">
        <v>40021</v>
      </c>
      <c r="Q724" s="38">
        <v>22.251493</v>
      </c>
      <c r="R724" s="39">
        <f>IF(ISBLANK(Q725),"",Long4[[#This Row],[Adj Close]]/Q725-1)</f>
        <v>-1.2165442884663369E-2</v>
      </c>
      <c r="V724" s="40">
        <v>40021</v>
      </c>
      <c r="W724" s="38">
        <v>11.984999999999999</v>
      </c>
      <c r="X724" s="39">
        <f>IF(ISBLANK(W725),"",Long6[[#This Row],[Adj Close]]/W725-1)</f>
        <v>-0.15894736842105273</v>
      </c>
      <c r="Y724" s="32">
        <v>40021</v>
      </c>
      <c r="Z724">
        <v>26.785553</v>
      </c>
      <c r="AA724" s="36">
        <f>IF(ISBLANK(Z725),"",Long7[[#This Row],[Adj Close]]/Z725-1)</f>
        <v>6.6666664011835852E-2</v>
      </c>
      <c r="AE724" s="32">
        <v>40021</v>
      </c>
      <c r="AF724" s="47">
        <v>10.556990000000001</v>
      </c>
      <c r="AG724" s="36">
        <f>IF(ISBLANK(AF725),"",Short0[[#This Row],[Adj Close]]/AF725-1)</f>
        <v>7.0101821445379908E-2</v>
      </c>
      <c r="AH724" s="40">
        <v>40021</v>
      </c>
      <c r="AI724" s="42">
        <v>25.041235</v>
      </c>
      <c r="AJ724" s="39">
        <f>IF(ISBLANK(AH725),"",Short1[[#This Row],[Adj Close]]/AH725-1)</f>
        <v>-0.99937418815914425</v>
      </c>
      <c r="AN724" s="40">
        <v>40021</v>
      </c>
      <c r="AO724" s="42">
        <v>12.077844000000001</v>
      </c>
      <c r="AP724" s="39">
        <f>IF(ISBLANK(AO725),"",Short3[[#This Row],[Adj Close]]/AO725-1)</f>
        <v>-4.765357671494741E-2</v>
      </c>
      <c r="AQ724" s="32">
        <v>40021</v>
      </c>
      <c r="AR724" s="47">
        <v>1.2035720000000001</v>
      </c>
      <c r="AS724" s="36">
        <f>IF(ISBLANK(AR725),"",Short4[[#This Row],[Adj Close]]/AR725-1)</f>
        <v>2.3530002049488852E-2</v>
      </c>
      <c r="AT724" s="40">
        <v>40021</v>
      </c>
      <c r="AU724" s="42">
        <v>41.517673000000002</v>
      </c>
      <c r="AV724" s="39">
        <f>IF(ISBLANK(AU725),"",Short5[[#This Row],[Adj Close]]/AU725-1)</f>
        <v>-2.4322016784904865E-2</v>
      </c>
      <c r="AZ724" s="40">
        <v>40021</v>
      </c>
      <c r="BA724" s="42">
        <v>11.840285</v>
      </c>
      <c r="BB724" s="39">
        <f>IF(ISBLANK(BA725),"",Short7[[#This Row],[Adj Close]]/BA725-1)</f>
        <v>-2.0161268966540025E-2</v>
      </c>
    </row>
    <row r="725" spans="1:54" x14ac:dyDescent="0.25">
      <c r="A725" s="40">
        <v>40014</v>
      </c>
      <c r="B725" s="42">
        <v>979.26000999999997</v>
      </c>
      <c r="C725" s="39">
        <f>IF(ISBLANK(B726), "", GSPC[[#This Row],[Adj Close]]/B726-1)</f>
        <v>4.1344993293429333E-2</v>
      </c>
      <c r="G725" s="32">
        <v>40014</v>
      </c>
      <c r="H725">
        <v>16.326757000000001</v>
      </c>
      <c r="I725" s="36">
        <f>IF(ISBLANK(H726),"",Long1[[#This Row],[Adj Close]]/H726-1)</f>
        <v>2.6016732861975811E-2</v>
      </c>
      <c r="P725" s="40">
        <v>40014</v>
      </c>
      <c r="Q725" s="38">
        <v>22.525525999999999</v>
      </c>
      <c r="R725" s="39">
        <f>IF(ISBLANK(Q726),"",Long4[[#This Row],[Adj Close]]/Q726-1)</f>
        <v>8.1579123383905161E-2</v>
      </c>
      <c r="V725" s="40">
        <v>40014</v>
      </c>
      <c r="W725" s="38">
        <v>14.25</v>
      </c>
      <c r="X725" s="39">
        <f>IF(ISBLANK(W726),"",Long6[[#This Row],[Adj Close]]/W726-1)</f>
        <v>-1.2816072047107774E-2</v>
      </c>
      <c r="Y725" s="32">
        <v>40014</v>
      </c>
      <c r="Z725">
        <v>25.111456</v>
      </c>
      <c r="AA725" s="36">
        <f>IF(ISBLANK(Z726),"",Long7[[#This Row],[Adj Close]]/Z726-1)</f>
        <v>0</v>
      </c>
      <c r="AE725" s="32">
        <v>40014</v>
      </c>
      <c r="AF725" s="47">
        <v>9.8654069999999994</v>
      </c>
      <c r="AG725" s="36">
        <f>IF(ISBLANK(AF726),"",Short0[[#This Row],[Adj Close]]/AF726-1)</f>
        <v>0.14065677614091898</v>
      </c>
      <c r="AH725" s="40">
        <v>40014</v>
      </c>
      <c r="AI725" s="42">
        <v>24.491764</v>
      </c>
      <c r="AJ725" s="39">
        <f>IF(ISBLANK(AH726),"",Short1[[#This Row],[Adj Close]]/AH726-1)</f>
        <v>-0.99938781303271929</v>
      </c>
      <c r="AN725" s="40">
        <v>40014</v>
      </c>
      <c r="AO725" s="42">
        <v>12.682195999999999</v>
      </c>
      <c r="AP725" s="39">
        <f>IF(ISBLANK(AO726),"",Short3[[#This Row],[Adj Close]]/AO726-1)</f>
        <v>0.11334428107882988</v>
      </c>
      <c r="AQ725" s="32">
        <v>40014</v>
      </c>
      <c r="AR725" s="47">
        <v>1.1759029999999999</v>
      </c>
      <c r="AS725" s="36">
        <f>IF(ISBLANK(AR726),"",Short4[[#This Row],[Adj Close]]/AR726-1)</f>
        <v>-1.1628610668903638E-2</v>
      </c>
      <c r="AT725" s="40">
        <v>40014</v>
      </c>
      <c r="AU725" s="42">
        <v>42.552638999999999</v>
      </c>
      <c r="AV725" s="39">
        <f>IF(ISBLANK(AU726),"",Short5[[#This Row],[Adj Close]]/AU726-1)</f>
        <v>7.849029137606478E-2</v>
      </c>
      <c r="AZ725" s="40">
        <v>40014</v>
      </c>
      <c r="BA725" s="42">
        <v>12.083912</v>
      </c>
      <c r="BB725" s="39">
        <f>IF(ISBLANK(BA726),"",Short7[[#This Row],[Adj Close]]/BA726-1)</f>
        <v>0.12318837616116629</v>
      </c>
    </row>
    <row r="726" spans="1:54" x14ac:dyDescent="0.25">
      <c r="A726" s="40">
        <v>40007</v>
      </c>
      <c r="B726" s="42">
        <v>940.38000499999998</v>
      </c>
      <c r="C726" s="39">
        <f>IF(ISBLANK(B727), "", GSPC[[#This Row],[Adj Close]]/B727-1)</f>
        <v>6.9671151765545725E-2</v>
      </c>
      <c r="G726" s="32">
        <v>40007</v>
      </c>
      <c r="H726">
        <v>15.912758999999999</v>
      </c>
      <c r="I726" s="36">
        <f>IF(ISBLANK(H727),"",Long1[[#This Row],[Adj Close]]/H727-1)</f>
        <v>5.3431632158584597E-2</v>
      </c>
      <c r="P726" s="40">
        <v>40007</v>
      </c>
      <c r="Q726" s="38">
        <v>20.826516999999999</v>
      </c>
      <c r="R726" s="39">
        <f>IF(ISBLANK(Q727),"",Long4[[#This Row],[Adj Close]]/Q727-1)</f>
        <v>0.14199824882595236</v>
      </c>
      <c r="V726" s="40">
        <v>40007</v>
      </c>
      <c r="W726" s="38">
        <v>14.435</v>
      </c>
      <c r="X726" s="39">
        <f>IF(ISBLANK(W727),"",Long6[[#This Row],[Adj Close]]/W727-1)</f>
        <v>-3.5415970598062119E-2</v>
      </c>
      <c r="Y726" s="32">
        <v>40007</v>
      </c>
      <c r="Z726">
        <v>25.111456</v>
      </c>
      <c r="AA726" s="36">
        <f>IF(ISBLANK(Z727),"",Long7[[#This Row],[Adj Close]]/Z727-1)</f>
        <v>-6.0150404643358746E-2</v>
      </c>
      <c r="AE726" s="32">
        <v>40007</v>
      </c>
      <c r="AF726" s="47">
        <v>8.6488829999999997</v>
      </c>
      <c r="AG726" s="36">
        <f>IF(ISBLANK(AF727),"",Short0[[#This Row],[Adj Close]]/AF727-1)</f>
        <v>0.17067300599164192</v>
      </c>
      <c r="AH726" s="40">
        <v>40007</v>
      </c>
      <c r="AI726" s="42">
        <v>24.243824</v>
      </c>
      <c r="AJ726" s="39">
        <f>IF(ISBLANK(AH727),"",Short1[[#This Row],[Adj Close]]/AH727-1)</f>
        <v>-0.99939390439999998</v>
      </c>
      <c r="AN726" s="40">
        <v>40007</v>
      </c>
      <c r="AO726" s="42">
        <v>11.391082000000001</v>
      </c>
      <c r="AP726" s="39">
        <f>IF(ISBLANK(AO727),"",Short3[[#This Row],[Adj Close]]/AO727-1)</f>
        <v>2.2185510393625263E-2</v>
      </c>
      <c r="AQ726" s="32">
        <v>40007</v>
      </c>
      <c r="AR726" s="47">
        <v>1.189738</v>
      </c>
      <c r="AS726" s="36">
        <f>IF(ISBLANK(AR727),"",Short4[[#This Row],[Adj Close]]/AR727-1)</f>
        <v>-4.4443944697262983E-2</v>
      </c>
      <c r="AT726" s="40">
        <v>40007</v>
      </c>
      <c r="AU726" s="42">
        <v>39.455745999999998</v>
      </c>
      <c r="AV726" s="39">
        <f>IF(ISBLANK(AU727),"",Short5[[#This Row],[Adj Close]]/AU727-1)</f>
        <v>0.20495994954380947</v>
      </c>
      <c r="AZ726" s="40">
        <v>40007</v>
      </c>
      <c r="BA726" s="42">
        <v>10.75858</v>
      </c>
      <c r="BB726" s="39">
        <f>IF(ISBLANK(BA727),"",Short7[[#This Row],[Adj Close]]/BA727-1)</f>
        <v>0.20261426511128877</v>
      </c>
    </row>
    <row r="727" spans="1:54" x14ac:dyDescent="0.25">
      <c r="A727" s="40">
        <v>40000</v>
      </c>
      <c r="B727" s="42">
        <v>879.13000499999998</v>
      </c>
      <c r="C727" s="39">
        <f>IF(ISBLANK(B728), "", GSPC[[#This Row],[Adj Close]]/B728-1)</f>
        <v>-1.9287809651606147E-2</v>
      </c>
      <c r="G727" s="32">
        <v>40000</v>
      </c>
      <c r="H727">
        <v>15.105639999999999</v>
      </c>
      <c r="I727" s="36">
        <f>IF(ISBLANK(H728),"",Long1[[#This Row],[Adj Close]]/H728-1)</f>
        <v>-2.6239054275477125E-2</v>
      </c>
      <c r="P727" s="40">
        <v>40000</v>
      </c>
      <c r="Q727" s="38">
        <v>18.236908</v>
      </c>
      <c r="R727" s="39">
        <f>IF(ISBLANK(Q728),"",Long4[[#This Row],[Adj Close]]/Q728-1)</f>
        <v>-6.4323384439994413E-2</v>
      </c>
      <c r="V727" s="40">
        <v>40000</v>
      </c>
      <c r="W727" s="38">
        <v>14.965</v>
      </c>
      <c r="X727" s="39">
        <f>IF(ISBLANK(W728),"",Long6[[#This Row],[Adj Close]]/W728-1)</f>
        <v>-8.3588487446417559E-2</v>
      </c>
      <c r="Y727" s="32">
        <v>40000</v>
      </c>
      <c r="Z727">
        <v>26.718589999999999</v>
      </c>
      <c r="AA727" s="36">
        <f>IF(ISBLANK(Z728),"",Long7[[#This Row],[Adj Close]]/Z728-1)</f>
        <v>-4.9874656065749257E-3</v>
      </c>
      <c r="AE727" s="32">
        <v>40000</v>
      </c>
      <c r="AF727" s="47">
        <v>7.3879580000000002</v>
      </c>
      <c r="AG727" s="36">
        <f>IF(ISBLANK(AF728),"",Short0[[#This Row],[Adj Close]]/AF728-1)</f>
        <v>-9.1702654116978199E-2</v>
      </c>
      <c r="AH727" s="40">
        <v>40000</v>
      </c>
      <c r="AI727" s="42">
        <v>21.958825999999998</v>
      </c>
      <c r="AJ727" s="39">
        <f>IF(ISBLANK(AH728),"",Short1[[#This Row],[Adj Close]]/AH728-1)</f>
        <v>-0.99945093326332113</v>
      </c>
      <c r="AN727" s="40">
        <v>40000</v>
      </c>
      <c r="AO727" s="42">
        <v>11.14385</v>
      </c>
      <c r="AP727" s="39">
        <f>IF(ISBLANK(AO728),"",Short3[[#This Row],[Adj Close]]/AO728-1)</f>
        <v>-2.0128608971887951E-2</v>
      </c>
      <c r="AQ727" s="32">
        <v>40000</v>
      </c>
      <c r="AR727" s="47">
        <v>1.245074</v>
      </c>
      <c r="AS727" s="36">
        <f>IF(ISBLANK(AR728),"",Short4[[#This Row],[Adj Close]]/AR728-1)</f>
        <v>4.6511080590852849E-2</v>
      </c>
      <c r="AT727" s="40">
        <v>40000</v>
      </c>
      <c r="AU727" s="42">
        <v>32.744446000000003</v>
      </c>
      <c r="AV727" s="39">
        <f>IF(ISBLANK(AU728),"",Short5[[#This Row],[Adj Close]]/AU728-1)</f>
        <v>-8.8228455694894015E-2</v>
      </c>
      <c r="AZ727" s="40">
        <v>40000</v>
      </c>
      <c r="BA727" s="42">
        <v>8.9459940000000007</v>
      </c>
      <c r="BB727" s="39">
        <f>IF(ISBLANK(BA728),"",Short7[[#This Row],[Adj Close]]/BA728-1)</f>
        <v>-0.10176120587785531</v>
      </c>
    </row>
    <row r="728" spans="1:54" x14ac:dyDescent="0.25">
      <c r="A728" s="40">
        <v>39993</v>
      </c>
      <c r="B728" s="42">
        <v>896.419983</v>
      </c>
      <c r="C728" s="39">
        <f>IF(ISBLANK(B729), "", GSPC[[#This Row],[Adj Close]]/B729-1)</f>
        <v>-2.4464077062642531E-2</v>
      </c>
      <c r="G728" s="32">
        <v>39993</v>
      </c>
      <c r="H728">
        <v>15.512677999999999</v>
      </c>
      <c r="I728" s="36">
        <f>IF(ISBLANK(H729),"",Long1[[#This Row],[Adj Close]]/H729-1)</f>
        <v>2.3175711007443756E-2</v>
      </c>
      <c r="P728" s="40">
        <v>39993</v>
      </c>
      <c r="Q728" s="38">
        <v>19.49061</v>
      </c>
      <c r="R728" s="39">
        <f>IF(ISBLANK(Q729),"",Long4[[#This Row],[Adj Close]]/Q729-1)</f>
        <v>-5.9192918015162799E-2</v>
      </c>
      <c r="V728" s="40">
        <v>39993</v>
      </c>
      <c r="W728" s="38">
        <v>16.329999999999998</v>
      </c>
      <c r="X728" s="39">
        <f>IF(ISBLANK(W729),"",Long6[[#This Row],[Adj Close]]/W729-1)</f>
        <v>-1.5375279793505059E-2</v>
      </c>
      <c r="Y728" s="32">
        <v>39993</v>
      </c>
      <c r="Z728">
        <v>26.852516000000001</v>
      </c>
      <c r="AA728" s="36">
        <f>IF(ISBLANK(Z729),"",Long7[[#This Row],[Adj Close]]/Z729-1)</f>
        <v>-4.9763084075985065E-2</v>
      </c>
      <c r="AE728" s="32">
        <v>39993</v>
      </c>
      <c r="AF728" s="47">
        <v>8.1338539999999995</v>
      </c>
      <c r="AG728" s="36">
        <f>IF(ISBLANK(AF729),"",Short0[[#This Row],[Adj Close]]/AF729-1)</f>
        <v>-2.1788320473918876E-3</v>
      </c>
      <c r="AH728" s="40">
        <v>39993</v>
      </c>
      <c r="AI728" s="42">
        <v>21.407945999999999</v>
      </c>
      <c r="AJ728" s="39">
        <f>IF(ISBLANK(AH729),"",Short1[[#This Row],[Adj Close]]/AH729-1)</f>
        <v>-0.99946461396488773</v>
      </c>
      <c r="AN728" s="40">
        <v>39993</v>
      </c>
      <c r="AO728" s="42">
        <v>11.372768000000001</v>
      </c>
      <c r="AP728" s="39">
        <f>IF(ISBLANK(AO729),"",Short3[[#This Row],[Adj Close]]/AO729-1)</f>
        <v>-7.4515813708675327E-2</v>
      </c>
      <c r="AQ728" s="32">
        <v>39993</v>
      </c>
      <c r="AR728" s="47">
        <v>1.189738</v>
      </c>
      <c r="AS728" s="36">
        <f>IF(ISBLANK(AR729),"",Short4[[#This Row],[Adj Close]]/AR729-1)</f>
        <v>-1.149411917193166E-2</v>
      </c>
      <c r="AT728" s="40">
        <v>39993</v>
      </c>
      <c r="AU728" s="42">
        <v>35.912993999999998</v>
      </c>
      <c r="AV728" s="39">
        <f>IF(ISBLANK(AU729),"",Short5[[#This Row],[Adj Close]]/AU729-1)</f>
        <v>4.0599648364012975E-2</v>
      </c>
      <c r="AZ728" s="40">
        <v>39993</v>
      </c>
      <c r="BA728" s="42">
        <v>9.9594830000000005</v>
      </c>
      <c r="BB728" s="39">
        <f>IF(ISBLANK(BA729),"",Short7[[#This Row],[Adj Close]]/BA729-1)</f>
        <v>5.9055579369058364E-3</v>
      </c>
    </row>
    <row r="729" spans="1:54" x14ac:dyDescent="0.25">
      <c r="A729" s="40">
        <v>39986</v>
      </c>
      <c r="B729" s="42">
        <v>918.90002400000003</v>
      </c>
      <c r="C729" s="39">
        <f>IF(ISBLANK(B730), "", GSPC[[#This Row],[Adj Close]]/B730-1)</f>
        <v>-2.5291795214913426E-3</v>
      </c>
      <c r="G729" s="32">
        <v>39986</v>
      </c>
      <c r="H729">
        <v>15.161303999999999</v>
      </c>
      <c r="I729" s="36">
        <f>IF(ISBLANK(H730),"",Long1[[#This Row],[Adj Close]]/H730-1)</f>
        <v>-2.4619359241615402E-2</v>
      </c>
      <c r="P729" s="40">
        <v>39986</v>
      </c>
      <c r="Q729" s="38">
        <v>20.716904</v>
      </c>
      <c r="R729" s="39">
        <f>IF(ISBLANK(Q730),"",Long4[[#This Row],[Adj Close]]/Q730-1)</f>
        <v>-7.5485963073469442E-3</v>
      </c>
      <c r="V729" s="40">
        <v>39986</v>
      </c>
      <c r="W729" s="38">
        <v>16.584999</v>
      </c>
      <c r="X729" s="39">
        <f>IF(ISBLANK(W730),"",Long6[[#This Row],[Adj Close]]/W730-1)</f>
        <v>-3.4071112405358317E-2</v>
      </c>
      <c r="Y729" s="32">
        <v>39986</v>
      </c>
      <c r="Z729">
        <v>28.258759000000001</v>
      </c>
      <c r="AA729" s="36">
        <f>IF(ISBLANK(Z730),"",Long7[[#This Row],[Adj Close]]/Z730-1)</f>
        <v>-5.5928408568831522E-2</v>
      </c>
      <c r="AE729" s="32">
        <v>39986</v>
      </c>
      <c r="AF729" s="47">
        <v>8.1516149999999996</v>
      </c>
      <c r="AG729" s="36">
        <f>IF(ISBLANK(AF730),"",Short0[[#This Row],[Adj Close]]/AF730-1)</f>
        <v>0.17843339021460869</v>
      </c>
      <c r="AH729" s="40">
        <v>39986</v>
      </c>
      <c r="AI729" s="42">
        <v>22.408939</v>
      </c>
      <c r="AJ729" s="39">
        <f>IF(ISBLANK(AH730),"",Short1[[#This Row],[Adj Close]]/AH730-1)</f>
        <v>-0.99943948225318291</v>
      </c>
      <c r="AN729" s="40">
        <v>39986</v>
      </c>
      <c r="AO729" s="42">
        <v>12.288451999999999</v>
      </c>
      <c r="AP729" s="39">
        <f>IF(ISBLANK(AO730),"",Short3[[#This Row],[Adj Close]]/AO730-1)</f>
        <v>2.7565212410437301E-2</v>
      </c>
      <c r="AQ729" s="32">
        <v>39986</v>
      </c>
      <c r="AR729" s="47">
        <v>1.2035720000000001</v>
      </c>
      <c r="AS729" s="36">
        <f>IF(ISBLANK(AR730),"",Short4[[#This Row],[Adj Close]]/AR730-1)</f>
        <v>-3.3332958522947154E-2</v>
      </c>
      <c r="AT729" s="40">
        <v>39986</v>
      </c>
      <c r="AU729" s="42">
        <v>34.511825999999999</v>
      </c>
      <c r="AV729" s="39">
        <f>IF(ISBLANK(AU730),"",Short5[[#This Row],[Adj Close]]/AU730-1)</f>
        <v>-6.673866271186002E-2</v>
      </c>
      <c r="AZ729" s="40">
        <v>39986</v>
      </c>
      <c r="BA729" s="42">
        <v>9.9010119999999997</v>
      </c>
      <c r="BB729" s="39">
        <f>IF(ISBLANK(BA730),"",Short7[[#This Row],[Adj Close]]/BA730-1)</f>
        <v>3.2520228549499208E-2</v>
      </c>
    </row>
    <row r="730" spans="1:54" x14ac:dyDescent="0.25">
      <c r="A730" s="40">
        <v>39979</v>
      </c>
      <c r="B730" s="42">
        <v>921.22997999999995</v>
      </c>
      <c r="C730" s="39">
        <f>IF(ISBLANK(B731), "", GSPC[[#This Row],[Adj Close]]/B731-1)</f>
        <v>-2.6400102957269245E-2</v>
      </c>
      <c r="G730" s="32">
        <v>39979</v>
      </c>
      <c r="H730">
        <v>15.543987</v>
      </c>
      <c r="I730" s="36">
        <f>IF(ISBLANK(H731),"",Long1[[#This Row],[Adj Close]]/H731-1)</f>
        <v>-8.9278708602690826E-2</v>
      </c>
      <c r="P730" s="40">
        <v>39979</v>
      </c>
      <c r="Q730" s="38">
        <v>20.874476999999999</v>
      </c>
      <c r="R730" s="39">
        <f>IF(ISBLANK(Q731),"",Long4[[#This Row],[Adj Close]]/Q731-1)</f>
        <v>-0.12868197439308515</v>
      </c>
      <c r="V730" s="40">
        <v>39979</v>
      </c>
      <c r="W730" s="38">
        <v>17.170000000000002</v>
      </c>
      <c r="X730" s="39">
        <f>IF(ISBLANK(W731),"",Long6[[#This Row],[Adj Close]]/W731-1)</f>
        <v>-1.9697346257341986E-2</v>
      </c>
      <c r="Y730" s="32">
        <v>39979</v>
      </c>
      <c r="Z730">
        <v>29.932856000000001</v>
      </c>
      <c r="AA730" s="36">
        <f>IF(ISBLANK(Z731),"",Long7[[#This Row],[Adj Close]]/Z731-1)</f>
        <v>-0.10599997771933234</v>
      </c>
      <c r="AE730" s="32">
        <v>39979</v>
      </c>
      <c r="AF730" s="47">
        <v>6.917332</v>
      </c>
      <c r="AG730" s="36">
        <f>IF(ISBLANK(AF731),"",Short0[[#This Row],[Adj Close]]/AF731-1)</f>
        <v>-2.3809191163759236E-2</v>
      </c>
      <c r="AH730" s="40">
        <v>39979</v>
      </c>
      <c r="AI730" s="42">
        <v>22.942799000000001</v>
      </c>
      <c r="AJ730" s="39">
        <f>IF(ISBLANK(AH731),"",Short1[[#This Row],[Adj Close]]/AH731-1)</f>
        <v>-0.99942602824477134</v>
      </c>
      <c r="AN730" s="40">
        <v>39979</v>
      </c>
      <c r="AO730" s="42">
        <v>11.958805</v>
      </c>
      <c r="AP730" s="39">
        <f>IF(ISBLANK(AO731),"",Short3[[#This Row],[Adj Close]]/AO731-1)</f>
        <v>-4.1115941468871764E-2</v>
      </c>
      <c r="AQ730" s="32">
        <v>39979</v>
      </c>
      <c r="AR730" s="47">
        <v>1.245074</v>
      </c>
      <c r="AS730" s="36">
        <f>IF(ISBLANK(AR731),"",Short4[[#This Row],[Adj Close]]/AR731-1)</f>
        <v>-4.2553469633831109E-2</v>
      </c>
      <c r="AT730" s="40">
        <v>39979</v>
      </c>
      <c r="AU730" s="42">
        <v>36.979809000000003</v>
      </c>
      <c r="AV730" s="39">
        <f>IF(ISBLANK(AU731),"",Short5[[#This Row],[Adj Close]]/AU731-1)</f>
        <v>-0.16276102554108263</v>
      </c>
      <c r="AZ730" s="40">
        <v>39979</v>
      </c>
      <c r="BA730" s="42">
        <v>9.5891699999999993</v>
      </c>
      <c r="BB730" s="39">
        <f>IF(ISBLANK(BA731),"",Short7[[#This Row],[Adj Close]]/BA731-1)</f>
        <v>-4.927520541002306E-2</v>
      </c>
    </row>
    <row r="731" spans="1:54" x14ac:dyDescent="0.25">
      <c r="A731" s="40">
        <v>39972</v>
      </c>
      <c r="B731" s="42">
        <v>946.21002199999998</v>
      </c>
      <c r="C731" s="39">
        <f>IF(ISBLANK(B732), "", GSPC[[#This Row],[Adj Close]]/B732-1)</f>
        <v>6.5100094929524399E-3</v>
      </c>
      <c r="G731" s="32">
        <v>39972</v>
      </c>
      <c r="H731">
        <v>17.067775999999999</v>
      </c>
      <c r="I731" s="36">
        <f>IF(ISBLANK(H732),"",Long1[[#This Row],[Adj Close]]/H732-1)</f>
        <v>-4.0484679653836952E-2</v>
      </c>
      <c r="P731" s="40">
        <v>39972</v>
      </c>
      <c r="Q731" s="38">
        <v>23.957356999999998</v>
      </c>
      <c r="R731" s="39">
        <f>IF(ISBLANK(Q732),"",Long4[[#This Row],[Adj Close]]/Q732-1)</f>
        <v>1.6373133921211869E-2</v>
      </c>
      <c r="V731" s="40">
        <v>39972</v>
      </c>
      <c r="W731" s="38">
        <v>17.514999</v>
      </c>
      <c r="X731" s="39">
        <f>IF(ISBLANK(W732),"",Long6[[#This Row],[Adj Close]]/W732-1)</f>
        <v>0.12347652341244375</v>
      </c>
      <c r="Y731" s="32">
        <v>39972</v>
      </c>
      <c r="Z731">
        <v>33.481940999999999</v>
      </c>
      <c r="AA731" s="36">
        <f>IF(ISBLANK(Z732),"",Long7[[#This Row],[Adj Close]]/Z732-1)</f>
        <v>-0.15254236473039229</v>
      </c>
      <c r="AE731" s="32">
        <v>39972</v>
      </c>
      <c r="AF731" s="47">
        <v>7.0860450000000004</v>
      </c>
      <c r="AG731" s="36">
        <f>IF(ISBLANK(AF732),"",Short0[[#This Row],[Adj Close]]/AF732-1)</f>
        <v>-5.5621111092156617E-2</v>
      </c>
      <c r="AH731" s="40">
        <v>39972</v>
      </c>
      <c r="AI731" s="42">
        <v>25.725559000000001</v>
      </c>
      <c r="AJ731" s="39">
        <f>IF(ISBLANK(AH732),"",Short1[[#This Row],[Adj Close]]/AH732-1)</f>
        <v>-0.99935629778556234</v>
      </c>
      <c r="AN731" s="40">
        <v>39972</v>
      </c>
      <c r="AO731" s="42">
        <v>12.471586</v>
      </c>
      <c r="AP731" s="39">
        <f>IF(ISBLANK(AO732),"",Short3[[#This Row],[Adj Close]]/AO732-1)</f>
        <v>-5.8395314982842006E-3</v>
      </c>
      <c r="AQ731" s="32">
        <v>39972</v>
      </c>
      <c r="AR731" s="47">
        <v>1.300411</v>
      </c>
      <c r="AS731" s="36">
        <f>IF(ISBLANK(AR732),"",Short4[[#This Row],[Adj Close]]/AR732-1)</f>
        <v>3.2967460688152039E-2</v>
      </c>
      <c r="AT731" s="40">
        <v>39972</v>
      </c>
      <c r="AU731" s="42">
        <v>44.168762000000001</v>
      </c>
      <c r="AV731" s="39">
        <f>IF(ISBLANK(AU732),"",Short5[[#This Row],[Adj Close]]/AU732-1)</f>
        <v>4.4231253797767822E-2</v>
      </c>
      <c r="AZ731" s="40">
        <v>39972</v>
      </c>
      <c r="BA731" s="42">
        <v>10.086168000000001</v>
      </c>
      <c r="BB731" s="39">
        <f>IF(ISBLANK(BA732),"",Short7[[#This Row],[Adj Close]]/BA732-1)</f>
        <v>3.8795925905246165E-3</v>
      </c>
    </row>
    <row r="732" spans="1:54" x14ac:dyDescent="0.25">
      <c r="A732" s="40">
        <v>39965</v>
      </c>
      <c r="B732" s="42">
        <v>940.09002699999996</v>
      </c>
      <c r="C732" s="39">
        <f>IF(ISBLANK(B733), "", GSPC[[#This Row],[Adj Close]]/B733-1)</f>
        <v>2.2793058356838092E-2</v>
      </c>
      <c r="G732" s="32">
        <v>39965</v>
      </c>
      <c r="H732">
        <v>17.787914000000001</v>
      </c>
      <c r="I732" s="36">
        <f>IF(ISBLANK(H733),"",Long1[[#This Row],[Adj Close]]/H733-1)</f>
        <v>3.9016399283759773E-2</v>
      </c>
      <c r="P732" s="40">
        <v>39965</v>
      </c>
      <c r="Q732" s="38">
        <v>23.571418999999999</v>
      </c>
      <c r="R732" s="39">
        <f>IF(ISBLANK(Q733),"",Long4[[#This Row],[Adj Close]]/Q733-1)</f>
        <v>-2.7111133582560121E-2</v>
      </c>
      <c r="V732" s="40">
        <v>39965</v>
      </c>
      <c r="W732" s="38">
        <v>15.59</v>
      </c>
      <c r="X732" s="39">
        <f>IF(ISBLANK(W733),"",Long6[[#This Row],[Adj Close]]/W733-1)</f>
        <v>8.6411149825784017E-2</v>
      </c>
      <c r="Y732" s="32">
        <v>39965</v>
      </c>
      <c r="Z732">
        <v>39.508690000000001</v>
      </c>
      <c r="AA732" s="36">
        <f>IF(ISBLANK(Z733),"",Long7[[#This Row],[Adj Close]]/Z733-1)</f>
        <v>0.16831680006254901</v>
      </c>
      <c r="AE732" s="32">
        <v>39965</v>
      </c>
      <c r="AF732" s="47">
        <v>7.5033919999999998</v>
      </c>
      <c r="AG732" s="36">
        <f>IF(ISBLANK(AF733),"",Short0[[#This Row],[Adj Close]]/AF733-1)</f>
        <v>-0.11146152384144026</v>
      </c>
      <c r="AH732" s="40">
        <v>39965</v>
      </c>
      <c r="AI732" s="42">
        <v>24.984826999999999</v>
      </c>
      <c r="AJ732" s="39">
        <f>IF(ISBLANK(AH733),"",Short1[[#This Row],[Adj Close]]/AH733-1)</f>
        <v>-0.99937472278392314</v>
      </c>
      <c r="AN732" s="40">
        <v>39965</v>
      </c>
      <c r="AO732" s="42">
        <v>12.544841999999999</v>
      </c>
      <c r="AP732" s="39">
        <f>IF(ISBLANK(AO733),"",Short3[[#This Row],[Adj Close]]/AO733-1)</f>
        <v>3.7093100139730106E-2</v>
      </c>
      <c r="AQ732" s="32">
        <v>39965</v>
      </c>
      <c r="AR732" s="47">
        <v>1.2589079999999999</v>
      </c>
      <c r="AS732" s="36">
        <f>IF(ISBLANK(AR733),"",Short4[[#This Row],[Adj Close]]/AR733-1)</f>
        <v>7.0588305327905498E-2</v>
      </c>
      <c r="AT732" s="40">
        <v>39965</v>
      </c>
      <c r="AU732" s="42">
        <v>42.297874</v>
      </c>
      <c r="AV732" s="39">
        <f>IF(ISBLANK(AU733),"",Short5[[#This Row],[Adj Close]]/AU733-1)</f>
        <v>-2.8702614436868279E-2</v>
      </c>
      <c r="AZ732" s="40">
        <v>39965</v>
      </c>
      <c r="BA732" s="42">
        <v>10.047188999999999</v>
      </c>
      <c r="BB732" s="39">
        <f>IF(ISBLANK(BA733),"",Short7[[#This Row],[Adj Close]]/BA733-1)</f>
        <v>0.17292352255217369</v>
      </c>
    </row>
    <row r="733" spans="1:54" x14ac:dyDescent="0.25">
      <c r="A733" s="40">
        <v>39958</v>
      </c>
      <c r="B733" s="42">
        <v>919.14001499999995</v>
      </c>
      <c r="C733" s="39">
        <f>IF(ISBLANK(B734), "", GSPC[[#This Row],[Adj Close]]/B734-1)</f>
        <v>3.6234515219842001E-2</v>
      </c>
      <c r="G733" s="32">
        <v>39958</v>
      </c>
      <c r="H733">
        <v>17.119955000000001</v>
      </c>
      <c r="I733" s="36">
        <f>IF(ISBLANK(H734),"",Long1[[#This Row],[Adj Close]]/H734-1)</f>
        <v>-1.639007544170068E-2</v>
      </c>
      <c r="P733" s="40">
        <v>39958</v>
      </c>
      <c r="Q733" s="38">
        <v>24.228275</v>
      </c>
      <c r="R733" s="39">
        <f>IF(ISBLANK(Q734),"",Long4[[#This Row],[Adj Close]]/Q734-1)</f>
        <v>0.11492491460760546</v>
      </c>
      <c r="V733" s="40">
        <v>39958</v>
      </c>
      <c r="W733" s="38">
        <v>14.35</v>
      </c>
      <c r="X733" s="39">
        <f>IF(ISBLANK(W734),"",Long6[[#This Row],[Adj Close]]/W734-1)</f>
        <v>7.0175438596491446E-3</v>
      </c>
      <c r="Y733" s="32">
        <v>39958</v>
      </c>
      <c r="Z733">
        <v>33.816761</v>
      </c>
      <c r="AA733" s="36">
        <f>IF(ISBLANK(Z734),"",Long7[[#This Row],[Adj Close]]/Z734-1)</f>
        <v>0.42253518282863323</v>
      </c>
      <c r="AE733" s="32">
        <v>39958</v>
      </c>
      <c r="AF733" s="47">
        <v>8.4446449999999995</v>
      </c>
      <c r="AG733" s="36">
        <f>IF(ISBLANK(AF734),"",Short0[[#This Row],[Adj Close]]/AF734-1)</f>
        <v>8.4833194384881239E-3</v>
      </c>
      <c r="AH733" s="40">
        <v>39958</v>
      </c>
      <c r="AI733" s="42">
        <v>23.423279000000001</v>
      </c>
      <c r="AJ733" s="39">
        <f>IF(ISBLANK(AH734),"",Short1[[#This Row],[Adj Close]]/AH734-1)</f>
        <v>-0.99941369980726391</v>
      </c>
      <c r="AN733" s="40">
        <v>39958</v>
      </c>
      <c r="AO733" s="42">
        <v>12.096158000000001</v>
      </c>
      <c r="AP733" s="39">
        <f>IF(ISBLANK(AO734),"",Short3[[#This Row],[Adj Close]]/AO734-1)</f>
        <v>5.0079436395281451E-2</v>
      </c>
      <c r="AQ733" s="32">
        <v>39958</v>
      </c>
      <c r="AR733" s="47">
        <v>1.1759029999999999</v>
      </c>
      <c r="AS733" s="36">
        <f>IF(ISBLANK(AR734),"",Short4[[#This Row],[Adj Close]]/AR734-1)</f>
        <v>-3.4091338468842824E-2</v>
      </c>
      <c r="AT733" s="40">
        <v>39958</v>
      </c>
      <c r="AU733" s="42">
        <v>43.547809999999998</v>
      </c>
      <c r="AV733" s="39">
        <f>IF(ISBLANK(AU734),"",Short5[[#This Row],[Adj Close]]/AU734-1)</f>
        <v>-1.1921365496687208E-2</v>
      </c>
      <c r="AZ733" s="40">
        <v>39958</v>
      </c>
      <c r="BA733" s="42">
        <v>8.5659369999999999</v>
      </c>
      <c r="BB733" s="39">
        <f>IF(ISBLANK(BA734),"",Short7[[#This Row],[Adj Close]]/BA734-1)</f>
        <v>8.5185262604476453E-2</v>
      </c>
    </row>
    <row r="734" spans="1:54" x14ac:dyDescent="0.25">
      <c r="A734" s="40">
        <v>39951</v>
      </c>
      <c r="B734" s="42">
        <v>887</v>
      </c>
      <c r="C734" s="39">
        <f>IF(ISBLANK(B735), "", GSPC[[#This Row],[Adj Close]]/B735-1)</f>
        <v>4.666540160233934E-3</v>
      </c>
      <c r="G734" s="32">
        <v>39951</v>
      </c>
      <c r="H734">
        <v>17.405228000000001</v>
      </c>
      <c r="I734" s="36">
        <f>IF(ISBLANK(H735),"",Long1[[#This Row],[Adj Close]]/H735-1)</f>
        <v>4.142401994338285E-2</v>
      </c>
      <c r="P734" s="40">
        <v>39951</v>
      </c>
      <c r="Q734" s="38">
        <v>21.730858000000001</v>
      </c>
      <c r="R734" s="39">
        <f>IF(ISBLANK(Q735),"",Long4[[#This Row],[Adj Close]]/Q735-1)</f>
        <v>0.10971275915531775</v>
      </c>
      <c r="V734" s="40">
        <v>39951</v>
      </c>
      <c r="W734" s="38">
        <v>14.25</v>
      </c>
      <c r="X734" s="39">
        <f>IF(ISBLANK(W735),"",Long6[[#This Row],[Adj Close]]/W735-1)</f>
        <v>2.8149190710766714E-3</v>
      </c>
      <c r="Y734" s="32">
        <v>39951</v>
      </c>
      <c r="Z734">
        <v>23.772179000000001</v>
      </c>
      <c r="AA734" s="36">
        <f>IF(ISBLANK(Z735),"",Long7[[#This Row],[Adj Close]]/Z735-1)</f>
        <v>0.10937495041637191</v>
      </c>
      <c r="AE734" s="32">
        <v>39951</v>
      </c>
      <c r="AF734" s="47">
        <v>8.3736090000000001</v>
      </c>
      <c r="AG734" s="36">
        <f>IF(ISBLANK(AF735),"",Short0[[#This Row],[Adj Close]]/AF735-1)</f>
        <v>7.0374600028837886E-2</v>
      </c>
      <c r="AH734" s="40">
        <v>39951</v>
      </c>
      <c r="AI734" s="42">
        <v>23.476675</v>
      </c>
      <c r="AJ734" s="39">
        <f>IF(ISBLANK(AH735),"",Short1[[#This Row],[Adj Close]]/AH735-1)</f>
        <v>-0.99941226028940522</v>
      </c>
      <c r="AN734" s="40">
        <v>39951</v>
      </c>
      <c r="AO734" s="42">
        <v>11.519278999999999</v>
      </c>
      <c r="AP734" s="39">
        <f>IF(ISBLANK(AO735),"",Short3[[#This Row],[Adj Close]]/AO735-1)</f>
        <v>-1.4106603999177736E-2</v>
      </c>
      <c r="AQ734" s="32">
        <v>39951</v>
      </c>
      <c r="AR734" s="47">
        <v>1.217406</v>
      </c>
      <c r="AS734" s="36">
        <f>IF(ISBLANK(AR735),"",Short4[[#This Row],[Adj Close]]/AR735-1)</f>
        <v>3.5294577869092958E-2</v>
      </c>
      <c r="AT734" s="40">
        <v>39951</v>
      </c>
      <c r="AU734" s="42">
        <v>44.073222999999999</v>
      </c>
      <c r="AV734" s="39">
        <f>IF(ISBLANK(AU735),"",Short5[[#This Row],[Adj Close]]/AU735-1)</f>
        <v>7.9142124426443194E-2</v>
      </c>
      <c r="AZ734" s="40">
        <v>39951</v>
      </c>
      <c r="BA734" s="42">
        <v>7.8935250000000003</v>
      </c>
      <c r="BB734" s="39">
        <f>IF(ISBLANK(BA735),"",Short7[[#This Row],[Adj Close]]/BA735-1)</f>
        <v>-4.5936209975316444E-2</v>
      </c>
    </row>
    <row r="735" spans="1:54" x14ac:dyDescent="0.25">
      <c r="A735" s="40">
        <v>39944</v>
      </c>
      <c r="B735" s="42">
        <v>882.88000499999998</v>
      </c>
      <c r="C735" s="39">
        <f>IF(ISBLANK(B736), "", GSPC[[#This Row],[Adj Close]]/B736-1)</f>
        <v>-4.9879982348395524E-2</v>
      </c>
      <c r="G735" s="32">
        <v>39944</v>
      </c>
      <c r="H735">
        <v>16.712911999999999</v>
      </c>
      <c r="I735" s="36">
        <f>IF(ISBLANK(H736),"",Long1[[#This Row],[Adj Close]]/H736-1)</f>
        <v>-1.6380213041644165E-2</v>
      </c>
      <c r="P735" s="40">
        <v>39944</v>
      </c>
      <c r="Q735" s="38">
        <v>19.582417</v>
      </c>
      <c r="R735" s="39">
        <f>IF(ISBLANK(Q736),"",Long4[[#This Row],[Adj Close]]/Q736-1)</f>
        <v>-0.11639356008923785</v>
      </c>
      <c r="V735" s="40">
        <v>39944</v>
      </c>
      <c r="W735" s="38">
        <v>14.21</v>
      </c>
      <c r="X735" s="39">
        <f>IF(ISBLANK(W736),"",Long6[[#This Row],[Adj Close]]/W736-1)</f>
        <v>-3.1356509884117201E-2</v>
      </c>
      <c r="Y735" s="32">
        <v>39944</v>
      </c>
      <c r="Z735">
        <v>21.428443999999999</v>
      </c>
      <c r="AA735" s="36">
        <f>IF(ISBLANK(Z736),"",Long7[[#This Row],[Adj Close]]/Z736-1)</f>
        <v>0.10344841081334377</v>
      </c>
      <c r="AE735" s="32">
        <v>39944</v>
      </c>
      <c r="AF735" s="47">
        <v>7.8230639999999996</v>
      </c>
      <c r="AG735" s="36">
        <f>IF(ISBLANK(AF736),"",Short0[[#This Row],[Adj Close]]/AF736-1)</f>
        <v>-0.14631764515236678</v>
      </c>
      <c r="AH735" s="40">
        <v>39944</v>
      </c>
      <c r="AI735" s="42">
        <v>23.630155999999999</v>
      </c>
      <c r="AJ735" s="39">
        <f>IF(ISBLANK(AH736),"",Short1[[#This Row],[Adj Close]]/AH736-1)</f>
        <v>-0.99940831419485687</v>
      </c>
      <c r="AN735" s="40">
        <v>39944</v>
      </c>
      <c r="AO735" s="42">
        <v>11.684101999999999</v>
      </c>
      <c r="AP735" s="39">
        <f>IF(ISBLANK(AO736),"",Short3[[#This Row],[Adj Close]]/AO736-1)</f>
        <v>-6.9970867991222319E-2</v>
      </c>
      <c r="AQ735" s="32">
        <v>39944</v>
      </c>
      <c r="AR735" s="47">
        <v>1.1759029999999999</v>
      </c>
      <c r="AS735" s="36">
        <f>IF(ISBLANK(AR736),"",Short4[[#This Row],[Adj Close]]/AR736-1)</f>
        <v>-0.10526347827079441</v>
      </c>
      <c r="AT735" s="40">
        <v>39944</v>
      </c>
      <c r="AU735" s="42">
        <v>40.840980999999999</v>
      </c>
      <c r="AV735" s="39">
        <f>IF(ISBLANK(AU736),"",Short5[[#This Row],[Adj Close]]/AU736-1)</f>
        <v>0.12998905923504389</v>
      </c>
      <c r="AZ735" s="40">
        <v>39944</v>
      </c>
      <c r="BA735" s="42">
        <v>8.2735819999999993</v>
      </c>
      <c r="BB735" s="39">
        <f>IF(ISBLANK(BA736),"",Short7[[#This Row],[Adj Close]]/BA736-1)</f>
        <v>-0.15184808354011115</v>
      </c>
    </row>
    <row r="736" spans="1:54" x14ac:dyDescent="0.25">
      <c r="A736" s="40">
        <v>39937</v>
      </c>
      <c r="B736" s="42">
        <v>929.22997999999995</v>
      </c>
      <c r="C736" s="39">
        <f>IF(ISBLANK(B737), "", GSPC[[#This Row],[Adj Close]]/B737-1)</f>
        <v>5.8927384927354609E-2</v>
      </c>
      <c r="G736" s="32">
        <v>39937</v>
      </c>
      <c r="H736">
        <v>16.991232</v>
      </c>
      <c r="I736" s="36">
        <f>IF(ISBLANK(H737),"",Long1[[#This Row],[Adj Close]]/H737-1)</f>
        <v>3.4088611620949782E-2</v>
      </c>
      <c r="P736" s="40">
        <v>39937</v>
      </c>
      <c r="Q736" s="38">
        <v>22.161922000000001</v>
      </c>
      <c r="R736" s="39">
        <f>IF(ISBLANK(Q737),"",Long4[[#This Row],[Adj Close]]/Q737-1)</f>
        <v>0.18644660133674584</v>
      </c>
      <c r="V736" s="40">
        <v>39937</v>
      </c>
      <c r="W736" s="38">
        <v>14.67</v>
      </c>
      <c r="X736" s="39">
        <f>IF(ISBLANK(W737),"",Long6[[#This Row],[Adj Close]]/W737-1)</f>
        <v>-1.543624161073831E-2</v>
      </c>
      <c r="Y736" s="32">
        <v>39937</v>
      </c>
      <c r="Z736">
        <v>19.419525</v>
      </c>
      <c r="AA736" s="36">
        <f>IF(ISBLANK(Z737),"",Long7[[#This Row],[Adj Close]]/Z737-1)</f>
        <v>-2.3569065046522675E-2</v>
      </c>
      <c r="AE736" s="32">
        <v>39937</v>
      </c>
      <c r="AF736" s="47">
        <v>9.1639049999999997</v>
      </c>
      <c r="AG736" s="36">
        <f>IF(ISBLANK(AF737),"",Short0[[#This Row],[Adj Close]]/AF737-1)</f>
        <v>9.5407595900857345E-2</v>
      </c>
      <c r="AH736" s="40">
        <v>39937</v>
      </c>
      <c r="AI736" s="42">
        <v>25.311828999999999</v>
      </c>
      <c r="AJ736" s="39">
        <f>IF(ISBLANK(AH737),"",Short1[[#This Row],[Adj Close]]/AH737-1)</f>
        <v>-0.99936609494114703</v>
      </c>
      <c r="AN736" s="40">
        <v>39937</v>
      </c>
      <c r="AO736" s="42">
        <v>12.563157</v>
      </c>
      <c r="AP736" s="39">
        <f>IF(ISBLANK(AO737),"",Short3[[#This Row],[Adj Close]]/AO737-1)</f>
        <v>5.5384789342351359E-2</v>
      </c>
      <c r="AQ736" s="32">
        <v>39937</v>
      </c>
      <c r="AR736" s="47">
        <v>1.3142450000000001</v>
      </c>
      <c r="AS736" s="36">
        <f>IF(ISBLANK(AR737),"",Short4[[#This Row],[Adj Close]]/AR737-1)</f>
        <v>0.11764745901660278</v>
      </c>
      <c r="AT736" s="40">
        <v>39937</v>
      </c>
      <c r="AU736" s="42">
        <v>36.142811000000002</v>
      </c>
      <c r="AV736" s="39">
        <f>IF(ISBLANK(AU737),"",Short5[[#This Row],[Adj Close]]/AU737-1)</f>
        <v>7.3199201784804657E-2</v>
      </c>
      <c r="AZ736" s="40">
        <v>39937</v>
      </c>
      <c r="BA736" s="42">
        <v>9.7548349999999999</v>
      </c>
      <c r="BB736" s="39">
        <f>IF(ISBLANK(BA737),"",Short7[[#This Row],[Adj Close]]/BA737-1)</f>
        <v>-0.12500016818579551</v>
      </c>
    </row>
    <row r="737" spans="1:54" x14ac:dyDescent="0.25">
      <c r="A737" s="40">
        <v>39930</v>
      </c>
      <c r="B737" s="42">
        <v>877.52002000000005</v>
      </c>
      <c r="C737" s="39">
        <f>IF(ISBLANK(B738), "", GSPC[[#This Row],[Adj Close]]/B738-1)</f>
        <v>1.3033536428743941E-2</v>
      </c>
      <c r="G737" s="32">
        <v>39930</v>
      </c>
      <c r="H737">
        <v>16.431118000000001</v>
      </c>
      <c r="I737" s="36">
        <f>IF(ISBLANK(H738),"",Long1[[#This Row],[Adj Close]]/H738-1)</f>
        <v>6.8552019985180568E-2</v>
      </c>
      <c r="P737" s="40">
        <v>39930</v>
      </c>
      <c r="Q737" s="38">
        <v>18.679241000000001</v>
      </c>
      <c r="R737" s="39">
        <f>IF(ISBLANK(Q738),"",Long4[[#This Row],[Adj Close]]/Q738-1)</f>
        <v>6.8911483437035681E-2</v>
      </c>
      <c r="V737" s="40">
        <v>39930</v>
      </c>
      <c r="W737" s="38">
        <v>14.9</v>
      </c>
      <c r="X737" s="39">
        <f>IF(ISBLANK(W738),"",Long6[[#This Row],[Adj Close]]/W738-1)</f>
        <v>-0.11546447702371487</v>
      </c>
      <c r="Y737" s="32">
        <v>39930</v>
      </c>
      <c r="Z737">
        <v>19.888273000000002</v>
      </c>
      <c r="AA737" s="36">
        <f>IF(ISBLANK(Z738),"",Long7[[#This Row],[Adj Close]]/Z738-1)</f>
        <v>-1.0000017422326923E-2</v>
      </c>
      <c r="AE737" s="32">
        <v>39930</v>
      </c>
      <c r="AF737" s="47">
        <v>8.3657489999999992</v>
      </c>
      <c r="AG737" s="36">
        <f>IF(ISBLANK(AF738),"",Short0[[#This Row],[Adj Close]]/AF738-1)</f>
        <v>-5.1153825214704796E-2</v>
      </c>
      <c r="AH737" s="40">
        <v>39930</v>
      </c>
      <c r="AI737" s="42">
        <v>24.824681999999999</v>
      </c>
      <c r="AJ737" s="39">
        <f>IF(ISBLANK(AH738),"",Short1[[#This Row],[Adj Close]]/AH738-1)</f>
        <v>-0.99937818595796912</v>
      </c>
      <c r="AN737" s="40">
        <v>39930</v>
      </c>
      <c r="AO737" s="42">
        <v>11.903864</v>
      </c>
      <c r="AP737" s="39">
        <f>IF(ISBLANK(AO738),"",Short3[[#This Row],[Adj Close]]/AO738-1)</f>
        <v>-8.9635870836636711E-2</v>
      </c>
      <c r="AQ737" s="32">
        <v>39930</v>
      </c>
      <c r="AR737" s="47">
        <v>1.1759029999999999</v>
      </c>
      <c r="AS737" s="36">
        <f>IF(ISBLANK(AR738),"",Short4[[#This Row],[Adj Close]]/AR738-1)</f>
        <v>3.6584946592959522E-2</v>
      </c>
      <c r="AT737" s="40">
        <v>39930</v>
      </c>
      <c r="AU737" s="42">
        <v>33.677635000000002</v>
      </c>
      <c r="AV737" s="39">
        <f>IF(ISBLANK(AU738),"",Short5[[#This Row],[Adj Close]]/AU738-1)</f>
        <v>3.3935799805656863E-2</v>
      </c>
      <c r="AZ737" s="40">
        <v>39930</v>
      </c>
      <c r="BA737" s="42">
        <v>11.148384999999999</v>
      </c>
      <c r="BB737" s="39">
        <f>IF(ISBLANK(BA738),"",Short7[[#This Row],[Adj Close]]/BA738-1)</f>
        <v>0.13944259796205438</v>
      </c>
    </row>
    <row r="738" spans="1:54" x14ac:dyDescent="0.25">
      <c r="A738" s="40">
        <v>39923</v>
      </c>
      <c r="B738" s="42">
        <v>866.22997999999995</v>
      </c>
      <c r="C738" s="39">
        <f>IF(ISBLANK(B739), "", GSPC[[#This Row],[Adj Close]]/B739-1)</f>
        <v>-3.8753404933397073E-3</v>
      </c>
      <c r="G738" s="32">
        <v>39923</v>
      </c>
      <c r="H738">
        <v>15.376994</v>
      </c>
      <c r="I738" s="36">
        <f>IF(ISBLANK(H739),"",Long1[[#This Row],[Adj Close]]/H739-1)</f>
        <v>4.5453129028889538E-3</v>
      </c>
      <c r="P738" s="40">
        <v>39923</v>
      </c>
      <c r="Q738" s="38">
        <v>17.475012</v>
      </c>
      <c r="R738" s="39">
        <f>IF(ISBLANK(Q739),"",Long4[[#This Row],[Adj Close]]/Q739-1)</f>
        <v>-3.5113441958409819E-3</v>
      </c>
      <c r="V738" s="40">
        <v>39923</v>
      </c>
      <c r="W738" s="38">
        <v>16.844999000000001</v>
      </c>
      <c r="X738" s="39">
        <f>IF(ISBLANK(W739),"",Long6[[#This Row],[Adj Close]]/W739-1)</f>
        <v>4.8552626918604069E-2</v>
      </c>
      <c r="Y738" s="32">
        <v>39923</v>
      </c>
      <c r="Z738">
        <v>20.089165000000001</v>
      </c>
      <c r="AA738" s="36">
        <f>IF(ISBLANK(Z739),"",Long7[[#This Row],[Adj Close]]/Z739-1)</f>
        <v>-0.10447761526696875</v>
      </c>
      <c r="AE738" s="32">
        <v>39923</v>
      </c>
      <c r="AF738" s="47">
        <v>8.8167600000000004</v>
      </c>
      <c r="AG738" s="36">
        <f>IF(ISBLANK(AF739),"",Short0[[#This Row],[Adj Close]]/AF739-1)</f>
        <v>6.7452044770522912E-2</v>
      </c>
      <c r="AH738" s="40">
        <v>39923</v>
      </c>
      <c r="AI738" s="42">
        <v>26.206040999999999</v>
      </c>
      <c r="AJ738" s="39">
        <f>IF(ISBLANK(AH739),"",Short1[[#This Row],[Adj Close]]/AH739-1)</f>
        <v>-0.99934347026255133</v>
      </c>
      <c r="AN738" s="40">
        <v>39923</v>
      </c>
      <c r="AO738" s="42">
        <v>13.075937</v>
      </c>
      <c r="AP738" s="39">
        <f>IF(ISBLANK(AO739),"",Short3[[#This Row],[Adj Close]]/AO739-1)</f>
        <v>-2.1917867034643601E-2</v>
      </c>
      <c r="AQ738" s="32">
        <v>39923</v>
      </c>
      <c r="AR738" s="47">
        <v>1.134401</v>
      </c>
      <c r="AS738" s="36">
        <f>IF(ISBLANK(AR739),"",Short4[[#This Row],[Adj Close]]/AR739-1)</f>
        <v>6.4935272194737381E-2</v>
      </c>
      <c r="AT738" s="40">
        <v>39923</v>
      </c>
      <c r="AU738" s="42">
        <v>32.572268999999999</v>
      </c>
      <c r="AV738" s="39">
        <f>IF(ISBLANK(AU739),"",Short5[[#This Row],[Adj Close]]/AU739-1)</f>
        <v>-2.892374383475127E-2</v>
      </c>
      <c r="AZ738" s="40">
        <v>39923</v>
      </c>
      <c r="BA738" s="42">
        <v>9.7840690000000006</v>
      </c>
      <c r="BB738" s="39">
        <f>IF(ISBLANK(BA739),"",Short7[[#This Row],[Adj Close]]/BA739-1)</f>
        <v>-5.1040085320438355E-2</v>
      </c>
    </row>
    <row r="739" spans="1:54" x14ac:dyDescent="0.25">
      <c r="A739" s="40">
        <v>39916</v>
      </c>
      <c r="B739" s="42">
        <v>869.59997599999997</v>
      </c>
      <c r="C739" s="39">
        <f>IF(ISBLANK(B740), "", GSPC[[#This Row],[Adj Close]]/B740-1)</f>
        <v>1.5223659790846389E-2</v>
      </c>
      <c r="G739" s="32">
        <v>39916</v>
      </c>
      <c r="H739">
        <v>15.307416999999999</v>
      </c>
      <c r="I739" s="36">
        <f>IF(ISBLANK(H740),"",Long1[[#This Row],[Adj Close]]/H740-1)</f>
        <v>4.5130420284331452E-2</v>
      </c>
      <c r="P739" s="40">
        <v>39916</v>
      </c>
      <c r="Q739" s="38">
        <v>17.536588999999999</v>
      </c>
      <c r="R739" s="39">
        <f>IF(ISBLANK(Q740),"",Long4[[#This Row],[Adj Close]]/Q740-1)</f>
        <v>-1.8759769897494172E-2</v>
      </c>
      <c r="V739" s="40">
        <v>39916</v>
      </c>
      <c r="W739" s="38">
        <v>16.065000999999999</v>
      </c>
      <c r="X739" s="39">
        <f>IF(ISBLANK(W740),"",Long6[[#This Row],[Adj Close]]/W740-1)</f>
        <v>4.6239075219798087E-2</v>
      </c>
      <c r="Y739" s="32">
        <v>39916</v>
      </c>
      <c r="Z739">
        <v>22.432901000000001</v>
      </c>
      <c r="AA739" s="36">
        <f>IF(ISBLANK(Z740),"",Long7[[#This Row],[Adj Close]]/Z740-1)</f>
        <v>7.3717880757869336E-2</v>
      </c>
      <c r="AE739" s="32">
        <v>39916</v>
      </c>
      <c r="AF739" s="47">
        <v>8.2596310000000006</v>
      </c>
      <c r="AG739" s="36">
        <f>IF(ISBLANK(AF740),"",Short0[[#This Row],[Adj Close]]/AF740-1)</f>
        <v>0.1418087528665728</v>
      </c>
      <c r="AH739" s="40">
        <v>39916</v>
      </c>
      <c r="AI739" s="42">
        <v>26.276285000000001</v>
      </c>
      <c r="AJ739" s="39">
        <f>IF(ISBLANK(AH740),"",Short1[[#This Row],[Adj Close]]/AH740-1)</f>
        <v>-0.99934159500363329</v>
      </c>
      <c r="AN739" s="40">
        <v>39916</v>
      </c>
      <c r="AO739" s="42">
        <v>13.368956000000001</v>
      </c>
      <c r="AP739" s="39">
        <f>IF(ISBLANK(AO740),"",Short3[[#This Row],[Adj Close]]/AO740-1)</f>
        <v>2.7445465053366869E-2</v>
      </c>
      <c r="AQ739" s="32">
        <v>39916</v>
      </c>
      <c r="AR739" s="47">
        <v>1.0652299999999999</v>
      </c>
      <c r="AS739" s="36">
        <f>IF(ISBLANK(AR740),"",Short4[[#This Row],[Adj Close]]/AR740-1)</f>
        <v>-0.11494285343959498</v>
      </c>
      <c r="AT739" s="40">
        <v>39916</v>
      </c>
      <c r="AU739" s="42">
        <v>33.542442000000001</v>
      </c>
      <c r="AV739" s="39">
        <f>IF(ISBLANK(AU740),"",Short5[[#This Row],[Adj Close]]/AU740-1)</f>
        <v>-5.3623371103632911E-2</v>
      </c>
      <c r="AZ739" s="40">
        <v>39916</v>
      </c>
      <c r="BA739" s="42">
        <v>10.310307999999999</v>
      </c>
      <c r="BB739" s="39">
        <f>IF(ISBLANK(BA740),"",Short7[[#This Row],[Adj Close]]/BA740-1)</f>
        <v>4.4422383805149623E-2</v>
      </c>
    </row>
    <row r="740" spans="1:54" x14ac:dyDescent="0.25">
      <c r="A740" s="40">
        <v>39909</v>
      </c>
      <c r="B740" s="42">
        <v>856.55999799999995</v>
      </c>
      <c r="C740" s="39">
        <f>IF(ISBLANK(B741), "", GSPC[[#This Row],[Adj Close]]/B741-1)</f>
        <v>1.6688424925815903E-2</v>
      </c>
      <c r="G740" s="32">
        <v>39909</v>
      </c>
      <c r="H740">
        <v>14.646418000000001</v>
      </c>
      <c r="I740" s="36">
        <f>IF(ISBLANK(H741),"",Long1[[#This Row],[Adj Close]]/H741-1)</f>
        <v>3.3890172881184011E-2</v>
      </c>
      <c r="P740" s="40">
        <v>39909</v>
      </c>
      <c r="Q740" s="38">
        <v>17.871860999999999</v>
      </c>
      <c r="R740" s="39">
        <f>IF(ISBLANK(Q741),"",Long4[[#This Row],[Adj Close]]/Q741-1)</f>
        <v>7.7557944814760527E-2</v>
      </c>
      <c r="V740" s="40">
        <v>39909</v>
      </c>
      <c r="W740" s="38">
        <v>15.355</v>
      </c>
      <c r="X740" s="39">
        <f>IF(ISBLANK(W741),"",Long6[[#This Row],[Adj Close]]/W741-1)</f>
        <v>3.0191211003019136E-2</v>
      </c>
      <c r="Y740" s="32">
        <v>39909</v>
      </c>
      <c r="Z740">
        <v>20.892733</v>
      </c>
      <c r="AA740" s="36">
        <f>IF(ISBLANK(Z741),"",Long7[[#This Row],[Adj Close]]/Z741-1)</f>
        <v>7.5862205692466711E-2</v>
      </c>
      <c r="AE740" s="32">
        <v>39909</v>
      </c>
      <c r="AF740" s="47">
        <v>7.2338129999999996</v>
      </c>
      <c r="AG740" s="36">
        <f>IF(ISBLANK(AF741),"",Short0[[#This Row],[Adj Close]]/AF741-1)</f>
        <v>6.5104855319271682E-2</v>
      </c>
      <c r="AH740" s="40">
        <v>39909</v>
      </c>
      <c r="AI740" s="42">
        <v>27.327076000000002</v>
      </c>
      <c r="AJ740" s="39">
        <f>IF(ISBLANK(AH741),"",Short1[[#This Row],[Adj Close]]/AH741-1)</f>
        <v>-0.99931514520575415</v>
      </c>
      <c r="AN740" s="40">
        <v>39909</v>
      </c>
      <c r="AO740" s="42">
        <v>13.011839999999999</v>
      </c>
      <c r="AP740" s="39">
        <f>IF(ISBLANK(AO741),"",Short3[[#This Row],[Adj Close]]/AO741-1)</f>
        <v>1.2108425431769154E-2</v>
      </c>
      <c r="AQ740" s="32">
        <v>39909</v>
      </c>
      <c r="AR740" s="47">
        <v>1.2035720000000001</v>
      </c>
      <c r="AS740" s="36">
        <f>IF(ISBLANK(AR741),"",Short4[[#This Row],[Adj Close]]/AR741-1)</f>
        <v>0</v>
      </c>
      <c r="AT740" s="40">
        <v>39909</v>
      </c>
      <c r="AU740" s="42">
        <v>35.443016</v>
      </c>
      <c r="AV740" s="39">
        <f>IF(ISBLANK(AU741),"",Short5[[#This Row],[Adj Close]]/AU741-1)</f>
        <v>-2.3444566224896546E-2</v>
      </c>
      <c r="AZ740" s="40">
        <v>39909</v>
      </c>
      <c r="BA740" s="42">
        <v>9.8717799999999993</v>
      </c>
      <c r="BB740" s="39">
        <f>IF(ISBLANK(BA741),"",Short7[[#This Row],[Adj Close]]/BA741-1)</f>
        <v>1.6048301246097019E-2</v>
      </c>
    </row>
    <row r="741" spans="1:54" x14ac:dyDescent="0.25">
      <c r="A741" s="40">
        <v>39902</v>
      </c>
      <c r="B741" s="42">
        <v>842.5</v>
      </c>
      <c r="C741" s="39">
        <f>IF(ISBLANK(B742), "", GSPC[[#This Row],[Adj Close]]/B742-1)</f>
        <v>3.2551410563150585E-2</v>
      </c>
      <c r="G741" s="32">
        <v>39902</v>
      </c>
      <c r="H741">
        <v>14.166319</v>
      </c>
      <c r="I741" s="36">
        <f>IF(ISBLANK(H742),"",Long1[[#This Row],[Adj Close]]/H742-1)</f>
        <v>4.1529521432887684E-2</v>
      </c>
      <c r="P741" s="40">
        <v>39902</v>
      </c>
      <c r="Q741" s="38">
        <v>16.585522000000001</v>
      </c>
      <c r="R741" s="39">
        <f>IF(ISBLANK(Q742),"",Long4[[#This Row],[Adj Close]]/Q742-1)</f>
        <v>1.8059256488412112E-2</v>
      </c>
      <c r="V741" s="40">
        <v>39902</v>
      </c>
      <c r="W741" s="38">
        <v>14.904999999999999</v>
      </c>
      <c r="X741" s="39">
        <f>IF(ISBLANK(W742),"",Long6[[#This Row],[Adj Close]]/W742-1)</f>
        <v>9.5150624540778939E-2</v>
      </c>
      <c r="Y741" s="32">
        <v>39902</v>
      </c>
      <c r="Z741">
        <v>19.419525</v>
      </c>
      <c r="AA741" s="36">
        <f>IF(ISBLANK(Z742),"",Long7[[#This Row],[Adj Close]]/Z742-1)</f>
        <v>-9.3750110833992428E-2</v>
      </c>
      <c r="AE741" s="32">
        <v>39902</v>
      </c>
      <c r="AF741" s="47">
        <v>6.7916439999999998</v>
      </c>
      <c r="AG741" s="36">
        <f>IF(ISBLANK(AF742),"",Short0[[#This Row],[Adj Close]]/AF742-1)</f>
        <v>-0.25146232603742713</v>
      </c>
      <c r="AH741" s="40">
        <v>39902</v>
      </c>
      <c r="AI741" s="42">
        <v>26.775074</v>
      </c>
      <c r="AJ741" s="39">
        <f>IF(ISBLANK(AH742),"",Short1[[#This Row],[Adj Close]]/AH742-1)</f>
        <v>-0.99932886141120436</v>
      </c>
      <c r="AN741" s="40">
        <v>39902</v>
      </c>
      <c r="AO741" s="42">
        <v>12.856172000000001</v>
      </c>
      <c r="AP741" s="39">
        <f>IF(ISBLANK(AO742),"",Short3[[#This Row],[Adj Close]]/AO742-1)</f>
        <v>5.9622502170771252E-2</v>
      </c>
      <c r="AQ741" s="32">
        <v>39902</v>
      </c>
      <c r="AR741" s="47">
        <v>1.2035720000000001</v>
      </c>
      <c r="AS741" s="36">
        <f>IF(ISBLANK(AR742),"",Short4[[#This Row],[Adj Close]]/AR742-1)</f>
        <v>3.57147467146961E-2</v>
      </c>
      <c r="AT741" s="40">
        <v>39902</v>
      </c>
      <c r="AU741" s="42">
        <v>36.293911000000001</v>
      </c>
      <c r="AV741" s="39">
        <f>IF(ISBLANK(AU742),"",Short5[[#This Row],[Adj Close]]/AU742-1)</f>
        <v>-2.9967798347840802E-2</v>
      </c>
      <c r="AZ741" s="40">
        <v>39902</v>
      </c>
      <c r="BA741" s="42">
        <v>9.7158569999999997</v>
      </c>
      <c r="BB741" s="39">
        <f>IF(ISBLANK(BA742),"",Short7[[#This Row],[Adj Close]]/BA742-1)</f>
        <v>5.614430996052433E-2</v>
      </c>
    </row>
    <row r="742" spans="1:54" x14ac:dyDescent="0.25">
      <c r="A742" s="40">
        <v>39895</v>
      </c>
      <c r="B742" s="42">
        <v>815.94000200000005</v>
      </c>
      <c r="C742" s="39">
        <f>IF(ISBLANK(B743), "", GSPC[[#This Row],[Adj Close]]/B743-1)</f>
        <v>6.1675417488821882E-2</v>
      </c>
      <c r="G742" s="32">
        <v>39895</v>
      </c>
      <c r="H742">
        <v>13.601457</v>
      </c>
      <c r="I742" s="36">
        <f>IF(ISBLANK(H743),"",Long1[[#This Row],[Adj Close]]/H743-1)</f>
        <v>-7.6030031241784535E-2</v>
      </c>
      <c r="P742" s="40">
        <v>39895</v>
      </c>
      <c r="Q742" s="38">
        <v>16.291312999999999</v>
      </c>
      <c r="R742" s="39">
        <f>IF(ISBLANK(Q743),"",Long4[[#This Row],[Adj Close]]/Q743-1)</f>
        <v>-5.8520732228063754E-2</v>
      </c>
      <c r="V742" s="40">
        <v>39895</v>
      </c>
      <c r="W742" s="38">
        <v>13.61</v>
      </c>
      <c r="X742" s="39">
        <f>IF(ISBLANK(W743),"",Long6[[#This Row],[Adj Close]]/W743-1)</f>
        <v>-3.1316725978647764E-2</v>
      </c>
      <c r="Y742" s="32">
        <v>39895</v>
      </c>
      <c r="Z742">
        <v>21.428443999999999</v>
      </c>
      <c r="AA742" s="36">
        <f>IF(ISBLANK(Z743),"",Long7[[#This Row],[Adj Close]]/Z743-1)</f>
        <v>0.10344841081334377</v>
      </c>
      <c r="AE742" s="32">
        <v>39895</v>
      </c>
      <c r="AF742" s="47">
        <v>9.0732160000000004</v>
      </c>
      <c r="AG742" s="36">
        <f>IF(ISBLANK(AF743),"",Short0[[#This Row],[Adj Close]]/AF743-1)</f>
        <v>0.26510525932715812</v>
      </c>
      <c r="AH742" s="40">
        <v>39895</v>
      </c>
      <c r="AI742" s="42">
        <v>25.298663999999999</v>
      </c>
      <c r="AJ742" s="39">
        <f>IF(ISBLANK(AH743),"",Short1[[#This Row],[Adj Close]]/AH743-1)</f>
        <v>-0.99936575752105894</v>
      </c>
      <c r="AN742" s="40">
        <v>39895</v>
      </c>
      <c r="AO742" s="42">
        <v>12.132785</v>
      </c>
      <c r="AP742" s="39">
        <f>IF(ISBLANK(AO743),"",Short3[[#This Row],[Adj Close]]/AO743-1)</f>
        <v>2.8726769296409049E-2</v>
      </c>
      <c r="AQ742" s="32">
        <v>39895</v>
      </c>
      <c r="AR742" s="47">
        <v>1.162069</v>
      </c>
      <c r="AS742" s="36">
        <f>IF(ISBLANK(AR743),"",Short4[[#This Row],[Adj Close]]/AR743-1)</f>
        <v>4.9999412685805877E-2</v>
      </c>
      <c r="AT742" s="40">
        <v>39895</v>
      </c>
      <c r="AU742" s="42">
        <v>37.415160999999998</v>
      </c>
      <c r="AV742" s="39">
        <f>IF(ISBLANK(AU743),"",Short5[[#This Row],[Adj Close]]/AU743-1)</f>
        <v>0.13046606998417465</v>
      </c>
      <c r="AZ742" s="40">
        <v>39895</v>
      </c>
      <c r="BA742" s="42">
        <v>9.1993650000000002</v>
      </c>
      <c r="BB742" s="39">
        <f>IF(ISBLANK(BA743),"",Short7[[#This Row],[Adj Close]]/BA743-1)</f>
        <v>0.25699061414105473</v>
      </c>
    </row>
    <row r="743" spans="1:54" x14ac:dyDescent="0.25">
      <c r="A743" s="40">
        <v>39888</v>
      </c>
      <c r="B743" s="42">
        <v>768.53997800000002</v>
      </c>
      <c r="C743" s="39">
        <f>IF(ISBLANK(B744), "", GSPC[[#This Row],[Adj Close]]/B744-1)</f>
        <v>1.5848245575545539E-2</v>
      </c>
      <c r="G743" s="32">
        <v>39888</v>
      </c>
      <c r="H743">
        <v>14.72067</v>
      </c>
      <c r="I743" s="36">
        <f>IF(ISBLANK(H744),"",Long1[[#This Row],[Adj Close]]/H744-1)</f>
        <v>0.1328002386159719</v>
      </c>
      <c r="P743" s="40">
        <v>39888</v>
      </c>
      <c r="Q743" s="38">
        <v>17.303953</v>
      </c>
      <c r="R743" s="39">
        <f>IF(ISBLANK(Q744),"",Long4[[#This Row],[Adj Close]]/Q744-1)</f>
        <v>-1.0563113710988503E-2</v>
      </c>
      <c r="V743" s="40">
        <v>39888</v>
      </c>
      <c r="W743" s="38">
        <v>14.05</v>
      </c>
      <c r="X743" s="39">
        <f>IF(ISBLANK(W744),"",Long6[[#This Row],[Adj Close]]/W744-1)</f>
        <v>0.17376775271512113</v>
      </c>
      <c r="Y743" s="32">
        <v>39888</v>
      </c>
      <c r="Z743">
        <v>19.419525</v>
      </c>
      <c r="AA743" s="36">
        <f>IF(ISBLANK(Z744),"",Long7[[#This Row],[Adj Close]]/Z744-1)</f>
        <v>0</v>
      </c>
      <c r="AE743" s="32">
        <v>39888</v>
      </c>
      <c r="AF743" s="47">
        <v>7.1719059999999999</v>
      </c>
      <c r="AG743" s="36">
        <f>IF(ISBLANK(AF744),"",Short0[[#This Row],[Adj Close]]/AF744-1)</f>
        <v>-4.4758804430448551E-2</v>
      </c>
      <c r="AH743" s="40">
        <v>39888</v>
      </c>
      <c r="AI743" s="42">
        <v>21.481247</v>
      </c>
      <c r="AJ743" s="39">
        <f>IF(ISBLANK(AH744),"",Short1[[#This Row],[Adj Close]]/AH744-1)</f>
        <v>-0.99946136639001026</v>
      </c>
      <c r="AN743" s="40">
        <v>39888</v>
      </c>
      <c r="AO743" s="42">
        <v>11.793982</v>
      </c>
      <c r="AP743" s="39">
        <f>IF(ISBLANK(AO744),"",Short3[[#This Row],[Adj Close]]/AO744-1)</f>
        <v>-2.9389687303181478E-2</v>
      </c>
      <c r="AQ743" s="32">
        <v>39888</v>
      </c>
      <c r="AR743" s="47">
        <v>1.106733</v>
      </c>
      <c r="AS743" s="36">
        <f>IF(ISBLANK(AR744),"",Short4[[#This Row],[Adj Close]]/AR744-1)</f>
        <v>0.11111189196623883</v>
      </c>
      <c r="AT743" s="40">
        <v>39888</v>
      </c>
      <c r="AU743" s="42">
        <v>33.097110999999998</v>
      </c>
      <c r="AV743" s="39">
        <f>IF(ISBLANK(AU744),"",Short5[[#This Row],[Adj Close]]/AU744-1)</f>
        <v>-1.0931682973125079E-2</v>
      </c>
      <c r="AZ743" s="40">
        <v>39888</v>
      </c>
      <c r="BA743" s="42">
        <v>7.3185630000000002</v>
      </c>
      <c r="BB743" s="39">
        <f>IF(ISBLANK(BA744),"",Short7[[#This Row],[Adj Close]]/BA744-1)</f>
        <v>5.3295865865505831E-2</v>
      </c>
    </row>
    <row r="744" spans="1:54" x14ac:dyDescent="0.25">
      <c r="A744" s="40">
        <v>39881</v>
      </c>
      <c r="B744" s="42">
        <v>756.54998799999998</v>
      </c>
      <c r="C744" s="39">
        <f>IF(ISBLANK(B745), "", GSPC[[#This Row],[Adj Close]]/B745-1)</f>
        <v>0.10707071097287968</v>
      </c>
      <c r="G744" s="32">
        <v>39881</v>
      </c>
      <c r="H744">
        <v>12.994939</v>
      </c>
      <c r="I744" s="36">
        <f>IF(ISBLANK(H745),"",Long1[[#This Row],[Adj Close]]/H745-1)</f>
        <v>0.14530452904627555</v>
      </c>
      <c r="P744" s="40">
        <v>39881</v>
      </c>
      <c r="Q744" s="38">
        <v>17.488688</v>
      </c>
      <c r="R744" s="39">
        <f>IF(ISBLANK(Q745),"",Long4[[#This Row],[Adj Close]]/Q745-1)</f>
        <v>0.2000587654332171</v>
      </c>
      <c r="V744" s="40">
        <v>39881</v>
      </c>
      <c r="W744" s="38">
        <v>11.97</v>
      </c>
      <c r="X744" s="39">
        <f>IF(ISBLANK(W745),"",Long6[[#This Row],[Adj Close]]/W745-1)</f>
        <v>5.555555555555558E-2</v>
      </c>
      <c r="Y744" s="32">
        <v>39881</v>
      </c>
      <c r="Z744">
        <v>19.419525</v>
      </c>
      <c r="AA744" s="36">
        <f>IF(ISBLANK(Z745),"",Long7[[#This Row],[Adj Close]]/Z745-1)</f>
        <v>1.7543785188842476E-2</v>
      </c>
      <c r="AE744" s="32">
        <v>39881</v>
      </c>
      <c r="AF744" s="47">
        <v>7.5079529999999997</v>
      </c>
      <c r="AG744" s="36">
        <f>IF(ISBLANK(AF745),"",Short0[[#This Row],[Adj Close]]/AF745-1)</f>
        <v>0.39638162299692015</v>
      </c>
      <c r="AH744" s="40">
        <v>39881</v>
      </c>
      <c r="AI744" s="42">
        <v>19.745456999999998</v>
      </c>
      <c r="AJ744" s="39">
        <f>IF(ISBLANK(AH745),"",Short1[[#This Row],[Adj Close]]/AH745-1)</f>
        <v>-0.99950480370667605</v>
      </c>
      <c r="AN744" s="40">
        <v>39881</v>
      </c>
      <c r="AO744" s="42">
        <v>12.151099</v>
      </c>
      <c r="AP744" s="39">
        <f>IF(ISBLANK(AO745),"",Short3[[#This Row],[Adj Close]]/AO745-1)</f>
        <v>0.10860489720010902</v>
      </c>
      <c r="AQ744" s="32">
        <v>39881</v>
      </c>
      <c r="AR744" s="47">
        <v>0.99605900000000003</v>
      </c>
      <c r="AS744" s="36">
        <f>IF(ISBLANK(AR745),"",Short4[[#This Row],[Adj Close]]/AR745-1)</f>
        <v>7.462598002565568E-2</v>
      </c>
      <c r="AT744" s="40">
        <v>39881</v>
      </c>
      <c r="AU744" s="42">
        <v>33.462916999999997</v>
      </c>
      <c r="AV744" s="39">
        <f>IF(ISBLANK(AU745),"",Short5[[#This Row],[Adj Close]]/AU745-1)</f>
        <v>7.4565934560143488E-2</v>
      </c>
      <c r="AZ744" s="40">
        <v>39881</v>
      </c>
      <c r="BA744" s="42">
        <v>6.9482499999999998</v>
      </c>
      <c r="BB744" s="39">
        <f>IF(ISBLANK(BA745),"",Short7[[#This Row],[Adj Close]]/BA745-1)</f>
        <v>0.33022359128302226</v>
      </c>
    </row>
    <row r="745" spans="1:54" x14ac:dyDescent="0.25">
      <c r="A745" s="40">
        <v>39874</v>
      </c>
      <c r="B745" s="42">
        <v>683.38000499999998</v>
      </c>
      <c r="C745" s="39">
        <f>IF(ISBLANK(B746), "", GSPC[[#This Row],[Adj Close]]/B746-1)</f>
        <v>-7.0345155151996019E-2</v>
      </c>
      <c r="G745" s="32">
        <v>39874</v>
      </c>
      <c r="H745">
        <v>11.346273999999999</v>
      </c>
      <c r="I745" s="36">
        <f>IF(ISBLANK(H746),"",Long1[[#This Row],[Adj Close]]/H746-1)</f>
        <v>-7.0801709401849378E-2</v>
      </c>
      <c r="P745" s="40">
        <v>39874</v>
      </c>
      <c r="Q745" s="38">
        <v>14.573193</v>
      </c>
      <c r="R745" s="39">
        <f>IF(ISBLANK(Q746),"",Long4[[#This Row],[Adj Close]]/Q746-1)</f>
        <v>2.6455116268291556E-2</v>
      </c>
      <c r="V745" s="40">
        <v>39874</v>
      </c>
      <c r="W745" s="38">
        <v>11.34</v>
      </c>
      <c r="X745" s="39">
        <f>IF(ISBLANK(W746),"",Long6[[#This Row],[Adj Close]]/W746-1)</f>
        <v>-4.9056603773585006E-2</v>
      </c>
      <c r="Y745" s="32">
        <v>39874</v>
      </c>
      <c r="Z745">
        <v>19.084707000000002</v>
      </c>
      <c r="AA745" s="36">
        <f>IF(ISBLANK(Z746),"",Long7[[#This Row],[Adj Close]]/Z746-1)</f>
        <v>3.5211856381269779E-3</v>
      </c>
      <c r="AE745" s="32">
        <v>39874</v>
      </c>
      <c r="AF745" s="47">
        <v>5.3767199999999997</v>
      </c>
      <c r="AG745" s="36">
        <f>IF(ISBLANK(AF746),"",Short0[[#This Row],[Adj Close]]/AF746-1)</f>
        <v>-8.9820148439663683E-2</v>
      </c>
      <c r="AH745" s="40">
        <v>39874</v>
      </c>
      <c r="AI745" s="42">
        <v>16.433482999999999</v>
      </c>
      <c r="AJ745" s="39">
        <f>IF(ISBLANK(AH746),"",Short1[[#This Row],[Adj Close]]/AH746-1)</f>
        <v>-0.99958779233451223</v>
      </c>
      <c r="AN745" s="40">
        <v>39874</v>
      </c>
      <c r="AO745" s="42">
        <v>10.960711999999999</v>
      </c>
      <c r="AP745" s="39">
        <f>IF(ISBLANK(AO746),"",Short3[[#This Row],[Adj Close]]/AO746-1)</f>
        <v>-3.7007353851417291E-2</v>
      </c>
      <c r="AQ745" s="32">
        <v>39874</v>
      </c>
      <c r="AR745" s="47">
        <v>0.92688899999999996</v>
      </c>
      <c r="AS745" s="36">
        <f>IF(ISBLANK(AR746),"",Short4[[#This Row],[Adj Close]]/AR746-1)</f>
        <v>-0.21176406557343586</v>
      </c>
      <c r="AT745" s="40">
        <v>39874</v>
      </c>
      <c r="AU745" s="42">
        <v>31.140868999999999</v>
      </c>
      <c r="AV745" s="39">
        <f>IF(ISBLANK(AU746),"",Short5[[#This Row],[Adj Close]]/AU746-1)</f>
        <v>-9.0360042623943038E-2</v>
      </c>
      <c r="AZ745" s="40">
        <v>39874</v>
      </c>
      <c r="BA745" s="42">
        <v>5.2233700000000001</v>
      </c>
      <c r="BB745" s="39">
        <f>IF(ISBLANK(BA746),"",Short7[[#This Row],[Adj Close]]/BA746-1)</f>
        <v>-0.11111077076025355</v>
      </c>
    </row>
    <row r="746" spans="1:54" x14ac:dyDescent="0.25">
      <c r="A746" s="40">
        <v>39867</v>
      </c>
      <c r="B746" s="42">
        <v>735.09002699999996</v>
      </c>
      <c r="C746" s="39">
        <f>IF(ISBLANK(B747), "", GSPC[[#This Row],[Adj Close]]/B747-1)</f>
        <v>-4.5399599434835625E-2</v>
      </c>
      <c r="G746" s="32">
        <v>39867</v>
      </c>
      <c r="H746">
        <v>12.210820999999999</v>
      </c>
      <c r="I746" s="36">
        <f>IF(ISBLANK(H747),"",Long1[[#This Row],[Adj Close]]/H747-1)</f>
        <v>-1.9903057993838735E-2</v>
      </c>
      <c r="P746" s="40">
        <v>39867</v>
      </c>
      <c r="Q746" s="38">
        <v>14.197594</v>
      </c>
      <c r="R746" s="39">
        <f>IF(ISBLANK(Q747),"",Long4[[#This Row],[Adj Close]]/Q747-1)</f>
        <v>0.16405427478320544</v>
      </c>
      <c r="V746" s="40">
        <v>39867</v>
      </c>
      <c r="W746" s="38">
        <v>11.925000000000001</v>
      </c>
      <c r="X746" s="39">
        <f>IF(ISBLANK(W747),"",Long6[[#This Row],[Adj Close]]/W747-1)</f>
        <v>4.3307086614173373E-2</v>
      </c>
      <c r="Y746" s="32">
        <v>39867</v>
      </c>
      <c r="Z746">
        <v>19.017741999999998</v>
      </c>
      <c r="AA746" s="36">
        <f>IF(ISBLANK(Z747),"",Long7[[#This Row],[Adj Close]]/Z747-1)</f>
        <v>-5.647850058518189E-2</v>
      </c>
      <c r="AE746" s="32">
        <v>39867</v>
      </c>
      <c r="AF746" s="47">
        <v>5.9073159999999998</v>
      </c>
      <c r="AG746" s="36">
        <f>IF(ISBLANK(AF747),"",Short0[[#This Row],[Adj Close]]/AF747-1)</f>
        <v>0.13798993606060006</v>
      </c>
      <c r="AH746" s="40">
        <v>39867</v>
      </c>
      <c r="AI746" s="42">
        <v>19.166861000000001</v>
      </c>
      <c r="AJ746" s="39">
        <f>IF(ISBLANK(AH747),"",Short1[[#This Row],[Adj Close]]/AH747-1)</f>
        <v>-0.99951914548419463</v>
      </c>
      <c r="AN746" s="40">
        <v>39867</v>
      </c>
      <c r="AO746" s="42">
        <v>11.381926999999999</v>
      </c>
      <c r="AP746" s="39">
        <f>IF(ISBLANK(AO747),"",Short3[[#This Row],[Adj Close]]/AO747-1)</f>
        <v>-1.4274320849964051E-2</v>
      </c>
      <c r="AQ746" s="32">
        <v>39867</v>
      </c>
      <c r="AR746" s="47">
        <v>1.1759029999999999</v>
      </c>
      <c r="AS746" s="36">
        <f>IF(ISBLANK(AR747),"",Short4[[#This Row],[Adj Close]]/AR747-1)</f>
        <v>2.4096112729537156E-2</v>
      </c>
      <c r="AT746" s="40">
        <v>39867</v>
      </c>
      <c r="AU746" s="42">
        <v>34.234279999999998</v>
      </c>
      <c r="AV746" s="39">
        <f>IF(ISBLANK(AU747),"",Short5[[#This Row],[Adj Close]]/AU747-1)</f>
        <v>1.2464952256992623E-2</v>
      </c>
      <c r="AZ746" s="40">
        <v>39867</v>
      </c>
      <c r="BA746" s="42">
        <v>5.8762889999999999</v>
      </c>
      <c r="BB746" s="39">
        <f>IF(ISBLANK(BA747),"",Short7[[#This Row],[Adj Close]]/BA747-1)</f>
        <v>-9.7305552726453248E-2</v>
      </c>
    </row>
    <row r="747" spans="1:54" x14ac:dyDescent="0.25">
      <c r="A747" s="40">
        <v>39860</v>
      </c>
      <c r="B747" s="42">
        <v>770.04998799999998</v>
      </c>
      <c r="C747" s="39">
        <f>IF(ISBLANK(B748), "", GSPC[[#This Row],[Adj Close]]/B748-1)</f>
        <v>-6.8683224258082487E-2</v>
      </c>
      <c r="G747" s="32">
        <v>39860</v>
      </c>
      <c r="H747">
        <v>12.458788999999999</v>
      </c>
      <c r="I747" s="36">
        <f>IF(ISBLANK(H748),"",Long1[[#This Row],[Adj Close]]/H748-1)</f>
        <v>-8.0385785397719789E-2</v>
      </c>
      <c r="P747" s="40">
        <v>39860</v>
      </c>
      <c r="Q747" s="38">
        <v>12.196676999999999</v>
      </c>
      <c r="R747" s="39">
        <f>IF(ISBLANK(Q748),"",Long4[[#This Row],[Adj Close]]/Q748-1)</f>
        <v>-9.5696485252759755E-2</v>
      </c>
      <c r="V747" s="40">
        <v>39860</v>
      </c>
      <c r="W747" s="38">
        <v>11.43</v>
      </c>
      <c r="X747" s="39">
        <f>IF(ISBLANK(W748),"",Long6[[#This Row],[Adj Close]]/W748-1)</f>
        <v>-7.4493927125506065E-2</v>
      </c>
      <c r="Y747" s="32">
        <v>39860</v>
      </c>
      <c r="Z747">
        <v>20.156130000000001</v>
      </c>
      <c r="AA747" s="36">
        <f>IF(ISBLANK(Z748),"",Long7[[#This Row],[Adj Close]]/Z748-1)</f>
        <v>-3.31121456050254E-3</v>
      </c>
      <c r="AE747" s="32">
        <v>39860</v>
      </c>
      <c r="AF747" s="47">
        <v>5.1910090000000002</v>
      </c>
      <c r="AG747" s="36">
        <f>IF(ISBLANK(AF748),"",Short0[[#This Row],[Adj Close]]/AF748-1)</f>
        <v>-0.21628857801840473</v>
      </c>
      <c r="AH747" s="40">
        <v>39860</v>
      </c>
      <c r="AI747" s="42">
        <v>18.555008000000001</v>
      </c>
      <c r="AJ747" s="39">
        <f>IF(ISBLANK(AH748),"",Short1[[#This Row],[Adj Close]]/AH748-1)</f>
        <v>-0.99953441377060703</v>
      </c>
      <c r="AN747" s="40">
        <v>39860</v>
      </c>
      <c r="AO747" s="42">
        <v>11.546749</v>
      </c>
      <c r="AP747" s="39">
        <f>IF(ISBLANK(AO748),"",Short3[[#This Row],[Adj Close]]/AO748-1)</f>
        <v>6.8644131639976402E-2</v>
      </c>
      <c r="AQ747" s="32">
        <v>39860</v>
      </c>
      <c r="AR747" s="47">
        <v>1.1482349999999999</v>
      </c>
      <c r="AS747" s="36">
        <f>IF(ISBLANK(AR748),"",Short4[[#This Row],[Adj Close]]/AR748-1)</f>
        <v>-0.16161646400142538</v>
      </c>
      <c r="AT747" s="40">
        <v>39860</v>
      </c>
      <c r="AU747" s="42">
        <v>33.812804999999997</v>
      </c>
      <c r="AV747" s="39">
        <f>IF(ISBLANK(AU748),"",Short5[[#This Row],[Adj Close]]/AU748-1)</f>
        <v>-8.3960275552126262E-3</v>
      </c>
      <c r="AZ747" s="40">
        <v>39860</v>
      </c>
      <c r="BA747" s="42">
        <v>6.5097209999999999</v>
      </c>
      <c r="BB747" s="39">
        <f>IF(ISBLANK(BA748),"",Short7[[#This Row],[Adj Close]]/BA748-1)</f>
        <v>-0.10094202111923845</v>
      </c>
    </row>
    <row r="748" spans="1:54" x14ac:dyDescent="0.25">
      <c r="A748" s="40">
        <v>39853</v>
      </c>
      <c r="B748" s="42">
        <v>826.84002699999996</v>
      </c>
      <c r="C748" s="39">
        <f>IF(ISBLANK(B749), "", GSPC[[#This Row],[Adj Close]]/B749-1)</f>
        <v>-4.8077308489356874E-2</v>
      </c>
      <c r="G748" s="32">
        <v>39853</v>
      </c>
      <c r="H748">
        <v>13.547843</v>
      </c>
      <c r="I748" s="36">
        <f>IF(ISBLANK(H749),"",Long1[[#This Row],[Adj Close]]/H749-1)</f>
        <v>-5.0938928459244415E-2</v>
      </c>
      <c r="P748" s="40">
        <v>39853</v>
      </c>
      <c r="Q748" s="38">
        <v>13.487371</v>
      </c>
      <c r="R748" s="39">
        <f>IF(ISBLANK(Q749),"",Long4[[#This Row],[Adj Close]]/Q749-1)</f>
        <v>-5.4571330655475259E-2</v>
      </c>
      <c r="V748" s="40">
        <v>39853</v>
      </c>
      <c r="W748" s="38">
        <v>12.35</v>
      </c>
      <c r="X748" s="39">
        <f>IF(ISBLANK(W749),"",Long6[[#This Row],[Adj Close]]/W749-1)</f>
        <v>-1.3972055888223589E-2</v>
      </c>
      <c r="Y748" s="32">
        <v>39853</v>
      </c>
      <c r="Z748">
        <v>20.223092999999999</v>
      </c>
      <c r="AA748" s="36">
        <f>IF(ISBLANK(Z749),"",Long7[[#This Row],[Adj Close]]/Z749-1)</f>
        <v>-5.6250047833617756E-2</v>
      </c>
      <c r="AE748" s="32">
        <v>39853</v>
      </c>
      <c r="AF748" s="47">
        <v>6.6236230000000003</v>
      </c>
      <c r="AG748" s="36">
        <f>IF(ISBLANK(AF749),"",Short0[[#This Row],[Adj Close]]/AF749-1)</f>
        <v>-0.19462373449085202</v>
      </c>
      <c r="AH748" s="40">
        <v>39853</v>
      </c>
      <c r="AI748" s="42">
        <v>20.184383</v>
      </c>
      <c r="AJ748" s="39">
        <f>IF(ISBLANK(AH749),"",Short1[[#This Row],[Adj Close]]/AH749-1)</f>
        <v>-0.99949344016965314</v>
      </c>
      <c r="AN748" s="40">
        <v>39853</v>
      </c>
      <c r="AO748" s="42">
        <v>10.805046000000001</v>
      </c>
      <c r="AP748" s="39">
        <f>IF(ISBLANK(AO749),"",Short3[[#This Row],[Adj Close]]/AO749-1)</f>
        <v>-8.467568067659359E-4</v>
      </c>
      <c r="AQ748" s="32">
        <v>39853</v>
      </c>
      <c r="AR748" s="47">
        <v>1.3695820000000001</v>
      </c>
      <c r="AS748" s="36">
        <f>IF(ISBLANK(AR749),"",Short4[[#This Row],[Adj Close]]/AR749-1)</f>
        <v>4.2105543486944841E-2</v>
      </c>
      <c r="AT748" s="40">
        <v>39853</v>
      </c>
      <c r="AU748" s="42">
        <v>34.099102000000002</v>
      </c>
      <c r="AV748" s="39">
        <f>IF(ISBLANK(AU749),"",Short5[[#This Row],[Adj Close]]/AU749-1)</f>
        <v>-4.6827762048624044E-2</v>
      </c>
      <c r="AZ748" s="40">
        <v>39853</v>
      </c>
      <c r="BA748" s="42">
        <v>7.240602</v>
      </c>
      <c r="BB748" s="39">
        <f>IF(ISBLANK(BA749),"",Short7[[#This Row],[Adj Close]]/BA749-1)</f>
        <v>-4.74359805877278E-2</v>
      </c>
    </row>
    <row r="749" spans="1:54" x14ac:dyDescent="0.25">
      <c r="A749" s="40">
        <v>39846</v>
      </c>
      <c r="B749" s="42">
        <v>868.59997599999997</v>
      </c>
      <c r="C749" s="39">
        <f>IF(ISBLANK(B750), "", GSPC[[#This Row],[Adj Close]]/B750-1)</f>
        <v>5.1726607668628466E-2</v>
      </c>
      <c r="G749" s="32">
        <v>39846</v>
      </c>
      <c r="H749">
        <v>14.274996</v>
      </c>
      <c r="I749" s="36">
        <f>IF(ISBLANK(H750),"",Long1[[#This Row],[Adj Close]]/H750-1)</f>
        <v>0.13297881206007278</v>
      </c>
      <c r="P749" s="40">
        <v>39846</v>
      </c>
      <c r="Q749" s="38">
        <v>14.265879</v>
      </c>
      <c r="R749" s="39">
        <f>IF(ISBLANK(Q750),"",Long4[[#This Row],[Adj Close]]/Q750-1)</f>
        <v>8.5194500285602048E-2</v>
      </c>
      <c r="V749" s="40">
        <v>39846</v>
      </c>
      <c r="W749" s="38">
        <v>12.525</v>
      </c>
      <c r="X749" s="39">
        <f>IF(ISBLANK(W750),"",Long6[[#This Row],[Adj Close]]/W750-1)</f>
        <v>0.13143631436314362</v>
      </c>
      <c r="Y749" s="32">
        <v>39846</v>
      </c>
      <c r="Z749">
        <v>21.428443999999999</v>
      </c>
      <c r="AA749" s="36">
        <f>IF(ISBLANK(Z750),"",Long7[[#This Row],[Adj Close]]/Z750-1)</f>
        <v>1.265829723910783E-2</v>
      </c>
      <c r="AE749" s="32">
        <v>39846</v>
      </c>
      <c r="AF749" s="47">
        <v>8.224259</v>
      </c>
      <c r="AG749" s="36">
        <f>IF(ISBLANK(AF750),"",Short0[[#This Row],[Adj Close]]/AF750-1)</f>
        <v>0.21544036527089028</v>
      </c>
      <c r="AH749" s="40">
        <v>39846</v>
      </c>
      <c r="AI749" s="42">
        <v>19.845210999999999</v>
      </c>
      <c r="AJ749" s="39">
        <f>IF(ISBLANK(AH750),"",Short1[[#This Row],[Adj Close]]/AH750-1)</f>
        <v>-0.99950186473054048</v>
      </c>
      <c r="AN749" s="40">
        <v>39846</v>
      </c>
      <c r="AO749" s="42">
        <v>10.814202999999999</v>
      </c>
      <c r="AP749" s="39">
        <f>IF(ISBLANK(AO750),"",Short3[[#This Row],[Adj Close]]/AO750-1)</f>
        <v>4.2365270745296391E-2</v>
      </c>
      <c r="AQ749" s="32">
        <v>39846</v>
      </c>
      <c r="AR749" s="47">
        <v>1.3142450000000001</v>
      </c>
      <c r="AS749" s="36">
        <f>IF(ISBLANK(AR750),"",Short4[[#This Row],[Adj Close]]/AR750-1)</f>
        <v>-4.040429853780203E-2</v>
      </c>
      <c r="AT749" s="40">
        <v>39846</v>
      </c>
      <c r="AU749" s="42">
        <v>35.774334000000003</v>
      </c>
      <c r="AV749" s="39">
        <f>IF(ISBLANK(AU750),"",Short5[[#This Row],[Adj Close]]/AU750-1)</f>
        <v>0.26296581667749619</v>
      </c>
      <c r="AZ749" s="40">
        <v>39846</v>
      </c>
      <c r="BA749" s="42">
        <v>7.6011709999999999</v>
      </c>
      <c r="BB749" s="39">
        <f>IF(ISBLANK(BA750),"",Short7[[#This Row],[Adj Close]]/BA750-1)</f>
        <v>2.2280534043152889E-2</v>
      </c>
    </row>
    <row r="750" spans="1:54" x14ac:dyDescent="0.25">
      <c r="A750" s="40">
        <v>39839</v>
      </c>
      <c r="B750" s="42">
        <v>825.88000499999998</v>
      </c>
      <c r="C750" s="39">
        <f>IF(ISBLANK(B751), "", GSPC[[#This Row],[Adj Close]]/B751-1)</f>
        <v>-7.2961198538933347E-3</v>
      </c>
      <c r="G750" s="32">
        <v>39839</v>
      </c>
      <c r="H750">
        <v>12.599525999999999</v>
      </c>
      <c r="I750" s="36">
        <f>IF(ISBLANK(H751),"",Long1[[#This Row],[Adj Close]]/H751-1)</f>
        <v>3.6097941253503629E-2</v>
      </c>
      <c r="P750" s="40">
        <v>39839</v>
      </c>
      <c r="Q750" s="38">
        <v>13.145918999999999</v>
      </c>
      <c r="R750" s="39">
        <f>IF(ISBLANK(Q751),"",Long4[[#This Row],[Adj Close]]/Q751-1)</f>
        <v>-1.2820125797498472E-2</v>
      </c>
      <c r="V750" s="40">
        <v>39839</v>
      </c>
      <c r="W750" s="38">
        <v>11.07</v>
      </c>
      <c r="X750" s="39">
        <f>IF(ISBLANK(W751),"",Long6[[#This Row],[Adj Close]]/W751-1)</f>
        <v>6.3636363636363491E-3</v>
      </c>
      <c r="Y750" s="32">
        <v>39839</v>
      </c>
      <c r="Z750">
        <v>21.160587</v>
      </c>
      <c r="AA750" s="36">
        <f>IF(ISBLANK(Z751),"",Long7[[#This Row],[Adj Close]]/Z751-1)</f>
        <v>9.3425614655051836E-2</v>
      </c>
      <c r="AE750" s="32">
        <v>39839</v>
      </c>
      <c r="AF750" s="47">
        <v>6.7664850000000003</v>
      </c>
      <c r="AG750" s="36">
        <f>IF(ISBLANK(AF751),"",Short0[[#This Row],[Adj Close]]/AF751-1)</f>
        <v>0.12426882487769109</v>
      </c>
      <c r="AH750" s="40">
        <v>39839</v>
      </c>
      <c r="AI750" s="42">
        <v>18.634813000000001</v>
      </c>
      <c r="AJ750" s="39">
        <f>IF(ISBLANK(AH751),"",Short1[[#This Row],[Adj Close]]/AH751-1)</f>
        <v>-0.99953216476702145</v>
      </c>
      <c r="AN750" s="40">
        <v>39839</v>
      </c>
      <c r="AO750" s="42">
        <v>10.374677</v>
      </c>
      <c r="AP750" s="39">
        <f>IF(ISBLANK(AO751),"",Short3[[#This Row],[Adj Close]]/AO751-1)</f>
        <v>3.6596647836822704E-2</v>
      </c>
      <c r="AQ750" s="32">
        <v>39839</v>
      </c>
      <c r="AR750" s="47">
        <v>1.3695820000000001</v>
      </c>
      <c r="AS750" s="36">
        <f>IF(ISBLANK(AR751),"",Short4[[#This Row],[Adj Close]]/AR751-1)</f>
        <v>0</v>
      </c>
      <c r="AT750" s="40">
        <v>39839</v>
      </c>
      <c r="AU750" s="42">
        <v>28.325655000000001</v>
      </c>
      <c r="AV750" s="39">
        <f>IF(ISBLANK(AU751),"",Short5[[#This Row],[Adj Close]]/AU751-1)</f>
        <v>7.9119166913612649E-3</v>
      </c>
      <c r="AZ750" s="40">
        <v>39839</v>
      </c>
      <c r="BA750" s="42">
        <v>7.4355039999999999</v>
      </c>
      <c r="BB750" s="39">
        <f>IF(ISBLANK(BA751),"",Short7[[#This Row],[Adj Close]]/BA751-1)</f>
        <v>-1.037603960037603E-2</v>
      </c>
    </row>
    <row r="751" spans="1:54" x14ac:dyDescent="0.25">
      <c r="A751" s="40">
        <v>39832</v>
      </c>
      <c r="B751" s="42">
        <v>831.95001200000002</v>
      </c>
      <c r="C751" s="39">
        <f>IF(ISBLANK(B752), "", GSPC[[#This Row],[Adj Close]]/B752-1)</f>
        <v>-2.1373433288085386E-2</v>
      </c>
      <c r="G751" s="32">
        <v>39832</v>
      </c>
      <c r="H751">
        <v>12.160555</v>
      </c>
      <c r="I751" s="36">
        <f>IF(ISBLANK(H752),"",Long1[[#This Row],[Adj Close]]/H752-1)</f>
        <v>-6.6134833224361755E-2</v>
      </c>
      <c r="P751" s="40">
        <v>39832</v>
      </c>
      <c r="Q751" s="38">
        <v>13.31664</v>
      </c>
      <c r="R751" s="39">
        <f>IF(ISBLANK(Q752),"",Long4[[#This Row],[Adj Close]]/Q752-1)</f>
        <v>-0.11444167419669837</v>
      </c>
      <c r="V751" s="40">
        <v>39832</v>
      </c>
      <c r="W751" s="38">
        <v>11</v>
      </c>
      <c r="X751" s="39">
        <f>IF(ISBLANK(W752),"",Long6[[#This Row],[Adj Close]]/W752-1)</f>
        <v>-0.20692141312184564</v>
      </c>
      <c r="Y751" s="32">
        <v>39832</v>
      </c>
      <c r="Z751">
        <v>19.352561999999999</v>
      </c>
      <c r="AA751" s="36">
        <f>IF(ISBLANK(Z752),"",Long7[[#This Row],[Adj Close]]/Z752-1)</f>
        <v>-0.14999996266644022</v>
      </c>
      <c r="AE751" s="32">
        <v>39832</v>
      </c>
      <c r="AF751" s="47">
        <v>6.0185649999999997</v>
      </c>
      <c r="AG751" s="36">
        <f>IF(ISBLANK(AF752),"",Short0[[#This Row],[Adj Close]]/AF752-1)</f>
        <v>-0.12866276913294594</v>
      </c>
      <c r="AH751" s="40">
        <v>39832</v>
      </c>
      <c r="AI751" s="42">
        <v>18.388748</v>
      </c>
      <c r="AJ751" s="39">
        <f>IF(ISBLANK(AH752),"",Short1[[#This Row],[Adj Close]]/AH752-1)</f>
        <v>-0.99953826119271816</v>
      </c>
      <c r="AN751" s="40">
        <v>39832</v>
      </c>
      <c r="AO751" s="42">
        <v>10.008402999999999</v>
      </c>
      <c r="AP751" s="39">
        <f>IF(ISBLANK(AO752),"",Short3[[#This Row],[Adj Close]]/AO752-1)</f>
        <v>-6.3637614566868228E-3</v>
      </c>
      <c r="AQ751" s="32">
        <v>39832</v>
      </c>
      <c r="AR751" s="47">
        <v>1.3695820000000001</v>
      </c>
      <c r="AS751" s="36">
        <f>IF(ISBLANK(AR752),"",Short4[[#This Row],[Adj Close]]/AR752-1)</f>
        <v>1.0204706335326552E-2</v>
      </c>
      <c r="AT751" s="40">
        <v>39832</v>
      </c>
      <c r="AU751" s="42">
        <v>28.103304000000001</v>
      </c>
      <c r="AV751" s="39">
        <f>IF(ISBLANK(AU752),"",Short5[[#This Row],[Adj Close]]/AU752-1)</f>
        <v>-1.6924474443985593E-3</v>
      </c>
      <c r="AZ751" s="40">
        <v>39832</v>
      </c>
      <c r="BA751" s="42">
        <v>7.5134639999999999</v>
      </c>
      <c r="BB751" s="39">
        <f>IF(ISBLANK(BA752),"",Short7[[#This Row],[Adj Close]]/BA752-1)</f>
        <v>-8.5409537275993763E-2</v>
      </c>
    </row>
    <row r="752" spans="1:54" x14ac:dyDescent="0.25">
      <c r="A752" s="40">
        <v>39825</v>
      </c>
      <c r="B752" s="42">
        <v>850.11999500000002</v>
      </c>
      <c r="C752" s="39">
        <f>IF(ISBLANK(B753), "", GSPC[[#This Row],[Adj Close]]/B753-1)</f>
        <v>-4.518445789231984E-2</v>
      </c>
      <c r="G752" s="32">
        <v>39825</v>
      </c>
      <c r="H752">
        <v>13.021746</v>
      </c>
      <c r="I752" s="36">
        <f>IF(ISBLANK(H753),"",Long1[[#This Row],[Adj Close]]/H753-1)</f>
        <v>-2.7770672446101208E-2</v>
      </c>
      <c r="P752" s="40">
        <v>39825</v>
      </c>
      <c r="Q752" s="38">
        <v>15.037564</v>
      </c>
      <c r="R752" s="39">
        <f>IF(ISBLANK(Q753),"",Long4[[#This Row],[Adj Close]]/Q753-1)</f>
        <v>-6.0179034897505423E-2</v>
      </c>
      <c r="V752" s="40">
        <v>39825</v>
      </c>
      <c r="W752" s="38">
        <v>13.87</v>
      </c>
      <c r="X752" s="39">
        <f>IF(ISBLANK(W753),"",Long6[[#This Row],[Adj Close]]/W753-1)</f>
        <v>2.8550241008527877E-2</v>
      </c>
      <c r="Y752" s="32">
        <v>39825</v>
      </c>
      <c r="Z752">
        <v>22.767719</v>
      </c>
      <c r="AA752" s="36">
        <f>IF(ISBLANK(Z753),"",Long7[[#This Row],[Adj Close]]/Z753-1)</f>
        <v>4.6153788894330194E-2</v>
      </c>
      <c r="AE752" s="32">
        <v>39825</v>
      </c>
      <c r="AF752" s="47">
        <v>6.9072740000000001</v>
      </c>
      <c r="AG752" s="36">
        <f>IF(ISBLANK(AF753),"",Short0[[#This Row],[Adj Close]]/AF753-1)</f>
        <v>-0.14207642060708559</v>
      </c>
      <c r="AH752" s="40">
        <v>39825</v>
      </c>
      <c r="AI752" s="42">
        <v>19.512685999999999</v>
      </c>
      <c r="AJ752" s="39">
        <f>IF(ISBLANK(AH753),"",Short1[[#This Row],[Adj Close]]/AH753-1)</f>
        <v>-0.99950995313677227</v>
      </c>
      <c r="AN752" s="40">
        <v>39825</v>
      </c>
      <c r="AO752" s="42">
        <v>10.072502</v>
      </c>
      <c r="AP752" s="39">
        <f>IF(ISBLANK(AO753),"",Short3[[#This Row],[Adj Close]]/AO753-1)</f>
        <v>2.9962626858699881E-2</v>
      </c>
      <c r="AQ752" s="32">
        <v>39825</v>
      </c>
      <c r="AR752" s="47">
        <v>1.355747</v>
      </c>
      <c r="AS752" s="36">
        <f>IF(ISBLANK(AR753),"",Short4[[#This Row],[Adj Close]]/AR753-1)</f>
        <v>-0.1090910046742023</v>
      </c>
      <c r="AT752" s="40">
        <v>39825</v>
      </c>
      <c r="AU752" s="42">
        <v>28.150948</v>
      </c>
      <c r="AV752" s="39">
        <f>IF(ISBLANK(AU753),"",Short5[[#This Row],[Adj Close]]/AU753-1)</f>
        <v>-8.6104496909189421E-2</v>
      </c>
      <c r="AZ752" s="40">
        <v>39825</v>
      </c>
      <c r="BA752" s="42">
        <v>8.2151130000000006</v>
      </c>
      <c r="BB752" s="39">
        <f>IF(ISBLANK(BA753),"",Short7[[#This Row],[Adj Close]]/BA753-1)</f>
        <v>-0.1003201020331389</v>
      </c>
    </row>
    <row r="753" spans="1:54" x14ac:dyDescent="0.25">
      <c r="A753" s="40">
        <v>39818</v>
      </c>
      <c r="B753" s="42">
        <v>890.34997599999997</v>
      </c>
      <c r="C753" s="39">
        <f>IF(ISBLANK(B754), "", GSPC[[#This Row],[Adj Close]]/B754-1)</f>
        <v>-4.4483808256928214E-2</v>
      </c>
      <c r="G753" s="32">
        <v>39818</v>
      </c>
      <c r="H753">
        <v>13.393698000000001</v>
      </c>
      <c r="I753" s="36">
        <f>IF(ISBLANK(H754),"",Long1[[#This Row],[Adj Close]]/H754-1)</f>
        <v>-2.5012971140137008E-4</v>
      </c>
      <c r="P753" s="40">
        <v>39818</v>
      </c>
      <c r="Q753" s="38">
        <v>16.000456</v>
      </c>
      <c r="R753" s="39">
        <f>IF(ISBLANK(Q754),"",Long4[[#This Row],[Adj Close]]/Q754-1)</f>
        <v>0.11042632146161813</v>
      </c>
      <c r="V753" s="40">
        <v>39818</v>
      </c>
      <c r="W753" s="38">
        <v>13.484999999999999</v>
      </c>
      <c r="X753" s="39">
        <f>IF(ISBLANK(W754),"",Long6[[#This Row],[Adj Close]]/W754-1)</f>
        <v>-4.3617021276595724E-2</v>
      </c>
      <c r="Y753" s="32">
        <v>39818</v>
      </c>
      <c r="Z753">
        <v>21.763262000000001</v>
      </c>
      <c r="AA753" s="36">
        <f>IF(ISBLANK(Z754),"",Long7[[#This Row],[Adj Close]]/Z754-1)</f>
        <v>-5.5232567225581786E-2</v>
      </c>
      <c r="AE753" s="32">
        <v>39818</v>
      </c>
      <c r="AF753" s="47">
        <v>8.0511529999999993</v>
      </c>
      <c r="AG753" s="36">
        <f>IF(ISBLANK(AF754),"",Short0[[#This Row],[Adj Close]]/AF754-1)</f>
        <v>-3.2678229497586919E-3</v>
      </c>
      <c r="AH753" s="40">
        <v>39818</v>
      </c>
      <c r="AI753" s="42">
        <v>18.674721000000002</v>
      </c>
      <c r="AJ753" s="39">
        <f>IF(ISBLANK(AH754),"",Short1[[#This Row],[Adj Close]]/AH754-1)</f>
        <v>-0.99953091555097839</v>
      </c>
      <c r="AN753" s="40">
        <v>39818</v>
      </c>
      <c r="AO753" s="42">
        <v>9.7794830000000008</v>
      </c>
      <c r="AP753" s="39">
        <f>IF(ISBLANK(AO754),"",Short3[[#This Row],[Adj Close]]/AO754-1)</f>
        <v>6.5868371158039007E-2</v>
      </c>
      <c r="AQ753" s="32">
        <v>39818</v>
      </c>
      <c r="AR753" s="47">
        <v>1.521757</v>
      </c>
      <c r="AS753" s="36">
        <f>IF(ISBLANK(AR754),"",Short4[[#This Row],[Adj Close]]/AR754-1)</f>
        <v>1.8518307811649759E-2</v>
      </c>
      <c r="AT753" s="40">
        <v>39818</v>
      </c>
      <c r="AU753" s="42">
        <v>30.803246000000001</v>
      </c>
      <c r="AV753" s="39">
        <f>IF(ISBLANK(AU754),"",Short5[[#This Row],[Adj Close]]/AU754-1)</f>
        <v>5.2360054790750343E-2</v>
      </c>
      <c r="AZ753" s="40">
        <v>39818</v>
      </c>
      <c r="BA753" s="42">
        <v>9.1311509999999991</v>
      </c>
      <c r="BB753" s="39">
        <f>IF(ISBLANK(BA754),"",Short7[[#This Row],[Adj Close]]/BA754-1)</f>
        <v>-3.9958957899043135E-2</v>
      </c>
    </row>
    <row r="754" spans="1:54" x14ac:dyDescent="0.25">
      <c r="A754" s="40">
        <v>39811</v>
      </c>
      <c r="B754" s="42">
        <v>931.79998799999998</v>
      </c>
      <c r="C754" s="39">
        <f>IF(ISBLANK(B755), "", GSPC[[#This Row],[Adj Close]]/B755-1)</f>
        <v>6.7598534384947673E-2</v>
      </c>
      <c r="G754" s="32">
        <v>39811</v>
      </c>
      <c r="H754">
        <v>13.397049000000001</v>
      </c>
      <c r="I754" s="36">
        <f>IF(ISBLANK(H755),"",Long1[[#This Row],[Adj Close]]/H755-1)</f>
        <v>0.1268319257728574</v>
      </c>
      <c r="P754" s="40">
        <v>39811</v>
      </c>
      <c r="Q754" s="38">
        <v>14.409291</v>
      </c>
      <c r="R754" s="39">
        <f>IF(ISBLANK(Q755),"",Long4[[#This Row],[Adj Close]]/Q755-1)</f>
        <v>0.14363146492112877</v>
      </c>
      <c r="V754" s="40">
        <v>39811</v>
      </c>
      <c r="W754" s="38">
        <v>14.1</v>
      </c>
      <c r="X754" s="39">
        <f>IF(ISBLANK(W755),"",Long6[[#This Row],[Adj Close]]/W755-1)</f>
        <v>0.23684210526315774</v>
      </c>
      <c r="Y754" s="32">
        <v>39811</v>
      </c>
      <c r="Z754">
        <v>23.035575999999999</v>
      </c>
      <c r="AA754" s="36">
        <f>IF(ISBLANK(Z755),"",Long7[[#This Row],[Adj Close]]/Z755-1)</f>
        <v>-1.7142844464685725E-2</v>
      </c>
      <c r="AE754" s="32">
        <v>39811</v>
      </c>
      <c r="AF754" s="47">
        <v>8.0775489999999994</v>
      </c>
      <c r="AG754" s="36">
        <f>IF(ISBLANK(AF755),"",Short0[[#This Row],[Adj Close]]/AF755-1)</f>
        <v>6.9930299646219662E-2</v>
      </c>
      <c r="AH754" s="40">
        <v>39811</v>
      </c>
      <c r="AI754" s="42">
        <v>19.203738999999999</v>
      </c>
      <c r="AJ754" s="39">
        <f>IF(ISBLANK(AH755),"",Short1[[#This Row],[Adj Close]]/AH755-1)</f>
        <v>-0.99951754248316749</v>
      </c>
      <c r="AN754" s="40">
        <v>39811</v>
      </c>
      <c r="AO754" s="42">
        <v>9.1751319999999996</v>
      </c>
      <c r="AP754" s="39">
        <f>IF(ISBLANK(AO755),"",Short3[[#This Row],[Adj Close]]/AO755-1)</f>
        <v>5.8078018263951314E-2</v>
      </c>
      <c r="AQ754" s="32">
        <v>39811</v>
      </c>
      <c r="AR754" s="47">
        <v>1.494089</v>
      </c>
      <c r="AS754" s="36">
        <f>IF(ISBLANK(AR755),"",Short4[[#This Row],[Adj Close]]/AR755-1)</f>
        <v>0.14893599023693271</v>
      </c>
      <c r="AT754" s="40">
        <v>39811</v>
      </c>
      <c r="AU754" s="42">
        <v>29.270634000000001</v>
      </c>
      <c r="AV754" s="39">
        <f>IF(ISBLANK(AU755),"",Short5[[#This Row],[Adj Close]]/AU755-1)</f>
        <v>0.13102211310926704</v>
      </c>
      <c r="AZ754" s="40">
        <v>39811</v>
      </c>
      <c r="BA754" s="42">
        <v>9.5112089999999991</v>
      </c>
      <c r="BB754" s="39">
        <f>IF(ISBLANK(BA755),"",Short7[[#This Row],[Adj Close]]/BA755-1)</f>
        <v>-6.2439875879269913E-2</v>
      </c>
    </row>
    <row r="755" spans="1:54" x14ac:dyDescent="0.25">
      <c r="A755" s="40">
        <v>39804</v>
      </c>
      <c r="B755" s="42">
        <v>872.79998799999998</v>
      </c>
      <c r="C755" s="39">
        <f>IF(ISBLANK(B756), "", GSPC[[#This Row],[Adj Close]]/B756-1)</f>
        <v>-1.6984296205656779E-2</v>
      </c>
      <c r="G755" s="32">
        <v>39804</v>
      </c>
      <c r="H755">
        <v>11.889127999999999</v>
      </c>
      <c r="I755" s="36">
        <f>IF(ISBLANK(H756),"",Long1[[#This Row],[Adj Close]]/H756-1)</f>
        <v>-5.0829379695855215E-2</v>
      </c>
      <c r="P755" s="40">
        <v>39804</v>
      </c>
      <c r="Q755" s="38">
        <v>12.599593</v>
      </c>
      <c r="R755" s="39">
        <f>IF(ISBLANK(Q756),"",Long4[[#This Row],[Adj Close]]/Q756-1)</f>
        <v>-8.7988236115891461E-2</v>
      </c>
      <c r="V755" s="40">
        <v>39804</v>
      </c>
      <c r="W755" s="38">
        <v>11.4</v>
      </c>
      <c r="X755" s="39">
        <f>IF(ISBLANK(W756),"",Long6[[#This Row],[Adj Close]]/W756-1)</f>
        <v>-4.9999999999999933E-2</v>
      </c>
      <c r="Y755" s="32">
        <v>39804</v>
      </c>
      <c r="Z755">
        <v>23.437359000000001</v>
      </c>
      <c r="AA755" s="36">
        <f>IF(ISBLANK(Z756),"",Long7[[#This Row],[Adj Close]]/Z756-1)</f>
        <v>-5.4054028965029755E-2</v>
      </c>
      <c r="AE755" s="32">
        <v>39804</v>
      </c>
      <c r="AF755" s="47">
        <v>7.5496030000000003</v>
      </c>
      <c r="AG755" s="36">
        <f>IF(ISBLANK(AF756),"",Short0[[#This Row],[Adj Close]]/AF756-1)</f>
        <v>-0.14114143186646599</v>
      </c>
      <c r="AH755" s="40">
        <v>39804</v>
      </c>
      <c r="AI755" s="42">
        <v>17.668503000000001</v>
      </c>
      <c r="AJ755" s="39">
        <f>IF(ISBLANK(AH756),"",Short1[[#This Row],[Adj Close]]/AH756-1)</f>
        <v>-0.99955603429906781</v>
      </c>
      <c r="AN755" s="40">
        <v>39804</v>
      </c>
      <c r="AO755" s="42">
        <v>8.6715079999999993</v>
      </c>
      <c r="AP755" s="39">
        <f>IF(ISBLANK(AO756),"",Short3[[#This Row],[Adj Close]]/AO756-1)</f>
        <v>-1.8652655418330388E-2</v>
      </c>
      <c r="AQ755" s="32">
        <v>39804</v>
      </c>
      <c r="AR755" s="47">
        <v>1.300411</v>
      </c>
      <c r="AS755" s="36">
        <f>IF(ISBLANK(AR756),"",Short4[[#This Row],[Adj Close]]/AR756-1)</f>
        <v>6.8181855519029888E-2</v>
      </c>
      <c r="AT755" s="40">
        <v>39804</v>
      </c>
      <c r="AU755" s="42">
        <v>25.879807</v>
      </c>
      <c r="AV755" s="39">
        <f>IF(ISBLANK(AU756),"",Short5[[#This Row],[Adj Close]]/AU756-1)</f>
        <v>-3.034826493241094E-2</v>
      </c>
      <c r="AZ755" s="40">
        <v>39804</v>
      </c>
      <c r="BA755" s="42">
        <v>10.144639</v>
      </c>
      <c r="BB755" s="39">
        <f>IF(ISBLANK(BA756),"",Short7[[#This Row],[Adj Close]]/BA756-1)</f>
        <v>0.10862605144273485</v>
      </c>
    </row>
    <row r="756" spans="1:54" x14ac:dyDescent="0.25">
      <c r="A756" s="40">
        <v>39797</v>
      </c>
      <c r="B756" s="42">
        <v>887.88000499999998</v>
      </c>
      <c r="C756" s="39">
        <f>IF(ISBLANK(B757), "", GSPC[[#This Row],[Adj Close]]/B757-1)</f>
        <v>9.2642346916493867E-3</v>
      </c>
      <c r="G756" s="32">
        <v>39797</v>
      </c>
      <c r="H756">
        <v>12.525807</v>
      </c>
      <c r="I756" s="36">
        <f>IF(ISBLANK(H757),"",Long1[[#This Row],[Adj Close]]/H757-1)</f>
        <v>0.11648746526075859</v>
      </c>
      <c r="P756" s="40">
        <v>39797</v>
      </c>
      <c r="Q756" s="38">
        <v>13.815165</v>
      </c>
      <c r="R756" s="39">
        <f>IF(ISBLANK(Q757),"",Long4[[#This Row],[Adj Close]]/Q757-1)</f>
        <v>-9.8764732182921033E-4</v>
      </c>
      <c r="V756" s="40">
        <v>39797</v>
      </c>
      <c r="W756" s="38">
        <v>12</v>
      </c>
      <c r="X756" s="39">
        <f>IF(ISBLANK(W757),"",Long6[[#This Row],[Adj Close]]/W757-1)</f>
        <v>-0.26829268292682917</v>
      </c>
      <c r="Y756" s="32">
        <v>39797</v>
      </c>
      <c r="Z756">
        <v>24.776636</v>
      </c>
      <c r="AA756" s="36">
        <f>IF(ISBLANK(Z757),"",Long7[[#This Row],[Adj Close]]/Z757-1)</f>
        <v>-4.1450810677892691E-2</v>
      </c>
      <c r="AE756" s="32">
        <v>39797</v>
      </c>
      <c r="AF756" s="47">
        <v>8.7902749999999994</v>
      </c>
      <c r="AG756" s="36">
        <f>IF(ISBLANK(AF757),"",Short0[[#This Row],[Adj Close]]/AF757-1)</f>
        <v>3.3092477923480912E-2</v>
      </c>
      <c r="AH756" s="40">
        <v>39797</v>
      </c>
      <c r="AI756" s="42">
        <v>18.594942</v>
      </c>
      <c r="AJ756" s="39">
        <f>IF(ISBLANK(AH757),"",Short1[[#This Row],[Adj Close]]/AH757-1)</f>
        <v>-0.99953267298316162</v>
      </c>
      <c r="AN756" s="40">
        <v>39797</v>
      </c>
      <c r="AO756" s="42">
        <v>8.8363289999999992</v>
      </c>
      <c r="AP756" s="39">
        <f>IF(ISBLANK(AO757),"",Short3[[#This Row],[Adj Close]]/AO757-1)</f>
        <v>3.6519652377671852E-2</v>
      </c>
      <c r="AQ756" s="32">
        <v>39797</v>
      </c>
      <c r="AR756" s="47">
        <v>1.217406</v>
      </c>
      <c r="AS756" s="36">
        <f>IF(ISBLANK(AR757),"",Short4[[#This Row],[Adj Close]]/AR757-1)</f>
        <v>-4.3477782614229743E-2</v>
      </c>
      <c r="AT756" s="40">
        <v>39797</v>
      </c>
      <c r="AU756" s="42">
        <v>26.689796000000001</v>
      </c>
      <c r="AV756" s="39">
        <f>IF(ISBLANK(AU757),"",Short5[[#This Row],[Adj Close]]/AU757-1)</f>
        <v>6.6984256484987181E-2</v>
      </c>
      <c r="AZ756" s="40">
        <v>39797</v>
      </c>
      <c r="BA756" s="42">
        <v>9.1506410000000002</v>
      </c>
      <c r="BB756" s="39">
        <f>IF(ISBLANK(BA757),"",Short7[[#This Row],[Adj Close]]/BA757-1)</f>
        <v>8.1797554410309781E-2</v>
      </c>
    </row>
    <row r="757" spans="1:54" x14ac:dyDescent="0.25">
      <c r="A757" s="40">
        <v>39790</v>
      </c>
      <c r="B757" s="42">
        <v>879.72997999999995</v>
      </c>
      <c r="C757" s="39">
        <f>IF(ISBLANK(B758), "", GSPC[[#This Row],[Adj Close]]/B758-1)</f>
        <v>4.1777175006059153E-3</v>
      </c>
      <c r="G757" s="32">
        <v>39790</v>
      </c>
      <c r="H757">
        <v>11.218940999999999</v>
      </c>
      <c r="I757" s="36">
        <f>IF(ISBLANK(H758),"",Long1[[#This Row],[Adj Close]]/H758-1)</f>
        <v>6.2182853576485675E-2</v>
      </c>
      <c r="P757" s="40">
        <v>39790</v>
      </c>
      <c r="Q757" s="38">
        <v>13.828823</v>
      </c>
      <c r="R757" s="39">
        <f>IF(ISBLANK(Q758),"",Long4[[#This Row],[Adj Close]]/Q758-1)</f>
        <v>0.17678940612178295</v>
      </c>
      <c r="V757" s="40">
        <v>39790</v>
      </c>
      <c r="W757" s="38">
        <v>16.399999999999999</v>
      </c>
      <c r="X757" s="39">
        <f>IF(ISBLANK(W758),"",Long6[[#This Row],[Adj Close]]/W758-1)</f>
        <v>-9.4423020738651608E-2</v>
      </c>
      <c r="Y757" s="32">
        <v>39790</v>
      </c>
      <c r="Z757">
        <v>25.848058999999999</v>
      </c>
      <c r="AA757" s="36">
        <f>IF(ISBLANK(Z758),"",Long7[[#This Row],[Adj Close]]/Z758-1)</f>
        <v>-2.5840223030471066E-3</v>
      </c>
      <c r="AE757" s="32">
        <v>39790</v>
      </c>
      <c r="AF757" s="47">
        <v>8.5087010000000003</v>
      </c>
      <c r="AG757" s="36">
        <f>IF(ISBLANK(AF758),"",Short0[[#This Row],[Adj Close]]/AF758-1)</f>
        <v>6.7328477898976224E-2</v>
      </c>
      <c r="AH757" s="40">
        <v>39790</v>
      </c>
      <c r="AI757" s="42">
        <v>16.159732999999999</v>
      </c>
      <c r="AJ757" s="39">
        <f>IF(ISBLANK(AH758),"",Short1[[#This Row],[Adj Close]]/AH758-1)</f>
        <v>-0.99959380305658196</v>
      </c>
      <c r="AN757" s="40">
        <v>39790</v>
      </c>
      <c r="AO757" s="42">
        <v>8.5249989999999993</v>
      </c>
      <c r="AP757" s="39">
        <f>IF(ISBLANK(AO758),"",Short3[[#This Row],[Adj Close]]/AO758-1)</f>
        <v>-4.3165422407441034E-2</v>
      </c>
      <c r="AQ757" s="32">
        <v>39790</v>
      </c>
      <c r="AR757" s="47">
        <v>1.272742</v>
      </c>
      <c r="AS757" s="36">
        <f>IF(ISBLANK(AR758),"",Short4[[#This Row],[Adj Close]]/AR758-1)</f>
        <v>-3.1579347838492922E-2</v>
      </c>
      <c r="AT757" s="40">
        <v>39790</v>
      </c>
      <c r="AU757" s="42">
        <v>25.014236</v>
      </c>
      <c r="AV757" s="39">
        <f>IF(ISBLANK(AU758),"",Short5[[#This Row],[Adj Close]]/AU758-1)</f>
        <v>0.14254599910100829</v>
      </c>
      <c r="AZ757" s="40">
        <v>39790</v>
      </c>
      <c r="BA757" s="42">
        <v>8.4587369999999993</v>
      </c>
      <c r="BB757" s="39">
        <f>IF(ISBLANK(BA758),"",Short7[[#This Row],[Adj Close]]/BA758-1)</f>
        <v>0.2507200106933305</v>
      </c>
    </row>
    <row r="758" spans="1:54" x14ac:dyDescent="0.25">
      <c r="A758" s="40">
        <v>39783</v>
      </c>
      <c r="B758" s="42">
        <v>876.07000700000003</v>
      </c>
      <c r="C758" s="39">
        <f>IF(ISBLANK(B759), "", GSPC[[#This Row],[Adj Close]]/B759-1)</f>
        <v>-2.2505113836752577E-2</v>
      </c>
      <c r="G758" s="32">
        <v>39783</v>
      </c>
      <c r="H758">
        <v>10.562156</v>
      </c>
      <c r="I758" s="36">
        <f>IF(ISBLANK(H759),"",Long1[[#This Row],[Adj Close]]/H759-1)</f>
        <v>-0.13263621155020466</v>
      </c>
      <c r="P758" s="40">
        <v>39783</v>
      </c>
      <c r="Q758" s="38">
        <v>11.751315</v>
      </c>
      <c r="R758" s="39">
        <f>IF(ISBLANK(Q759),"",Long4[[#This Row],[Adj Close]]/Q759-1)</f>
        <v>-0.19589528238366083</v>
      </c>
      <c r="V758" s="40">
        <v>39783</v>
      </c>
      <c r="W758" s="38">
        <v>18.110001</v>
      </c>
      <c r="X758" s="39">
        <f>IF(ISBLANK(W759),"",Long6[[#This Row],[Adj Close]]/W759-1)</f>
        <v>1.1056384742951231E-3</v>
      </c>
      <c r="Y758" s="32">
        <v>39783</v>
      </c>
      <c r="Z758">
        <v>25.915023999999999</v>
      </c>
      <c r="AA758" s="36">
        <f>IF(ISBLANK(Z759),"",Long7[[#This Row],[Adj Close]]/Z759-1)</f>
        <v>1.8421084484032013E-2</v>
      </c>
      <c r="AE758" s="32">
        <v>39783</v>
      </c>
      <c r="AF758" s="47">
        <v>7.9719610000000003</v>
      </c>
      <c r="AG758" s="36">
        <f>IF(ISBLANK(AF759),"",Short0[[#This Row],[Adj Close]]/AF759-1)</f>
        <v>0.2742617214030183</v>
      </c>
      <c r="AH758" s="40">
        <v>39783</v>
      </c>
      <c r="AI758" s="42">
        <v>15.253147</v>
      </c>
      <c r="AJ758" s="39">
        <f>IF(ISBLANK(AH759),"",Short1[[#This Row],[Adj Close]]/AH759-1)</f>
        <v>-0.99961652385860822</v>
      </c>
      <c r="AN758" s="40">
        <v>39783</v>
      </c>
      <c r="AO758" s="42">
        <v>8.9095849999999999</v>
      </c>
      <c r="AP758" s="39">
        <f>IF(ISBLANK(AO759),"",Short3[[#This Row],[Adj Close]]/AO759-1)</f>
        <v>3.4006470791264176E-2</v>
      </c>
      <c r="AQ758" s="32">
        <v>39783</v>
      </c>
      <c r="AR758" s="47">
        <v>1.3142450000000001</v>
      </c>
      <c r="AS758" s="36">
        <f>IF(ISBLANK(AR759),"",Short4[[#This Row],[Adj Close]]/AR759-1)</f>
        <v>-7.7669732574084827E-2</v>
      </c>
      <c r="AT758" s="40">
        <v>39783</v>
      </c>
      <c r="AU758" s="42">
        <v>21.893416999999999</v>
      </c>
      <c r="AV758" s="39">
        <f>IF(ISBLANK(AU759),"",Short5[[#This Row],[Adj Close]]/AU759-1)</f>
        <v>-9.1597869783016317E-2</v>
      </c>
      <c r="AZ758" s="40">
        <v>39783</v>
      </c>
      <c r="BA758" s="42">
        <v>6.7630939999999997</v>
      </c>
      <c r="BB758" s="39">
        <f>IF(ISBLANK(BA759),"",Short7[[#This Row],[Adj Close]]/BA759-1)</f>
        <v>-4.8010809424491652E-2</v>
      </c>
    </row>
    <row r="759" spans="1:54" x14ac:dyDescent="0.25">
      <c r="A759" s="40">
        <v>39776</v>
      </c>
      <c r="B759" s="42">
        <v>896.23999000000003</v>
      </c>
      <c r="C759" s="39">
        <f>IF(ISBLANK(B760), "", GSPC[[#This Row],[Adj Close]]/B760-1)</f>
        <v>0.12025793721800415</v>
      </c>
      <c r="G759" s="32">
        <v>39776</v>
      </c>
      <c r="H759">
        <v>12.177308</v>
      </c>
      <c r="I759" s="36">
        <f>IF(ISBLANK(H760),"",Long1[[#This Row],[Adj Close]]/H760-1)</f>
        <v>7.9940442928449151E-2</v>
      </c>
      <c r="P759" s="40">
        <v>39776</v>
      </c>
      <c r="Q759" s="38">
        <v>14.61416</v>
      </c>
      <c r="R759" s="39">
        <f>IF(ISBLANK(Q760),"",Long4[[#This Row],[Adj Close]]/Q760-1)</f>
        <v>0.30811417543790554</v>
      </c>
      <c r="V759" s="40">
        <v>39776</v>
      </c>
      <c r="W759" s="38">
        <v>18.09</v>
      </c>
      <c r="X759" s="39">
        <f>IF(ISBLANK(W760),"",Long6[[#This Row],[Adj Close]]/W760-1)</f>
        <v>-4.0318302387267968E-2</v>
      </c>
      <c r="Y759" s="32">
        <v>39776</v>
      </c>
      <c r="Z759">
        <v>25.446276000000001</v>
      </c>
      <c r="AA759" s="36">
        <f>IF(ISBLANK(Z760),"",Long7[[#This Row],[Adj Close]]/Z760-1)</f>
        <v>-7.3170747697894556E-2</v>
      </c>
      <c r="AE759" s="32">
        <v>39776</v>
      </c>
      <c r="AF759" s="47">
        <v>6.2561410000000004</v>
      </c>
      <c r="AG759" s="36">
        <f>IF(ISBLANK(AF760),"",Short0[[#This Row],[Adj Close]]/AF760-1)</f>
        <v>0.95329647256220484</v>
      </c>
      <c r="AH759" s="40">
        <v>39776</v>
      </c>
      <c r="AI759" s="42">
        <v>13.704672</v>
      </c>
      <c r="AJ759" s="39">
        <f>IF(ISBLANK(AH760),"",Short1[[#This Row],[Adj Close]]/AH760-1)</f>
        <v>-0.9996553930951243</v>
      </c>
      <c r="AN759" s="40">
        <v>39776</v>
      </c>
      <c r="AO759" s="42">
        <v>8.6165660000000006</v>
      </c>
      <c r="AP759" s="39">
        <f>IF(ISBLANK(AO760),"",Short3[[#This Row],[Adj Close]]/AO760-1)</f>
        <v>0.20332462227850545</v>
      </c>
      <c r="AQ759" s="32">
        <v>39776</v>
      </c>
      <c r="AR759" s="47">
        <v>1.4249179999999999</v>
      </c>
      <c r="AS759" s="36">
        <f>IF(ISBLANK(AR760),"",Short4[[#This Row],[Adj Close]]/AR760-1)</f>
        <v>2.9999653032782625E-2</v>
      </c>
      <c r="AT759" s="40">
        <v>39776</v>
      </c>
      <c r="AU759" s="42">
        <v>24.101019000000001</v>
      </c>
      <c r="AV759" s="39">
        <f>IF(ISBLANK(AU760),"",Short5[[#This Row],[Adj Close]]/AU760-1)</f>
        <v>0.21692067254796554</v>
      </c>
      <c r="AZ759" s="40">
        <v>39776</v>
      </c>
      <c r="BA759" s="42">
        <v>7.104171</v>
      </c>
      <c r="BB759" s="39">
        <f>IF(ISBLANK(BA760),"",Short7[[#This Row],[Adj Close]]/BA760-1)</f>
        <v>0.32304897342326044</v>
      </c>
    </row>
    <row r="760" spans="1:54" x14ac:dyDescent="0.25">
      <c r="A760" s="40">
        <v>39769</v>
      </c>
      <c r="B760" s="42">
        <v>800.03002900000001</v>
      </c>
      <c r="C760" s="39">
        <f>IF(ISBLANK(B761), "", GSPC[[#This Row],[Adj Close]]/B761-1)</f>
        <v>-8.388960236069487E-2</v>
      </c>
      <c r="G760" s="32">
        <v>39769</v>
      </c>
      <c r="H760">
        <v>11.275907</v>
      </c>
      <c r="I760" s="36">
        <f>IF(ISBLANK(H761),"",Long1[[#This Row],[Adj Close]]/H761-1)</f>
        <v>-0.1736248574754955</v>
      </c>
      <c r="P760" s="40">
        <v>39769</v>
      </c>
      <c r="Q760" s="38">
        <v>11.17193</v>
      </c>
      <c r="R760" s="39">
        <f>IF(ISBLANK(Q761),"",Long4[[#This Row],[Adj Close]]/Q761-1)</f>
        <v>-0.13188506216750506</v>
      </c>
      <c r="V760" s="40">
        <v>39769</v>
      </c>
      <c r="W760" s="38">
        <v>18.850000000000001</v>
      </c>
      <c r="X760" s="39">
        <f>IF(ISBLANK(W761),"",Long6[[#This Row],[Adj Close]]/W761-1)</f>
        <v>-2.3316011570777673E-2</v>
      </c>
      <c r="Y760" s="32">
        <v>39769</v>
      </c>
      <c r="Z760">
        <v>27.455193000000001</v>
      </c>
      <c r="AA760" s="36">
        <f>IF(ISBLANK(Z761),"",Long7[[#This Row],[Adj Close]]/Z761-1)</f>
        <v>0</v>
      </c>
      <c r="AE760" s="32">
        <v>39769</v>
      </c>
      <c r="AF760" s="47">
        <v>3.2028629999999998</v>
      </c>
      <c r="AG760" s="36">
        <f>IF(ISBLANK(AF761),"",Short0[[#This Row],[Adj Close]]/AF761-1)</f>
        <v>-0.42222214605578945</v>
      </c>
      <c r="AH760" s="40">
        <v>39769</v>
      </c>
      <c r="AI760" s="42">
        <v>11.666509</v>
      </c>
      <c r="AJ760" s="39">
        <f>IF(ISBLANK(AH761),"",Short1[[#This Row],[Adj Close]]/AH761-1)</f>
        <v>-0.99970659149439167</v>
      </c>
      <c r="AN760" s="40">
        <v>39769</v>
      </c>
      <c r="AO760" s="42">
        <v>7.1606329999999998</v>
      </c>
      <c r="AP760" s="39">
        <f>IF(ISBLANK(AO761),"",Short3[[#This Row],[Adj Close]]/AO761-1)</f>
        <v>-0.14348277918617491</v>
      </c>
      <c r="AQ760" s="32">
        <v>39769</v>
      </c>
      <c r="AR760" s="47">
        <v>1.383416</v>
      </c>
      <c r="AS760" s="36">
        <f>IF(ISBLANK(AR761),"",Short4[[#This Row],[Adj Close]]/AR761-1)</f>
        <v>-6.5420484984006211E-2</v>
      </c>
      <c r="AT760" s="40">
        <v>39769</v>
      </c>
      <c r="AU760" s="42">
        <v>19.804922000000001</v>
      </c>
      <c r="AV760" s="39">
        <f>IF(ISBLANK(AU761),"",Short5[[#This Row],[Adj Close]]/AU761-1)</f>
        <v>-0.23190677634638968</v>
      </c>
      <c r="AZ760" s="40">
        <v>39769</v>
      </c>
      <c r="BA760" s="42">
        <v>5.3695449999999996</v>
      </c>
      <c r="BB760" s="39">
        <f>IF(ISBLANK(BA761),"",Short7[[#This Row],[Adj Close]]/BA761-1)</f>
        <v>-0.14573649799286759</v>
      </c>
    </row>
    <row r="761" spans="1:54" x14ac:dyDescent="0.25">
      <c r="A761" s="40">
        <v>39762</v>
      </c>
      <c r="B761" s="42">
        <v>873.28997800000002</v>
      </c>
      <c r="C761" s="39">
        <f>IF(ISBLANK(B762), "", GSPC[[#This Row],[Adj Close]]/B762-1)</f>
        <v>-6.1977048754305097E-2</v>
      </c>
      <c r="G761" s="32">
        <v>39762</v>
      </c>
      <c r="H761">
        <v>13.645022000000001</v>
      </c>
      <c r="I761" s="36">
        <f>IF(ISBLANK(H762),"",Long1[[#This Row],[Adj Close]]/H762-1)</f>
        <v>-6.3692867601855996E-2</v>
      </c>
      <c r="P761" s="40">
        <v>39762</v>
      </c>
      <c r="Q761" s="38">
        <v>12.869183</v>
      </c>
      <c r="R761" s="39">
        <f>IF(ISBLANK(Q762),"",Long4[[#This Row],[Adj Close]]/Q762-1)</f>
        <v>-0.11940316788648819</v>
      </c>
      <c r="V761" s="40">
        <v>39762</v>
      </c>
      <c r="W761" s="38">
        <v>19.299999</v>
      </c>
      <c r="X761" s="39">
        <f>IF(ISBLANK(W762),"",Long6[[#This Row],[Adj Close]]/W762-1)</f>
        <v>-9.7486403283734147E-3</v>
      </c>
      <c r="Y761" s="32">
        <v>39762</v>
      </c>
      <c r="Z761">
        <v>27.455193000000001</v>
      </c>
      <c r="AA761" s="36">
        <f>IF(ISBLANK(Z762),"",Long7[[#This Row],[Adj Close]]/Z762-1)</f>
        <v>-1.9138753074927406E-2</v>
      </c>
      <c r="AE761" s="32">
        <v>39762</v>
      </c>
      <c r="AF761" s="47">
        <v>5.5434159999999997</v>
      </c>
      <c r="AG761" s="36">
        <f>IF(ISBLANK(AF762),"",Short0[[#This Row],[Adj Close]]/AF762-1)</f>
        <v>-0.18709658497671311</v>
      </c>
      <c r="AH761" s="40">
        <v>39762</v>
      </c>
      <c r="AI761" s="42">
        <v>14.598019000000001</v>
      </c>
      <c r="AJ761" s="39">
        <f>IF(ISBLANK(AH762),"",Short1[[#This Row],[Adj Close]]/AH762-1)</f>
        <v>-0.99963280042761915</v>
      </c>
      <c r="AN761" s="40">
        <v>39762</v>
      </c>
      <c r="AO761" s="42">
        <v>8.3601740000000007</v>
      </c>
      <c r="AP761" s="39">
        <f>IF(ISBLANK(AO762),"",Short3[[#This Row],[Adj Close]]/AO762-1)</f>
        <v>-2.1436417164678034E-2</v>
      </c>
      <c r="AQ761" s="32">
        <v>39762</v>
      </c>
      <c r="AR761" s="47">
        <v>1.4802550000000001</v>
      </c>
      <c r="AS761" s="36">
        <f>IF(ISBLANK(AR762),"",Short4[[#This Row],[Adj Close]]/AR762-1)</f>
        <v>-8.5469752798103982E-2</v>
      </c>
      <c r="AT761" s="40">
        <v>39762</v>
      </c>
      <c r="AU761" s="42">
        <v>25.784528999999999</v>
      </c>
      <c r="AV761" s="39">
        <f>IF(ISBLANK(AU762),"",Short5[[#This Row],[Adj Close]]/AU762-1)</f>
        <v>-0.10897252547716452</v>
      </c>
      <c r="AZ761" s="40">
        <v>39762</v>
      </c>
      <c r="BA761" s="42">
        <v>6.2855840000000001</v>
      </c>
      <c r="BB761" s="39">
        <f>IF(ISBLANK(BA762),"",Short7[[#This Row],[Adj Close]]/BA762-1)</f>
        <v>-0.28093628612072863</v>
      </c>
    </row>
    <row r="762" spans="1:54" x14ac:dyDescent="0.25">
      <c r="A762" s="40">
        <v>39755</v>
      </c>
      <c r="B762" s="42">
        <v>930.98999000000003</v>
      </c>
      <c r="C762" s="39">
        <f>IF(ISBLANK(B763), "", GSPC[[#This Row],[Adj Close]]/B763-1)</f>
        <v>-3.8978074838709631E-2</v>
      </c>
      <c r="G762" s="32">
        <v>39755</v>
      </c>
      <c r="H762">
        <v>14.573233</v>
      </c>
      <c r="I762" s="36">
        <f>IF(ISBLANK(H763),"",Long1[[#This Row],[Adj Close]]/H763-1)</f>
        <v>1.612258608810091E-3</v>
      </c>
      <c r="P762" s="40">
        <v>39755</v>
      </c>
      <c r="Q762" s="38">
        <v>14.61416</v>
      </c>
      <c r="R762" s="39">
        <f>IF(ISBLANK(Q763),"",Long4[[#This Row],[Adj Close]]/Q763-1)</f>
        <v>-0.10367893632988578</v>
      </c>
      <c r="V762" s="40">
        <v>39755</v>
      </c>
      <c r="W762" s="38">
        <v>19.489999999999998</v>
      </c>
      <c r="X762" s="39">
        <f>IF(ISBLANK(W763),"",Long6[[#This Row],[Adj Close]]/W763-1)</f>
        <v>-5.3194027359437901E-2</v>
      </c>
      <c r="Y762" s="32">
        <v>39755</v>
      </c>
      <c r="Z762">
        <v>27.990904</v>
      </c>
      <c r="AA762" s="36">
        <f>IF(ISBLANK(Z763),"",Long7[[#This Row],[Adj Close]]/Z763-1)</f>
        <v>4.7619054748023748E-2</v>
      </c>
      <c r="AE762" s="32">
        <v>39755</v>
      </c>
      <c r="AF762" s="47">
        <v>6.81928</v>
      </c>
      <c r="AG762" s="36">
        <f>IF(ISBLANK(AF763),"",Short0[[#This Row],[Adj Close]]/AF763-1)</f>
        <v>1.2918322080579525E-3</v>
      </c>
      <c r="AH762" s="40">
        <v>39755</v>
      </c>
      <c r="AI762" s="42">
        <v>16.933973000000002</v>
      </c>
      <c r="AJ762" s="39">
        <f>IF(ISBLANK(AH763),"",Short1[[#This Row],[Adj Close]]/AH763-1)</f>
        <v>-0.99957396666498943</v>
      </c>
      <c r="AN762" s="40">
        <v>39755</v>
      </c>
      <c r="AO762" s="42">
        <v>8.5433120000000002</v>
      </c>
      <c r="AP762" s="39">
        <f>IF(ISBLANK(AO763),"",Short3[[#This Row],[Adj Close]]/AO763-1)</f>
        <v>8.8681414492505439E-2</v>
      </c>
      <c r="AQ762" s="32">
        <v>39755</v>
      </c>
      <c r="AR762" s="47">
        <v>1.6185959999999999</v>
      </c>
      <c r="AS762" s="36">
        <f>IF(ISBLANK(AR763),"",Short4[[#This Row],[Adj Close]]/AR763-1)</f>
        <v>0.16999947954917394</v>
      </c>
      <c r="AT762" s="40">
        <v>39755</v>
      </c>
      <c r="AU762" s="42">
        <v>28.937973</v>
      </c>
      <c r="AV762" s="39">
        <f>IF(ISBLANK(AU763),"",Short5[[#This Row],[Adj Close]]/AU763-1)</f>
        <v>-7.4092624803954843E-2</v>
      </c>
      <c r="AZ762" s="40">
        <v>39755</v>
      </c>
      <c r="BA762" s="42">
        <v>8.7413450000000008</v>
      </c>
      <c r="BB762" s="39">
        <f>IF(ISBLANK(BA763),"",Short7[[#This Row],[Adj Close]]/BA763-1)</f>
        <v>-0.17097962801490785</v>
      </c>
    </row>
    <row r="763" spans="1:54" x14ac:dyDescent="0.25">
      <c r="A763" s="40">
        <v>39748</v>
      </c>
      <c r="B763" s="42">
        <v>968.75</v>
      </c>
      <c r="C763" s="39">
        <f>IF(ISBLANK(B764), "", GSPC[[#This Row],[Adj Close]]/B764-1)</f>
        <v>0.10490776133061663</v>
      </c>
      <c r="G763" s="32">
        <v>39748</v>
      </c>
      <c r="H763">
        <v>14.549775</v>
      </c>
      <c r="I763" s="36">
        <f>IF(ISBLANK(H764),"",Long1[[#This Row],[Adj Close]]/H764-1)</f>
        <v>-0.15459495785663335</v>
      </c>
      <c r="P763" s="40">
        <v>39748</v>
      </c>
      <c r="Q763" s="38">
        <v>16.304604000000001</v>
      </c>
      <c r="R763" s="39">
        <f>IF(ISBLANK(Q764),"",Long4[[#This Row],[Adj Close]]/Q764-1)</f>
        <v>0.18709682868171318</v>
      </c>
      <c r="V763" s="40">
        <v>39748</v>
      </c>
      <c r="W763" s="38">
        <v>20.584999</v>
      </c>
      <c r="X763" s="39">
        <f>IF(ISBLANK(W764),"",Long6[[#This Row],[Adj Close]]/W764-1)</f>
        <v>-3.129416470588231E-2</v>
      </c>
      <c r="Y763" s="32">
        <v>39748</v>
      </c>
      <c r="Z763">
        <v>26.718589999999999</v>
      </c>
      <c r="AA763" s="36">
        <f>IF(ISBLANK(Z764),"",Long7[[#This Row],[Adj Close]]/Z764-1)</f>
        <v>-9.1116130192783418E-2</v>
      </c>
      <c r="AE763" s="32">
        <v>39748</v>
      </c>
      <c r="AF763" s="47">
        <v>6.8104820000000004</v>
      </c>
      <c r="AG763" s="36">
        <f>IF(ISBLANK(AF764),"",Short0[[#This Row],[Adj Close]]/AF764-1)</f>
        <v>0.19203204851524625</v>
      </c>
      <c r="AH763" s="40">
        <v>39748</v>
      </c>
      <c r="AI763" s="42">
        <v>17.787613</v>
      </c>
      <c r="AJ763" s="39">
        <f>IF(ISBLANK(AH764),"",Short1[[#This Row],[Adj Close]]/AH764-1)</f>
        <v>-0.99955241153971963</v>
      </c>
      <c r="AN763" s="40">
        <v>39748</v>
      </c>
      <c r="AO763" s="42">
        <v>7.8473940000000004</v>
      </c>
      <c r="AP763" s="39">
        <f>IF(ISBLANK(AO764),"",Short3[[#This Row],[Adj Close]]/AO764-1)</f>
        <v>0.36900977082318609</v>
      </c>
      <c r="AQ763" s="32">
        <v>39748</v>
      </c>
      <c r="AR763" s="47">
        <v>1.383416</v>
      </c>
      <c r="AS763" s="36">
        <f>IF(ISBLANK(AR764),"",Short4[[#This Row],[Adj Close]]/AR764-1)</f>
        <v>4.1666949029387501E-2</v>
      </c>
      <c r="AT763" s="40">
        <v>39748</v>
      </c>
      <c r="AU763" s="42">
        <v>31.253637000000001</v>
      </c>
      <c r="AV763" s="39">
        <f>IF(ISBLANK(AU764),"",Short5[[#This Row],[Adj Close]]/AU764-1)</f>
        <v>0.41864652631825505</v>
      </c>
      <c r="AZ763" s="40">
        <v>39748</v>
      </c>
      <c r="BA763" s="42">
        <v>10.544186</v>
      </c>
      <c r="BB763" s="39">
        <f>IF(ISBLANK(BA764),"",Short7[[#This Row],[Adj Close]]/BA764-1)</f>
        <v>0.11661494577142495</v>
      </c>
    </row>
    <row r="764" spans="1:54" x14ac:dyDescent="0.25">
      <c r="A764" s="40">
        <v>39741</v>
      </c>
      <c r="B764" s="42">
        <v>876.77002000000005</v>
      </c>
      <c r="C764" s="39">
        <f>IF(ISBLANK(B765), "", GSPC[[#This Row],[Adj Close]]/B765-1)</f>
        <v>-6.781135379696579E-2</v>
      </c>
      <c r="G764" s="32">
        <v>39741</v>
      </c>
      <c r="H764">
        <v>17.210419000000002</v>
      </c>
      <c r="I764" s="36">
        <f>IF(ISBLANK(H765),"",Long1[[#This Row],[Adj Close]]/H765-1)</f>
        <v>-3.8922093325261309E-2</v>
      </c>
      <c r="P764" s="40">
        <v>39741</v>
      </c>
      <c r="Q764" s="38">
        <v>13.734856000000001</v>
      </c>
      <c r="R764" s="39">
        <f>IF(ISBLANK(Q765),"",Long4[[#This Row],[Adj Close]]/Q765-1)</f>
        <v>-7.9908706693792908E-2</v>
      </c>
      <c r="V764" s="40">
        <v>39741</v>
      </c>
      <c r="W764" s="38">
        <v>21.25</v>
      </c>
      <c r="X764" s="39">
        <f>IF(ISBLANK(W765),"",Long6[[#This Row],[Adj Close]]/W765-1)</f>
        <v>2.70661659223701E-2</v>
      </c>
      <c r="Y764" s="32">
        <v>39741</v>
      </c>
      <c r="Z764">
        <v>29.397144000000001</v>
      </c>
      <c r="AA764" s="36">
        <f>IF(ISBLANK(Z765),"",Long7[[#This Row],[Adj Close]]/Z765-1)</f>
        <v>-2.0089353199807425E-2</v>
      </c>
      <c r="AE764" s="32">
        <v>39741</v>
      </c>
      <c r="AF764" s="47">
        <v>5.7133380000000002</v>
      </c>
      <c r="AG764" s="36">
        <f>IF(ISBLANK(AF765),"",Short0[[#This Row],[Adj Close]]/AF765-1)</f>
        <v>-0.26987663395852968</v>
      </c>
      <c r="AH764" s="40">
        <v>39741</v>
      </c>
      <c r="AI764" s="42">
        <v>14.895807</v>
      </c>
      <c r="AJ764" s="39">
        <f>IF(ISBLANK(AH765),"",Short1[[#This Row],[Adj Close]]/AH765-1)</f>
        <v>-0.99962511181859359</v>
      </c>
      <c r="AN764" s="40">
        <v>39741</v>
      </c>
      <c r="AO764" s="42">
        <v>5.7321679999999997</v>
      </c>
      <c r="AP764" s="39">
        <f>IF(ISBLANK(AO765),"",Short3[[#This Row],[Adj Close]]/AO765-1)</f>
        <v>-0.2375152771814113</v>
      </c>
      <c r="AQ764" s="32">
        <v>39741</v>
      </c>
      <c r="AR764" s="47">
        <v>1.328079</v>
      </c>
      <c r="AS764" s="36">
        <f>IF(ISBLANK(AR765),"",Short4[[#This Row],[Adj Close]]/AR765-1)</f>
        <v>-5.8823571098531313E-2</v>
      </c>
      <c r="AT764" s="40">
        <v>39741</v>
      </c>
      <c r="AU764" s="42">
        <v>22.030601999999998</v>
      </c>
      <c r="AV764" s="39">
        <f>IF(ISBLANK(AU765),"",Short5[[#This Row],[Adj Close]]/AU765-1)</f>
        <v>-0.17468809456984336</v>
      </c>
      <c r="AZ764" s="40">
        <v>39741</v>
      </c>
      <c r="BA764" s="42">
        <v>9.4429920000000003</v>
      </c>
      <c r="BB764" s="39">
        <f>IF(ISBLANK(BA765),"",Short7[[#This Row],[Adj Close]]/BA765-1)</f>
        <v>-8.6710804018204968E-2</v>
      </c>
    </row>
    <row r="765" spans="1:54" x14ac:dyDescent="0.25">
      <c r="A765" s="40">
        <v>39734</v>
      </c>
      <c r="B765" s="42">
        <v>940.54998799999998</v>
      </c>
      <c r="C765" s="39">
        <f>IF(ISBLANK(B766), "", GSPC[[#This Row],[Adj Close]]/B766-1)</f>
        <v>4.5962076391650841E-2</v>
      </c>
      <c r="G765" s="32">
        <v>39734</v>
      </c>
      <c r="H765">
        <v>17.907412999999998</v>
      </c>
      <c r="I765" s="36">
        <f>IF(ISBLANK(H766),"",Long1[[#This Row],[Adj Close]]/H766-1)</f>
        <v>-9.8204502556149542E-3</v>
      </c>
      <c r="P765" s="40">
        <v>39734</v>
      </c>
      <c r="Q765" s="38">
        <v>14.927709999999999</v>
      </c>
      <c r="R765" s="39">
        <f>IF(ISBLANK(Q766),"",Long4[[#This Row],[Adj Close]]/Q766-1)</f>
        <v>-3.3965495952645863E-2</v>
      </c>
      <c r="V765" s="40">
        <v>39734</v>
      </c>
      <c r="W765" s="38">
        <v>20.690000999999999</v>
      </c>
      <c r="X765" s="39">
        <f>IF(ISBLANK(W766),"",Long6[[#This Row],[Adj Close]]/W766-1)</f>
        <v>4.5741774071266006E-2</v>
      </c>
      <c r="Y765" s="32">
        <v>39734</v>
      </c>
      <c r="Z765">
        <v>29.999821000000001</v>
      </c>
      <c r="AA765" s="36">
        <f>IF(ISBLANK(Z766),"",Long7[[#This Row],[Adj Close]]/Z766-1)</f>
        <v>-0.1039999443281977</v>
      </c>
      <c r="AE765" s="32">
        <v>39734</v>
      </c>
      <c r="AF765" s="47">
        <v>7.8251679999999997</v>
      </c>
      <c r="AG765" s="36">
        <f>IF(ISBLANK(AF766),"",Short0[[#This Row],[Adj Close]]/AF766-1)</f>
        <v>-8.0329955249169971E-2</v>
      </c>
      <c r="AH765" s="40">
        <v>39734</v>
      </c>
      <c r="AI765" s="42">
        <v>16.378112999999999</v>
      </c>
      <c r="AJ765" s="39">
        <f>IF(ISBLANK(AH766),"",Short1[[#This Row],[Adj Close]]/AH766-1)</f>
        <v>-0.99958773345583607</v>
      </c>
      <c r="AN765" s="40">
        <v>39734</v>
      </c>
      <c r="AO765" s="42">
        <v>7.5177480000000001</v>
      </c>
      <c r="AP765" s="39">
        <f>IF(ISBLANK(AO766),"",Short3[[#This Row],[Adj Close]]/AO766-1)</f>
        <v>0.13711893591867397</v>
      </c>
      <c r="AQ765" s="32">
        <v>39734</v>
      </c>
      <c r="AR765" s="47">
        <v>1.411084</v>
      </c>
      <c r="AS765" s="36">
        <f>IF(ISBLANK(AR766),"",Short4[[#This Row],[Adj Close]]/AR766-1)</f>
        <v>-8.1080834675378965E-2</v>
      </c>
      <c r="AT765" s="40">
        <v>39734</v>
      </c>
      <c r="AU765" s="42">
        <v>26.693667999999999</v>
      </c>
      <c r="AV765" s="39">
        <f>IF(ISBLANK(AU766),"",Short5[[#This Row],[Adj Close]]/AU766-1)</f>
        <v>-7.5274890376760051E-2</v>
      </c>
      <c r="AZ765" s="40">
        <v>39734</v>
      </c>
      <c r="BA765" s="42">
        <v>10.339542</v>
      </c>
      <c r="BB765" s="39">
        <f>IF(ISBLANK(BA766),"",Short7[[#This Row],[Adj Close]]/BA766-1)</f>
        <v>0.1075162013553641</v>
      </c>
    </row>
    <row r="766" spans="1:54" x14ac:dyDescent="0.25">
      <c r="A766" s="40">
        <v>39727</v>
      </c>
      <c r="B766" s="42">
        <v>899.21997099999999</v>
      </c>
      <c r="C766" s="39">
        <f>IF(ISBLANK(B767), "", GSPC[[#This Row],[Adj Close]]/B767-1)</f>
        <v>-0.18195465247408926</v>
      </c>
      <c r="G766" s="32">
        <v>39727</v>
      </c>
      <c r="H766">
        <v>18.085016</v>
      </c>
      <c r="I766" s="36">
        <f>IF(ISBLANK(H767),"",Long1[[#This Row],[Adj Close]]/H767-1)</f>
        <v>-0.18388003620257132</v>
      </c>
      <c r="P766" s="40">
        <v>39727</v>
      </c>
      <c r="Q766" s="38">
        <v>15.452564000000001</v>
      </c>
      <c r="R766" s="39">
        <f>IF(ISBLANK(Q767),"",Long4[[#This Row],[Adj Close]]/Q767-1)</f>
        <v>-0.32749940485956641</v>
      </c>
      <c r="V766" s="40">
        <v>39727</v>
      </c>
      <c r="W766" s="38">
        <v>19.785</v>
      </c>
      <c r="X766" s="39">
        <f>IF(ISBLANK(W767),"",Long6[[#This Row],[Adj Close]]/W767-1)</f>
        <v>-0.13978260869565218</v>
      </c>
      <c r="Y766" s="32">
        <v>39727</v>
      </c>
      <c r="Z766">
        <v>33.481940999999999</v>
      </c>
      <c r="AA766" s="36">
        <f>IF(ISBLANK(Z767),"",Long7[[#This Row],[Adj Close]]/Z767-1)</f>
        <v>-0.11504428684911261</v>
      </c>
      <c r="AE766" s="32">
        <v>39727</v>
      </c>
      <c r="AF766" s="47">
        <v>8.5086689999999994</v>
      </c>
      <c r="AG766" s="36">
        <f>IF(ISBLANK(AF767),"",Short0[[#This Row],[Adj Close]]/AF767-1)</f>
        <v>-0.19619196124793581</v>
      </c>
      <c r="AH766" s="40">
        <v>39727</v>
      </c>
      <c r="AI766" s="42">
        <v>17.039850000000001</v>
      </c>
      <c r="AJ766" s="39">
        <f>IF(ISBLANK(AH767),"",Short1[[#This Row],[Adj Close]]/AH767-1)</f>
        <v>-0.99957100075528704</v>
      </c>
      <c r="AN766" s="40">
        <v>39727</v>
      </c>
      <c r="AO766" s="42">
        <v>6.611224</v>
      </c>
      <c r="AP766" s="39">
        <f>IF(ISBLANK(AO767),"",Short3[[#This Row],[Adj Close]]/AO767-1)</f>
        <v>-0.29698149330065526</v>
      </c>
      <c r="AQ766" s="32">
        <v>39727</v>
      </c>
      <c r="AR766" s="47">
        <v>1.5355909999999999</v>
      </c>
      <c r="AS766" s="36">
        <f>IF(ISBLANK(AR767),"",Short4[[#This Row],[Adj Close]]/AR767-1)</f>
        <v>-7.5000346364885506E-2</v>
      </c>
      <c r="AT766" s="40">
        <v>39727</v>
      </c>
      <c r="AU766" s="42">
        <v>28.866598</v>
      </c>
      <c r="AV766" s="39">
        <f>IF(ISBLANK(AU767),"",Short5[[#This Row],[Adj Close]]/AU767-1)</f>
        <v>-0.10958917673252278</v>
      </c>
      <c r="AZ766" s="40">
        <v>39727</v>
      </c>
      <c r="BA766" s="42">
        <v>9.3357930000000007</v>
      </c>
      <c r="BB766" s="39">
        <f>IF(ISBLANK(BA767),"",Short7[[#This Row],[Adj Close]]/BA767-1)</f>
        <v>-0.11623667131151261</v>
      </c>
    </row>
    <row r="767" spans="1:54" x14ac:dyDescent="0.25">
      <c r="A767" s="40">
        <v>39720</v>
      </c>
      <c r="B767" s="42">
        <v>1099.2299800000001</v>
      </c>
      <c r="C767" s="39">
        <f>IF(ISBLANK(B768), "", GSPC[[#This Row],[Adj Close]]/B768-1)</f>
        <v>-9.3993948684234274E-2</v>
      </c>
      <c r="G767" s="32">
        <v>39720</v>
      </c>
      <c r="H767">
        <v>22.159752000000001</v>
      </c>
      <c r="I767" s="36">
        <f>IF(ISBLANK(H768),"",Long1[[#This Row],[Adj Close]]/H768-1)</f>
        <v>-4.0481732057240594E-2</v>
      </c>
      <c r="P767" s="40">
        <v>39720</v>
      </c>
      <c r="Q767" s="38">
        <v>22.97777</v>
      </c>
      <c r="R767" s="39">
        <f>IF(ISBLANK(Q768),"",Long4[[#This Row],[Adj Close]]/Q768-1)</f>
        <v>-0.2569980967539921</v>
      </c>
      <c r="V767" s="40">
        <v>39720</v>
      </c>
      <c r="W767" s="38">
        <v>23</v>
      </c>
      <c r="X767" s="39">
        <f>IF(ISBLANK(W768),"",Long6[[#This Row],[Adj Close]]/W768-1)</f>
        <v>-0.11504424778761058</v>
      </c>
      <c r="Y767" s="32">
        <v>39720</v>
      </c>
      <c r="Z767">
        <v>37.834595</v>
      </c>
      <c r="AA767" s="36">
        <f>IF(ISBLANK(Z768),"",Long7[[#This Row],[Adj Close]]/Z768-1)</f>
        <v>-0.16911765125723388</v>
      </c>
      <c r="AE767" s="32">
        <v>39720</v>
      </c>
      <c r="AF767" s="47">
        <v>10.585449000000001</v>
      </c>
      <c r="AG767" s="36">
        <f>IF(ISBLANK(AF768),"",Short0[[#This Row],[Adj Close]]/AF768-1)</f>
        <v>-0.20942423431298329</v>
      </c>
      <c r="AH767" s="40">
        <v>39720</v>
      </c>
      <c r="AI767" s="42">
        <v>22.196757999999999</v>
      </c>
      <c r="AJ767" s="39">
        <f>IF(ISBLANK(AH768),"",Short1[[#This Row],[Adj Close]]/AH768-1)</f>
        <v>-0.99944107073250577</v>
      </c>
      <c r="AN767" s="40">
        <v>39720</v>
      </c>
      <c r="AO767" s="42">
        <v>9.4040540000000004</v>
      </c>
      <c r="AP767" s="39">
        <f>IF(ISBLANK(AO768),"",Short3[[#This Row],[Adj Close]]/AO768-1)</f>
        <v>-0.12222203865281078</v>
      </c>
      <c r="AQ767" s="32">
        <v>39720</v>
      </c>
      <c r="AR767" s="47">
        <v>1.660099</v>
      </c>
      <c r="AS767" s="36">
        <f>IF(ISBLANK(AR768),"",Short4[[#This Row],[Adj Close]]/AR768-1)</f>
        <v>-4.0000115655739132E-2</v>
      </c>
      <c r="AT767" s="40">
        <v>39720</v>
      </c>
      <c r="AU767" s="42">
        <v>32.419415000000001</v>
      </c>
      <c r="AV767" s="39">
        <f>IF(ISBLANK(AU768),"",Short5[[#This Row],[Adj Close]]/AU768-1)</f>
        <v>-0.46245891744932777</v>
      </c>
      <c r="AZ767" s="40">
        <v>39720</v>
      </c>
      <c r="BA767" s="42">
        <v>10.56368</v>
      </c>
      <c r="BB767" s="39">
        <f>IF(ISBLANK(BA768),"",Short7[[#This Row],[Adj Close]]/BA768-1)</f>
        <v>-0.22126422927666345</v>
      </c>
    </row>
    <row r="768" spans="1:54" x14ac:dyDescent="0.25">
      <c r="A768" s="40">
        <v>39713</v>
      </c>
      <c r="B768" s="42">
        <v>1213.2700199999999</v>
      </c>
      <c r="C768" s="39">
        <f>IF(ISBLANK(B769), "", GSPC[[#This Row],[Adj Close]]/B769-1)</f>
        <v>-3.3312567697479922E-2</v>
      </c>
      <c r="G768" s="32">
        <v>39713</v>
      </c>
      <c r="H768">
        <v>23.094664000000002</v>
      </c>
      <c r="I768" s="36">
        <f>IF(ISBLANK(H769),"",Long1[[#This Row],[Adj Close]]/H769-1)</f>
        <v>-2.7378216989664916E-2</v>
      </c>
      <c r="P768" s="40">
        <v>39713</v>
      </c>
      <c r="Q768" s="38">
        <v>30.925587</v>
      </c>
      <c r="R768" s="39">
        <f>IF(ISBLANK(Q769),"",Long4[[#This Row],[Adj Close]]/Q769-1)</f>
        <v>-5.6756729718549948E-2</v>
      </c>
      <c r="V768" s="40">
        <v>39713</v>
      </c>
      <c r="W768" s="38">
        <v>25.99</v>
      </c>
      <c r="X768" s="39">
        <f>IF(ISBLANK(W769),"",Long6[[#This Row],[Adj Close]]/W769-1)</f>
        <v>-0.1044107512060648</v>
      </c>
      <c r="Y768" s="32">
        <v>39713</v>
      </c>
      <c r="Z768">
        <v>45.535442000000003</v>
      </c>
      <c r="AA768" s="36">
        <f>IF(ISBLANK(Z769),"",Long7[[#This Row],[Adj Close]]/Z769-1)</f>
        <v>-2.8571393218834951E-2</v>
      </c>
      <c r="AE768" s="32">
        <v>39713</v>
      </c>
      <c r="AF768" s="47">
        <v>13.389544000000001</v>
      </c>
      <c r="AG768" s="36">
        <f>IF(ISBLANK(AF769),"",Short0[[#This Row],[Adj Close]]/AF769-1)</f>
        <v>-8.7760932082544429E-2</v>
      </c>
      <c r="AH768" s="40">
        <v>39713</v>
      </c>
      <c r="AI768" s="42">
        <v>25.78199</v>
      </c>
      <c r="AJ768" s="39">
        <f>IF(ISBLANK(AH769),"",Short1[[#This Row],[Adj Close]]/AH769-1)</f>
        <v>-0.99935067773132524</v>
      </c>
      <c r="AN768" s="40">
        <v>39713</v>
      </c>
      <c r="AO768" s="42">
        <v>10.713476999999999</v>
      </c>
      <c r="AP768" s="39">
        <f>IF(ISBLANK(AO769),"",Short3[[#This Row],[Adj Close]]/AO769-1)</f>
        <v>-8.4746515655742538E-3</v>
      </c>
      <c r="AQ768" s="32">
        <v>39713</v>
      </c>
      <c r="AR768" s="47">
        <v>1.7292700000000001</v>
      </c>
      <c r="AS768" s="36">
        <f>IF(ISBLANK(AR769),"",Short4[[#This Row],[Adj Close]]/AR769-1)</f>
        <v>1.6260568723220237E-2</v>
      </c>
      <c r="AT768" s="40">
        <v>39713</v>
      </c>
      <c r="AU768" s="42">
        <v>60.310580999999999</v>
      </c>
      <c r="AV768" s="39">
        <f>IF(ISBLANK(AU769),"",Short5[[#This Row],[Adj Close]]/AU769-1)</f>
        <v>-0.20224460095696395</v>
      </c>
      <c r="AZ768" s="40">
        <v>39713</v>
      </c>
      <c r="BA768" s="42">
        <v>13.565166</v>
      </c>
      <c r="BB768" s="39">
        <f>IF(ISBLANK(BA769),"",Short7[[#This Row],[Adj Close]]/BA769-1)</f>
        <v>-0.13432838297328686</v>
      </c>
    </row>
    <row r="769" spans="1:54" x14ac:dyDescent="0.25">
      <c r="A769" s="40">
        <v>39706</v>
      </c>
      <c r="B769" s="42">
        <v>1255.079956</v>
      </c>
      <c r="C769" s="39">
        <f>IF(ISBLANK(B770), "", GSPC[[#This Row],[Adj Close]]/B770-1)</f>
        <v>2.7003316548024348E-3</v>
      </c>
      <c r="G769" s="32">
        <v>39706</v>
      </c>
      <c r="H769">
        <v>23.744752999999999</v>
      </c>
      <c r="I769" s="36">
        <f>IF(ISBLANK(H770),"",Long1[[#This Row],[Adj Close]]/H770-1)</f>
        <v>-5.8463539260674602E-2</v>
      </c>
      <c r="P769" s="40">
        <v>39706</v>
      </c>
      <c r="Q769" s="38">
        <v>32.786437999999997</v>
      </c>
      <c r="R769" s="39">
        <f>IF(ISBLANK(Q770),"",Long4[[#This Row],[Adj Close]]/Q770-1)</f>
        <v>1.8204992491824612E-2</v>
      </c>
      <c r="V769" s="40">
        <v>39706</v>
      </c>
      <c r="W769" s="38">
        <v>29.02</v>
      </c>
      <c r="X769" s="39">
        <f>IF(ISBLANK(W770),"",Long6[[#This Row],[Adj Close]]/W770-1)</f>
        <v>5.0216450216449271E-3</v>
      </c>
      <c r="Y769" s="32">
        <v>39706</v>
      </c>
      <c r="Z769">
        <v>46.874718000000001</v>
      </c>
      <c r="AA769" s="36">
        <f>IF(ISBLANK(Z770),"",Long7[[#This Row],[Adj Close]]/Z770-1)</f>
        <v>-1.4084510597125011E-2</v>
      </c>
      <c r="AE769" s="32">
        <v>39706</v>
      </c>
      <c r="AF769" s="47">
        <v>14.677670000000001</v>
      </c>
      <c r="AG769" s="36">
        <f>IF(ISBLANK(AF770),"",Short0[[#This Row],[Adj Close]]/AF770-1)</f>
        <v>0.16643460098862284</v>
      </c>
      <c r="AH769" s="40">
        <v>39706</v>
      </c>
      <c r="AI769" s="42">
        <v>27.343937</v>
      </c>
      <c r="AJ769" s="39">
        <f>IF(ISBLANK(AH770),"",Short1[[#This Row],[Adj Close]]/AH770-1)</f>
        <v>-0.9993112184941686</v>
      </c>
      <c r="AN769" s="40">
        <v>39706</v>
      </c>
      <c r="AO769" s="42">
        <v>10.805046000000001</v>
      </c>
      <c r="AP769" s="39">
        <f>IF(ISBLANK(AO770),"",Short3[[#This Row],[Adj Close]]/AO770-1)</f>
        <v>2.1644976619983547E-2</v>
      </c>
      <c r="AQ769" s="32">
        <v>39706</v>
      </c>
      <c r="AR769" s="47">
        <v>1.7016009999999999</v>
      </c>
      <c r="AS769" s="36">
        <f>IF(ISBLANK(AR770),"",Short4[[#This Row],[Adj Close]]/AR770-1)</f>
        <v>-5.3846111074042025E-2</v>
      </c>
      <c r="AT769" s="40">
        <v>39706</v>
      </c>
      <c r="AU769" s="42">
        <v>75.600341999999998</v>
      </c>
      <c r="AV769" s="39">
        <f>IF(ISBLANK(AU770),"",Short5[[#This Row],[Adj Close]]/AU770-1)</f>
        <v>3.6759385677861856E-2</v>
      </c>
      <c r="AZ769" s="40">
        <v>39706</v>
      </c>
      <c r="BA769" s="42">
        <v>15.670106000000001</v>
      </c>
      <c r="BB769" s="39">
        <f>IF(ISBLANK(BA770),"",Short7[[#This Row],[Adj Close]]/BA770-1)</f>
        <v>0.2407405120019257</v>
      </c>
    </row>
    <row r="770" spans="1:54" x14ac:dyDescent="0.25">
      <c r="A770" s="40">
        <v>39699</v>
      </c>
      <c r="B770" s="42">
        <v>1251.6999510000001</v>
      </c>
      <c r="C770" s="39">
        <f>IF(ISBLANK(B771), "", GSPC[[#This Row],[Adj Close]]/B771-1)</f>
        <v>7.5584125975431959E-3</v>
      </c>
      <c r="G770" s="32">
        <v>39699</v>
      </c>
      <c r="H770">
        <v>25.219154</v>
      </c>
      <c r="I770" s="36">
        <f>IF(ISBLANK(H771),"",Long1[[#This Row],[Adj Close]]/H771-1)</f>
        <v>-9.9975932163481884E-3</v>
      </c>
      <c r="P770" s="40">
        <v>39699</v>
      </c>
      <c r="Q770" s="38">
        <v>32.200232999999997</v>
      </c>
      <c r="R770" s="39">
        <f>IF(ISBLANK(Q771),"",Long4[[#This Row],[Adj Close]]/Q771-1)</f>
        <v>-4.8502275112111248E-2</v>
      </c>
      <c r="V770" s="40">
        <v>39699</v>
      </c>
      <c r="W770" s="38">
        <v>28.875</v>
      </c>
      <c r="X770" s="39">
        <f>IF(ISBLANK(W771),"",Long6[[#This Row],[Adj Close]]/W771-1)</f>
        <v>-3.3634505811061199E-2</v>
      </c>
      <c r="Y770" s="32">
        <v>39699</v>
      </c>
      <c r="Z770">
        <v>47.544356999999998</v>
      </c>
      <c r="AA770" s="36">
        <f>IF(ISBLANK(Z771),"",Long7[[#This Row],[Adj Close]]/Z771-1)</f>
        <v>-8.9743627788962721E-2</v>
      </c>
      <c r="AE770" s="32">
        <v>39699</v>
      </c>
      <c r="AF770" s="47">
        <v>12.583363</v>
      </c>
      <c r="AG770" s="36">
        <f>IF(ISBLANK(AF771),"",Short0[[#This Row],[Adj Close]]/AF771-1)</f>
        <v>5.8997138526345694E-2</v>
      </c>
      <c r="AH770" s="40">
        <v>39699</v>
      </c>
      <c r="AI770" s="42">
        <v>29.321086999999999</v>
      </c>
      <c r="AJ770" s="39">
        <f>IF(ISBLANK(AH771),"",Short1[[#This Row],[Adj Close]]/AH771-1)</f>
        <v>-0.99926128471732334</v>
      </c>
      <c r="AN770" s="40">
        <v>39699</v>
      </c>
      <c r="AO770" s="42">
        <v>10.576126</v>
      </c>
      <c r="AP770" s="39">
        <f>IF(ISBLANK(AO771),"",Short3[[#This Row],[Adj Close]]/AO771-1)</f>
        <v>-7.5999934649790601E-2</v>
      </c>
      <c r="AQ770" s="32">
        <v>39699</v>
      </c>
      <c r="AR770" s="47">
        <v>1.79844</v>
      </c>
      <c r="AS770" s="36">
        <f>IF(ISBLANK(AR771),"",Short4[[#This Row],[Adj Close]]/AR771-1)</f>
        <v>-1.5151888523631363E-2</v>
      </c>
      <c r="AT770" s="40">
        <v>39699</v>
      </c>
      <c r="AU770" s="42">
        <v>72.919853000000003</v>
      </c>
      <c r="AV770" s="39">
        <f>IF(ISBLANK(AU771),"",Short5[[#This Row],[Adj Close]]/AU771-1)</f>
        <v>-2.7190325353596334E-2</v>
      </c>
      <c r="AZ770" s="40">
        <v>39699</v>
      </c>
      <c r="BA770" s="42">
        <v>12.62964</v>
      </c>
      <c r="BB770" s="39">
        <f>IF(ISBLANK(BA771),"",Short7[[#This Row],[Adj Close]]/BA771-1)</f>
        <v>1.2500123259169715E-2</v>
      </c>
    </row>
    <row r="771" spans="1:54" x14ac:dyDescent="0.25">
      <c r="A771" s="40">
        <v>39692</v>
      </c>
      <c r="B771" s="42">
        <v>1242.3100589999999</v>
      </c>
      <c r="C771" s="39">
        <f>IF(ISBLANK(B772), "", GSPC[[#This Row],[Adj Close]]/B772-1)</f>
        <v>-3.1586335204040195E-2</v>
      </c>
      <c r="G771" s="32">
        <v>39692</v>
      </c>
      <c r="H771">
        <v>25.473831000000001</v>
      </c>
      <c r="I771" s="36">
        <f>IF(ISBLANK(H772),"",Long1[[#This Row],[Adj Close]]/H772-1)</f>
        <v>-3.3562216030666447E-2</v>
      </c>
      <c r="P771" s="40">
        <v>39692</v>
      </c>
      <c r="Q771" s="38">
        <v>33.841628999999998</v>
      </c>
      <c r="R771" s="39">
        <f>IF(ISBLANK(Q772),"",Long4[[#This Row],[Adj Close]]/Q772-1)</f>
        <v>-0.12579146743795844</v>
      </c>
      <c r="V771" s="40">
        <v>39692</v>
      </c>
      <c r="W771" s="38">
        <v>29.879999000000002</v>
      </c>
      <c r="X771" s="39">
        <f>IF(ISBLANK(W772),"",Long6[[#This Row],[Adj Close]]/W772-1)</f>
        <v>-6.5227623963710291E-2</v>
      </c>
      <c r="Y771" s="32">
        <v>39692</v>
      </c>
      <c r="Z771">
        <v>52.231831</v>
      </c>
      <c r="AA771" s="36">
        <f>IF(ISBLANK(Z772),"",Long7[[#This Row],[Adj Close]]/Z772-1)</f>
        <v>7.4380190958573511E-2</v>
      </c>
      <c r="AE771" s="32">
        <v>39692</v>
      </c>
      <c r="AF771" s="47">
        <v>11.882339</v>
      </c>
      <c r="AG771" s="36">
        <f>IF(ISBLANK(AF772),"",Short0[[#This Row],[Adj Close]]/AF772-1)</f>
        <v>3.1178683796368345E-2</v>
      </c>
      <c r="AH771" s="40">
        <v>39692</v>
      </c>
      <c r="AI771" s="42">
        <v>29.60446</v>
      </c>
      <c r="AJ771" s="39">
        <f>IF(ISBLANK(AH772),"",Short1[[#This Row],[Adj Close]]/AH772-1)</f>
        <v>-0.9992540138591407</v>
      </c>
      <c r="AN771" s="40">
        <v>39692</v>
      </c>
      <c r="AO771" s="42">
        <v>11.446023</v>
      </c>
      <c r="AP771" s="39">
        <f>IF(ISBLANK(AO772),"",Short3[[#This Row],[Adj Close]]/AO772-1)</f>
        <v>-3.0256183502340606E-2</v>
      </c>
      <c r="AQ771" s="32">
        <v>39692</v>
      </c>
      <c r="AR771" s="47">
        <v>1.826109</v>
      </c>
      <c r="AS771" s="36">
        <f>IF(ISBLANK(AR772),"",Short4[[#This Row],[Adj Close]]/AR772-1)</f>
        <v>-7.0422255593168614E-2</v>
      </c>
      <c r="AT771" s="40">
        <v>39692</v>
      </c>
      <c r="AU771" s="42">
        <v>74.957984999999994</v>
      </c>
      <c r="AV771" s="39">
        <f>IF(ISBLANK(AU772),"",Short5[[#This Row],[Adj Close]]/AU772-1)</f>
        <v>-0.11448376459326226</v>
      </c>
      <c r="AZ771" s="40">
        <v>39692</v>
      </c>
      <c r="BA771" s="42">
        <v>12.473717000000001</v>
      </c>
      <c r="BB771" s="39">
        <f>IF(ISBLANK(BA772),"",Short7[[#This Row],[Adj Close]]/BA772-1)</f>
        <v>-9.7319998491880777E-2</v>
      </c>
    </row>
    <row r="772" spans="1:54" x14ac:dyDescent="0.25">
      <c r="A772" s="40">
        <v>39685</v>
      </c>
      <c r="B772" s="42">
        <v>1282.829956</v>
      </c>
      <c r="C772" s="39">
        <f>IF(ISBLANK(B773), "", GSPC[[#This Row],[Adj Close]]/B773-1)</f>
        <v>-7.2511959103146451E-3</v>
      </c>
      <c r="G772" s="32">
        <v>39685</v>
      </c>
      <c r="H772">
        <v>26.35848</v>
      </c>
      <c r="I772" s="36">
        <f>IF(ISBLANK(H773),"",Long1[[#This Row],[Adj Close]]/H773-1)</f>
        <v>5.4423764785935802E-2</v>
      </c>
      <c r="P772" s="40">
        <v>39685</v>
      </c>
      <c r="Q772" s="38">
        <v>38.711162999999999</v>
      </c>
      <c r="R772" s="39">
        <f>IF(ISBLANK(Q773),"",Long4[[#This Row],[Adj Close]]/Q773-1)</f>
        <v>-1.0273922431993099E-2</v>
      </c>
      <c r="V772" s="40">
        <v>39685</v>
      </c>
      <c r="W772" s="38">
        <v>31.965</v>
      </c>
      <c r="X772" s="39">
        <f>IF(ISBLANK(W773),"",Long6[[#This Row],[Adj Close]]/W773-1)</f>
        <v>1.0591242826153646E-2</v>
      </c>
      <c r="Y772" s="32">
        <v>39685</v>
      </c>
      <c r="Z772">
        <v>48.615780000000001</v>
      </c>
      <c r="AA772" s="36">
        <f>IF(ISBLANK(Z773),"",Long7[[#This Row],[Adj Close]]/Z773-1)</f>
        <v>-4.3478257447803648E-2</v>
      </c>
      <c r="AE772" s="32">
        <v>39685</v>
      </c>
      <c r="AF772" s="47">
        <v>11.523065000000001</v>
      </c>
      <c r="AG772" s="36">
        <f>IF(ISBLANK(AF773),"",Short0[[#This Row],[Adj Close]]/AF773-1)</f>
        <v>0.11158073838140381</v>
      </c>
      <c r="AH772" s="40">
        <v>39685</v>
      </c>
      <c r="AI772" s="42">
        <v>29.505602</v>
      </c>
      <c r="AJ772" s="39">
        <f>IF(ISBLANK(AH773),"",Short1[[#This Row],[Adj Close]]/AH773-1)</f>
        <v>-0.99925637375875798</v>
      </c>
      <c r="AN772" s="40">
        <v>39685</v>
      </c>
      <c r="AO772" s="42">
        <v>11.803141</v>
      </c>
      <c r="AP772" s="39">
        <f>IF(ISBLANK(AO773),"",Short3[[#This Row],[Adj Close]]/AO773-1)</f>
        <v>-4.0922455326192875E-2</v>
      </c>
      <c r="AQ772" s="32">
        <v>39685</v>
      </c>
      <c r="AR772" s="47">
        <v>1.96445</v>
      </c>
      <c r="AS772" s="36">
        <f>IF(ISBLANK(AR773),"",Short4[[#This Row],[Adj Close]]/AR773-1)</f>
        <v>2.8985173226952377E-2</v>
      </c>
      <c r="AT772" s="40">
        <v>39685</v>
      </c>
      <c r="AU772" s="42">
        <v>84.648910999999998</v>
      </c>
      <c r="AV772" s="39">
        <f>IF(ISBLANK(AU773),"",Short5[[#This Row],[Adj Close]]/AU773-1)</f>
        <v>-5.6826467012847104E-3</v>
      </c>
      <c r="AZ772" s="40">
        <v>39685</v>
      </c>
      <c r="BA772" s="42">
        <v>13.818536999999999</v>
      </c>
      <c r="BB772" s="39">
        <f>IF(ISBLANK(BA773),"",Short7[[#This Row],[Adj Close]]/BA773-1)</f>
        <v>-4.3185035546808193E-2</v>
      </c>
    </row>
    <row r="773" spans="1:54" x14ac:dyDescent="0.25">
      <c r="A773" s="40">
        <v>39678</v>
      </c>
      <c r="B773" s="42">
        <v>1292.1999510000001</v>
      </c>
      <c r="C773" s="39">
        <f>IF(ISBLANK(B774), "", GSPC[[#This Row],[Adj Close]]/B774-1)</f>
        <v>-4.6217841830745732E-3</v>
      </c>
      <c r="G773" s="32">
        <v>39678</v>
      </c>
      <c r="H773">
        <v>24.997995</v>
      </c>
      <c r="I773" s="36">
        <f>IF(ISBLANK(H774),"",Long1[[#This Row],[Adj Close]]/H774-1)</f>
        <v>-1.8734740415979889E-3</v>
      </c>
      <c r="P773" s="40">
        <v>39678</v>
      </c>
      <c r="Q773" s="38">
        <v>39.113007000000003</v>
      </c>
      <c r="R773" s="39">
        <f>IF(ISBLANK(Q774),"",Long4[[#This Row],[Adj Close]]/Q774-1)</f>
        <v>0.13767863686385273</v>
      </c>
      <c r="V773" s="40">
        <v>39678</v>
      </c>
      <c r="W773" s="38">
        <v>31.629999000000002</v>
      </c>
      <c r="X773" s="39">
        <f>IF(ISBLANK(W774),"",Long6[[#This Row],[Adj Close]]/W774-1)</f>
        <v>-4.5852274760043721E-2</v>
      </c>
      <c r="Y773" s="32">
        <v>39678</v>
      </c>
      <c r="Z773">
        <v>50.825588000000003</v>
      </c>
      <c r="AA773" s="36">
        <f>IF(ISBLANK(Z774),"",Long7[[#This Row],[Adj Close]]/Z774-1)</f>
        <v>3.9682806977898721E-3</v>
      </c>
      <c r="AE773" s="32">
        <v>39678</v>
      </c>
      <c r="AF773" s="47">
        <v>10.366377</v>
      </c>
      <c r="AG773" s="36">
        <f>IF(ISBLANK(AF774),"",Short0[[#This Row],[Adj Close]]/AF774-1)</f>
        <v>8.4594764335244044E-4</v>
      </c>
      <c r="AH773" s="40">
        <v>39678</v>
      </c>
      <c r="AI773" s="42">
        <v>29.749454</v>
      </c>
      <c r="AJ773" s="39">
        <f>IF(ISBLANK(AH774),"",Short1[[#This Row],[Adj Close]]/AH774-1)</f>
        <v>-0.99925009568702583</v>
      </c>
      <c r="AN773" s="40">
        <v>39678</v>
      </c>
      <c r="AO773" s="42">
        <v>12.306763999999999</v>
      </c>
      <c r="AP773" s="39">
        <f>IF(ISBLANK(AO774),"",Short3[[#This Row],[Adj Close]]/AO774-1)</f>
        <v>-2.0408325709851516E-2</v>
      </c>
      <c r="AQ773" s="32">
        <v>39678</v>
      </c>
      <c r="AR773" s="47">
        <v>1.909114</v>
      </c>
      <c r="AS773" s="36">
        <f>IF(ISBLANK(AR774),"",Short4[[#This Row],[Adj Close]]/AR774-1)</f>
        <v>6.1538889259580509E-2</v>
      </c>
      <c r="AT773" s="40">
        <v>39678</v>
      </c>
      <c r="AU773" s="42">
        <v>85.132689999999997</v>
      </c>
      <c r="AV773" s="39">
        <f>IF(ISBLANK(AU774),"",Short5[[#This Row],[Adj Close]]/AU774-1)</f>
        <v>0.1007999626363083</v>
      </c>
      <c r="AZ773" s="40">
        <v>39678</v>
      </c>
      <c r="BA773" s="42">
        <v>14.442225000000001</v>
      </c>
      <c r="BB773" s="39">
        <f>IF(ISBLANK(BA774),"",Short7[[#This Row],[Adj Close]]/BA774-1)</f>
        <v>-5.1216495988591015E-2</v>
      </c>
    </row>
    <row r="774" spans="1:54" x14ac:dyDescent="0.25">
      <c r="A774" s="40">
        <v>39671</v>
      </c>
      <c r="B774" s="42">
        <v>1298.1999510000001</v>
      </c>
      <c r="C774" s="39">
        <f>IF(ISBLANK(B775), "", GSPC[[#This Row],[Adj Close]]/B775-1)</f>
        <v>1.4502631127455423E-3</v>
      </c>
      <c r="G774" s="32">
        <v>39671</v>
      </c>
      <c r="H774">
        <v>25.044916000000001</v>
      </c>
      <c r="I774" s="36">
        <f>IF(ISBLANK(H775),"",Long1[[#This Row],[Adj Close]]/H775-1)</f>
        <v>-2.6315841651404881E-2</v>
      </c>
      <c r="P774" s="40">
        <v>39671</v>
      </c>
      <c r="Q774" s="38">
        <v>34.379662000000003</v>
      </c>
      <c r="R774" s="39">
        <f>IF(ISBLANK(Q775),"",Long4[[#This Row],[Adj Close]]/Q775-1)</f>
        <v>-2.5685996862556681E-3</v>
      </c>
      <c r="V774" s="40">
        <v>39671</v>
      </c>
      <c r="W774" s="38">
        <v>33.150002000000001</v>
      </c>
      <c r="X774" s="39">
        <f>IF(ISBLANK(W775),"",Long6[[#This Row],[Adj Close]]/W775-1)</f>
        <v>0</v>
      </c>
      <c r="Y774" s="32">
        <v>39671</v>
      </c>
      <c r="Z774">
        <v>50.624695000000003</v>
      </c>
      <c r="AA774" s="36">
        <f>IF(ISBLANK(Z775),"",Long7[[#This Row],[Adj Close]]/Z775-1)</f>
        <v>0</v>
      </c>
      <c r="AE774" s="32">
        <v>39671</v>
      </c>
      <c r="AF774" s="47">
        <v>10.357614999999999</v>
      </c>
      <c r="AG774" s="36">
        <f>IF(ISBLANK(AF775),"",Short0[[#This Row],[Adj Close]]/AF775-1)</f>
        <v>-4.4462204483094681E-2</v>
      </c>
      <c r="AH774" s="40">
        <v>39671</v>
      </c>
      <c r="AI774" s="42">
        <v>30.869831000000001</v>
      </c>
      <c r="AJ774" s="39">
        <f>IF(ISBLANK(AH775),"",Short1[[#This Row],[Adj Close]]/AH775-1)</f>
        <v>-0.9992217166448164</v>
      </c>
      <c r="AN774" s="40">
        <v>39671</v>
      </c>
      <c r="AO774" s="42">
        <v>12.563157</v>
      </c>
      <c r="AP774" s="39">
        <f>IF(ISBLANK(AO775),"",Short3[[#This Row],[Adj Close]]/AO775-1)</f>
        <v>-2.1397880955236981E-2</v>
      </c>
      <c r="AQ774" s="32">
        <v>39671</v>
      </c>
      <c r="AR774" s="47">
        <v>1.79844</v>
      </c>
      <c r="AS774" s="36">
        <f>IF(ISBLANK(AR775),"",Short4[[#This Row],[Adj Close]]/AR775-1)</f>
        <v>-7.6340511235877262E-3</v>
      </c>
      <c r="AT774" s="40">
        <v>39671</v>
      </c>
      <c r="AU774" s="42">
        <v>77.337112000000005</v>
      </c>
      <c r="AV774" s="39">
        <f>IF(ISBLANK(AU775),"",Short5[[#This Row],[Adj Close]]/AU775-1)</f>
        <v>-6.5651680520341538E-2</v>
      </c>
      <c r="AZ774" s="40">
        <v>39671</v>
      </c>
      <c r="BA774" s="42">
        <v>15.221833999999999</v>
      </c>
      <c r="BB774" s="39">
        <f>IF(ISBLANK(BA775),"",Short7[[#This Row],[Adj Close]]/BA775-1)</f>
        <v>0.20431771042006486</v>
      </c>
    </row>
    <row r="775" spans="1:54" x14ac:dyDescent="0.25">
      <c r="A775" s="40">
        <v>39664</v>
      </c>
      <c r="B775" s="42">
        <v>1296.3199460000001</v>
      </c>
      <c r="C775" s="39">
        <f>IF(ISBLANK(B776), "", GSPC[[#This Row],[Adj Close]]/B776-1)</f>
        <v>2.8572244379746037E-2</v>
      </c>
      <c r="G775" s="32">
        <v>39664</v>
      </c>
      <c r="H775">
        <v>25.721806999999998</v>
      </c>
      <c r="I775" s="36">
        <f>IF(ISBLANK(H776),"",Long1[[#This Row],[Adj Close]]/H776-1)</f>
        <v>-1.3809248271253738E-3</v>
      </c>
      <c r="P775" s="40">
        <v>39664</v>
      </c>
      <c r="Q775" s="38">
        <v>34.468197000000004</v>
      </c>
      <c r="R775" s="39">
        <f>IF(ISBLANK(Q776),"",Long4[[#This Row],[Adj Close]]/Q776-1)</f>
        <v>-7.1375841183653255E-2</v>
      </c>
      <c r="V775" s="40">
        <v>39664</v>
      </c>
      <c r="W775" s="38">
        <v>33.150002000000001</v>
      </c>
      <c r="X775" s="39">
        <f>IF(ISBLANK(W776),"",Long6[[#This Row],[Adj Close]]/W776-1)</f>
        <v>0</v>
      </c>
      <c r="Y775" s="32">
        <v>39664</v>
      </c>
      <c r="Z775">
        <v>50.624695000000003</v>
      </c>
      <c r="AA775" s="36">
        <f>IF(ISBLANK(Z776),"",Long7[[#This Row],[Adj Close]]/Z776-1)</f>
        <v>0</v>
      </c>
      <c r="AE775" s="32">
        <v>39664</v>
      </c>
      <c r="AF775" s="47">
        <v>10.839566</v>
      </c>
      <c r="AG775" s="36">
        <f>IF(ISBLANK(AF776),"",Short0[[#This Row],[Adj Close]]/AF776-1)</f>
        <v>4.3881468484158859E-2</v>
      </c>
      <c r="AH775" s="40">
        <v>39664</v>
      </c>
      <c r="AI775" s="42">
        <v>28.194098</v>
      </c>
      <c r="AJ775" s="39">
        <f>IF(ISBLANK(AH776),"",Short1[[#This Row],[Adj Close]]/AH776-1)</f>
        <v>-0.99928905116372901</v>
      </c>
      <c r="AN775" s="40">
        <v>39664</v>
      </c>
      <c r="AO775" s="42">
        <v>12.837859999999999</v>
      </c>
      <c r="AP775" s="39">
        <f>IF(ISBLANK(AO776),"",Short3[[#This Row],[Adj Close]]/AO776-1)</f>
        <v>9.8745971235102203E-2</v>
      </c>
      <c r="AQ775" s="32">
        <v>39664</v>
      </c>
      <c r="AR775" s="47">
        <v>1.8122750000000001</v>
      </c>
      <c r="AS775" s="36">
        <f>IF(ISBLANK(AR776),"",Short4[[#This Row],[Adj Close]]/AR776-1)</f>
        <v>-7.5756704555970389E-3</v>
      </c>
      <c r="AT775" s="40">
        <v>39664</v>
      </c>
      <c r="AU775" s="42">
        <v>82.771179000000004</v>
      </c>
      <c r="AV775" s="39">
        <f>IF(ISBLANK(AU776),"",Short5[[#This Row],[Adj Close]]/AU776-1)</f>
        <v>-0.14891185709918464</v>
      </c>
      <c r="AZ775" s="40">
        <v>39664</v>
      </c>
      <c r="BA775" s="42">
        <v>12.639384</v>
      </c>
      <c r="BB775" s="39">
        <f>IF(ISBLANK(BA776),"",Short7[[#This Row],[Adj Close]]/BA776-1)</f>
        <v>-3.1366628202997071E-2</v>
      </c>
    </row>
    <row r="776" spans="1:54" x14ac:dyDescent="0.25">
      <c r="A776" s="40">
        <v>39657</v>
      </c>
      <c r="B776" s="42">
        <v>1260.3100589999999</v>
      </c>
      <c r="C776" s="39">
        <f>IF(ISBLANK(B777), "", GSPC[[#This Row],[Adj Close]]/B777-1)</f>
        <v>2.0274527570645073E-3</v>
      </c>
      <c r="G776" s="32">
        <v>39657</v>
      </c>
      <c r="H776">
        <v>25.757376000000001</v>
      </c>
      <c r="I776" s="36">
        <f>IF(ISBLANK(H777),"",Long1[[#This Row],[Adj Close]]/H777-1)</f>
        <v>0.13766831178661842</v>
      </c>
      <c r="P776" s="40">
        <v>39657</v>
      </c>
      <c r="Q776" s="38">
        <v>37.117488999999999</v>
      </c>
      <c r="R776" s="39">
        <f>IF(ISBLANK(Q777),"",Long4[[#This Row],[Adj Close]]/Q777-1)</f>
        <v>1.113156272727811E-2</v>
      </c>
      <c r="V776" s="40">
        <v>39657</v>
      </c>
      <c r="W776" s="38">
        <v>33.150002000000001</v>
      </c>
      <c r="X776" s="39">
        <f>IF(ISBLANK(W777),"",Long6[[#This Row],[Adj Close]]/W777-1)</f>
        <v>-3.0074586466165565E-3</v>
      </c>
      <c r="Y776" s="32">
        <v>39657</v>
      </c>
      <c r="Z776">
        <v>50.624695000000003</v>
      </c>
      <c r="AA776" s="36">
        <f>IF(ISBLANK(Z777),"",Long7[[#This Row],[Adj Close]]/Z777-1)</f>
        <v>0</v>
      </c>
      <c r="AE776" s="32">
        <v>39657</v>
      </c>
      <c r="AF776" s="47">
        <v>10.383905</v>
      </c>
      <c r="AG776" s="36">
        <f>IF(ISBLANK(AF777),"",Short0[[#This Row],[Adj Close]]/AF777-1)</f>
        <v>4.3164856917138561E-2</v>
      </c>
      <c r="AH776" s="40">
        <v>39657</v>
      </c>
      <c r="AI776" s="42">
        <v>26.197184</v>
      </c>
      <c r="AJ776" s="39">
        <f>IF(ISBLANK(AH777),"",Short1[[#This Row],[Adj Close]]/AH777-1)</f>
        <v>-0.99933928918032788</v>
      </c>
      <c r="AN776" s="40">
        <v>39657</v>
      </c>
      <c r="AO776" s="42">
        <v>11.684101999999999</v>
      </c>
      <c r="AP776" s="39">
        <f>IF(ISBLANK(AO777),"",Short3[[#This Row],[Adj Close]]/AO777-1)</f>
        <v>-3.7707312388743142E-2</v>
      </c>
      <c r="AQ776" s="32">
        <v>39657</v>
      </c>
      <c r="AR776" s="47">
        <v>1.826109</v>
      </c>
      <c r="AS776" s="36">
        <f>IF(ISBLANK(AR777),"",Short4[[#This Row],[Adj Close]]/AR777-1)</f>
        <v>5.5999930606556392E-2</v>
      </c>
      <c r="AT776" s="40">
        <v>39657</v>
      </c>
      <c r="AU776" s="42">
        <v>97.253356999999994</v>
      </c>
      <c r="AV776" s="39">
        <f>IF(ISBLANK(AU777),"",Short5[[#This Row],[Adj Close]]/AU777-1)</f>
        <v>5.2435622108983893E-3</v>
      </c>
      <c r="AZ776" s="40">
        <v>39657</v>
      </c>
      <c r="BA776" s="42">
        <v>13.048677</v>
      </c>
      <c r="BB776" s="39">
        <f>IF(ISBLANK(BA777),"",Short7[[#This Row],[Adj Close]]/BA777-1)</f>
        <v>-1.5441182906265616E-2</v>
      </c>
    </row>
    <row r="777" spans="1:54" x14ac:dyDescent="0.25">
      <c r="A777" s="40">
        <v>39650</v>
      </c>
      <c r="B777" s="42">
        <v>1257.76001</v>
      </c>
      <c r="C777" s="39">
        <f>IF(ISBLANK(B778), "", GSPC[[#This Row],[Adj Close]]/B778-1)</f>
        <v>-2.3162451017885166E-3</v>
      </c>
      <c r="G777" s="32">
        <v>39650</v>
      </c>
      <c r="H777">
        <v>22.640497</v>
      </c>
      <c r="I777" s="36">
        <f>IF(ISBLANK(H778),"",Long1[[#This Row],[Adj Close]]/H778-1)</f>
        <v>-6.9807632185326929E-3</v>
      </c>
      <c r="P777" s="40">
        <v>39650</v>
      </c>
      <c r="Q777" s="38">
        <v>36.708862000000003</v>
      </c>
      <c r="R777" s="39">
        <f>IF(ISBLANK(Q778),"",Long4[[#This Row],[Adj Close]]/Q778-1)</f>
        <v>-1.3182022646010649E-2</v>
      </c>
      <c r="V777" s="40">
        <v>39650</v>
      </c>
      <c r="W777" s="38">
        <v>33.25</v>
      </c>
      <c r="X777" s="39">
        <f>IF(ISBLANK(W778),"",Long6[[#This Row],[Adj Close]]/W778-1)</f>
        <v>5.2215189873417778E-2</v>
      </c>
      <c r="Y777" s="32">
        <v>39650</v>
      </c>
      <c r="Z777">
        <v>50.624695000000003</v>
      </c>
      <c r="AA777" s="36">
        <f>IF(ISBLANK(Z778),"",Long7[[#This Row],[Adj Close]]/Z778-1)</f>
        <v>-4.1825092970023681E-2</v>
      </c>
      <c r="AE777" s="32">
        <v>39650</v>
      </c>
      <c r="AF777" s="47">
        <v>9.9542319999999993</v>
      </c>
      <c r="AG777" s="36">
        <f>IF(ISBLANK(AF778),"",Short0[[#This Row],[Adj Close]]/AF778-1)</f>
        <v>-5.4231805479189932E-2</v>
      </c>
      <c r="AH777" s="40">
        <v>39650</v>
      </c>
      <c r="AI777" s="42">
        <v>25.234971999999999</v>
      </c>
      <c r="AJ777" s="39">
        <f>IF(ISBLANK(AH778),"",Short1[[#This Row],[Adj Close]]/AH778-1)</f>
        <v>-0.9993634444416416</v>
      </c>
      <c r="AN777" s="40">
        <v>39650</v>
      </c>
      <c r="AO777" s="42">
        <v>12.141942</v>
      </c>
      <c r="AP777" s="39">
        <f>IF(ISBLANK(AO778),"",Short3[[#This Row],[Adj Close]]/AO778-1)</f>
        <v>3.3515179645833504E-2</v>
      </c>
      <c r="AQ777" s="32">
        <v>39650</v>
      </c>
      <c r="AR777" s="47">
        <v>1.7292700000000001</v>
      </c>
      <c r="AS777" s="36">
        <f>IF(ISBLANK(AR778),"",Short4[[#This Row],[Adj Close]]/AR778-1)</f>
        <v>2.4590479610040905E-2</v>
      </c>
      <c r="AT777" s="40">
        <v>39650</v>
      </c>
      <c r="AU777" s="42">
        <v>96.746063000000007</v>
      </c>
      <c r="AV777" s="39">
        <f>IF(ISBLANK(AU778),"",Short5[[#This Row],[Adj Close]]/AU778-1)</f>
        <v>-3.9958827393023366E-2</v>
      </c>
      <c r="AZ777" s="40">
        <v>39650</v>
      </c>
      <c r="BA777" s="42">
        <v>13.253323999999999</v>
      </c>
      <c r="BB777" s="39">
        <f>IF(ISBLANK(BA778),"",Short7[[#This Row],[Adj Close]]/BA778-1)</f>
        <v>0.14478107730827805</v>
      </c>
    </row>
    <row r="778" spans="1:54" x14ac:dyDescent="0.25">
      <c r="A778" s="40">
        <v>39643</v>
      </c>
      <c r="B778" s="42">
        <v>1260.6800539999999</v>
      </c>
      <c r="C778" s="39">
        <f>IF(ISBLANK(B779), "", GSPC[[#This Row],[Adj Close]]/B779-1)</f>
        <v>1.7095792762311879E-2</v>
      </c>
      <c r="G778" s="32">
        <v>39643</v>
      </c>
      <c r="H778">
        <v>22.799655999999999</v>
      </c>
      <c r="I778" s="36">
        <f>IF(ISBLANK(H779),"",Long1[[#This Row],[Adj Close]]/H779-1)</f>
        <v>7.9155276238889183E-3</v>
      </c>
      <c r="P778" s="40">
        <v>39643</v>
      </c>
      <c r="Q778" s="38">
        <v>37.199223000000003</v>
      </c>
      <c r="R778" s="39">
        <f>IF(ISBLANK(Q779),"",Long4[[#This Row],[Adj Close]]/Q779-1)</f>
        <v>-9.2238698379758621E-2</v>
      </c>
      <c r="V778" s="40">
        <v>39643</v>
      </c>
      <c r="W778" s="38">
        <v>31.6</v>
      </c>
      <c r="X778" s="39">
        <f>IF(ISBLANK(W779),"",Long6[[#This Row],[Adj Close]]/W779-1)</f>
        <v>0.12655975495756699</v>
      </c>
      <c r="Y778" s="32">
        <v>39643</v>
      </c>
      <c r="Z778">
        <v>52.834502999999998</v>
      </c>
      <c r="AA778" s="36">
        <f>IF(ISBLANK(Z779),"",Long7[[#This Row],[Adj Close]]/Z779-1)</f>
        <v>5.1999991557638126E-2</v>
      </c>
      <c r="AE778" s="32">
        <v>39643</v>
      </c>
      <c r="AF778" s="47">
        <v>10.525022999999999</v>
      </c>
      <c r="AG778" s="36">
        <f>IF(ISBLANK(AF779),"",Short0[[#This Row],[Adj Close]]/AF779-1)</f>
        <v>0.1804066825788504</v>
      </c>
      <c r="AH778" s="40">
        <v>39643</v>
      </c>
      <c r="AI778" s="42">
        <v>25.702898000000001</v>
      </c>
      <c r="AJ778" s="39">
        <f>IF(ISBLANK(AH779),"",Short1[[#This Row],[Adj Close]]/AH779-1)</f>
        <v>-0.99935152644060954</v>
      </c>
      <c r="AN778" s="40">
        <v>39643</v>
      </c>
      <c r="AO778" s="42">
        <v>11.748199</v>
      </c>
      <c r="AP778" s="39">
        <f>IF(ISBLANK(AO779),"",Short3[[#This Row],[Adj Close]]/AO779-1)</f>
        <v>7.0058400444629632E-2</v>
      </c>
      <c r="AQ778" s="32">
        <v>39643</v>
      </c>
      <c r="AR778" s="47">
        <v>1.687767</v>
      </c>
      <c r="AS778" s="36">
        <f>IF(ISBLANK(AR779),"",Short4[[#This Row],[Adj Close]]/AR779-1)</f>
        <v>-3.1746241188133295E-2</v>
      </c>
      <c r="AT778" s="40">
        <v>39643</v>
      </c>
      <c r="AU778" s="42">
        <v>100.77282700000001</v>
      </c>
      <c r="AV778" s="39">
        <f>IF(ISBLANK(AU779),"",Short5[[#This Row],[Adj Close]]/AU779-1)</f>
        <v>-0.10351860721391148</v>
      </c>
      <c r="AZ778" s="40">
        <v>39643</v>
      </c>
      <c r="BA778" s="42">
        <v>11.577169</v>
      </c>
      <c r="BB778" s="39">
        <f>IF(ISBLANK(BA779),"",Short7[[#This Row],[Adj Close]]/BA779-1)</f>
        <v>6.7795967531332213E-3</v>
      </c>
    </row>
    <row r="779" spans="1:54" x14ac:dyDescent="0.25">
      <c r="A779" s="40">
        <v>39636</v>
      </c>
      <c r="B779" s="42">
        <v>1239.48999</v>
      </c>
      <c r="C779" s="39">
        <f>IF(ISBLANK(B780), "", GSPC[[#This Row],[Adj Close]]/B780-1)</f>
        <v>-1.8536727813064036E-2</v>
      </c>
      <c r="G779" s="32">
        <v>39636</v>
      </c>
      <c r="H779">
        <v>22.620602000000002</v>
      </c>
      <c r="I779" s="36">
        <f>IF(ISBLANK(H780),"",Long1[[#This Row],[Adj Close]]/H780-1)</f>
        <v>-6.4454205238809403E-2</v>
      </c>
      <c r="P779" s="40">
        <v>39636</v>
      </c>
      <c r="Q779" s="38">
        <v>40.979080000000003</v>
      </c>
      <c r="R779" s="39">
        <f>IF(ISBLANK(Q780),"",Long4[[#This Row],[Adj Close]]/Q780-1)</f>
        <v>4.8623388613762142E-2</v>
      </c>
      <c r="V779" s="40">
        <v>39636</v>
      </c>
      <c r="W779" s="38">
        <v>28.049999</v>
      </c>
      <c r="X779" s="39">
        <f>IF(ISBLANK(W780),"",Long6[[#This Row],[Adj Close]]/W780-1)</f>
        <v>-1.59621124701671E-2</v>
      </c>
      <c r="Y779" s="32">
        <v>39636</v>
      </c>
      <c r="Z779">
        <v>50.222912000000001</v>
      </c>
      <c r="AA779" s="36">
        <f>IF(ISBLANK(Z780),"",Long7[[#This Row],[Adj Close]]/Z780-1)</f>
        <v>-6.2499997666652596E-2</v>
      </c>
      <c r="AE779" s="32">
        <v>39636</v>
      </c>
      <c r="AF779" s="47">
        <v>8.9164379999999994</v>
      </c>
      <c r="AG779" s="36">
        <f>IF(ISBLANK(AF780),"",Short0[[#This Row],[Adj Close]]/AF780-1)</f>
        <v>-0.10113272278685992</v>
      </c>
      <c r="AH779" s="40">
        <v>39636</v>
      </c>
      <c r="AI779" s="42">
        <v>24.786821</v>
      </c>
      <c r="AJ779" s="39">
        <f>IF(ISBLANK(AH780),"",Short1[[#This Row],[Adj Close]]/AH780-1)</f>
        <v>-0.99937452822428019</v>
      </c>
      <c r="AN779" s="40">
        <v>39636</v>
      </c>
      <c r="AO779" s="42">
        <v>10.979025999999999</v>
      </c>
      <c r="AP779" s="39">
        <f>IF(ISBLANK(AO780),"",Short3[[#This Row],[Adj Close]]/AO780-1)</f>
        <v>1.1814302517475284E-2</v>
      </c>
      <c r="AQ779" s="32">
        <v>39636</v>
      </c>
      <c r="AR779" s="47">
        <v>1.743104</v>
      </c>
      <c r="AS779" s="36">
        <f>IF(ISBLANK(AR780),"",Short4[[#This Row],[Adj Close]]/AR780-1)</f>
        <v>-1.5624823523299414E-2</v>
      </c>
      <c r="AT779" s="40">
        <v>39636</v>
      </c>
      <c r="AU779" s="42">
        <v>112.409279</v>
      </c>
      <c r="AV779" s="39">
        <f>IF(ISBLANK(AU780),"",Short5[[#This Row],[Adj Close]]/AU780-1)</f>
        <v>7.1962687105463941E-2</v>
      </c>
      <c r="AZ779" s="40">
        <v>39636</v>
      </c>
      <c r="BA779" s="42">
        <v>11.499209</v>
      </c>
      <c r="BB779" s="39">
        <f>IF(ISBLANK(BA780),"",Short7[[#This Row],[Adj Close]]/BA780-1)</f>
        <v>-1.255209897347298E-2</v>
      </c>
    </row>
    <row r="780" spans="1:54" x14ac:dyDescent="0.25">
      <c r="A780" s="40">
        <v>39629</v>
      </c>
      <c r="B780" s="42">
        <v>1262.900024</v>
      </c>
      <c r="C780" s="39">
        <f>IF(ISBLANK(B781), "", GSPC[[#This Row],[Adj Close]]/B781-1)</f>
        <v>-1.2109060638820002E-2</v>
      </c>
      <c r="G780" s="32">
        <v>39629</v>
      </c>
      <c r="H780">
        <v>24.179043</v>
      </c>
      <c r="I780" s="36">
        <f>IF(ISBLANK(H781),"",Long1[[#This Row],[Adj Close]]/H781-1)</f>
        <v>-4.0778675753261551E-2</v>
      </c>
      <c r="P780" s="40">
        <v>39629</v>
      </c>
      <c r="Q780" s="38">
        <v>39.07893</v>
      </c>
      <c r="R780" s="39">
        <f>IF(ISBLANK(Q781),"",Long4[[#This Row],[Adj Close]]/Q781-1)</f>
        <v>-2.6302633078835402E-2</v>
      </c>
      <c r="V780" s="40">
        <v>39629</v>
      </c>
      <c r="W780" s="38">
        <v>28.504999000000002</v>
      </c>
      <c r="X780" s="39">
        <f>IF(ISBLANK(W781),"",Long6[[#This Row],[Adj Close]]/W781-1)</f>
        <v>5.5740703703703653E-2</v>
      </c>
      <c r="Y780" s="32">
        <v>39629</v>
      </c>
      <c r="Z780">
        <v>53.571106</v>
      </c>
      <c r="AA780" s="36">
        <f>IF(ISBLANK(Z781),"",Long7[[#This Row],[Adj Close]]/Z781-1)</f>
        <v>0</v>
      </c>
      <c r="AE780" s="32">
        <v>39629</v>
      </c>
      <c r="AF780" s="47">
        <v>9.9196380000000008</v>
      </c>
      <c r="AG780" s="36">
        <f>IF(ISBLANK(AF781),"",Short0[[#This Row],[Adj Close]]/AF781-1)</f>
        <v>-9.1125506221252928E-2</v>
      </c>
      <c r="AH780" s="40">
        <v>39629</v>
      </c>
      <c r="AI780" s="42">
        <v>26.006193</v>
      </c>
      <c r="AJ780" s="39">
        <f>IF(ISBLANK(AH781),"",Short1[[#This Row],[Adj Close]]/AH781-1)</f>
        <v>-0.99934364259754682</v>
      </c>
      <c r="AN780" s="40">
        <v>39629</v>
      </c>
      <c r="AO780" s="42">
        <v>10.850830999999999</v>
      </c>
      <c r="AP780" s="39">
        <f>IF(ISBLANK(AO781),"",Short3[[#This Row],[Adj Close]]/AO781-1)</f>
        <v>-2.5493385896978582E-2</v>
      </c>
      <c r="AQ780" s="32">
        <v>39629</v>
      </c>
      <c r="AR780" s="47">
        <v>1.770772</v>
      </c>
      <c r="AS780" s="36">
        <f>IF(ISBLANK(AR781),"",Short4[[#This Row],[Adj Close]]/AR781-1)</f>
        <v>-7.7518511088721098E-3</v>
      </c>
      <c r="AT780" s="40">
        <v>39629</v>
      </c>
      <c r="AU780" s="42">
        <v>104.863052</v>
      </c>
      <c r="AV780" s="39">
        <f>IF(ISBLANK(AU781),"",Short5[[#This Row],[Adj Close]]/AU781-1)</f>
        <v>-0.10723436168041978</v>
      </c>
      <c r="AZ780" s="40">
        <v>39629</v>
      </c>
      <c r="BA780" s="42">
        <v>11.645383000000001</v>
      </c>
      <c r="BB780" s="39">
        <f>IF(ISBLANK(BA781),"",Short7[[#This Row],[Adj Close]]/BA781-1)</f>
        <v>-6.4945414521076716E-2</v>
      </c>
    </row>
    <row r="781" spans="1:54" x14ac:dyDescent="0.25">
      <c r="A781" s="40">
        <v>39622</v>
      </c>
      <c r="B781" s="42">
        <v>1278.380005</v>
      </c>
      <c r="C781" s="39">
        <f>IF(ISBLANK(B782), "", GSPC[[#This Row],[Adj Close]]/B782-1)</f>
        <v>-3.0009217014183021E-2</v>
      </c>
      <c r="G781" s="32">
        <v>39622</v>
      </c>
      <c r="H781">
        <v>25.206949000000002</v>
      </c>
      <c r="I781" s="36">
        <f>IF(ISBLANK(H782),"",Long1[[#This Row],[Adj Close]]/H782-1)</f>
        <v>-1.2727409597028116E-2</v>
      </c>
      <c r="P781" s="40">
        <v>39622</v>
      </c>
      <c r="Q781" s="38">
        <v>40.134574999999998</v>
      </c>
      <c r="R781" s="39">
        <f>IF(ISBLANK(Q782),"",Long4[[#This Row],[Adj Close]]/Q782-1)</f>
        <v>-3.2983223051052168E-2</v>
      </c>
      <c r="V781" s="40">
        <v>39622</v>
      </c>
      <c r="W781" s="38">
        <v>27</v>
      </c>
      <c r="X781" s="39">
        <f>IF(ISBLANK(W782),"",Long6[[#This Row],[Adj Close]]/W782-1)</f>
        <v>-2.6851720063012396E-2</v>
      </c>
      <c r="Y781" s="32">
        <v>39622</v>
      </c>
      <c r="Z781">
        <v>53.571106</v>
      </c>
      <c r="AA781" s="36">
        <f>IF(ISBLANK(Z782),"",Long7[[#This Row],[Adj Close]]/Z782-1)</f>
        <v>-8.0459789450065378E-2</v>
      </c>
      <c r="AE781" s="32">
        <v>39622</v>
      </c>
      <c r="AF781" s="47">
        <v>10.914199999999999</v>
      </c>
      <c r="AG781" s="36">
        <f>IF(ISBLANK(AF782),"",Short0[[#This Row],[Adj Close]]/AF782-1)</f>
        <v>-0.1713721852490554</v>
      </c>
      <c r="AH781" s="40">
        <v>39622</v>
      </c>
      <c r="AI781" s="42">
        <v>26.308354999999999</v>
      </c>
      <c r="AJ781" s="39">
        <f>IF(ISBLANK(AH782),"",Short1[[#This Row],[Adj Close]]/AH782-1)</f>
        <v>-0.99933589915436072</v>
      </c>
      <c r="AN781" s="40">
        <v>39622</v>
      </c>
      <c r="AO781" s="42">
        <v>11.134691999999999</v>
      </c>
      <c r="AP781" s="39">
        <f>IF(ISBLANK(AO782),"",Short3[[#This Row],[Adj Close]]/AO782-1)</f>
        <v>1.4178489057226074E-2</v>
      </c>
      <c r="AQ781" s="32">
        <v>39622</v>
      </c>
      <c r="AR781" s="47">
        <v>1.7846059999999999</v>
      </c>
      <c r="AS781" s="36">
        <f>IF(ISBLANK(AR782),"",Short4[[#This Row],[Adj Close]]/AR782-1)</f>
        <v>-1.5267550454539314E-2</v>
      </c>
      <c r="AT781" s="40">
        <v>39622</v>
      </c>
      <c r="AU781" s="42">
        <v>117.458656</v>
      </c>
      <c r="AV781" s="39">
        <f>IF(ISBLANK(AU782),"",Short5[[#This Row],[Adj Close]]/AU782-1)</f>
        <v>-2.9727671939060341E-2</v>
      </c>
      <c r="AZ781" s="40">
        <v>39622</v>
      </c>
      <c r="BA781" s="42">
        <v>12.454228000000001</v>
      </c>
      <c r="BB781" s="39">
        <f>IF(ISBLANK(BA782),"",Short7[[#This Row],[Adj Close]]/BA782-1)</f>
        <v>-9.8730350398164357E-2</v>
      </c>
    </row>
    <row r="782" spans="1:54" x14ac:dyDescent="0.25">
      <c r="A782" s="40">
        <v>39615</v>
      </c>
      <c r="B782" s="42">
        <v>1317.9300539999999</v>
      </c>
      <c r="C782" s="39">
        <f>IF(ISBLANK(B783), "", GSPC[[#This Row],[Adj Close]]/B783-1)</f>
        <v>-3.0955180475651156E-2</v>
      </c>
      <c r="G782" s="32">
        <v>39615</v>
      </c>
      <c r="H782">
        <v>25.531904000000001</v>
      </c>
      <c r="I782" s="36">
        <f>IF(ISBLANK(H783),"",Long1[[#This Row],[Adj Close]]/H783-1)</f>
        <v>-4.3478150107060243E-2</v>
      </c>
      <c r="P782" s="40">
        <v>39615</v>
      </c>
      <c r="Q782" s="38">
        <v>41.503494000000003</v>
      </c>
      <c r="R782" s="39">
        <f>IF(ISBLANK(Q783),"",Long4[[#This Row],[Adj Close]]/Q783-1)</f>
        <v>-4.6769892260533297E-2</v>
      </c>
      <c r="V782" s="40">
        <v>39615</v>
      </c>
      <c r="W782" s="38">
        <v>27.745000999999998</v>
      </c>
      <c r="X782" s="39">
        <f>IF(ISBLANK(W783),"",Long6[[#This Row],[Adj Close]]/W783-1)</f>
        <v>-2.4265800044515617E-2</v>
      </c>
      <c r="Y782" s="32">
        <v>39615</v>
      </c>
      <c r="Z782">
        <v>58.258578999999997</v>
      </c>
      <c r="AA782" s="36">
        <f>IF(ISBLANK(Z783),"",Long7[[#This Row],[Adj Close]]/Z783-1)</f>
        <v>4.693139905433874E-2</v>
      </c>
      <c r="AE782" s="32">
        <v>39615</v>
      </c>
      <c r="AF782" s="47">
        <v>13.171414</v>
      </c>
      <c r="AG782" s="36">
        <f>IF(ISBLANK(AF783),"",Short0[[#This Row],[Adj Close]]/AF783-1)</f>
        <v>-7.8180366397492262E-3</v>
      </c>
      <c r="AH782" s="40">
        <v>39615</v>
      </c>
      <c r="AI782" s="42">
        <v>27.635275</v>
      </c>
      <c r="AJ782" s="39">
        <f>IF(ISBLANK(AH783),"",Short1[[#This Row],[Adj Close]]/AH783-1)</f>
        <v>-0.99930228047364167</v>
      </c>
      <c r="AN782" s="40">
        <v>39615</v>
      </c>
      <c r="AO782" s="42">
        <v>10.979025999999999</v>
      </c>
      <c r="AP782" s="39">
        <f>IF(ISBLANK(AO783),"",Short3[[#This Row],[Adj Close]]/AO783-1)</f>
        <v>-4.7656858888478815E-2</v>
      </c>
      <c r="AQ782" s="32">
        <v>39615</v>
      </c>
      <c r="AR782" s="47">
        <v>1.8122750000000001</v>
      </c>
      <c r="AS782" s="36">
        <f>IF(ISBLANK(AR783),"",Short4[[#This Row],[Adj Close]]/AR783-1)</f>
        <v>-3.6764295528171176E-2</v>
      </c>
      <c r="AT782" s="40">
        <v>39615</v>
      </c>
      <c r="AU782" s="42">
        <v>121.057411</v>
      </c>
      <c r="AV782" s="39">
        <f>IF(ISBLANK(AU783),"",Short5[[#This Row],[Adj Close]]/AU783-1)</f>
        <v>-3.8483741854613562E-3</v>
      </c>
      <c r="AZ782" s="40">
        <v>39615</v>
      </c>
      <c r="BA782" s="42">
        <v>13.818536999999999</v>
      </c>
      <c r="BB782" s="39">
        <f>IF(ISBLANK(BA783),"",Short7[[#This Row],[Adj Close]]/BA783-1)</f>
        <v>3.0523120429226225E-2</v>
      </c>
    </row>
    <row r="783" spans="1:54" x14ac:dyDescent="0.25">
      <c r="A783" s="40">
        <v>39608</v>
      </c>
      <c r="B783" s="42">
        <v>1360.030029</v>
      </c>
      <c r="C783" s="39">
        <f>IF(ISBLANK(B784), "", GSPC[[#This Row],[Adj Close]]/B784-1)</f>
        <v>-4.7772067951534769E-4</v>
      </c>
      <c r="G783" s="32">
        <v>39608</v>
      </c>
      <c r="H783">
        <v>26.692442</v>
      </c>
      <c r="I783" s="36">
        <f>IF(ISBLANK(H784),"",Long1[[#This Row],[Adj Close]]/H784-1)</f>
        <v>4.1666598373306885E-2</v>
      </c>
      <c r="P783" s="40">
        <v>39608</v>
      </c>
      <c r="Q783" s="38">
        <v>43.539847999999999</v>
      </c>
      <c r="R783" s="39">
        <f>IF(ISBLANK(Q784),"",Long4[[#This Row],[Adj Close]]/Q784-1)</f>
        <v>-5.720999226645318E-2</v>
      </c>
      <c r="V783" s="40">
        <v>39608</v>
      </c>
      <c r="W783" s="38">
        <v>28.434999000000001</v>
      </c>
      <c r="X783" s="39">
        <f>IF(ISBLANK(W784),"",Long6[[#This Row],[Adj Close]]/W784-1)</f>
        <v>-5.1059602870014986E-2</v>
      </c>
      <c r="Y783" s="32">
        <v>39608</v>
      </c>
      <c r="Z783">
        <v>55.646988</v>
      </c>
      <c r="AA783" s="36">
        <f>IF(ISBLANK(Z784),"",Long7[[#This Row],[Adj Close]]/Z784-1)</f>
        <v>7.2727216778361026E-3</v>
      </c>
      <c r="AE783" s="32">
        <v>39608</v>
      </c>
      <c r="AF783" s="47">
        <v>13.2752</v>
      </c>
      <c r="AG783" s="36">
        <f>IF(ISBLANK(AF784),"",Short0[[#This Row],[Adj Close]]/AF784-1)</f>
        <v>7.8796399536147366E-3</v>
      </c>
      <c r="AH783" s="40">
        <v>39608</v>
      </c>
      <c r="AI783" s="42">
        <v>30.019756000000001</v>
      </c>
      <c r="AJ783" s="39">
        <f>IF(ISBLANK(AH784),"",Short1[[#This Row],[Adj Close]]/AH784-1)</f>
        <v>-0.99924194449635106</v>
      </c>
      <c r="AN783" s="40">
        <v>39608</v>
      </c>
      <c r="AO783" s="42">
        <v>11.528435</v>
      </c>
      <c r="AP783" s="39">
        <f>IF(ISBLANK(AO784),"",Short3[[#This Row],[Adj Close]]/AO784-1)</f>
        <v>-1.1773916324719469E-2</v>
      </c>
      <c r="AQ783" s="32">
        <v>39608</v>
      </c>
      <c r="AR783" s="47">
        <v>1.881445</v>
      </c>
      <c r="AS783" s="36">
        <f>IF(ISBLANK(AR784),"",Short4[[#This Row],[Adj Close]]/AR784-1)</f>
        <v>6.249985881863962E-2</v>
      </c>
      <c r="AT783" s="40">
        <v>39608</v>
      </c>
      <c r="AU783" s="42">
        <v>121.525085</v>
      </c>
      <c r="AV783" s="39">
        <f>IF(ISBLANK(AU784),"",Short5[[#This Row],[Adj Close]]/AU784-1)</f>
        <v>0.14959511624146171</v>
      </c>
      <c r="AZ783" s="40">
        <v>39608</v>
      </c>
      <c r="BA783" s="42">
        <v>13.409245</v>
      </c>
      <c r="BB783" s="39">
        <f>IF(ISBLANK(BA784),"",Short7[[#This Row],[Adj Close]]/BA784-1)</f>
        <v>-4.5107502665980626E-2</v>
      </c>
    </row>
    <row r="784" spans="1:54" x14ac:dyDescent="0.25">
      <c r="A784" s="40">
        <v>39601</v>
      </c>
      <c r="B784" s="42">
        <v>1360.6800539999999</v>
      </c>
      <c r="C784" s="39">
        <f>IF(ISBLANK(B785), "", GSPC[[#This Row],[Adj Close]]/B785-1)</f>
        <v>-2.8349412915246619E-2</v>
      </c>
      <c r="G784" s="32">
        <v>39601</v>
      </c>
      <c r="H784">
        <v>25.624745999999998</v>
      </c>
      <c r="I784" s="36">
        <f>IF(ISBLANK(H785),"",Long1[[#This Row],[Adj Close]]/H785-1)</f>
        <v>-1.9538186238243105E-2</v>
      </c>
      <c r="P784" s="40">
        <v>39601</v>
      </c>
      <c r="Q784" s="38">
        <v>46.181914999999996</v>
      </c>
      <c r="R784" s="39">
        <f>IF(ISBLANK(Q785),"",Long4[[#This Row],[Adj Close]]/Q785-1)</f>
        <v>-7.1689405274354412E-3</v>
      </c>
      <c r="V784" s="40">
        <v>39601</v>
      </c>
      <c r="W784" s="38">
        <v>29.965</v>
      </c>
      <c r="X784" s="39">
        <f>IF(ISBLANK(W785),"",Long6[[#This Row],[Adj Close]]/W785-1)</f>
        <v>-3.8041733547351519E-2</v>
      </c>
      <c r="Y784" s="32">
        <v>39601</v>
      </c>
      <c r="Z784">
        <v>55.245204999999999</v>
      </c>
      <c r="AA784" s="36">
        <f>IF(ISBLANK(Z785),"",Long7[[#This Row],[Adj Close]]/Z785-1)</f>
        <v>-0.10228508992796703</v>
      </c>
      <c r="AE784" s="32">
        <v>39601</v>
      </c>
      <c r="AF784" s="47">
        <v>13.171414</v>
      </c>
      <c r="AG784" s="36">
        <f>IF(ISBLANK(AF785),"",Short0[[#This Row],[Adj Close]]/AF785-1)</f>
        <v>-9.774898495669937E-2</v>
      </c>
      <c r="AH784" s="40">
        <v>39601</v>
      </c>
      <c r="AI784" s="42">
        <v>29.152674000000001</v>
      </c>
      <c r="AJ784" s="39">
        <f>IF(ISBLANK(AH785),"",Short1[[#This Row],[Adj Close]]/AH785-1)</f>
        <v>-0.99926370980451584</v>
      </c>
      <c r="AN784" s="40">
        <v>39601</v>
      </c>
      <c r="AO784" s="42">
        <v>11.665787</v>
      </c>
      <c r="AP784" s="39">
        <f>IF(ISBLANK(AO785),"",Short3[[#This Row],[Adj Close]]/AO785-1)</f>
        <v>-4.5693044745510059E-2</v>
      </c>
      <c r="AQ784" s="32">
        <v>39601</v>
      </c>
      <c r="AR784" s="47">
        <v>1.770772</v>
      </c>
      <c r="AS784" s="36">
        <f>IF(ISBLANK(AR785),"",Short4[[#This Row],[Adj Close]]/AR785-1)</f>
        <v>2.3999722426226056E-2</v>
      </c>
      <c r="AT784" s="40">
        <v>39601</v>
      </c>
      <c r="AU784" s="42">
        <v>105.71120500000001</v>
      </c>
      <c r="AV784" s="39">
        <f>IF(ISBLANK(AU785),"",Short5[[#This Row],[Adj Close]]/AU785-1)</f>
        <v>6.4155568005963337E-2</v>
      </c>
      <c r="AZ784" s="40">
        <v>39601</v>
      </c>
      <c r="BA784" s="42">
        <v>14.042674999999999</v>
      </c>
      <c r="BB784" s="39">
        <f>IF(ISBLANK(BA785),"",Short7[[#This Row],[Adj Close]]/BA785-1)</f>
        <v>-5.2597025707848188E-2</v>
      </c>
    </row>
    <row r="785" spans="1:54" x14ac:dyDescent="0.25">
      <c r="A785" s="40">
        <v>39594</v>
      </c>
      <c r="B785" s="42">
        <v>1400.380005</v>
      </c>
      <c r="C785" s="39">
        <f>IF(ISBLANK(B786), "", GSPC[[#This Row],[Adj Close]]/B786-1)</f>
        <v>1.7769763026049823E-2</v>
      </c>
      <c r="G785" s="32">
        <v>39594</v>
      </c>
      <c r="H785">
        <v>26.135383999999998</v>
      </c>
      <c r="I785" s="36">
        <f>IF(ISBLANK(H786),"",Long1[[#This Row],[Adj Close]]/H786-1)</f>
        <v>5.5154094644256135E-2</v>
      </c>
      <c r="P785" s="40">
        <v>39594</v>
      </c>
      <c r="Q785" s="38">
        <v>46.515380999999998</v>
      </c>
      <c r="R785" s="39">
        <f>IF(ISBLANK(Q786),"",Long4[[#This Row],[Adj Close]]/Q786-1)</f>
        <v>-3.8813137051002533E-2</v>
      </c>
      <c r="V785" s="40">
        <v>39594</v>
      </c>
      <c r="W785" s="38">
        <v>31.15</v>
      </c>
      <c r="X785" s="39">
        <f>IF(ISBLANK(W786),"",Long6[[#This Row],[Adj Close]]/W786-1)</f>
        <v>-2.534414972916621E-2</v>
      </c>
      <c r="Y785" s="32">
        <v>39594</v>
      </c>
      <c r="Z785">
        <v>61.539810000000003</v>
      </c>
      <c r="AA785" s="36">
        <f>IF(ISBLANK(Z786),"",Long7[[#This Row],[Adj Close]]/Z786-1)</f>
        <v>-2.7513242864289245E-2</v>
      </c>
      <c r="AE785" s="32">
        <v>39594</v>
      </c>
      <c r="AF785" s="47">
        <v>14.598392</v>
      </c>
      <c r="AG785" s="36">
        <f>IF(ISBLANK(AF786),"",Short0[[#This Row],[Adj Close]]/AF786-1)</f>
        <v>0</v>
      </c>
      <c r="AH785" s="40">
        <v>39594</v>
      </c>
      <c r="AI785" s="42">
        <v>30.670099</v>
      </c>
      <c r="AJ785" s="39">
        <f>IF(ISBLANK(AH786),"",Short1[[#This Row],[Adj Close]]/AH786-1)</f>
        <v>-0.99922524821279712</v>
      </c>
      <c r="AN785" s="40">
        <v>39594</v>
      </c>
      <c r="AO785" s="42">
        <v>12.224354999999999</v>
      </c>
      <c r="AP785" s="39">
        <f>IF(ISBLANK(AO786),"",Short3[[#This Row],[Adj Close]]/AO786-1)</f>
        <v>5.9523945724549776E-2</v>
      </c>
      <c r="AQ785" s="32">
        <v>39594</v>
      </c>
      <c r="AR785" s="47">
        <v>1.7292700000000001</v>
      </c>
      <c r="AS785" s="36">
        <f>IF(ISBLANK(AR786),"",Short4[[#This Row],[Adj Close]]/AR786-1)</f>
        <v>2.4590479610040905E-2</v>
      </c>
      <c r="AT785" s="40">
        <v>39594</v>
      </c>
      <c r="AU785" s="42">
        <v>99.338111999999995</v>
      </c>
      <c r="AV785" s="39">
        <f>IF(ISBLANK(AU786),"",Short5[[#This Row],[Adj Close]]/AU786-1)</f>
        <v>4.5553078988678886E-2</v>
      </c>
      <c r="AZ785" s="40">
        <v>39594</v>
      </c>
      <c r="BA785" s="42">
        <v>14.822283000000001</v>
      </c>
      <c r="BB785" s="39">
        <f>IF(ISBLANK(BA786),"",Short7[[#This Row],[Adj Close]]/BA786-1)</f>
        <v>2.3553221127193602E-2</v>
      </c>
    </row>
    <row r="786" spans="1:54" x14ac:dyDescent="0.25">
      <c r="A786" s="40">
        <v>39587</v>
      </c>
      <c r="B786" s="42">
        <v>1375.9300539999999</v>
      </c>
      <c r="C786" s="39">
        <f>IF(ISBLANK(B787), "", GSPC[[#This Row],[Adj Close]]/B787-1)</f>
        <v>-3.4672131639338577E-2</v>
      </c>
      <c r="G786" s="32">
        <v>39587</v>
      </c>
      <c r="H786">
        <v>24.769258000000001</v>
      </c>
      <c r="I786" s="36">
        <f>IF(ISBLANK(H787),"",Long1[[#This Row],[Adj Close]]/H787-1)</f>
        <v>2.3007580395233873E-2</v>
      </c>
      <c r="P786" s="40">
        <v>39587</v>
      </c>
      <c r="Q786" s="38">
        <v>48.393692000000001</v>
      </c>
      <c r="R786" s="39">
        <f>IF(ISBLANK(Q787),"",Long4[[#This Row],[Adj Close]]/Q787-1)</f>
        <v>5.4888007298335317E-2</v>
      </c>
      <c r="V786" s="40">
        <v>39587</v>
      </c>
      <c r="W786" s="38">
        <v>31.959999</v>
      </c>
      <c r="X786" s="39">
        <f>IF(ISBLANK(W787),"",Long6[[#This Row],[Adj Close]]/W787-1)</f>
        <v>-8.5550841615140483E-2</v>
      </c>
      <c r="Y786" s="32">
        <v>39587</v>
      </c>
      <c r="Z786">
        <v>63.280872000000002</v>
      </c>
      <c r="AA786" s="36">
        <f>IF(ISBLANK(Z787),"",Long7[[#This Row],[Adj Close]]/Z787-1)</f>
        <v>-5.4999947583683984E-2</v>
      </c>
      <c r="AE786" s="32">
        <v>39587</v>
      </c>
      <c r="AF786" s="47">
        <v>14.598392</v>
      </c>
      <c r="AG786" s="36">
        <f>IF(ISBLANK(AF787),"",Short0[[#This Row],[Adj Close]]/AF787-1)</f>
        <v>-0.15642157840853177</v>
      </c>
      <c r="AH786" s="40">
        <v>39587</v>
      </c>
      <c r="AI786" s="42">
        <v>28.443237</v>
      </c>
      <c r="AJ786" s="39">
        <f>IF(ISBLANK(AH787),"",Short1[[#This Row],[Adj Close]]/AH787-1)</f>
        <v>-0.99928137349671553</v>
      </c>
      <c r="AN786" s="40">
        <v>39587</v>
      </c>
      <c r="AO786" s="42">
        <v>11.537592</v>
      </c>
      <c r="AP786" s="39">
        <f>IF(ISBLANK(AO787),"",Short3[[#This Row],[Adj Close]]/AO787-1)</f>
        <v>3.1096551602720179E-2</v>
      </c>
      <c r="AQ786" s="32">
        <v>39587</v>
      </c>
      <c r="AR786" s="47">
        <v>1.687767</v>
      </c>
      <c r="AS786" s="36">
        <f>IF(ISBLANK(AR787),"",Short4[[#This Row],[Adj Close]]/AR787-1)</f>
        <v>3.3897910539557374E-2</v>
      </c>
      <c r="AT786" s="40">
        <v>39587</v>
      </c>
      <c r="AU786" s="42">
        <v>95.010109</v>
      </c>
      <c r="AV786" s="39">
        <f>IF(ISBLANK(AU787),"",Short5[[#This Row],[Adj Close]]/AU787-1)</f>
        <v>-7.5582338674951899E-2</v>
      </c>
      <c r="AZ786" s="40">
        <v>39587</v>
      </c>
      <c r="BA786" s="42">
        <v>14.481204</v>
      </c>
      <c r="BB786" s="39">
        <f>IF(ISBLANK(BA787),"",Short7[[#This Row],[Adj Close]]/BA787-1)</f>
        <v>4.0616229288482408E-2</v>
      </c>
    </row>
    <row r="787" spans="1:54" x14ac:dyDescent="0.25">
      <c r="A787" s="40">
        <v>39580</v>
      </c>
      <c r="B787" s="42">
        <v>1425.349976</v>
      </c>
      <c r="C787" s="39">
        <f>IF(ISBLANK(B788), "", GSPC[[#This Row],[Adj Close]]/B788-1)</f>
        <v>2.6702067468839186E-2</v>
      </c>
      <c r="G787" s="32">
        <v>39580</v>
      </c>
      <c r="H787">
        <v>24.212194</v>
      </c>
      <c r="I787" s="36">
        <f>IF(ISBLANK(H788),"",Long1[[#This Row],[Adj Close]]/H788-1)</f>
        <v>3.223055681511422E-2</v>
      </c>
      <c r="P787" s="40">
        <v>39580</v>
      </c>
      <c r="Q787" s="38">
        <v>45.875667999999997</v>
      </c>
      <c r="R787" s="39">
        <f>IF(ISBLANK(Q788),"",Long4[[#This Row],[Adj Close]]/Q788-1)</f>
        <v>7.9855791272317012E-2</v>
      </c>
      <c r="V787" s="40">
        <v>39580</v>
      </c>
      <c r="W787" s="38">
        <v>34.950001</v>
      </c>
      <c r="X787" s="39">
        <f>IF(ISBLANK(W788),"",Long6[[#This Row],[Adj Close]]/W788-1)</f>
        <v>7.7872076418568303E-2</v>
      </c>
      <c r="Y787" s="32">
        <v>39580</v>
      </c>
      <c r="Z787">
        <v>66.963881999999998</v>
      </c>
      <c r="AA787" s="36">
        <f>IF(ISBLANK(Z788),"",Long7[[#This Row],[Adj Close]]/Z788-1)</f>
        <v>0.18343195872790563</v>
      </c>
      <c r="AE787" s="32">
        <v>39580</v>
      </c>
      <c r="AF787" s="47">
        <v>17.305316999999999</v>
      </c>
      <c r="AG787" s="36">
        <f>IF(ISBLANK(AF788),"",Short0[[#This Row],[Adj Close]]/AF788-1)</f>
        <v>8.6908913425663537E-2</v>
      </c>
      <c r="AH787" s="40">
        <v>39580</v>
      </c>
      <c r="AI787" s="42">
        <v>29.573094999999999</v>
      </c>
      <c r="AJ787" s="39">
        <f>IF(ISBLANK(AH788),"",Short1[[#This Row],[Adj Close]]/AH788-1)</f>
        <v>-0.99925269514568016</v>
      </c>
      <c r="AN787" s="40">
        <v>39580</v>
      </c>
      <c r="AO787" s="42">
        <v>11.189633000000001</v>
      </c>
      <c r="AP787" s="39">
        <f>IF(ISBLANK(AO788),"",Short3[[#This Row],[Adj Close]]/AO788-1)</f>
        <v>7.0052587302754654E-2</v>
      </c>
      <c r="AQ787" s="32">
        <v>39580</v>
      </c>
      <c r="AR787" s="47">
        <v>1.632431</v>
      </c>
      <c r="AS787" s="36">
        <f>IF(ISBLANK(AR788),"",Short4[[#This Row],[Adj Close]]/AR788-1)</f>
        <v>1.7241809065767999E-2</v>
      </c>
      <c r="AT787" s="40">
        <v>39580</v>
      </c>
      <c r="AU787" s="42">
        <v>102.778336</v>
      </c>
      <c r="AV787" s="39">
        <f>IF(ISBLANK(AU788),"",Short5[[#This Row],[Adj Close]]/AU788-1)</f>
        <v>2.5629394683050366E-2</v>
      </c>
      <c r="AZ787" s="40">
        <v>39580</v>
      </c>
      <c r="BA787" s="42">
        <v>13.915989</v>
      </c>
      <c r="BB787" s="39">
        <f>IF(ISBLANK(BA788),"",Short7[[#This Row],[Adj Close]]/BA788-1)</f>
        <v>4.2191526017423264E-3</v>
      </c>
    </row>
    <row r="788" spans="1:54" x14ac:dyDescent="0.25">
      <c r="A788" s="40">
        <v>39573</v>
      </c>
      <c r="B788" s="42">
        <v>1388.280029</v>
      </c>
      <c r="C788" s="39">
        <f>IF(ISBLANK(B789), "", GSPC[[#This Row],[Adj Close]]/B789-1)</f>
        <v>-1.8120089514900517E-2</v>
      </c>
      <c r="G788" s="32">
        <v>39573</v>
      </c>
      <c r="H788">
        <v>23.456188000000001</v>
      </c>
      <c r="I788" s="36">
        <f>IF(ISBLANK(H789),"",Long1[[#This Row],[Adj Close]]/H789-1)</f>
        <v>4.5441382175874789E-3</v>
      </c>
      <c r="P788" s="40">
        <v>39573</v>
      </c>
      <c r="Q788" s="38">
        <v>42.483142999999998</v>
      </c>
      <c r="R788" s="39">
        <f>IF(ISBLANK(Q789),"",Long4[[#This Row],[Adj Close]]/Q789-1)</f>
        <v>0.11932942057224794</v>
      </c>
      <c r="V788" s="40">
        <v>39573</v>
      </c>
      <c r="W788" s="38">
        <v>32.424999</v>
      </c>
      <c r="X788" s="39">
        <f>IF(ISBLANK(W789),"",Long6[[#This Row],[Adj Close]]/W789-1)</f>
        <v>7.3004040789190761E-3</v>
      </c>
      <c r="Y788" s="32">
        <v>39573</v>
      </c>
      <c r="Z788">
        <v>56.584479999999999</v>
      </c>
      <c r="AA788" s="36">
        <f>IF(ISBLANK(Z789),"",Long7[[#This Row],[Adj Close]]/Z789-1)</f>
        <v>4.320984080860546E-2</v>
      </c>
      <c r="AE788" s="32">
        <v>39573</v>
      </c>
      <c r="AF788" s="47">
        <v>15.921589000000001</v>
      </c>
      <c r="AG788" s="36">
        <f>IF(ISBLANK(AF789),"",Short0[[#This Row],[Adj Close]]/AF789-1)</f>
        <v>-3.625761216944734E-2</v>
      </c>
      <c r="AH788" s="40">
        <v>39573</v>
      </c>
      <c r="AI788" s="42">
        <v>27.543296999999999</v>
      </c>
      <c r="AJ788" s="39">
        <f>IF(ISBLANK(AH789),"",Short1[[#This Row],[Adj Close]]/AH789-1)</f>
        <v>-0.99930386450487796</v>
      </c>
      <c r="AN788" s="40">
        <v>39573</v>
      </c>
      <c r="AO788" s="42">
        <v>10.457087</v>
      </c>
      <c r="AP788" s="39">
        <f>IF(ISBLANK(AO789),"",Short3[[#This Row],[Adj Close]]/AO789-1)</f>
        <v>-0.13615738210860273</v>
      </c>
      <c r="AQ788" s="32">
        <v>39573</v>
      </c>
      <c r="AR788" s="47">
        <v>1.604762</v>
      </c>
      <c r="AS788" s="36">
        <f>IF(ISBLANK(AR789),"",Short4[[#This Row],[Adj Close]]/AR789-1)</f>
        <v>-3.3333554203695104E-2</v>
      </c>
      <c r="AT788" s="40">
        <v>39573</v>
      </c>
      <c r="AU788" s="42">
        <v>100.210014</v>
      </c>
      <c r="AV788" s="39">
        <f>IF(ISBLANK(AU789),"",Short5[[#This Row],[Adj Close]]/AU789-1)</f>
        <v>1.4362309496463554E-2</v>
      </c>
      <c r="AZ788" s="40">
        <v>39573</v>
      </c>
      <c r="BA788" s="42">
        <v>13.857521999999999</v>
      </c>
      <c r="BB788" s="39">
        <f>IF(ISBLANK(BA789),"",Short7[[#This Row],[Adj Close]]/BA789-1)</f>
        <v>-0.10846383173948648</v>
      </c>
    </row>
    <row r="789" spans="1:54" x14ac:dyDescent="0.25">
      <c r="A789" s="40">
        <v>39566</v>
      </c>
      <c r="B789" s="42">
        <v>1413.900024</v>
      </c>
      <c r="C789" s="39">
        <f>IF(ISBLANK(B790), "", GSPC[[#This Row],[Adj Close]]/B790-1)</f>
        <v>1.1489196467859397E-2</v>
      </c>
      <c r="G789" s="32">
        <v>39566</v>
      </c>
      <c r="H789">
        <v>23.350082</v>
      </c>
      <c r="I789" s="36">
        <f>IF(ISBLANK(H790),"",Long1[[#This Row],[Adj Close]]/H790-1)</f>
        <v>5.6088648538731078E-2</v>
      </c>
      <c r="P789" s="40">
        <v>39566</v>
      </c>
      <c r="Q789" s="38">
        <v>37.954101999999999</v>
      </c>
      <c r="R789" s="39">
        <f>IF(ISBLANK(Q790),"",Long4[[#This Row],[Adj Close]]/Q790-1)</f>
        <v>-3.1181901299260351E-2</v>
      </c>
      <c r="V789" s="40">
        <v>39566</v>
      </c>
      <c r="W789" s="38">
        <v>32.189999</v>
      </c>
      <c r="X789" s="39">
        <f>IF(ISBLANK(W790),"",Long6[[#This Row],[Adj Close]]/W790-1)</f>
        <v>2.1418372883337256E-2</v>
      </c>
      <c r="Y789" s="32">
        <v>39566</v>
      </c>
      <c r="Z789">
        <v>54.240746000000001</v>
      </c>
      <c r="AA789" s="36">
        <f>IF(ISBLANK(Z790),"",Long7[[#This Row],[Adj Close]]/Z790-1)</f>
        <v>6.2111909551465505E-3</v>
      </c>
      <c r="AE789" s="32">
        <v>39566</v>
      </c>
      <c r="AF789" s="47">
        <v>16.520586000000002</v>
      </c>
      <c r="AG789" s="36">
        <f>IF(ISBLANK(AF790),"",Short0[[#This Row],[Adj Close]]/AF790-1)</f>
        <v>1.367703701667522E-2</v>
      </c>
      <c r="AH789" s="40">
        <v>39566</v>
      </c>
      <c r="AI789" s="42">
        <v>29.507394999999999</v>
      </c>
      <c r="AJ789" s="39">
        <f>IF(ISBLANK(AH790),"",Short1[[#This Row],[Adj Close]]/AH790-1)</f>
        <v>-0.99925409148360678</v>
      </c>
      <c r="AN789" s="40">
        <v>39566</v>
      </c>
      <c r="AO789" s="42">
        <v>12.105314999999999</v>
      </c>
      <c r="AP789" s="39">
        <f>IF(ISBLANK(AO790),"",Short3[[#This Row],[Adj Close]]/AO790-1)</f>
        <v>2.0061788603362274E-2</v>
      </c>
      <c r="AQ789" s="32">
        <v>39566</v>
      </c>
      <c r="AR789" s="47">
        <v>1.660099</v>
      </c>
      <c r="AS789" s="36">
        <f>IF(ISBLANK(AR790),"",Short4[[#This Row],[Adj Close]]/AR790-1)</f>
        <v>7.142838702848664E-2</v>
      </c>
      <c r="AT789" s="40">
        <v>39566</v>
      </c>
      <c r="AU789" s="42">
        <v>98.791145</v>
      </c>
      <c r="AV789" s="39">
        <f>IF(ISBLANK(AU790),"",Short5[[#This Row],[Adj Close]]/AU790-1)</f>
        <v>-5.079971863105015E-2</v>
      </c>
      <c r="AZ789" s="40">
        <v>39566</v>
      </c>
      <c r="BA789" s="42">
        <v>15.543421</v>
      </c>
      <c r="BB789" s="39">
        <f>IF(ISBLANK(BA790),"",Short7[[#This Row],[Adj Close]]/BA790-1)</f>
        <v>7.8431401118019162E-2</v>
      </c>
    </row>
    <row r="790" spans="1:54" x14ac:dyDescent="0.25">
      <c r="A790" s="40">
        <v>39559</v>
      </c>
      <c r="B790" s="42">
        <v>1397.839966</v>
      </c>
      <c r="C790" s="39">
        <f>IF(ISBLANK(B791), "", GSPC[[#This Row],[Adj Close]]/B791-1)</f>
        <v>5.4016026681942275E-3</v>
      </c>
      <c r="G790" s="32">
        <v>39559</v>
      </c>
      <c r="H790">
        <v>22.109964000000002</v>
      </c>
      <c r="I790" s="36">
        <f>IF(ISBLANK(H791),"",Long1[[#This Row],[Adj Close]]/H791-1)</f>
        <v>-5.993701460510481E-4</v>
      </c>
      <c r="P790" s="40">
        <v>39559</v>
      </c>
      <c r="Q790" s="38">
        <v>39.175674000000001</v>
      </c>
      <c r="R790" s="39">
        <f>IF(ISBLANK(Q791),"",Long4[[#This Row],[Adj Close]]/Q791-1)</f>
        <v>-9.2937646717782263E-3</v>
      </c>
      <c r="V790" s="40">
        <v>39559</v>
      </c>
      <c r="W790" s="38">
        <v>31.514999</v>
      </c>
      <c r="X790" s="39">
        <f>IF(ISBLANK(W791),"",Long6[[#This Row],[Adj Close]]/W791-1)</f>
        <v>4.631467309712245E-2</v>
      </c>
      <c r="Y790" s="32">
        <v>39559</v>
      </c>
      <c r="Z790">
        <v>53.905926000000001</v>
      </c>
      <c r="AA790" s="36">
        <f>IF(ISBLANK(Z791),"",Long7[[#This Row],[Adj Close]]/Z791-1)</f>
        <v>4.5454526942037887E-2</v>
      </c>
      <c r="AE790" s="32">
        <v>39559</v>
      </c>
      <c r="AF790" s="47">
        <v>16.297682000000002</v>
      </c>
      <c r="AG790" s="36">
        <f>IF(ISBLANK(AF791),"",Short0[[#This Row],[Adj Close]]/AF791-1)</f>
        <v>1.7666137176054475E-2</v>
      </c>
      <c r="AH790" s="40">
        <v>39559</v>
      </c>
      <c r="AI790" s="42">
        <v>29.531224999999999</v>
      </c>
      <c r="AJ790" s="39">
        <f>IF(ISBLANK(AH791),"",Short1[[#This Row],[Adj Close]]/AH791-1)</f>
        <v>-0.99925335697309869</v>
      </c>
      <c r="AN790" s="40">
        <v>39559</v>
      </c>
      <c r="AO790" s="42">
        <v>11.867236999999999</v>
      </c>
      <c r="AP790" s="39">
        <f>IF(ISBLANK(AO791),"",Short3[[#This Row],[Adj Close]]/AO791-1)</f>
        <v>3.5971147029453254E-2</v>
      </c>
      <c r="AQ790" s="32">
        <v>39559</v>
      </c>
      <c r="AR790" s="47">
        <v>1.549426</v>
      </c>
      <c r="AS790" s="36">
        <f>IF(ISBLANK(AR791),"",Short4[[#This Row],[Adj Close]]/AR791-1)</f>
        <v>-8.8494556247842304E-3</v>
      </c>
      <c r="AT790" s="40">
        <v>39559</v>
      </c>
      <c r="AU790" s="42">
        <v>104.078293</v>
      </c>
      <c r="AV790" s="39">
        <f>IF(ISBLANK(AU791),"",Short5[[#This Row],[Adj Close]]/AU791-1)</f>
        <v>-2.9205282265758581E-2</v>
      </c>
      <c r="AZ790" s="40">
        <v>39559</v>
      </c>
      <c r="BA790" s="42">
        <v>14.412990000000001</v>
      </c>
      <c r="BB790" s="39">
        <f>IF(ISBLANK(BA791),"",Short7[[#This Row],[Adj Close]]/BA791-1)</f>
        <v>-1.6622254413979243E-2</v>
      </c>
    </row>
    <row r="791" spans="1:54" x14ac:dyDescent="0.25">
      <c r="A791" s="40">
        <v>39552</v>
      </c>
      <c r="B791" s="42">
        <v>1390.329956</v>
      </c>
      <c r="C791" s="39">
        <f>IF(ISBLANK(B792), "", GSPC[[#This Row],[Adj Close]]/B792-1)</f>
        <v>4.3141287259603089E-2</v>
      </c>
      <c r="G791" s="32">
        <v>39552</v>
      </c>
      <c r="H791">
        <v>22.123224</v>
      </c>
      <c r="I791" s="36">
        <f>IF(ISBLANK(H792),"",Long1[[#This Row],[Adj Close]]/H792-1)</f>
        <v>1.9248222322954867E-2</v>
      </c>
      <c r="P791" s="40">
        <v>39552</v>
      </c>
      <c r="Q791" s="38">
        <v>39.543179000000002</v>
      </c>
      <c r="R791" s="39">
        <f>IF(ISBLANK(Q792),"",Long4[[#This Row],[Adj Close]]/Q792-1)</f>
        <v>0.11333629392035216</v>
      </c>
      <c r="V791" s="40">
        <v>39552</v>
      </c>
      <c r="W791" s="38">
        <v>30.120000999999998</v>
      </c>
      <c r="X791" s="39">
        <f>IF(ISBLANK(W792),"",Long6[[#This Row],[Adj Close]]/W792-1)</f>
        <v>3.594152928833938E-2</v>
      </c>
      <c r="Y791" s="32">
        <v>39552</v>
      </c>
      <c r="Z791">
        <v>51.562190999999999</v>
      </c>
      <c r="AA791" s="36">
        <f>IF(ISBLANK(Z792),"",Long7[[#This Row],[Adj Close]]/Z792-1)</f>
        <v>-3.1446502485165895E-2</v>
      </c>
      <c r="AE791" s="32">
        <v>39552</v>
      </c>
      <c r="AF791" s="47">
        <v>16.014762999999999</v>
      </c>
      <c r="AG791" s="36">
        <f>IF(ISBLANK(AF792),"",Short0[[#This Row],[Adj Close]]/AF792-1)</f>
        <v>2.9768498314247438E-2</v>
      </c>
      <c r="AH791" s="40">
        <v>39552</v>
      </c>
      <c r="AI791" s="42">
        <v>28.706002999999999</v>
      </c>
      <c r="AJ791" s="39">
        <f>IF(ISBLANK(AH792),"",Short1[[#This Row],[Adj Close]]/AH792-1)</f>
        <v>-0.9992740927298015</v>
      </c>
      <c r="AN791" s="40">
        <v>39552</v>
      </c>
      <c r="AO791" s="42">
        <v>11.455181</v>
      </c>
      <c r="AP791" s="39">
        <f>IF(ISBLANK(AO792),"",Short3[[#This Row],[Adj Close]]/AO792-1)</f>
        <v>2.6251189173852607E-2</v>
      </c>
      <c r="AQ791" s="32">
        <v>39552</v>
      </c>
      <c r="AR791" s="47">
        <v>1.5632600000000001</v>
      </c>
      <c r="AS791" s="36">
        <f>IF(ISBLANK(AR792),"",Short4[[#This Row],[Adj Close]]/AR792-1)</f>
        <v>-2.586177888060659E-2</v>
      </c>
      <c r="AT791" s="40">
        <v>39552</v>
      </c>
      <c r="AU791" s="42">
        <v>107.209373</v>
      </c>
      <c r="AV791" s="39">
        <f>IF(ISBLANK(AU792),"",Short5[[#This Row],[Adj Close]]/AU792-1)</f>
        <v>0.11216165582575011</v>
      </c>
      <c r="AZ791" s="40">
        <v>39552</v>
      </c>
      <c r="BA791" s="42">
        <v>14.656616</v>
      </c>
      <c r="BB791" s="39">
        <f>IF(ISBLANK(BA792),"",Short7[[#This Row],[Adj Close]]/BA792-1)</f>
        <v>5.5438585575866117E-2</v>
      </c>
    </row>
    <row r="792" spans="1:54" x14ac:dyDescent="0.25">
      <c r="A792" s="40">
        <v>39545</v>
      </c>
      <c r="B792" s="42">
        <v>1332.829956</v>
      </c>
      <c r="C792" s="39">
        <f>IF(ISBLANK(B793), "", GSPC[[#This Row],[Adj Close]]/B793-1)</f>
        <v>-2.7415402321971927E-2</v>
      </c>
      <c r="G792" s="32">
        <v>39545</v>
      </c>
      <c r="H792">
        <v>21.705432999999999</v>
      </c>
      <c r="I792" s="36">
        <f>IF(ISBLANK(H793),"",Long1[[#This Row],[Adj Close]]/H793-1)</f>
        <v>2.8921820472201487E-2</v>
      </c>
      <c r="P792" s="40">
        <v>39545</v>
      </c>
      <c r="Q792" s="38">
        <v>35.517730999999998</v>
      </c>
      <c r="R792" s="39">
        <f>IF(ISBLANK(Q793),"",Long4[[#This Row],[Adj Close]]/Q793-1)</f>
        <v>2.283168364789967E-2</v>
      </c>
      <c r="V792" s="40">
        <v>39545</v>
      </c>
      <c r="W792" s="38">
        <v>29.075001</v>
      </c>
      <c r="X792" s="39">
        <f>IF(ISBLANK(W793),"",Long6[[#This Row],[Adj Close]]/W793-1)</f>
        <v>-1.545329617261948E-3</v>
      </c>
      <c r="Y792" s="32">
        <v>39545</v>
      </c>
      <c r="Z792">
        <v>53.236286</v>
      </c>
      <c r="AA792" s="36">
        <f>IF(ISBLANK(Z793),"",Long7[[#This Row],[Adj Close]]/Z793-1)</f>
        <v>-7.4906313275372449E-3</v>
      </c>
      <c r="AE792" s="32">
        <v>39545</v>
      </c>
      <c r="AF792" s="47">
        <v>15.551809</v>
      </c>
      <c r="AG792" s="36">
        <f>IF(ISBLANK(AF793),"",Short0[[#This Row],[Adj Close]]/AF793-1)</f>
        <v>-0.1609622875107658</v>
      </c>
      <c r="AH792" s="40">
        <v>39545</v>
      </c>
      <c r="AI792" s="42">
        <v>26.970409</v>
      </c>
      <c r="AJ792" s="39">
        <f>IF(ISBLANK(AH793),"",Short1[[#This Row],[Adj Close]]/AH793-1)</f>
        <v>-0.99931786107036269</v>
      </c>
      <c r="AN792" s="40">
        <v>39545</v>
      </c>
      <c r="AO792" s="42">
        <v>11.162160999999999</v>
      </c>
      <c r="AP792" s="39">
        <f>IF(ISBLANK(AO793),"",Short3[[#This Row],[Adj Close]]/AO793-1)</f>
        <v>-1.1354555807707833E-2</v>
      </c>
      <c r="AQ792" s="32">
        <v>39545</v>
      </c>
      <c r="AR792" s="47">
        <v>1.604762</v>
      </c>
      <c r="AS792" s="36">
        <f>IF(ISBLANK(AR793),"",Short4[[#This Row],[Adj Close]]/AR793-1)</f>
        <v>8.6955537899893187E-3</v>
      </c>
      <c r="AT792" s="40">
        <v>39545</v>
      </c>
      <c r="AU792" s="42">
        <v>96.397293000000005</v>
      </c>
      <c r="AV792" s="39">
        <f>IF(ISBLANK(AU793),"",Short5[[#This Row],[Adj Close]]/AU793-1)</f>
        <v>5.6835385526285531E-2</v>
      </c>
      <c r="AZ792" s="40">
        <v>39545</v>
      </c>
      <c r="BA792" s="42">
        <v>13.886754</v>
      </c>
      <c r="BB792" s="39">
        <f>IF(ISBLANK(BA793),"",Short7[[#This Row],[Adj Close]]/BA793-1)</f>
        <v>-5.9405867495865405E-2</v>
      </c>
    </row>
    <row r="793" spans="1:54" x14ac:dyDescent="0.25">
      <c r="A793" s="40">
        <v>39538</v>
      </c>
      <c r="B793" s="42">
        <v>1370.400024</v>
      </c>
      <c r="C793" s="39">
        <f>IF(ISBLANK(B794), "", GSPC[[#This Row],[Adj Close]]/B794-1)</f>
        <v>4.1954999328397635E-2</v>
      </c>
      <c r="G793" s="32">
        <v>39538</v>
      </c>
      <c r="H793">
        <v>21.095317999999999</v>
      </c>
      <c r="I793" s="36">
        <f>IF(ISBLANK(H794),"",Long1[[#This Row],[Adj Close]]/H794-1)</f>
        <v>9.0725426693679223E-2</v>
      </c>
      <c r="P793" s="40">
        <v>39538</v>
      </c>
      <c r="Q793" s="38">
        <v>34.724902999999998</v>
      </c>
      <c r="R793" s="39">
        <f>IF(ISBLANK(Q794),"",Long4[[#This Row],[Adj Close]]/Q794-1)</f>
        <v>4.3455717433626084E-2</v>
      </c>
      <c r="V793" s="40">
        <v>39538</v>
      </c>
      <c r="W793" s="38">
        <v>29.120000999999998</v>
      </c>
      <c r="X793" s="39">
        <f>IF(ISBLANK(W794),"",Long6[[#This Row],[Adj Close]]/W794-1)</f>
        <v>8.3131895108796705E-2</v>
      </c>
      <c r="Y793" s="32">
        <v>39538</v>
      </c>
      <c r="Z793">
        <v>53.638069000000002</v>
      </c>
      <c r="AA793" s="36">
        <f>IF(ISBLANK(Z794),"",Long7[[#This Row],[Adj Close]]/Z794-1)</f>
        <v>0.19552232242449774</v>
      </c>
      <c r="AE793" s="32">
        <v>39538</v>
      </c>
      <c r="AF793" s="47">
        <v>18.535291999999998</v>
      </c>
      <c r="AG793" s="36">
        <f>IF(ISBLANK(AF794),"",Short0[[#This Row],[Adj Close]]/AF794-1)</f>
        <v>0.20512849354159468</v>
      </c>
      <c r="AH793" s="40">
        <v>39538</v>
      </c>
      <c r="AI793" s="42">
        <v>28.090358999999999</v>
      </c>
      <c r="AJ793" s="39">
        <f>IF(ISBLANK(AH794),"",Short1[[#This Row],[Adj Close]]/AH794-1)</f>
        <v>-0.99928940934962429</v>
      </c>
      <c r="AN793" s="40">
        <v>39538</v>
      </c>
      <c r="AO793" s="42">
        <v>11.290357999999999</v>
      </c>
      <c r="AP793" s="39">
        <f>IF(ISBLANK(AO794),"",Short3[[#This Row],[Adj Close]]/AO794-1)</f>
        <v>7.3107069213211195E-2</v>
      </c>
      <c r="AQ793" s="32">
        <v>39538</v>
      </c>
      <c r="AR793" s="47">
        <v>1.5909279999999999</v>
      </c>
      <c r="AS793" s="36">
        <f>IF(ISBLANK(AR794),"",Short4[[#This Row],[Adj Close]]/AR794-1)</f>
        <v>0</v>
      </c>
      <c r="AT793" s="40">
        <v>39538</v>
      </c>
      <c r="AU793" s="42">
        <v>91.213158000000007</v>
      </c>
      <c r="AV793" s="39">
        <f>IF(ISBLANK(AU794),"",Short5[[#This Row],[Adj Close]]/AU794-1)</f>
        <v>9.174531116051976E-2</v>
      </c>
      <c r="AZ793" s="40">
        <v>39538</v>
      </c>
      <c r="BA793" s="42">
        <v>14.763811</v>
      </c>
      <c r="BB793" s="39">
        <f>IF(ISBLANK(BA794),"",Short7[[#This Row],[Adj Close]]/BA794-1)</f>
        <v>7.4467817224600497E-2</v>
      </c>
    </row>
    <row r="794" spans="1:54" x14ac:dyDescent="0.25">
      <c r="A794" s="40">
        <v>39531</v>
      </c>
      <c r="B794" s="42">
        <v>1315.219971</v>
      </c>
      <c r="C794" s="39">
        <f>IF(ISBLANK(B795), "", GSPC[[#This Row],[Adj Close]]/B795-1)</f>
        <v>-1.0748350063193524E-2</v>
      </c>
      <c r="G794" s="32">
        <v>39531</v>
      </c>
      <c r="H794">
        <v>19.340630999999998</v>
      </c>
      <c r="I794" s="36">
        <f>IF(ISBLANK(H795),"",Long1[[#This Row],[Adj Close]]/H795-1)</f>
        <v>0.102752040609144</v>
      </c>
      <c r="P794" s="40">
        <v>39531</v>
      </c>
      <c r="Q794" s="38">
        <v>33.278751</v>
      </c>
      <c r="R794" s="39">
        <f>IF(ISBLANK(Q795),"",Long4[[#This Row],[Adj Close]]/Q795-1)</f>
        <v>4.4648666414179639E-2</v>
      </c>
      <c r="V794" s="40">
        <v>39531</v>
      </c>
      <c r="W794" s="38">
        <v>26.885000000000002</v>
      </c>
      <c r="X794" s="39">
        <f>IF(ISBLANK(W795),"",Long6[[#This Row],[Adj Close]]/W795-1)</f>
        <v>9.5781536580395343E-2</v>
      </c>
      <c r="Y794" s="32">
        <v>39531</v>
      </c>
      <c r="Z794">
        <v>44.865803</v>
      </c>
      <c r="AA794" s="36">
        <f>IF(ISBLANK(Z795),"",Long7[[#This Row],[Adj Close]]/Z795-1)</f>
        <v>3.0769261519711488E-2</v>
      </c>
      <c r="AE794" s="32">
        <v>39531</v>
      </c>
      <c r="AF794" s="47">
        <v>15.380345</v>
      </c>
      <c r="AG794" s="36">
        <f>IF(ISBLANK(AF795),"",Short0[[#This Row],[Adj Close]]/AF795-1)</f>
        <v>1.2415303452831372E-2</v>
      </c>
      <c r="AH794" s="40">
        <v>39531</v>
      </c>
      <c r="AI794" s="42">
        <v>26.564346</v>
      </c>
      <c r="AJ794" s="39">
        <f>IF(ISBLANK(AH795),"",Short1[[#This Row],[Adj Close]]/AH795-1)</f>
        <v>-0.99932789328003235</v>
      </c>
      <c r="AN794" s="40">
        <v>39531</v>
      </c>
      <c r="AO794" s="42">
        <v>10.521184999999999</v>
      </c>
      <c r="AP794" s="39">
        <f>IF(ISBLANK(AO795),"",Short3[[#This Row],[Adj Close]]/AO795-1)</f>
        <v>3.5135039408425772E-2</v>
      </c>
      <c r="AQ794" s="32">
        <v>39531</v>
      </c>
      <c r="AR794" s="47">
        <v>1.5909279999999999</v>
      </c>
      <c r="AS794" s="36">
        <f>IF(ISBLANK(AR795),"",Short4[[#This Row],[Adj Close]]/AR795-1)</f>
        <v>7.4766172044681278E-2</v>
      </c>
      <c r="AT794" s="40">
        <v>39531</v>
      </c>
      <c r="AU794" s="42">
        <v>83.548018999999996</v>
      </c>
      <c r="AV794" s="39">
        <f>IF(ISBLANK(AU795),"",Short5[[#This Row],[Adj Close]]/AU795-1)</f>
        <v>0.14552768122561077</v>
      </c>
      <c r="AZ794" s="40">
        <v>39531</v>
      </c>
      <c r="BA794" s="42">
        <v>13.74058</v>
      </c>
      <c r="BB794" s="39">
        <f>IF(ISBLANK(BA795),"",Short7[[#This Row],[Adj Close]]/BA795-1)</f>
        <v>3.7527695496814006E-2</v>
      </c>
    </row>
    <row r="795" spans="1:54" x14ac:dyDescent="0.25">
      <c r="A795" s="40">
        <v>39524</v>
      </c>
      <c r="B795" s="42">
        <v>1329.51001</v>
      </c>
      <c r="C795" s="39">
        <f>IF(ISBLANK(B796), "", GSPC[[#This Row],[Adj Close]]/B796-1)</f>
        <v>3.2116070084198034E-2</v>
      </c>
      <c r="G795" s="32">
        <v>39524</v>
      </c>
      <c r="H795">
        <v>17.538512999999998</v>
      </c>
      <c r="I795" s="36">
        <f>IF(ISBLANK(H796),"",Long1[[#This Row],[Adj Close]]/H796-1)</f>
        <v>-1.017082096247679E-2</v>
      </c>
      <c r="P795" s="40">
        <v>39524</v>
      </c>
      <c r="Q795" s="38">
        <v>31.856404999999999</v>
      </c>
      <c r="R795" s="39">
        <f>IF(ISBLANK(Q796),"",Long4[[#This Row],[Adj Close]]/Q796-1)</f>
        <v>-0.11562427135220676</v>
      </c>
      <c r="V795" s="40">
        <v>39524</v>
      </c>
      <c r="W795" s="38">
        <v>24.535</v>
      </c>
      <c r="X795" s="39">
        <f>IF(ISBLANK(W796),"",Long6[[#This Row],[Adj Close]]/W796-1)</f>
        <v>-9.7977974339045093E-2</v>
      </c>
      <c r="Y795" s="32">
        <v>39524</v>
      </c>
      <c r="Z795">
        <v>43.526524000000002</v>
      </c>
      <c r="AA795" s="36">
        <f>IF(ISBLANK(Z796),"",Long7[[#This Row],[Adj Close]]/Z796-1)</f>
        <v>-3.7037078006646018E-2</v>
      </c>
      <c r="AE795" s="32">
        <v>39524</v>
      </c>
      <c r="AF795" s="47">
        <v>15.191735</v>
      </c>
      <c r="AG795" s="36">
        <f>IF(ISBLANK(AF796),"",Short0[[#This Row],[Adj Close]]/AF796-1)</f>
        <v>0.14101697089559817</v>
      </c>
      <c r="AH795" s="40">
        <v>39524</v>
      </c>
      <c r="AI795" s="42">
        <v>27.775998999999999</v>
      </c>
      <c r="AJ795" s="39">
        <f>IF(ISBLANK(AH796),"",Short1[[#This Row],[Adj Close]]/AH796-1)</f>
        <v>-0.99929711266037402</v>
      </c>
      <c r="AN795" s="40">
        <v>39524</v>
      </c>
      <c r="AO795" s="42">
        <v>10.164070000000001</v>
      </c>
      <c r="AP795" s="39">
        <f>IF(ISBLANK(AO796),"",Short3[[#This Row],[Adj Close]]/AO796-1)</f>
        <v>2.7101794901998044E-3</v>
      </c>
      <c r="AQ795" s="32">
        <v>39524</v>
      </c>
      <c r="AR795" s="47">
        <v>1.4802550000000001</v>
      </c>
      <c r="AS795" s="36">
        <f>IF(ISBLANK(AR796),"",Short4[[#This Row],[Adj Close]]/AR796-1)</f>
        <v>-5.3097373437559936E-2</v>
      </c>
      <c r="AT795" s="40">
        <v>39524</v>
      </c>
      <c r="AU795" s="42">
        <v>72.934089999999998</v>
      </c>
      <c r="AV795" s="39">
        <f>IF(ISBLANK(AU796),"",Short5[[#This Row],[Adj Close]]/AU796-1)</f>
        <v>-0.14193786060809865</v>
      </c>
      <c r="AZ795" s="40">
        <v>39524</v>
      </c>
      <c r="BA795" s="42">
        <v>13.243579</v>
      </c>
      <c r="BB795" s="39">
        <f>IF(ISBLANK(BA796),"",Short7[[#This Row],[Adj Close]]/BA796-1)</f>
        <v>-8.361414860591998E-2</v>
      </c>
    </row>
    <row r="796" spans="1:54" x14ac:dyDescent="0.25">
      <c r="A796" s="40">
        <v>39517</v>
      </c>
      <c r="B796" s="42">
        <v>1288.1400149999999</v>
      </c>
      <c r="C796" s="39">
        <f>IF(ISBLANK(B797), "", GSPC[[#This Row],[Adj Close]]/B797-1)</f>
        <v>-4.0436843441694625E-3</v>
      </c>
      <c r="G796" s="32">
        <v>39517</v>
      </c>
      <c r="H796">
        <v>17.718727000000001</v>
      </c>
      <c r="I796" s="36">
        <f>IF(ISBLANK(H797),"",Long1[[#This Row],[Adj Close]]/H797-1)</f>
        <v>-1.7136720224730118E-2</v>
      </c>
      <c r="P796" s="40">
        <v>39517</v>
      </c>
      <c r="Q796" s="38">
        <v>36.021346999999999</v>
      </c>
      <c r="R796" s="39">
        <f>IF(ISBLANK(Q797),"",Long4[[#This Row],[Adj Close]]/Q797-1)</f>
        <v>-8.6159938112649881E-3</v>
      </c>
      <c r="V796" s="40">
        <v>39517</v>
      </c>
      <c r="W796" s="38">
        <v>27.200001</v>
      </c>
      <c r="X796" s="39">
        <f>IF(ISBLANK(W797),"",Long6[[#This Row],[Adj Close]]/W797-1)</f>
        <v>1.7964147378897621E-2</v>
      </c>
      <c r="Y796" s="32">
        <v>39517</v>
      </c>
      <c r="Z796">
        <v>45.200623</v>
      </c>
      <c r="AA796" s="36">
        <f>IF(ISBLANK(Z797),"",Long7[[#This Row],[Adj Close]]/Z797-1)</f>
        <v>0.12500007155598736</v>
      </c>
      <c r="AE796" s="32">
        <v>39517</v>
      </c>
      <c r="AF796" s="47">
        <v>13.314206</v>
      </c>
      <c r="AG796" s="36">
        <f>IF(ISBLANK(AF797),"",Short0[[#This Row],[Adj Close]]/AF797-1)</f>
        <v>-1.1457310191268943E-2</v>
      </c>
      <c r="AH796" s="40">
        <v>39517</v>
      </c>
      <c r="AI796" s="42">
        <v>26.204128000000001</v>
      </c>
      <c r="AJ796" s="39">
        <f>IF(ISBLANK(AH797),"",Short1[[#This Row],[Adj Close]]/AH797-1)</f>
        <v>-0.99933677226018724</v>
      </c>
      <c r="AN796" s="40">
        <v>39517</v>
      </c>
      <c r="AO796" s="42">
        <v>10.136597999999999</v>
      </c>
      <c r="AP796" s="39">
        <f>IF(ISBLANK(AO797),"",Short3[[#This Row],[Adj Close]]/AO797-1)</f>
        <v>4.4339464894141534E-2</v>
      </c>
      <c r="AQ796" s="32">
        <v>39517</v>
      </c>
      <c r="AR796" s="47">
        <v>1.5632600000000001</v>
      </c>
      <c r="AS796" s="36">
        <f>IF(ISBLANK(AR797),"",Short4[[#This Row],[Adj Close]]/AR797-1)</f>
        <v>-1.7391107579978304E-2</v>
      </c>
      <c r="AT796" s="40">
        <v>39517</v>
      </c>
      <c r="AU796" s="42">
        <v>84.998610999999997</v>
      </c>
      <c r="AV796" s="39">
        <f>IF(ISBLANK(AU797),"",Short5[[#This Row],[Adj Close]]/AU797-1)</f>
        <v>3.0463346201687003E-2</v>
      </c>
      <c r="AZ796" s="40">
        <v>39517</v>
      </c>
      <c r="BA796" s="42">
        <v>14.451968000000001</v>
      </c>
      <c r="BB796" s="39">
        <f>IF(ISBLANK(BA797),"",Short7[[#This Row],[Adj Close]]/BA797-1)</f>
        <v>-8.8506343541912447E-2</v>
      </c>
    </row>
    <row r="797" spans="1:54" x14ac:dyDescent="0.25">
      <c r="A797" s="40">
        <v>39510</v>
      </c>
      <c r="B797" s="42">
        <v>1293.369995</v>
      </c>
      <c r="C797" s="39">
        <f>IF(ISBLANK(B798), "", GSPC[[#This Row],[Adj Close]]/B798-1)</f>
        <v>-2.800178100598294E-2</v>
      </c>
      <c r="G797" s="32">
        <v>39510</v>
      </c>
      <c r="H797">
        <v>18.027661999999999</v>
      </c>
      <c r="I797" s="36">
        <f>IF(ISBLANK(H798),"",Long1[[#This Row],[Adj Close]]/H798-1)</f>
        <v>-3.9108044433611266E-2</v>
      </c>
      <c r="P797" s="40">
        <v>39510</v>
      </c>
      <c r="Q797" s="38">
        <v>36.334403999999999</v>
      </c>
      <c r="R797" s="39">
        <f>IF(ISBLANK(Q798),"",Long4[[#This Row],[Adj Close]]/Q798-1)</f>
        <v>3.564672702617977E-2</v>
      </c>
      <c r="V797" s="40">
        <v>39510</v>
      </c>
      <c r="W797" s="38">
        <v>26.719999000000001</v>
      </c>
      <c r="X797" s="39">
        <f>IF(ISBLANK(W798),"",Long6[[#This Row],[Adj Close]]/W798-1)</f>
        <v>-4.4007225616914947E-2</v>
      </c>
      <c r="Y797" s="32">
        <v>39510</v>
      </c>
      <c r="Z797">
        <v>40.178328999999998</v>
      </c>
      <c r="AA797" s="36">
        <f>IF(ISBLANK(Z798),"",Long7[[#This Row],[Adj Close]]/Z798-1)</f>
        <v>2.5640941204844836E-2</v>
      </c>
      <c r="AE797" s="32">
        <v>39510</v>
      </c>
      <c r="AF797" s="47">
        <v>13.468519000000001</v>
      </c>
      <c r="AG797" s="36">
        <f>IF(ISBLANK(AF798),"",Short0[[#This Row],[Adj Close]]/AF798-1)</f>
        <v>-0.15583035626873343</v>
      </c>
      <c r="AH797" s="40">
        <v>39510</v>
      </c>
      <c r="AI797" s="42">
        <v>26.112431999999998</v>
      </c>
      <c r="AJ797" s="39">
        <f>IF(ISBLANK(AH798),"",Short1[[#This Row],[Adj Close]]/AH798-1)</f>
        <v>-0.99933897597650811</v>
      </c>
      <c r="AN797" s="40">
        <v>39510</v>
      </c>
      <c r="AO797" s="42">
        <v>9.7062290000000004</v>
      </c>
      <c r="AP797" s="39">
        <f>IF(ISBLANK(AO798),"",Short3[[#This Row],[Adj Close]]/AO798-1)</f>
        <v>-0.10472967550951995</v>
      </c>
      <c r="AQ797" s="32">
        <v>39510</v>
      </c>
      <c r="AR797" s="47">
        <v>1.5909279999999999</v>
      </c>
      <c r="AS797" s="36">
        <f>IF(ISBLANK(AR798),"",Short4[[#This Row],[Adj Close]]/AR798-1)</f>
        <v>0</v>
      </c>
      <c r="AT797" s="40">
        <v>39510</v>
      </c>
      <c r="AU797" s="42">
        <v>82.485816999999997</v>
      </c>
      <c r="AV797" s="39">
        <f>IF(ISBLANK(AU798),"",Short5[[#This Row],[Adj Close]]/AU798-1)</f>
        <v>-6.5049300152949185E-2</v>
      </c>
      <c r="AZ797" s="40">
        <v>39510</v>
      </c>
      <c r="BA797" s="42">
        <v>15.855259</v>
      </c>
      <c r="BB797" s="39">
        <f>IF(ISBLANK(BA798),"",Short7[[#This Row],[Adj Close]]/BA798-1)</f>
        <v>-4.5188034061931392E-2</v>
      </c>
    </row>
    <row r="798" spans="1:54" x14ac:dyDescent="0.25">
      <c r="A798" s="40">
        <v>39503</v>
      </c>
      <c r="B798" s="42">
        <v>1330.630005</v>
      </c>
      <c r="C798" s="39">
        <f>IF(ISBLANK(B799), "", GSPC[[#This Row],[Adj Close]]/B799-1)</f>
        <v>-1.6613564491581245E-2</v>
      </c>
      <c r="G798" s="32">
        <v>39503</v>
      </c>
      <c r="H798">
        <v>18.761382999999999</v>
      </c>
      <c r="I798" s="36">
        <f>IF(ISBLANK(H799),"",Long1[[#This Row],[Adj Close]]/H799-1)</f>
        <v>-2.8980618153194193E-2</v>
      </c>
      <c r="P798" s="40">
        <v>39503</v>
      </c>
      <c r="Q798" s="38">
        <v>35.083781999999999</v>
      </c>
      <c r="R798" s="39">
        <f>IF(ISBLANK(Q799),"",Long4[[#This Row],[Adj Close]]/Q799-1)</f>
        <v>6.7438599992819537E-2</v>
      </c>
      <c r="V798" s="40">
        <v>39503</v>
      </c>
      <c r="W798" s="38">
        <v>27.950001</v>
      </c>
      <c r="X798" s="39">
        <f>IF(ISBLANK(W799),"",Long6[[#This Row],[Adj Close]]/W799-1)</f>
        <v>-6.8333300000000041E-2</v>
      </c>
      <c r="Y798" s="32">
        <v>39503</v>
      </c>
      <c r="Z798">
        <v>39.173873999999998</v>
      </c>
      <c r="AA798" s="36">
        <f>IF(ISBLANK(Z799),"",Long7[[#This Row],[Adj Close]]/Z799-1)</f>
        <v>-2.3372228210826851E-2</v>
      </c>
      <c r="AE798" s="32">
        <v>39503</v>
      </c>
      <c r="AF798" s="47">
        <v>15.954753999999999</v>
      </c>
      <c r="AG798" s="36">
        <f>IF(ISBLANK(AF799),"",Short0[[#This Row],[Adj Close]]/AF799-1)</f>
        <v>1.805257418131645E-2</v>
      </c>
      <c r="AH798" s="40">
        <v>39503</v>
      </c>
      <c r="AI798" s="42">
        <v>28.168941</v>
      </c>
      <c r="AJ798" s="39">
        <f>IF(ISBLANK(AH799),"",Short1[[#This Row],[Adj Close]]/AH799-1)</f>
        <v>-0.99928679002937004</v>
      </c>
      <c r="AN798" s="40">
        <v>39503</v>
      </c>
      <c r="AO798" s="42">
        <v>10.841673999999999</v>
      </c>
      <c r="AP798" s="39">
        <f>IF(ISBLANK(AO799),"",Short3[[#This Row],[Adj Close]]/AO799-1)</f>
        <v>-8.5007564401217262E-2</v>
      </c>
      <c r="AQ798" s="32">
        <v>39503</v>
      </c>
      <c r="AR798" s="47">
        <v>1.5909279999999999</v>
      </c>
      <c r="AS798" s="36">
        <f>IF(ISBLANK(AR799),"",Short4[[#This Row],[Adj Close]]/AR799-1)</f>
        <v>-8.730173300044064E-2</v>
      </c>
      <c r="AT798" s="40">
        <v>39503</v>
      </c>
      <c r="AU798" s="42">
        <v>88.224777000000003</v>
      </c>
      <c r="AV798" s="39">
        <f>IF(ISBLANK(AU799),"",Short5[[#This Row],[Adj Close]]/AU799-1)</f>
        <v>2.1475468861609448E-2</v>
      </c>
      <c r="AZ798" s="40">
        <v>39503</v>
      </c>
      <c r="BA798" s="42">
        <v>16.605634999999999</v>
      </c>
      <c r="BB798" s="39">
        <f>IF(ISBLANK(BA799),"",Short7[[#This Row],[Adj Close]]/BA799-1)</f>
        <v>-2.1252190531246828E-2</v>
      </c>
    </row>
    <row r="799" spans="1:54" x14ac:dyDescent="0.25">
      <c r="A799" s="40">
        <v>39496</v>
      </c>
      <c r="B799" s="42">
        <v>1353.1099850000001</v>
      </c>
      <c r="C799" s="39">
        <f>IF(ISBLANK(B800), "", GSPC[[#This Row],[Adj Close]]/B800-1)</f>
        <v>2.3111245439679795E-3</v>
      </c>
      <c r="G799" s="32">
        <v>39496</v>
      </c>
      <c r="H799">
        <v>19.321327</v>
      </c>
      <c r="I799" s="36">
        <f>IF(ISBLANK(H800),"",Long1[[#This Row],[Adj Close]]/H800-1)</f>
        <v>8.1801898387145355E-2</v>
      </c>
      <c r="P799" s="40">
        <v>39496</v>
      </c>
      <c r="Q799" s="38">
        <v>32.867260000000002</v>
      </c>
      <c r="R799" s="39">
        <f>IF(ISBLANK(Q800),"",Long4[[#This Row],[Adj Close]]/Q800-1)</f>
        <v>3.3206668929695038E-3</v>
      </c>
      <c r="V799" s="40">
        <v>39496</v>
      </c>
      <c r="W799" s="38">
        <v>30</v>
      </c>
      <c r="X799" s="39">
        <f>IF(ISBLANK(W800),"",Long6[[#This Row],[Adj Close]]/W800-1)</f>
        <v>-3.9077483634768928E-2</v>
      </c>
      <c r="Y799" s="32">
        <v>39496</v>
      </c>
      <c r="Z799">
        <v>40.111365999999997</v>
      </c>
      <c r="AA799" s="36">
        <f>IF(ISBLANK(Z800),"",Long7[[#This Row],[Adj Close]]/Z800-1)</f>
        <v>-1.6666447228306236E-3</v>
      </c>
      <c r="AE799" s="32">
        <v>39496</v>
      </c>
      <c r="AF799" s="47">
        <v>15.671837</v>
      </c>
      <c r="AG799" s="36">
        <f>IF(ISBLANK(AF800),"",Short0[[#This Row],[Adj Close]]/AF800-1)</f>
        <v>-1.6675714448491918E-2</v>
      </c>
      <c r="AH799" s="40">
        <v>39496</v>
      </c>
      <c r="AI799" s="42">
        <v>28.96143</v>
      </c>
      <c r="AJ799" s="39">
        <f>IF(ISBLANK(AH800),"",Short1[[#This Row],[Adj Close]]/AH800-1)</f>
        <v>-0.99926659500113957</v>
      </c>
      <c r="AN799" s="40">
        <v>39496</v>
      </c>
      <c r="AO799" s="42">
        <v>11.848922</v>
      </c>
      <c r="AP799" s="39">
        <f>IF(ISBLANK(AO800),"",Short3[[#This Row],[Adj Close]]/AO800-1)</f>
        <v>-1.5433247014448037E-3</v>
      </c>
      <c r="AQ799" s="32">
        <v>39496</v>
      </c>
      <c r="AR799" s="47">
        <v>1.743104</v>
      </c>
      <c r="AS799" s="36">
        <f>IF(ISBLANK(AR800),"",Short4[[#This Row],[Adj Close]]/AR800-1)</f>
        <v>5.000003011868559E-2</v>
      </c>
      <c r="AT799" s="40">
        <v>39496</v>
      </c>
      <c r="AU799" s="42">
        <v>86.369941999999995</v>
      </c>
      <c r="AV799" s="39">
        <f>IF(ISBLANK(AU800),"",Short5[[#This Row],[Adj Close]]/AU800-1)</f>
        <v>5.4077829195243954E-2</v>
      </c>
      <c r="AZ799" s="40">
        <v>39496</v>
      </c>
      <c r="BA799" s="42">
        <v>16.966204000000001</v>
      </c>
      <c r="BB799" s="39">
        <f>IF(ISBLANK(BA800),"",Short7[[#This Row],[Adj Close]]/BA800-1)</f>
        <v>2.4720372054908069E-2</v>
      </c>
    </row>
    <row r="800" spans="1:54" x14ac:dyDescent="0.25">
      <c r="A800" s="40">
        <v>39489</v>
      </c>
      <c r="B800" s="42">
        <v>1349.98999</v>
      </c>
      <c r="C800" s="39">
        <f>IF(ISBLANK(B801), "", GSPC[[#This Row],[Adj Close]]/B801-1)</f>
        <v>1.4046489083660907E-2</v>
      </c>
      <c r="G800" s="32">
        <v>39489</v>
      </c>
      <c r="H800">
        <v>17.860319</v>
      </c>
      <c r="I800" s="36">
        <f>IF(ISBLANK(H801),"",Long1[[#This Row],[Adj Close]]/H801-1)</f>
        <v>3.0066682649909415E-2</v>
      </c>
      <c r="P800" s="40">
        <v>39489</v>
      </c>
      <c r="Q800" s="38">
        <v>32.758479999999999</v>
      </c>
      <c r="R800" s="39">
        <f>IF(ISBLANK(Q801),"",Long4[[#This Row],[Adj Close]]/Q801-1)</f>
        <v>1.7099363792836275E-2</v>
      </c>
      <c r="V800" s="40">
        <v>39489</v>
      </c>
      <c r="W800" s="38">
        <v>31.219999000000001</v>
      </c>
      <c r="X800" s="39">
        <f>IF(ISBLANK(W801),"",Long6[[#This Row],[Adj Close]]/W801-1)</f>
        <v>-5.7325159235668277E-3</v>
      </c>
      <c r="Y800" s="32">
        <v>39489</v>
      </c>
      <c r="Z800">
        <v>40.178328999999998</v>
      </c>
      <c r="AA800" s="36">
        <f>IF(ISBLANK(Z801),"",Long7[[#This Row],[Adj Close]]/Z801-1)</f>
        <v>4.3478205539681625E-2</v>
      </c>
      <c r="AE800" s="32">
        <v>39489</v>
      </c>
      <c r="AF800" s="47">
        <v>15.937608000000001</v>
      </c>
      <c r="AG800" s="36">
        <f>IF(ISBLANK(AF801),"",Short0[[#This Row],[Adj Close]]/AF801-1)</f>
        <v>-3.0158445021811864E-2</v>
      </c>
      <c r="AH800" s="40">
        <v>39489</v>
      </c>
      <c r="AI800" s="42">
        <v>29.223393999999999</v>
      </c>
      <c r="AJ800" s="39">
        <f>IF(ISBLANK(AH801),"",Short1[[#This Row],[Adj Close]]/AH801-1)</f>
        <v>-0.99925982994782436</v>
      </c>
      <c r="AN800" s="40">
        <v>39489</v>
      </c>
      <c r="AO800" s="42">
        <v>11.867236999999999</v>
      </c>
      <c r="AP800" s="39">
        <f>IF(ISBLANK(AO801),"",Short3[[#This Row],[Adj Close]]/AO801-1)</f>
        <v>-1.540778508356877E-3</v>
      </c>
      <c r="AQ800" s="32">
        <v>39489</v>
      </c>
      <c r="AR800" s="47">
        <v>1.660099</v>
      </c>
      <c r="AS800" s="36">
        <f>IF(ISBLANK(AR801),"",Short4[[#This Row],[Adj Close]]/AR801-1)</f>
        <v>2.5641358313007068E-2</v>
      </c>
      <c r="AT800" s="40">
        <v>39489</v>
      </c>
      <c r="AU800" s="42">
        <v>81.938866000000004</v>
      </c>
      <c r="AV800" s="39">
        <f>IF(ISBLANK(AU801),"",Short5[[#This Row],[Adj Close]]/AU801-1)</f>
        <v>7.4309033321544371E-2</v>
      </c>
      <c r="AZ800" s="40">
        <v>39489</v>
      </c>
      <c r="BA800" s="42">
        <v>16.556910999999999</v>
      </c>
      <c r="BB800" s="39">
        <f>IF(ISBLANK(BA801),"",Short7[[#This Row],[Adj Close]]/BA801-1)</f>
        <v>8.2165686816808581E-2</v>
      </c>
    </row>
    <row r="801" spans="1:54" x14ac:dyDescent="0.25">
      <c r="A801" s="40">
        <v>39482</v>
      </c>
      <c r="B801" s="42">
        <v>1331.290039</v>
      </c>
      <c r="C801" s="39">
        <f>IF(ISBLANK(B802), "", GSPC[[#This Row],[Adj Close]]/B802-1)</f>
        <v>-4.5957491635400305E-2</v>
      </c>
      <c r="G801" s="32">
        <v>39482</v>
      </c>
      <c r="H801">
        <v>17.338992999999999</v>
      </c>
      <c r="I801" s="36">
        <f>IF(ISBLANK(H802),"",Long1[[#This Row],[Adj Close]]/H802-1)</f>
        <v>-5.6061498715156532E-2</v>
      </c>
      <c r="P801" s="40">
        <v>39482</v>
      </c>
      <c r="Q801" s="38">
        <v>32.207748000000002</v>
      </c>
      <c r="R801" s="39">
        <f>IF(ISBLANK(Q802),"",Long4[[#This Row],[Adj Close]]/Q802-1)</f>
        <v>-1.4751360930158608E-3</v>
      </c>
      <c r="V801" s="40">
        <v>39482</v>
      </c>
      <c r="W801" s="38">
        <v>31.4</v>
      </c>
      <c r="X801" s="39">
        <f>IF(ISBLANK(W802),"",Long6[[#This Row],[Adj Close]]/W802-1)</f>
        <v>1.1272174276076408E-2</v>
      </c>
      <c r="Y801" s="32">
        <v>39482</v>
      </c>
      <c r="Z801">
        <v>38.504233999999997</v>
      </c>
      <c r="AA801" s="36">
        <f>IF(ISBLANK(Z802),"",Long7[[#This Row],[Adj Close]]/Z802-1)</f>
        <v>8.7719185635932728E-3</v>
      </c>
      <c r="AE801" s="32">
        <v>39482</v>
      </c>
      <c r="AF801" s="47">
        <v>16.433208</v>
      </c>
      <c r="AG801" s="36">
        <f>IF(ISBLANK(AF802),"",Short0[[#This Row],[Adj Close]]/AF802-1)</f>
        <v>-9.672872407525257E-2</v>
      </c>
      <c r="AH801" s="40">
        <v>39482</v>
      </c>
      <c r="AI801" s="42">
        <v>30.585685999999999</v>
      </c>
      <c r="AJ801" s="39">
        <f>IF(ISBLANK(AH802),"",Short1[[#This Row],[Adj Close]]/AH802-1)</f>
        <v>-0.99922518844838504</v>
      </c>
      <c r="AN801" s="40">
        <v>39482</v>
      </c>
      <c r="AO801" s="42">
        <v>11.88555</v>
      </c>
      <c r="AP801" s="39">
        <f>IF(ISBLANK(AO802),"",Short3[[#This Row],[Adj Close]]/AO802-1)</f>
        <v>-0.13002689069676165</v>
      </c>
      <c r="AQ801" s="32">
        <v>39482</v>
      </c>
      <c r="AR801" s="47">
        <v>1.6185959999999999</v>
      </c>
      <c r="AS801" s="36">
        <f>IF(ISBLANK(AR802),"",Short4[[#This Row],[Adj Close]]/AR802-1)</f>
        <v>1.7391107579978415E-2</v>
      </c>
      <c r="AT801" s="40">
        <v>39482</v>
      </c>
      <c r="AU801" s="42">
        <v>76.271225000000001</v>
      </c>
      <c r="AV801" s="39">
        <f>IF(ISBLANK(AU802),"",Short5[[#This Row],[Adj Close]]/AU802-1)</f>
        <v>2.9421283954801591E-2</v>
      </c>
      <c r="AZ801" s="40">
        <v>39482</v>
      </c>
      <c r="BA801" s="42">
        <v>15.299792999999999</v>
      </c>
      <c r="BB801" s="39">
        <f>IF(ISBLANK(BA802),"",Short7[[#This Row],[Adj Close]]/BA802-1)</f>
        <v>-4.1514029887249948E-2</v>
      </c>
    </row>
    <row r="802" spans="1:54" x14ac:dyDescent="0.25">
      <c r="A802" s="40">
        <v>39475</v>
      </c>
      <c r="B802" s="42">
        <v>1395.420044</v>
      </c>
      <c r="C802" s="39">
        <f>IF(ISBLANK(B803), "", GSPC[[#This Row],[Adj Close]]/B803-1)</f>
        <v>4.8707028904491523E-2</v>
      </c>
      <c r="G802" s="32">
        <v>39475</v>
      </c>
      <c r="H802">
        <v>18.368773999999998</v>
      </c>
      <c r="I802" s="36">
        <f>IF(ISBLANK(H803),"",Long1[[#This Row],[Adj Close]]/H803-1)</f>
        <v>1.349438946239756E-2</v>
      </c>
      <c r="P802" s="40">
        <v>39475</v>
      </c>
      <c r="Q802" s="38">
        <v>32.255329000000003</v>
      </c>
      <c r="R802" s="39">
        <f>IF(ISBLANK(Q803),"",Long4[[#This Row],[Adj Close]]/Q803-1)</f>
        <v>6.1653652120432056E-2</v>
      </c>
      <c r="V802" s="40">
        <v>39475</v>
      </c>
      <c r="W802" s="38">
        <v>31.049999</v>
      </c>
      <c r="X802" s="39">
        <f>IF(ISBLANK(W803),"",Long6[[#This Row],[Adj Close]]/W803-1)</f>
        <v>2.9850713101160942E-2</v>
      </c>
      <c r="Y802" s="32">
        <v>39475</v>
      </c>
      <c r="Z802">
        <v>38.169415000000001</v>
      </c>
      <c r="AA802" s="36">
        <f>IF(ISBLANK(Z803),"",Long7[[#This Row],[Adj Close]]/Z803-1)</f>
        <v>-1.7241382861693744E-2</v>
      </c>
      <c r="AE802" s="32">
        <v>39475</v>
      </c>
      <c r="AF802" s="47">
        <v>18.192993000000001</v>
      </c>
      <c r="AG802" s="36">
        <f>IF(ISBLANK(AF803),"",Short0[[#This Row],[Adj Close]]/AF803-1)</f>
        <v>0.2603063141973323</v>
      </c>
      <c r="AH802" s="40">
        <v>39475</v>
      </c>
      <c r="AI802" s="42">
        <v>31.744907000000001</v>
      </c>
      <c r="AJ802" s="39">
        <f>IF(ISBLANK(AH803),"",Short1[[#This Row],[Adj Close]]/AH803-1)</f>
        <v>-0.99919567986723423</v>
      </c>
      <c r="AN802" s="40">
        <v>39475</v>
      </c>
      <c r="AO802" s="42">
        <v>13.661974000000001</v>
      </c>
      <c r="AP802" s="39">
        <f>IF(ISBLANK(AO803),"",Short3[[#This Row],[Adj Close]]/AO803-1)</f>
        <v>2.4021835047322693E-2</v>
      </c>
      <c r="AQ802" s="32">
        <v>39475</v>
      </c>
      <c r="AR802" s="47">
        <v>1.5909279999999999</v>
      </c>
      <c r="AS802" s="36">
        <f>IF(ISBLANK(AR803),"",Short4[[#This Row],[Adj Close]]/AR803-1)</f>
        <v>0.12745095260097905</v>
      </c>
      <c r="AT802" s="40">
        <v>39475</v>
      </c>
      <c r="AU802" s="42">
        <v>74.091362000000004</v>
      </c>
      <c r="AV802" s="39">
        <f>IF(ISBLANK(AU803),"",Short5[[#This Row],[Adj Close]]/AU803-1)</f>
        <v>2.2647068513706348E-2</v>
      </c>
      <c r="AZ802" s="40">
        <v>39475</v>
      </c>
      <c r="BA802" s="42">
        <v>15.962459000000001</v>
      </c>
      <c r="BB802" s="39">
        <f>IF(ISBLANK(BA803),"",Short7[[#This Row],[Adj Close]]/BA803-1)</f>
        <v>-6.1005986462858708E-4</v>
      </c>
    </row>
    <row r="803" spans="1:54" x14ac:dyDescent="0.25">
      <c r="A803" s="40">
        <v>39468</v>
      </c>
      <c r="B803" s="42">
        <v>1330.6099850000001</v>
      </c>
      <c r="C803" s="39">
        <f>IF(ISBLANK(B804), "", GSPC[[#This Row],[Adj Close]]/B804-1)</f>
        <v>4.0900129349834558E-3</v>
      </c>
      <c r="G803" s="32">
        <v>39468</v>
      </c>
      <c r="H803">
        <v>18.124199000000001</v>
      </c>
      <c r="I803" s="36">
        <f>IF(ISBLANK(H804),"",Long1[[#This Row],[Adj Close]]/H804-1)</f>
        <v>-1.8815484441813135E-2</v>
      </c>
      <c r="P803" s="40">
        <v>39468</v>
      </c>
      <c r="Q803" s="38">
        <v>30.382158</v>
      </c>
      <c r="R803" s="39">
        <f>IF(ISBLANK(Q804),"",Long4[[#This Row],[Adj Close]]/Q804-1)</f>
        <v>-1.2376822019896982E-2</v>
      </c>
      <c r="V803" s="40">
        <v>39468</v>
      </c>
      <c r="W803" s="38">
        <v>30.15</v>
      </c>
      <c r="X803" s="39">
        <f>IF(ISBLANK(W804),"",Long6[[#This Row],[Adj Close]]/W804-1)</f>
        <v>6.8769977623891476E-2</v>
      </c>
      <c r="Y803" s="32">
        <v>39468</v>
      </c>
      <c r="Z803">
        <v>38.839053999999997</v>
      </c>
      <c r="AA803" s="36">
        <f>IF(ISBLANK(Z804),"",Long7[[#This Row],[Adj Close]]/Z804-1)</f>
        <v>-0.10769226598475923</v>
      </c>
      <c r="AE803" s="32">
        <v>39468</v>
      </c>
      <c r="AF803" s="47">
        <v>14.435373999999999</v>
      </c>
      <c r="AG803" s="36">
        <f>IF(ISBLANK(AF804),"",Short0[[#This Row],[Adj Close]]/AF804-1)</f>
        <v>0.30715972643354394</v>
      </c>
      <c r="AH803" s="40">
        <v>39468</v>
      </c>
      <c r="AI803" s="42">
        <v>29.655663000000001</v>
      </c>
      <c r="AJ803" s="39">
        <f>IF(ISBLANK(AH804),"",Short1[[#This Row],[Adj Close]]/AH804-1)</f>
        <v>-0.99924848171612479</v>
      </c>
      <c r="AN803" s="40">
        <v>39468</v>
      </c>
      <c r="AO803" s="42">
        <v>13.341487000000001</v>
      </c>
      <c r="AP803" s="39">
        <f>IF(ISBLANK(AO804),"",Short3[[#This Row],[Adj Close]]/AO804-1)</f>
        <v>-3.5099235202483925E-2</v>
      </c>
      <c r="AQ803" s="32">
        <v>39468</v>
      </c>
      <c r="AR803" s="47">
        <v>1.411084</v>
      </c>
      <c r="AS803" s="36">
        <f>IF(ISBLANK(AR804),"",Short4[[#This Row],[Adj Close]]/AR804-1)</f>
        <v>-2.8571782619560837E-2</v>
      </c>
      <c r="AT803" s="40">
        <v>39468</v>
      </c>
      <c r="AU803" s="42">
        <v>72.450569000000002</v>
      </c>
      <c r="AV803" s="39">
        <f>IF(ISBLANK(AU804),"",Short5[[#This Row],[Adj Close]]/AU804-1)</f>
        <v>0.14221517184693311</v>
      </c>
      <c r="AZ803" s="40">
        <v>39468</v>
      </c>
      <c r="BA803" s="42">
        <v>15.972203</v>
      </c>
      <c r="BB803" s="39">
        <f>IF(ISBLANK(BA804),"",Short7[[#This Row],[Adj Close]]/BA804-1)</f>
        <v>5.8101922300056064E-2</v>
      </c>
    </row>
    <row r="804" spans="1:54" x14ac:dyDescent="0.25">
      <c r="A804" s="40">
        <v>39461</v>
      </c>
      <c r="B804" s="42">
        <v>1325.1899410000001</v>
      </c>
      <c r="C804" s="39">
        <f>IF(ISBLANK(B805), "", GSPC[[#This Row],[Adj Close]]/B805-1)</f>
        <v>-5.412490750845933E-2</v>
      </c>
      <c r="G804" s="32">
        <v>39461</v>
      </c>
      <c r="H804">
        <v>18.471754000000001</v>
      </c>
      <c r="I804" s="36">
        <f>IF(ISBLANK(H805),"",Long1[[#This Row],[Adj Close]]/H805-1)</f>
        <v>-5.654179656712921E-2</v>
      </c>
      <c r="P804" s="40">
        <v>39461</v>
      </c>
      <c r="Q804" s="38">
        <v>30.762905</v>
      </c>
      <c r="R804" s="39">
        <f>IF(ISBLANK(Q805),"",Long4[[#This Row],[Adj Close]]/Q805-1)</f>
        <v>-0.12856349808263823</v>
      </c>
      <c r="V804" s="40">
        <v>39461</v>
      </c>
      <c r="W804" s="38">
        <v>28.209999</v>
      </c>
      <c r="X804" s="39">
        <f>IF(ISBLANK(W805),"",Long6[[#This Row],[Adj Close]]/W805-1)</f>
        <v>5.8933936146168708E-2</v>
      </c>
      <c r="Y804" s="32">
        <v>39461</v>
      </c>
      <c r="Z804">
        <v>43.526524000000002</v>
      </c>
      <c r="AA804" s="36">
        <f>IF(ISBLANK(Z805),"",Long7[[#This Row],[Adj Close]]/Z805-1)</f>
        <v>3.1745991110868621E-2</v>
      </c>
      <c r="AE804" s="32">
        <v>39461</v>
      </c>
      <c r="AF804" s="47">
        <v>11.043312999999999</v>
      </c>
      <c r="AG804" s="36">
        <f>IF(ISBLANK(AF805),"",Short0[[#This Row],[Adj Close]]/AF805-1)</f>
        <v>-9.4142451269805139E-2</v>
      </c>
      <c r="AH804" s="40">
        <v>39461</v>
      </c>
      <c r="AI804" s="42">
        <v>28.981081</v>
      </c>
      <c r="AJ804" s="39">
        <f>IF(ISBLANK(AH805),"",Short1[[#This Row],[Adj Close]]/AH805-1)</f>
        <v>-0.99926544631723024</v>
      </c>
      <c r="AN804" s="40">
        <v>39461</v>
      </c>
      <c r="AO804" s="42">
        <v>13.826796999999999</v>
      </c>
      <c r="AP804" s="39">
        <f>IF(ISBLANK(AO805),"",Short3[[#This Row],[Adj Close]]/AO805-1)</f>
        <v>-1.9480479418467644E-2</v>
      </c>
      <c r="AQ804" s="32">
        <v>39461</v>
      </c>
      <c r="AR804" s="47">
        <v>1.4525870000000001</v>
      </c>
      <c r="AS804" s="36">
        <f>IF(ISBLANK(AR805),"",Short4[[#This Row],[Adj Close]]/AR805-1)</f>
        <v>9.6159727319231614E-3</v>
      </c>
      <c r="AT804" s="40">
        <v>39461</v>
      </c>
      <c r="AU804" s="42">
        <v>63.429878000000002</v>
      </c>
      <c r="AV804" s="39">
        <f>IF(ISBLANK(AU805),"",Short5[[#This Row],[Adj Close]]/AU805-1)</f>
        <v>-0.19342833696810502</v>
      </c>
      <c r="AZ804" s="40">
        <v>39461</v>
      </c>
      <c r="BA804" s="42">
        <v>15.095146</v>
      </c>
      <c r="BB804" s="39">
        <f>IF(ISBLANK(BA805),"",Short7[[#This Row],[Adj Close]]/BA805-1)</f>
        <v>-0.10565821674416764</v>
      </c>
    </row>
    <row r="805" spans="1:54" x14ac:dyDescent="0.25">
      <c r="A805" s="40">
        <v>39454</v>
      </c>
      <c r="B805" s="42">
        <v>1401.0200199999999</v>
      </c>
      <c r="C805" s="39">
        <f>IF(ISBLANK(B806), "", GSPC[[#This Row],[Adj Close]]/B806-1)</f>
        <v>-7.5161231784670601E-3</v>
      </c>
      <c r="G805" s="32">
        <v>39454</v>
      </c>
      <c r="H805">
        <v>19.578773000000002</v>
      </c>
      <c r="I805" s="36">
        <f>IF(ISBLANK(H806),"",Long1[[#This Row],[Adj Close]]/H806-1)</f>
        <v>-2.3121342868226535E-2</v>
      </c>
      <c r="P805" s="40">
        <v>39454</v>
      </c>
      <c r="Q805" s="38">
        <v>35.301372999999998</v>
      </c>
      <c r="R805" s="39">
        <f>IF(ISBLANK(Q806),"",Long4[[#This Row],[Adj Close]]/Q806-1)</f>
        <v>-5.0822396794797609E-2</v>
      </c>
      <c r="V805" s="40">
        <v>39454</v>
      </c>
      <c r="W805" s="38">
        <v>26.639999</v>
      </c>
      <c r="X805" s="39">
        <f>IF(ISBLANK(W806),"",Long6[[#This Row],[Adj Close]]/W806-1)</f>
        <v>-0.17254235129678519</v>
      </c>
      <c r="Y805" s="32">
        <v>39454</v>
      </c>
      <c r="Z805">
        <v>42.187247999999997</v>
      </c>
      <c r="AA805" s="36">
        <f>IF(ISBLANK(Z806),"",Long7[[#This Row],[Adj Close]]/Z806-1)</f>
        <v>-0.17647056297306374</v>
      </c>
      <c r="AE805" s="32">
        <v>39454</v>
      </c>
      <c r="AF805" s="47">
        <v>12.191004</v>
      </c>
      <c r="AG805" s="36">
        <f>IF(ISBLANK(AF806),"",Short0[[#This Row],[Adj Close]]/AF806-1)</f>
        <v>-9.2979233018253282E-2</v>
      </c>
      <c r="AH805" s="40">
        <v>39454</v>
      </c>
      <c r="AI805" s="42">
        <v>28.869284</v>
      </c>
      <c r="AJ805" s="39">
        <f>IF(ISBLANK(AH806),"",Short1[[#This Row],[Adj Close]]/AH806-1)</f>
        <v>-0.99926815007478387</v>
      </c>
      <c r="AN805" s="40">
        <v>39454</v>
      </c>
      <c r="AO805" s="42">
        <v>14.101501000000001</v>
      </c>
      <c r="AP805" s="39">
        <f>IF(ISBLANK(AO806),"",Short3[[#This Row],[Adj Close]]/AO806-1)</f>
        <v>0.12490860093336731</v>
      </c>
      <c r="AQ805" s="32">
        <v>39454</v>
      </c>
      <c r="AR805" s="47">
        <v>1.438752</v>
      </c>
      <c r="AS805" s="36">
        <f>IF(ISBLANK(AR806),"",Short4[[#This Row],[Adj Close]]/AR806-1)</f>
        <v>-9.5652348817796828E-2</v>
      </c>
      <c r="AT805" s="40">
        <v>39454</v>
      </c>
      <c r="AU805" s="42">
        <v>78.641341999999995</v>
      </c>
      <c r="AV805" s="39">
        <f>IF(ISBLANK(AU806),"",Short5[[#This Row],[Adj Close]]/AU806-1)</f>
        <v>3.982823240441391E-2</v>
      </c>
      <c r="AZ805" s="40">
        <v>39454</v>
      </c>
      <c r="BA805" s="42">
        <v>16.878498</v>
      </c>
      <c r="BB805" s="39">
        <f>IF(ISBLANK(BA806),"",Short7[[#This Row],[Adj Close]]/BA806-1)</f>
        <v>-0.12569406152025187</v>
      </c>
    </row>
    <row r="806" spans="1:54" x14ac:dyDescent="0.25">
      <c r="A806" s="40">
        <v>39447</v>
      </c>
      <c r="B806" s="42">
        <v>1411.630005</v>
      </c>
      <c r="C806" s="39">
        <f>IF(ISBLANK(B807), "", GSPC[[#This Row],[Adj Close]]/B807-1)</f>
        <v>-4.5221804308597346E-2</v>
      </c>
      <c r="G806" s="32">
        <v>39447</v>
      </c>
      <c r="H806">
        <v>20.042175</v>
      </c>
      <c r="I806" s="36">
        <f>IF(ISBLANK(H807),"",Long1[[#This Row],[Adj Close]]/H807-1)</f>
        <v>-3.4418335350203666E-2</v>
      </c>
      <c r="P806" s="40">
        <v>39447</v>
      </c>
      <c r="Q806" s="38">
        <v>37.191535999999999</v>
      </c>
      <c r="R806" s="39">
        <f>IF(ISBLANK(Q807),"",Long4[[#This Row],[Adj Close]]/Q807-1)</f>
        <v>-7.1695998757078661E-3</v>
      </c>
      <c r="V806" s="40">
        <v>39447</v>
      </c>
      <c r="W806" s="38">
        <v>32.195</v>
      </c>
      <c r="X806" s="39">
        <f>IF(ISBLANK(W807),"",Long6[[#This Row],[Adj Close]]/W807-1)</f>
        <v>-3.8955223880597023E-2</v>
      </c>
      <c r="Y806" s="32">
        <v>39447</v>
      </c>
      <c r="Z806">
        <v>51.227370999999998</v>
      </c>
      <c r="AA806" s="36">
        <f>IF(ISBLANK(Z807),"",Long7[[#This Row],[Adj Close]]/Z807-1)</f>
        <v>-4.3749983433233663E-2</v>
      </c>
      <c r="AE806" s="32">
        <v>39447</v>
      </c>
      <c r="AF806" s="47">
        <v>13.440711</v>
      </c>
      <c r="AG806" s="36">
        <f>IF(ISBLANK(AF807),"",Short0[[#This Row],[Adj Close]]/AF807-1)</f>
        <v>-9.6571650614073579E-2</v>
      </c>
      <c r="AH806" s="40">
        <v>39447</v>
      </c>
      <c r="AI806" s="42">
        <v>31.096530999999999</v>
      </c>
      <c r="AJ806" s="39">
        <f>IF(ISBLANK(AH807),"",Short1[[#This Row],[Adj Close]]/AH807-1)</f>
        <v>-0.99921154840263693</v>
      </c>
      <c r="AN806" s="40">
        <v>39447</v>
      </c>
      <c r="AO806" s="42">
        <v>12.535686</v>
      </c>
      <c r="AP806" s="39">
        <f>IF(ISBLANK(AO807),"",Short3[[#This Row],[Adj Close]]/AO807-1)</f>
        <v>-2.5622813309442827E-2</v>
      </c>
      <c r="AQ806" s="32">
        <v>39447</v>
      </c>
      <c r="AR806" s="47">
        <v>1.5909279999999999</v>
      </c>
      <c r="AS806" s="36">
        <f>IF(ISBLANK(AR807),"",Short4[[#This Row],[Adj Close]]/AR807-1)</f>
        <v>0</v>
      </c>
      <c r="AT806" s="40">
        <v>39447</v>
      </c>
      <c r="AU806" s="42">
        <v>75.629165999999998</v>
      </c>
      <c r="AV806" s="39">
        <f>IF(ISBLANK(AU807),"",Short5[[#This Row],[Adj Close]]/AU807-1)</f>
        <v>-4.48674335024557E-3</v>
      </c>
      <c r="AZ806" s="40">
        <v>39447</v>
      </c>
      <c r="BA806" s="42">
        <v>19.305025000000001</v>
      </c>
      <c r="BB806" s="39">
        <f>IF(ISBLANK(BA807),"",Short7[[#This Row],[Adj Close]]/BA807-1)</f>
        <v>-4.851099186476715E-2</v>
      </c>
    </row>
    <row r="807" spans="1:54" x14ac:dyDescent="0.25">
      <c r="A807" s="40">
        <v>39440</v>
      </c>
      <c r="B807" s="42">
        <v>1478.48999</v>
      </c>
      <c r="C807" s="39">
        <f>IF(ISBLANK(B808), "", GSPC[[#This Row],[Adj Close]]/B808-1)</f>
        <v>-4.0216450135700521E-3</v>
      </c>
      <c r="G807" s="32">
        <v>39440</v>
      </c>
      <c r="H807">
        <v>20.756582000000002</v>
      </c>
      <c r="I807" s="36">
        <f>IF(ISBLANK(H808),"",Long1[[#This Row],[Adj Close]]/H808-1)</f>
        <v>4.9856659441134266E-3</v>
      </c>
      <c r="P807" s="40">
        <v>39440</v>
      </c>
      <c r="Q807" s="38">
        <v>37.46011</v>
      </c>
      <c r="R807" s="39">
        <f>IF(ISBLANK(Q808),"",Long4[[#This Row],[Adj Close]]/Q808-1)</f>
        <v>3.3774837050546846E-2</v>
      </c>
      <c r="V807" s="40">
        <v>39440</v>
      </c>
      <c r="W807" s="38">
        <v>33.5</v>
      </c>
      <c r="X807" s="39">
        <f>IF(ISBLANK(W808),"",Long6[[#This Row],[Adj Close]]/W808-1)</f>
        <v>5.6449103010063117E-2</v>
      </c>
      <c r="Y807" s="32">
        <v>39440</v>
      </c>
      <c r="Z807">
        <v>53.571106</v>
      </c>
      <c r="AA807" s="36">
        <f>IF(ISBLANK(Z808),"",Long7[[#This Row],[Adj Close]]/Z808-1)</f>
        <v>6.6666664011835852E-2</v>
      </c>
      <c r="AE807" s="32">
        <v>39440</v>
      </c>
      <c r="AF807" s="47">
        <v>14.877451000000001</v>
      </c>
      <c r="AG807" s="36">
        <f>IF(ISBLANK(AF808),"",Short0[[#This Row],[Adj Close]]/AF808-1)</f>
        <v>1.7442068015345757E-2</v>
      </c>
      <c r="AH807" s="40">
        <v>39440</v>
      </c>
      <c r="AI807" s="42">
        <v>34.153270999999997</v>
      </c>
      <c r="AJ807" s="39">
        <f>IF(ISBLANK(AH808),"",Short1[[#This Row],[Adj Close]]/AH808-1)</f>
        <v>-0.99913389113179318</v>
      </c>
      <c r="AN807" s="40">
        <v>39440</v>
      </c>
      <c r="AO807" s="42">
        <v>12.865332</v>
      </c>
      <c r="AP807" s="39">
        <f>IF(ISBLANK(AO808),"",Short3[[#This Row],[Adj Close]]/AO808-1)</f>
        <v>4.0740901032664922E-2</v>
      </c>
      <c r="AQ807" s="32">
        <v>39440</v>
      </c>
      <c r="AR807" s="47">
        <v>1.5909279999999999</v>
      </c>
      <c r="AS807" s="36">
        <f>IF(ISBLANK(AR808),"",Short4[[#This Row],[Adj Close]]/AR808-1)</f>
        <v>2.6785403110571204E-2</v>
      </c>
      <c r="AT807" s="40">
        <v>39440</v>
      </c>
      <c r="AU807" s="42">
        <v>75.970023999999995</v>
      </c>
      <c r="AV807" s="39">
        <f>IF(ISBLANK(AU808),"",Short5[[#This Row],[Adj Close]]/AU808-1)</f>
        <v>7.733810302162536E-2</v>
      </c>
      <c r="AZ807" s="40">
        <v>39440</v>
      </c>
      <c r="BA807" s="42">
        <v>20.289277999999999</v>
      </c>
      <c r="BB807" s="39">
        <f>IF(ISBLANK(BA808),"",Short7[[#This Row],[Adj Close]]/BA808-1)</f>
        <v>6.7692312226022455E-2</v>
      </c>
    </row>
    <row r="808" spans="1:54" x14ac:dyDescent="0.25">
      <c r="A808" s="40">
        <v>39433</v>
      </c>
      <c r="B808" s="42">
        <v>1484.459961</v>
      </c>
      <c r="C808" s="39">
        <f>IF(ISBLANK(B809), "", GSPC[[#This Row],[Adj Close]]/B809-1)</f>
        <v>1.1246984264519977E-2</v>
      </c>
      <c r="G808" s="32">
        <v>39433</v>
      </c>
      <c r="H808">
        <v>20.65361</v>
      </c>
      <c r="I808" s="36">
        <f>IF(ISBLANK(H809),"",Long1[[#This Row],[Adj Close]]/H809-1)</f>
        <v>-6.6608422366263187E-2</v>
      </c>
      <c r="P808" s="40">
        <v>39433</v>
      </c>
      <c r="Q808" s="38">
        <v>36.236237000000003</v>
      </c>
      <c r="R808" s="39">
        <f>IF(ISBLANK(Q809),"",Long4[[#This Row],[Adj Close]]/Q809-1)</f>
        <v>3.2248172305124445E-2</v>
      </c>
      <c r="V808" s="40">
        <v>39433</v>
      </c>
      <c r="W808" s="38">
        <v>31.709999</v>
      </c>
      <c r="X808" s="39">
        <f>IF(ISBLANK(W809),"",Long6[[#This Row],[Adj Close]]/W809-1)</f>
        <v>-3.2789415891413709E-2</v>
      </c>
      <c r="Y808" s="32">
        <v>39433</v>
      </c>
      <c r="Z808">
        <v>50.222912000000001</v>
      </c>
      <c r="AA808" s="36">
        <f>IF(ISBLANK(Z809),"",Long7[[#This Row],[Adj Close]]/Z809-1)</f>
        <v>1.3513537511710583E-2</v>
      </c>
      <c r="AE808" s="32">
        <v>39433</v>
      </c>
      <c r="AF808" s="47">
        <v>14.622406</v>
      </c>
      <c r="AG808" s="36">
        <f>IF(ISBLANK(AF809),"",Short0[[#This Row],[Adj Close]]/AF809-1)</f>
        <v>3.5009007031792105E-3</v>
      </c>
      <c r="AH808" s="40">
        <v>39433</v>
      </c>
      <c r="AI808" s="42">
        <v>34.277386</v>
      </c>
      <c r="AJ808" s="39">
        <f>IF(ISBLANK(AH809),"",Short1[[#This Row],[Adj Close]]/AH809-1)</f>
        <v>-0.99913058930654897</v>
      </c>
      <c r="AN808" s="40">
        <v>39433</v>
      </c>
      <c r="AO808" s="42">
        <v>12.361705000000001</v>
      </c>
      <c r="AP808" s="39">
        <f>IF(ISBLANK(AO809),"",Short3[[#This Row],[Adj Close]]/AO809-1)</f>
        <v>-1.4598589603599499E-2</v>
      </c>
      <c r="AQ808" s="32">
        <v>39433</v>
      </c>
      <c r="AR808" s="47">
        <v>1.549426</v>
      </c>
      <c r="AS808" s="36">
        <f>IF(ISBLANK(AR809),"",Short4[[#This Row],[Adj Close]]/AR809-1)</f>
        <v>0</v>
      </c>
      <c r="AT808" s="40">
        <v>39433</v>
      </c>
      <c r="AU808" s="42">
        <v>70.516418000000002</v>
      </c>
      <c r="AV808" s="39">
        <f>IF(ISBLANK(AU809),"",Short5[[#This Row],[Adj Close]]/AU809-1)</f>
        <v>7.4266135898613639E-2</v>
      </c>
      <c r="AZ808" s="40">
        <v>39433</v>
      </c>
      <c r="BA808" s="42">
        <v>19.002925999999999</v>
      </c>
      <c r="BB808" s="39">
        <f>IF(ISBLANK(BA809),"",Short7[[#This Row],[Adj Close]]/BA809-1)</f>
        <v>0.10045139935885983</v>
      </c>
    </row>
    <row r="809" spans="1:54" x14ac:dyDescent="0.25">
      <c r="A809" s="40">
        <v>39426</v>
      </c>
      <c r="B809" s="42">
        <v>1467.9499510000001</v>
      </c>
      <c r="C809" s="39">
        <f>IF(ISBLANK(B810), "", GSPC[[#This Row],[Adj Close]]/B810-1)</f>
        <v>-2.439759292496757E-2</v>
      </c>
      <c r="G809" s="32">
        <v>39426</v>
      </c>
      <c r="H809">
        <v>22.127486999999999</v>
      </c>
      <c r="I809" s="36">
        <f>IF(ISBLANK(H810),"",Long1[[#This Row],[Adj Close]]/H810-1)</f>
        <v>4.9691444429567078E-3</v>
      </c>
      <c r="P809" s="40">
        <v>39426</v>
      </c>
      <c r="Q809" s="38">
        <v>35.104191</v>
      </c>
      <c r="R809" s="39">
        <f>IF(ISBLANK(Q810),"",Long4[[#This Row],[Adj Close]]/Q810-1)</f>
        <v>9.9763391658402867E-3</v>
      </c>
      <c r="V809" s="40">
        <v>39426</v>
      </c>
      <c r="W809" s="38">
        <v>32.784999999999997</v>
      </c>
      <c r="X809" s="39">
        <f>IF(ISBLANK(W810),"",Long6[[#This Row],[Adj Close]]/W810-1)</f>
        <v>7.1405228758169681E-2</v>
      </c>
      <c r="Y809" s="32">
        <v>39426</v>
      </c>
      <c r="Z809">
        <v>49.553272</v>
      </c>
      <c r="AA809" s="36">
        <f>IF(ISBLANK(Z810),"",Long7[[#This Row],[Adj Close]]/Z810-1)</f>
        <v>-2.6315815845033952E-2</v>
      </c>
      <c r="AE809" s="32">
        <v>39426</v>
      </c>
      <c r="AF809" s="47">
        <v>14.571393</v>
      </c>
      <c r="AG809" s="36">
        <f>IF(ISBLANK(AF810),"",Short0[[#This Row],[Adj Close]]/AF810-1)</f>
        <v>-6.4410976203125081E-2</v>
      </c>
      <c r="AH809" s="40">
        <v>39426</v>
      </c>
      <c r="AI809" s="42">
        <v>32.879641999999997</v>
      </c>
      <c r="AJ809" s="39">
        <f>IF(ISBLANK(AH810),"",Short1[[#This Row],[Adj Close]]/AH810-1)</f>
        <v>-0.99916589355386998</v>
      </c>
      <c r="AN809" s="40">
        <v>39426</v>
      </c>
      <c r="AO809" s="42">
        <v>12.544841999999999</v>
      </c>
      <c r="AP809" s="39">
        <f>IF(ISBLANK(AO810),"",Short3[[#This Row],[Adj Close]]/AO810-1)</f>
        <v>-3.1117394832241851E-2</v>
      </c>
      <c r="AQ809" s="32">
        <v>39426</v>
      </c>
      <c r="AR809" s="47">
        <v>1.549426</v>
      </c>
      <c r="AS809" s="36">
        <f>IF(ISBLANK(AR810),"",Short4[[#This Row],[Adj Close]]/AR810-1)</f>
        <v>-3.4482371840808823E-2</v>
      </c>
      <c r="AT809" s="40">
        <v>39426</v>
      </c>
      <c r="AU809" s="42">
        <v>65.641479000000004</v>
      </c>
      <c r="AV809" s="39">
        <f>IF(ISBLANK(AU810),"",Short5[[#This Row],[Adj Close]]/AU810-1)</f>
        <v>3.9934963387794786E-2</v>
      </c>
      <c r="AZ809" s="40">
        <v>39426</v>
      </c>
      <c r="BA809" s="42">
        <v>17.268301000000001</v>
      </c>
      <c r="BB809" s="39">
        <f>IF(ISBLANK(BA810),"",Short7[[#This Row],[Adj Close]]/BA810-1)</f>
        <v>4.535163353371896E-3</v>
      </c>
    </row>
    <row r="810" spans="1:54" x14ac:dyDescent="0.25">
      <c r="A810" s="40">
        <v>39419</v>
      </c>
      <c r="B810" s="42">
        <v>1504.660034</v>
      </c>
      <c r="C810" s="39">
        <f>IF(ISBLANK(B811), "", GSPC[[#This Row],[Adj Close]]/B811-1)</f>
        <v>1.5879672928828414E-2</v>
      </c>
      <c r="G810" s="32">
        <v>39419</v>
      </c>
      <c r="H810">
        <v>22.018076000000001</v>
      </c>
      <c r="I810" s="36">
        <f>IF(ISBLANK(H811),"",Long1[[#This Row],[Adj Close]]/H811-1)</f>
        <v>5.880713411740679E-3</v>
      </c>
      <c r="P810" s="40">
        <v>39419</v>
      </c>
      <c r="Q810" s="38">
        <v>34.757438999999998</v>
      </c>
      <c r="R810" s="39">
        <f>IF(ISBLANK(Q811),"",Long4[[#This Row],[Adj Close]]/Q811-1)</f>
        <v>6.876657463609126E-2</v>
      </c>
      <c r="V810" s="40">
        <v>39419</v>
      </c>
      <c r="W810" s="38">
        <v>30.6</v>
      </c>
      <c r="X810" s="39">
        <f>IF(ISBLANK(W811),"",Long6[[#This Row],[Adj Close]]/W811-1)</f>
        <v>2.8398623034737724E-2</v>
      </c>
      <c r="Y810" s="32">
        <v>39419</v>
      </c>
      <c r="Z810">
        <v>50.892550999999997</v>
      </c>
      <c r="AA810" s="36">
        <f>IF(ISBLANK(Z811),"",Long7[[#This Row],[Adj Close]]/Z811-1)</f>
        <v>0.13432832128291561</v>
      </c>
      <c r="AE810" s="32">
        <v>39419</v>
      </c>
      <c r="AF810" s="47">
        <v>15.574566000000001</v>
      </c>
      <c r="AG810" s="36">
        <f>IF(ISBLANK(AF811),"",Short0[[#This Row],[Adj Close]]/AF811-1)</f>
        <v>0.15656614075538533</v>
      </c>
      <c r="AH810" s="40">
        <v>39419</v>
      </c>
      <c r="AI810" s="42">
        <v>34.427593000000002</v>
      </c>
      <c r="AJ810" s="39">
        <f>IF(ISBLANK(AH811),"",Short1[[#This Row],[Adj Close]]/AH811-1)</f>
        <v>-0.99912646927331772</v>
      </c>
      <c r="AN810" s="40">
        <v>39419</v>
      </c>
      <c r="AO810" s="42">
        <v>12.947742</v>
      </c>
      <c r="AP810" s="39">
        <f>IF(ISBLANK(AO811),"",Short3[[#This Row],[Adj Close]]/AO811-1)</f>
        <v>-1.6689872782286952E-2</v>
      </c>
      <c r="AQ810" s="32">
        <v>39419</v>
      </c>
      <c r="AR810" s="47">
        <v>1.604762</v>
      </c>
      <c r="AS810" s="36">
        <f>IF(ISBLANK(AR811),"",Short4[[#This Row],[Adj Close]]/AR811-1)</f>
        <v>-3.3333554203695104E-2</v>
      </c>
      <c r="AT810" s="40">
        <v>39419</v>
      </c>
      <c r="AU810" s="42">
        <v>63.120753999999998</v>
      </c>
      <c r="AV810" s="39">
        <f>IF(ISBLANK(AU811),"",Short5[[#This Row],[Adj Close]]/AU811-1)</f>
        <v>0.15155474361456189</v>
      </c>
      <c r="AZ810" s="40">
        <v>39419</v>
      </c>
      <c r="BA810" s="42">
        <v>17.190339999999999</v>
      </c>
      <c r="BB810" s="39">
        <f>IF(ISBLANK(BA811),"",Short7[[#This Row],[Adj Close]]/BA811-1)</f>
        <v>6.5217338767920463E-2</v>
      </c>
    </row>
    <row r="811" spans="1:54" x14ac:dyDescent="0.25">
      <c r="A811" s="40">
        <v>39412</v>
      </c>
      <c r="B811" s="42">
        <v>1481.1400149999999</v>
      </c>
      <c r="C811" s="39">
        <f>IF(ISBLANK(B812), "", GSPC[[#This Row],[Adj Close]]/B812-1)</f>
        <v>2.8069733723479429E-2</v>
      </c>
      <c r="G811" s="32">
        <v>39412</v>
      </c>
      <c r="H811">
        <v>21.889351000000001</v>
      </c>
      <c r="I811" s="36">
        <f>IF(ISBLANK(H812),"",Long1[[#This Row],[Adj Close]]/H812-1)</f>
        <v>3.3110741475038008E-2</v>
      </c>
      <c r="P811" s="40">
        <v>39412</v>
      </c>
      <c r="Q811" s="38">
        <v>32.521076000000001</v>
      </c>
      <c r="R811" s="39">
        <f>IF(ISBLANK(Q812),"",Long4[[#This Row],[Adj Close]]/Q812-1)</f>
        <v>-6.4387057287681571E-2</v>
      </c>
      <c r="V811" s="40">
        <v>39412</v>
      </c>
      <c r="W811" s="38">
        <v>29.754999000000002</v>
      </c>
      <c r="X811" s="39">
        <f>IF(ISBLANK(W812),"",Long6[[#This Row],[Adj Close]]/W812-1)</f>
        <v>0.11818857128190263</v>
      </c>
      <c r="Y811" s="32">
        <v>39412</v>
      </c>
      <c r="Z811">
        <v>44.865803</v>
      </c>
      <c r="AA811" s="36">
        <f>IF(ISBLANK(Z812),"",Long7[[#This Row],[Adj Close]]/Z812-1)</f>
        <v>0.11853091714702524</v>
      </c>
      <c r="AE811" s="32">
        <v>39412</v>
      </c>
      <c r="AF811" s="47">
        <v>13.466213</v>
      </c>
      <c r="AG811" s="36">
        <f>IF(ISBLANK(AF812),"",Short0[[#This Row],[Adj Close]]/AF812-1)</f>
        <v>1.6036079348853871E-2</v>
      </c>
      <c r="AH811" s="40">
        <v>39412</v>
      </c>
      <c r="AI811" s="42">
        <v>33.343380000000003</v>
      </c>
      <c r="AJ811" s="39">
        <f>IF(ISBLANK(AH812),"",Short1[[#This Row],[Adj Close]]/AH812-1)</f>
        <v>-0.99915382870194136</v>
      </c>
      <c r="AN811" s="40">
        <v>39412</v>
      </c>
      <c r="AO811" s="42">
        <v>13.167505999999999</v>
      </c>
      <c r="AP811" s="39">
        <f>IF(ISBLANK(AO812),"",Short3[[#This Row],[Adj Close]]/AO812-1)</f>
        <v>5.6576209982821091E-2</v>
      </c>
      <c r="AQ811" s="32">
        <v>39412</v>
      </c>
      <c r="AR811" s="47">
        <v>1.660099</v>
      </c>
      <c r="AS811" s="36">
        <f>IF(ISBLANK(AR812),"",Short4[[#This Row],[Adj Close]]/AR812-1)</f>
        <v>8.403264359018614E-3</v>
      </c>
      <c r="AT811" s="40">
        <v>39412</v>
      </c>
      <c r="AU811" s="42">
        <v>54.813507000000001</v>
      </c>
      <c r="AV811" s="39">
        <f>IF(ISBLANK(AU812),"",Short5[[#This Row],[Adj Close]]/AU812-1)</f>
        <v>0.13360627899522881</v>
      </c>
      <c r="AZ811" s="40">
        <v>39412</v>
      </c>
      <c r="BA811" s="42">
        <v>16.137871000000001</v>
      </c>
      <c r="BB811" s="39">
        <f>IF(ISBLANK(BA812),"",Short7[[#This Row],[Adj Close]]/BA812-1)</f>
        <v>2.2222139172431765E-2</v>
      </c>
    </row>
    <row r="812" spans="1:54" x14ac:dyDescent="0.25">
      <c r="A812" s="40">
        <v>39405</v>
      </c>
      <c r="B812" s="42">
        <v>1440.6999510000001</v>
      </c>
      <c r="C812" s="39">
        <f>IF(ISBLANK(B813), "", GSPC[[#This Row],[Adj Close]]/B813-1)</f>
        <v>-1.2366863953595986E-2</v>
      </c>
      <c r="G812" s="32">
        <v>39405</v>
      </c>
      <c r="H812">
        <v>21.187806999999999</v>
      </c>
      <c r="I812" s="36">
        <f>IF(ISBLANK(H813),"",Long1[[#This Row],[Adj Close]]/H813-1)</f>
        <v>-3.9953487071764826E-2</v>
      </c>
      <c r="P812" s="40">
        <v>39405</v>
      </c>
      <c r="Q812" s="38">
        <v>34.759112999999999</v>
      </c>
      <c r="R812" s="39">
        <f>IF(ISBLANK(Q813),"",Long4[[#This Row],[Adj Close]]/Q813-1)</f>
        <v>7.8198885043989641E-4</v>
      </c>
      <c r="V812" s="40">
        <v>39405</v>
      </c>
      <c r="W812" s="38">
        <v>26.610001</v>
      </c>
      <c r="X812" s="39">
        <f>IF(ISBLANK(W813),"",Long6[[#This Row],[Adj Close]]/W813-1)</f>
        <v>-1.9889465930018391E-2</v>
      </c>
      <c r="Y812" s="32">
        <v>39405</v>
      </c>
      <c r="Z812">
        <v>40.111365999999997</v>
      </c>
      <c r="AA812" s="36">
        <f>IF(ISBLANK(Z813),"",Long7[[#This Row],[Adj Close]]/Z813-1)</f>
        <v>-9.1047061809414243E-2</v>
      </c>
      <c r="AE812" s="32">
        <v>39405</v>
      </c>
      <c r="AF812" s="47">
        <v>13.253676</v>
      </c>
      <c r="AG812" s="36">
        <f>IF(ISBLANK(AF813),"",Short0[[#This Row],[Adj Close]]/AF813-1)</f>
        <v>-0.18970921441262178</v>
      </c>
      <c r="AH812" s="40">
        <v>39405</v>
      </c>
      <c r="AI812" s="42">
        <v>31.364311000000001</v>
      </c>
      <c r="AJ812" s="39">
        <f>IF(ISBLANK(AH813),"",Short1[[#This Row],[Adj Close]]/AH813-1)</f>
        <v>-0.99920391108685724</v>
      </c>
      <c r="AN812" s="40">
        <v>39405</v>
      </c>
      <c r="AO812" s="42">
        <v>12.462429</v>
      </c>
      <c r="AP812" s="39">
        <f>IF(ISBLANK(AO813),"",Short3[[#This Row],[Adj Close]]/AO813-1)</f>
        <v>-2.930381302395868E-3</v>
      </c>
      <c r="AQ812" s="32">
        <v>39405</v>
      </c>
      <c r="AR812" s="47">
        <v>1.6462650000000001</v>
      </c>
      <c r="AS812" s="36">
        <f>IF(ISBLANK(AR813),"",Short4[[#This Row],[Adj Close]]/AR813-1)</f>
        <v>-8.3332379574952986E-3</v>
      </c>
      <c r="AT812" s="40">
        <v>39405</v>
      </c>
      <c r="AU812" s="42">
        <v>48.353214000000001</v>
      </c>
      <c r="AV812" s="39">
        <f>IF(ISBLANK(AU813),"",Short5[[#This Row],[Adj Close]]/AU813-1)</f>
        <v>-4.148317873164209E-2</v>
      </c>
      <c r="AZ812" s="40">
        <v>39405</v>
      </c>
      <c r="BA812" s="42">
        <v>15.787049</v>
      </c>
      <c r="BB812" s="39">
        <f>IF(ISBLANK(BA813),"",Short7[[#This Row],[Adj Close]]/BA813-1)</f>
        <v>-6.7357636309833824E-2</v>
      </c>
    </row>
    <row r="813" spans="1:54" x14ac:dyDescent="0.25">
      <c r="A813" s="40">
        <v>39398</v>
      </c>
      <c r="B813" s="42">
        <v>1458.73999</v>
      </c>
      <c r="C813" s="39">
        <f>IF(ISBLANK(B814), "", GSPC[[#This Row],[Adj Close]]/B814-1)</f>
        <v>3.4670421475442303E-3</v>
      </c>
      <c r="G813" s="32">
        <v>39398</v>
      </c>
      <c r="H813">
        <v>22.069562999999999</v>
      </c>
      <c r="I813" s="36">
        <f>IF(ISBLANK(H814),"",Long1[[#This Row],[Adj Close]]/H814-1)</f>
        <v>-4.8028824204754073E-2</v>
      </c>
      <c r="P813" s="40">
        <v>39398</v>
      </c>
      <c r="Q813" s="38">
        <v>34.731952999999997</v>
      </c>
      <c r="R813" s="39">
        <f>IF(ISBLANK(Q814),"",Long4[[#This Row],[Adj Close]]/Q814-1)</f>
        <v>-5.8633533659019355E-2</v>
      </c>
      <c r="V813" s="40">
        <v>39398</v>
      </c>
      <c r="W813" s="38">
        <v>27.15</v>
      </c>
      <c r="X813" s="39">
        <f>IF(ISBLANK(W814),"",Long6[[#This Row],[Adj Close]]/W814-1)</f>
        <v>-2.7752874762860369E-2</v>
      </c>
      <c r="Y813" s="32">
        <v>39398</v>
      </c>
      <c r="Z813">
        <v>44.129199999999997</v>
      </c>
      <c r="AA813" s="36">
        <f>IF(ISBLANK(Z814),"",Long7[[#This Row],[Adj Close]]/Z814-1)</f>
        <v>9.1883542995461198E-3</v>
      </c>
      <c r="AE813" s="32">
        <v>39398</v>
      </c>
      <c r="AF813" s="47">
        <v>16.356691000000001</v>
      </c>
      <c r="AG813" s="36">
        <f>IF(ISBLANK(AF814),"",Short0[[#This Row],[Adj Close]]/AF814-1)</f>
        <v>-3.4135969675654243E-2</v>
      </c>
      <c r="AH813" s="40">
        <v>39398</v>
      </c>
      <c r="AI813" s="42">
        <v>30.593609000000001</v>
      </c>
      <c r="AJ813" s="39">
        <f>IF(ISBLANK(AH814),"",Short1[[#This Row],[Adj Close]]/AH814-1)</f>
        <v>-0.99922333505115379</v>
      </c>
      <c r="AN813" s="40">
        <v>39398</v>
      </c>
      <c r="AO813" s="42">
        <v>12.499056</v>
      </c>
      <c r="AP813" s="39">
        <f>IF(ISBLANK(AO814),"",Short3[[#This Row],[Adj Close]]/AO814-1)</f>
        <v>-0.10256419645678516</v>
      </c>
      <c r="AQ813" s="32">
        <v>39398</v>
      </c>
      <c r="AR813" s="47">
        <v>1.660099</v>
      </c>
      <c r="AS813" s="36">
        <f>IF(ISBLANK(AR814),"",Short4[[#This Row],[Adj Close]]/AR814-1)</f>
        <v>-2.4389971562075896E-2</v>
      </c>
      <c r="AT813" s="40">
        <v>39398</v>
      </c>
      <c r="AU813" s="42">
        <v>50.445869000000002</v>
      </c>
      <c r="AV813" s="39">
        <f>IF(ISBLANK(AU814),"",Short5[[#This Row],[Adj Close]]/AU814-1)</f>
        <v>-0.10416692564193242</v>
      </c>
      <c r="AZ813" s="40">
        <v>39398</v>
      </c>
      <c r="BA813" s="42">
        <v>16.927226999999998</v>
      </c>
      <c r="BB813" s="39">
        <f>IF(ISBLANK(BA814),"",Short7[[#This Row],[Adj Close]]/BA814-1)</f>
        <v>8.1255845465775245E-3</v>
      </c>
    </row>
    <row r="814" spans="1:54" x14ac:dyDescent="0.25">
      <c r="A814" s="40">
        <v>39391</v>
      </c>
      <c r="B814" s="42">
        <v>1453.6999510000001</v>
      </c>
      <c r="C814" s="39">
        <f>IF(ISBLANK(B815), "", GSPC[[#This Row],[Adj Close]]/B815-1)</f>
        <v>-3.7061618329096935E-2</v>
      </c>
      <c r="G814" s="32">
        <v>39391</v>
      </c>
      <c r="H814">
        <v>23.183015999999999</v>
      </c>
      <c r="I814" s="36">
        <f>IF(ISBLANK(H815),"",Long1[[#This Row],[Adj Close]]/H815-1)</f>
        <v>-6.1979358542898932E-2</v>
      </c>
      <c r="P814" s="40">
        <v>39391</v>
      </c>
      <c r="Q814" s="38">
        <v>36.895251999999999</v>
      </c>
      <c r="R814" s="39">
        <f>IF(ISBLANK(Q815),"",Long4[[#This Row],[Adj Close]]/Q815-1)</f>
        <v>9.2104725223896011E-4</v>
      </c>
      <c r="V814" s="40">
        <v>39391</v>
      </c>
      <c r="W814" s="38">
        <v>27.924999</v>
      </c>
      <c r="X814" s="39">
        <f>IF(ISBLANK(W815),"",Long6[[#This Row],[Adj Close]]/W815-1)</f>
        <v>9.9457142857142244E-3</v>
      </c>
      <c r="Y814" s="32">
        <v>39391</v>
      </c>
      <c r="Z814">
        <v>43.727417000000003</v>
      </c>
      <c r="AA814" s="36">
        <f>IF(ISBLANK(Z815),"",Long7[[#This Row],[Adj Close]]/Z815-1)</f>
        <v>-3.9705884484441789E-2</v>
      </c>
      <c r="AE814" s="32">
        <v>39391</v>
      </c>
      <c r="AF814" s="47">
        <v>16.934775999999999</v>
      </c>
      <c r="AG814" s="36">
        <f>IF(ISBLANK(AF815),"",Short0[[#This Row],[Adj Close]]/AF815-1)</f>
        <v>-5.2411274502151328E-2</v>
      </c>
      <c r="AH814" s="40">
        <v>39391</v>
      </c>
      <c r="AI814" s="42">
        <v>29.404862999999999</v>
      </c>
      <c r="AJ814" s="39">
        <f>IF(ISBLANK(AH815),"",Short1[[#This Row],[Adj Close]]/AH815-1)</f>
        <v>-0.99925338048446066</v>
      </c>
      <c r="AN814" s="40">
        <v>39391</v>
      </c>
      <c r="AO814" s="42">
        <v>13.927521</v>
      </c>
      <c r="AP814" s="39">
        <f>IF(ISBLANK(AO815),"",Short3[[#This Row],[Adj Close]]/AO815-1)</f>
        <v>9.960138994670853E-3</v>
      </c>
      <c r="AQ814" s="32">
        <v>39391</v>
      </c>
      <c r="AR814" s="47">
        <v>1.7016009999999999</v>
      </c>
      <c r="AS814" s="36">
        <f>IF(ISBLANK(AR815),"",Short4[[#This Row],[Adj Close]]/AR815-1)</f>
        <v>-3.1496273630600591E-2</v>
      </c>
      <c r="AT814" s="40">
        <v>39391</v>
      </c>
      <c r="AU814" s="42">
        <v>56.311684</v>
      </c>
      <c r="AV814" s="39">
        <f>IF(ISBLANK(AU815),"",Short5[[#This Row],[Adj Close]]/AU815-1)</f>
        <v>2.260014943934463E-2</v>
      </c>
      <c r="AZ814" s="40">
        <v>39391</v>
      </c>
      <c r="BA814" s="42">
        <v>16.790792</v>
      </c>
      <c r="BB814" s="39">
        <f>IF(ISBLANK(BA815),"",Short7[[#This Row],[Adj Close]]/BA815-1)</f>
        <v>-1.0906960836590596E-2</v>
      </c>
    </row>
    <row r="815" spans="1:54" x14ac:dyDescent="0.25">
      <c r="A815" s="40">
        <v>39384</v>
      </c>
      <c r="B815" s="42">
        <v>1509.650024</v>
      </c>
      <c r="C815" s="39">
        <f>IF(ISBLANK(B816), "", GSPC[[#This Row],[Adj Close]]/B816-1)</f>
        <v>-1.6694026181460875E-2</v>
      </c>
      <c r="G815" s="32">
        <v>39384</v>
      </c>
      <c r="H815">
        <v>24.714825000000001</v>
      </c>
      <c r="I815" s="36">
        <f>IF(ISBLANK(H816),"",Long1[[#This Row],[Adj Close]]/H816-1)</f>
        <v>2.8730294105403509E-3</v>
      </c>
      <c r="P815" s="40">
        <v>39384</v>
      </c>
      <c r="Q815" s="38">
        <v>36.861300999999997</v>
      </c>
      <c r="R815" s="39">
        <f>IF(ISBLANK(Q816),"",Long4[[#This Row],[Adj Close]]/Q816-1)</f>
        <v>1.9346547812731263E-2</v>
      </c>
      <c r="V815" s="40">
        <v>39384</v>
      </c>
      <c r="W815" s="38">
        <v>27.65</v>
      </c>
      <c r="X815" s="39">
        <f>IF(ISBLANK(W816),"",Long6[[#This Row],[Adj Close]]/W816-1)</f>
        <v>-1.4787136476496099E-2</v>
      </c>
      <c r="Y815" s="32">
        <v>39384</v>
      </c>
      <c r="Z815">
        <v>45.535442000000003</v>
      </c>
      <c r="AA815" s="36">
        <f>IF(ISBLANK(Z816),"",Long7[[#This Row],[Adj Close]]/Z816-1)</f>
        <v>-2.8571393218834951E-2</v>
      </c>
      <c r="AE815" s="32">
        <v>39384</v>
      </c>
      <c r="AF815" s="47">
        <v>17.871441000000001</v>
      </c>
      <c r="AG815" s="36">
        <f>IF(ISBLANK(AF816),"",Short0[[#This Row],[Adj Close]]/AF816-1)</f>
        <v>-0.1284476758909977</v>
      </c>
      <c r="AH815" s="40">
        <v>39384</v>
      </c>
      <c r="AI815" s="42">
        <v>30.854863999999999</v>
      </c>
      <c r="AJ815" s="39">
        <f>IF(ISBLANK(AH816),"",Short1[[#This Row],[Adj Close]]/AH816-1)</f>
        <v>-0.99921642420702439</v>
      </c>
      <c r="AN815" s="40">
        <v>39384</v>
      </c>
      <c r="AO815" s="42">
        <v>13.790169000000001</v>
      </c>
      <c r="AP815" s="39">
        <f>IF(ISBLANK(AO816),"",Short3[[#This Row],[Adj Close]]/AO816-1)</f>
        <v>3.9999333101763401E-3</v>
      </c>
      <c r="AQ815" s="32">
        <v>39384</v>
      </c>
      <c r="AR815" s="47">
        <v>1.7569380000000001</v>
      </c>
      <c r="AS815" s="36">
        <f>IF(ISBLANK(AR816),"",Short4[[#This Row],[Adj Close]]/AR816-1)</f>
        <v>-5.9259128373092551E-2</v>
      </c>
      <c r="AT815" s="40">
        <v>39384</v>
      </c>
      <c r="AU815" s="42">
        <v>55.067157999999999</v>
      </c>
      <c r="AV815" s="39">
        <f>IF(ISBLANK(AU816),"",Short5[[#This Row],[Adj Close]]/AU816-1)</f>
        <v>9.2977857426057575E-3</v>
      </c>
      <c r="AZ815" s="40">
        <v>39384</v>
      </c>
      <c r="BA815" s="42">
        <v>16.975947999999999</v>
      </c>
      <c r="BB815" s="39">
        <f>IF(ISBLANK(BA816),"",Short7[[#This Row],[Adj Close]]/BA816-1)</f>
        <v>-7.3897135820634952E-2</v>
      </c>
    </row>
    <row r="816" spans="1:54" x14ac:dyDescent="0.25">
      <c r="A816" s="40">
        <v>39377</v>
      </c>
      <c r="B816" s="42">
        <v>1535.280029</v>
      </c>
      <c r="C816" s="39">
        <f>IF(ISBLANK(B817), "", GSPC[[#This Row],[Adj Close]]/B817-1)</f>
        <v>2.3090317989476805E-2</v>
      </c>
      <c r="G816" s="32">
        <v>39377</v>
      </c>
      <c r="H816">
        <v>24.644022</v>
      </c>
      <c r="I816" s="36">
        <f>IF(ISBLANK(H817),"",Long1[[#This Row],[Adj Close]]/H817-1)</f>
        <v>-1.9462053426219983E-2</v>
      </c>
      <c r="P816" s="40">
        <v>39377</v>
      </c>
      <c r="Q816" s="38">
        <v>36.161696999999997</v>
      </c>
      <c r="R816" s="39">
        <f>IF(ISBLANK(Q817),"",Long4[[#This Row],[Adj Close]]/Q817-1)</f>
        <v>2.1684605393405221E-2</v>
      </c>
      <c r="V816" s="40">
        <v>39377</v>
      </c>
      <c r="W816" s="38">
        <v>28.065000999999999</v>
      </c>
      <c r="X816" s="39">
        <f>IF(ISBLANK(W817),"",Long6[[#This Row],[Adj Close]]/W817-1)</f>
        <v>8.0878143654919965E-2</v>
      </c>
      <c r="Y816" s="32">
        <v>39377</v>
      </c>
      <c r="Z816">
        <v>46.874718000000001</v>
      </c>
      <c r="AA816" s="36">
        <f>IF(ISBLANK(Z817),"",Long7[[#This Row],[Adj Close]]/Z817-1)</f>
        <v>3.5502931391128367E-2</v>
      </c>
      <c r="AE816" s="32">
        <v>39377</v>
      </c>
      <c r="AF816" s="47">
        <v>20.505299000000001</v>
      </c>
      <c r="AG816" s="36">
        <f>IF(ISBLANK(AF817),"",Short0[[#This Row],[Adj Close]]/AF817-1)</f>
        <v>0.15227724425830957</v>
      </c>
      <c r="AH816" s="40">
        <v>39377</v>
      </c>
      <c r="AI816" s="42">
        <v>31.540668</v>
      </c>
      <c r="AJ816" s="39">
        <f>IF(ISBLANK(AH817),"",Short1[[#This Row],[Adj Close]]/AH817-1)</f>
        <v>-0.99919886543053082</v>
      </c>
      <c r="AN816" s="40">
        <v>39377</v>
      </c>
      <c r="AO816" s="42">
        <v>13.735229</v>
      </c>
      <c r="AP816" s="39">
        <f>IF(ISBLANK(AO817),"",Short3[[#This Row],[Adj Close]]/AO817-1)</f>
        <v>-6.6616294581378632E-4</v>
      </c>
      <c r="AQ816" s="32">
        <v>39377</v>
      </c>
      <c r="AR816" s="47">
        <v>1.8676109999999999</v>
      </c>
      <c r="AS816" s="36">
        <f>IF(ISBLANK(AR817),"",Short4[[#This Row],[Adj Close]]/AR817-1)</f>
        <v>0</v>
      </c>
      <c r="AT816" s="40">
        <v>39377</v>
      </c>
      <c r="AU816" s="42">
        <v>54.559871999999999</v>
      </c>
      <c r="AV816" s="39">
        <f>IF(ISBLANK(AU817),"",Short5[[#This Row],[Adj Close]]/AU817-1)</f>
        <v>0.10128038880456236</v>
      </c>
      <c r="AZ816" s="40">
        <v>39377</v>
      </c>
      <c r="BA816" s="42">
        <v>18.330521000000001</v>
      </c>
      <c r="BB816" s="39">
        <f>IF(ISBLANK(BA817),"",Short7[[#This Row],[Adj Close]]/BA817-1)</f>
        <v>4.6162595756398916E-2</v>
      </c>
    </row>
    <row r="817" spans="1:54" x14ac:dyDescent="0.25">
      <c r="A817" s="40">
        <v>39370</v>
      </c>
      <c r="B817" s="42">
        <v>1500.630005</v>
      </c>
      <c r="C817" s="39">
        <f>IF(ISBLANK(B818), "", GSPC[[#This Row],[Adj Close]]/B818-1)</f>
        <v>-3.916637346705576E-2</v>
      </c>
      <c r="G817" s="32">
        <v>39370</v>
      </c>
      <c r="H817">
        <v>25.133165000000002</v>
      </c>
      <c r="I817" s="36">
        <f>IF(ISBLANK(H818),"",Long1[[#This Row],[Adj Close]]/H818-1)</f>
        <v>-2.0566984060945814E-2</v>
      </c>
      <c r="P817" s="40">
        <v>39370</v>
      </c>
      <c r="Q817" s="38">
        <v>35.394188</v>
      </c>
      <c r="R817" s="39">
        <f>IF(ISBLANK(Q818),"",Long4[[#This Row],[Adj Close]]/Q818-1)</f>
        <v>5.1771305825948355E-2</v>
      </c>
      <c r="V817" s="40">
        <v>39370</v>
      </c>
      <c r="W817" s="38">
        <v>25.965</v>
      </c>
      <c r="X817" s="39">
        <f>IF(ISBLANK(W818),"",Long6[[#This Row],[Adj Close]]/W818-1)</f>
        <v>0.10489361702127664</v>
      </c>
      <c r="Y817" s="32">
        <v>39370</v>
      </c>
      <c r="Z817">
        <v>45.267586000000001</v>
      </c>
      <c r="AA817" s="36">
        <f>IF(ISBLANK(Z818),"",Long7[[#This Row],[Adj Close]]/Z818-1)</f>
        <v>-3.4285688929371227E-2</v>
      </c>
      <c r="AE817" s="32">
        <v>39370</v>
      </c>
      <c r="AF817" s="47">
        <v>17.795456000000001</v>
      </c>
      <c r="AG817" s="36">
        <f>IF(ISBLANK(AF818),"",Short0[[#This Row],[Adj Close]]/AF818-1)</f>
        <v>-0.12892580923998309</v>
      </c>
      <c r="AH817" s="40">
        <v>39370</v>
      </c>
      <c r="AI817" s="42">
        <v>30.671973999999999</v>
      </c>
      <c r="AJ817" s="39">
        <f>IF(ISBLANK(AH818),"",Short1[[#This Row],[Adj Close]]/AH818-1)</f>
        <v>-0.99922079175875822</v>
      </c>
      <c r="AN817" s="40">
        <v>39370</v>
      </c>
      <c r="AO817" s="42">
        <v>13.744384999999999</v>
      </c>
      <c r="AP817" s="39">
        <f>IF(ISBLANK(AO818),"",Short3[[#This Row],[Adj Close]]/AO818-1)</f>
        <v>-4.3339661703643007E-2</v>
      </c>
      <c r="AQ817" s="32">
        <v>39370</v>
      </c>
      <c r="AR817" s="47">
        <v>1.8676109999999999</v>
      </c>
      <c r="AS817" s="36">
        <f>IF(ISBLANK(AR818),"",Short4[[#This Row],[Adj Close]]/AR818-1)</f>
        <v>0</v>
      </c>
      <c r="AT817" s="40">
        <v>39370</v>
      </c>
      <c r="AU817" s="42">
        <v>49.542217000000001</v>
      </c>
      <c r="AV817" s="39">
        <f>IF(ISBLANK(AU818),"",Short5[[#This Row],[Adj Close]]/AU818-1)</f>
        <v>1.329434226835291E-2</v>
      </c>
      <c r="AZ817" s="40">
        <v>39370</v>
      </c>
      <c r="BA817" s="42">
        <v>17.521674999999998</v>
      </c>
      <c r="BB817" s="39">
        <f>IF(ISBLANK(BA818),"",Short7[[#This Row],[Adj Close]]/BA818-1)</f>
        <v>-2.3887077205100971E-2</v>
      </c>
    </row>
    <row r="818" spans="1:54" x14ac:dyDescent="0.25">
      <c r="A818" s="40">
        <v>39363</v>
      </c>
      <c r="B818" s="42">
        <v>1561.8000489999999</v>
      </c>
      <c r="C818" s="39">
        <f>IF(ISBLANK(B819), "", GSPC[[#This Row],[Adj Close]]/B819-1)</f>
        <v>2.7029469192150213E-3</v>
      </c>
      <c r="G818" s="32">
        <v>39363</v>
      </c>
      <c r="H818">
        <v>25.660933</v>
      </c>
      <c r="I818" s="36">
        <f>IF(ISBLANK(H819),"",Long1[[#This Row],[Adj Close]]/H819-1)</f>
        <v>1.8130757675200782E-2</v>
      </c>
      <c r="P818" s="40">
        <v>39363</v>
      </c>
      <c r="Q818" s="38">
        <v>33.651980999999999</v>
      </c>
      <c r="R818" s="39">
        <f>IF(ISBLANK(Q819),"",Long4[[#This Row],[Adj Close]]/Q819-1)</f>
        <v>3.6939815457764036E-2</v>
      </c>
      <c r="V818" s="40">
        <v>39363</v>
      </c>
      <c r="W818" s="38">
        <v>23.5</v>
      </c>
      <c r="X818" s="39">
        <f>IF(ISBLANK(W819),"",Long6[[#This Row],[Adj Close]]/W819-1)</f>
        <v>-3.688524590163933E-2</v>
      </c>
      <c r="Y818" s="32">
        <v>39363</v>
      </c>
      <c r="Z818">
        <v>46.874718000000001</v>
      </c>
      <c r="AA818" s="36">
        <f>IF(ISBLANK(Z819),"",Long7[[#This Row],[Adj Close]]/Z819-1)</f>
        <v>-3.4482796975258911E-2</v>
      </c>
      <c r="AE818" s="32">
        <v>39363</v>
      </c>
      <c r="AF818" s="47">
        <v>20.429323</v>
      </c>
      <c r="AG818" s="36">
        <f>IF(ISBLANK(AF819),"",Short0[[#This Row],[Adj Close]]/AF819-1)</f>
        <v>-3.0060250304973835E-2</v>
      </c>
      <c r="AH818" s="40">
        <v>39363</v>
      </c>
      <c r="AI818" s="42">
        <v>32.468142999999998</v>
      </c>
      <c r="AJ818" s="39">
        <f>IF(ISBLANK(AH819),"",Short1[[#This Row],[Adj Close]]/AH819-1)</f>
        <v>-0.99917501415286103</v>
      </c>
      <c r="AN818" s="40">
        <v>39363</v>
      </c>
      <c r="AO818" s="42">
        <v>14.367048</v>
      </c>
      <c r="AP818" s="39">
        <f>IF(ISBLANK(AO819),"",Short3[[#This Row],[Adj Close]]/AO819-1)</f>
        <v>-4.793697837001154E-2</v>
      </c>
      <c r="AQ818" s="32">
        <v>39363</v>
      </c>
      <c r="AR818" s="47">
        <v>1.8676109999999999</v>
      </c>
      <c r="AS818" s="36">
        <f>IF(ISBLANK(AR819),"",Short4[[#This Row],[Adj Close]]/AR819-1)</f>
        <v>7.1428325561756489E-2</v>
      </c>
      <c r="AT818" s="40">
        <v>39363</v>
      </c>
      <c r="AU818" s="42">
        <v>48.892226999999998</v>
      </c>
      <c r="AV818" s="39">
        <f>IF(ISBLANK(AU819),"",Short5[[#This Row],[Adj Close]]/AU819-1)</f>
        <v>0.17709903925984571</v>
      </c>
      <c r="AZ818" s="40">
        <v>39363</v>
      </c>
      <c r="BA818" s="42">
        <v>17.950458999999999</v>
      </c>
      <c r="BB818" s="39">
        <f>IF(ISBLANK(BA819),"",Short7[[#This Row],[Adj Close]]/BA819-1)</f>
        <v>9.3152069830455542E-3</v>
      </c>
    </row>
    <row r="819" spans="1:54" x14ac:dyDescent="0.25">
      <c r="A819" s="40">
        <v>39356</v>
      </c>
      <c r="B819" s="42">
        <v>1557.589966</v>
      </c>
      <c r="C819" s="39">
        <f>IF(ISBLANK(B820), "", GSPC[[#This Row],[Adj Close]]/B820-1)</f>
        <v>2.0199748485344671E-2</v>
      </c>
      <c r="G819" s="32">
        <v>39356</v>
      </c>
      <c r="H819">
        <v>25.203966000000001</v>
      </c>
      <c r="I819" s="36">
        <f>IF(ISBLANK(H820),"",Long1[[#This Row],[Adj Close]]/H820-1)</f>
        <v>3.4610315001582403E-2</v>
      </c>
      <c r="P819" s="40">
        <v>39356</v>
      </c>
      <c r="Q819" s="38">
        <v>32.453167000000001</v>
      </c>
      <c r="R819" s="39">
        <f>IF(ISBLANK(Q820),"",Long4[[#This Row],[Adj Close]]/Q820-1)</f>
        <v>7.910784033965168E-3</v>
      </c>
      <c r="V819" s="40">
        <v>39356</v>
      </c>
      <c r="W819" s="38">
        <v>24.4</v>
      </c>
      <c r="X819" s="39">
        <f>IF(ISBLANK(W820),"",Long6[[#This Row],[Adj Close]]/W820-1)</f>
        <v>1.8789101511937245E-2</v>
      </c>
      <c r="Y819" s="32">
        <v>39356</v>
      </c>
      <c r="Z819">
        <v>48.548817</v>
      </c>
      <c r="AA819" s="36">
        <f>IF(ISBLANK(Z820),"",Long7[[#This Row],[Adj Close]]/Z820-1)</f>
        <v>0.15262329327764945</v>
      </c>
      <c r="AE819" s="32">
        <v>39356</v>
      </c>
      <c r="AF819" s="47">
        <v>21.062466000000001</v>
      </c>
      <c r="AG819" s="36">
        <f>IF(ISBLANK(AF820),"",Short0[[#This Row],[Adj Close]]/AF820-1)</f>
        <v>0.10154576473078292</v>
      </c>
      <c r="AH819" s="40">
        <v>39356</v>
      </c>
      <c r="AI819" s="42">
        <v>32.016384000000002</v>
      </c>
      <c r="AJ819" s="39">
        <f>IF(ISBLANK(AH820),"",Short1[[#This Row],[Adj Close]]/AH820-1)</f>
        <v>-0.99918634821723551</v>
      </c>
      <c r="AN819" s="40">
        <v>39356</v>
      </c>
      <c r="AO819" s="42">
        <v>15.090438000000001</v>
      </c>
      <c r="AP819" s="39">
        <f>IF(ISBLANK(AO820),"",Short3[[#This Row],[Adj Close]]/AO820-1)</f>
        <v>3.2581340790876823E-2</v>
      </c>
      <c r="AQ819" s="32">
        <v>39356</v>
      </c>
      <c r="AR819" s="47">
        <v>1.743104</v>
      </c>
      <c r="AS819" s="36">
        <f>IF(ISBLANK(AR820),"",Short4[[#This Row],[Adj Close]]/AR820-1)</f>
        <v>1.6128844212200288E-2</v>
      </c>
      <c r="AT819" s="40">
        <v>39356</v>
      </c>
      <c r="AU819" s="42">
        <v>41.536205000000002</v>
      </c>
      <c r="AV819" s="39">
        <f>IF(ISBLANK(AU820),"",Short5[[#This Row],[Adj Close]]/AU820-1)</f>
        <v>-2.0926877557794099E-2</v>
      </c>
      <c r="AZ819" s="40">
        <v>39356</v>
      </c>
      <c r="BA819" s="42">
        <v>17.784790000000001</v>
      </c>
      <c r="BB819" s="39">
        <f>IF(ISBLANK(BA820),"",Short7[[#This Row],[Adj Close]]/BA820-1)</f>
        <v>2.9909659323172466E-2</v>
      </c>
    </row>
    <row r="820" spans="1:54" x14ac:dyDescent="0.25">
      <c r="A820" s="40">
        <v>39349</v>
      </c>
      <c r="B820" s="42">
        <v>1526.75</v>
      </c>
      <c r="C820" s="39">
        <f>IF(ISBLANK(B821), "", GSPC[[#This Row],[Adj Close]]/B821-1)</f>
        <v>6.5541536949043078E-4</v>
      </c>
      <c r="G820" s="32">
        <v>39349</v>
      </c>
      <c r="H820">
        <v>24.36083</v>
      </c>
      <c r="I820" s="36">
        <f>IF(ISBLANK(H821),"",Long1[[#This Row],[Adj Close]]/H821-1)</f>
        <v>3.9263983852879436E-2</v>
      </c>
      <c r="P820" s="40">
        <v>39349</v>
      </c>
      <c r="Q820" s="38">
        <v>32.198452000000003</v>
      </c>
      <c r="R820" s="39">
        <f>IF(ISBLANK(Q821),"",Long4[[#This Row],[Adj Close]]/Q821-1)</f>
        <v>-1.1572160850113256E-2</v>
      </c>
      <c r="V820" s="40">
        <v>39349</v>
      </c>
      <c r="W820" s="38">
        <v>23.950001</v>
      </c>
      <c r="X820" s="39">
        <f>IF(ISBLANK(W821),"",Long6[[#This Row],[Adj Close]]/W821-1)</f>
        <v>5.8095913408438227E-2</v>
      </c>
      <c r="Y820" s="32">
        <v>39349</v>
      </c>
      <c r="Z820">
        <v>42.120280999999999</v>
      </c>
      <c r="AA820" s="36">
        <f>IF(ISBLANK(Z821),"",Long7[[#This Row],[Adj Close]]/Z821-1)</f>
        <v>-2.9321038332875138E-2</v>
      </c>
      <c r="AE820" s="32">
        <v>39349</v>
      </c>
      <c r="AF820" s="47">
        <v>19.120826999999998</v>
      </c>
      <c r="AG820" s="36">
        <f>IF(ISBLANK(AF821),"",Short0[[#This Row],[Adj Close]]/AF821-1)</f>
        <v>-0.10545022515994884</v>
      </c>
      <c r="AH820" s="40">
        <v>39349</v>
      </c>
      <c r="AI820" s="42">
        <v>29.977502999999999</v>
      </c>
      <c r="AJ820" s="39">
        <f>IF(ISBLANK(AH821),"",Short1[[#This Row],[Adj Close]]/AH821-1)</f>
        <v>-0.99923802798535921</v>
      </c>
      <c r="AN820" s="40">
        <v>39349</v>
      </c>
      <c r="AO820" s="42">
        <v>14.614285000000001</v>
      </c>
      <c r="AP820" s="39">
        <f>IF(ISBLANK(AO821),"",Short3[[#This Row],[Adj Close]]/AO821-1)</f>
        <v>3.9739633327821933E-2</v>
      </c>
      <c r="AQ820" s="32">
        <v>39349</v>
      </c>
      <c r="AR820" s="47">
        <v>1.715436</v>
      </c>
      <c r="AS820" s="36">
        <f>IF(ISBLANK(AR821),"",Short4[[#This Row],[Adj Close]]/AR821-1)</f>
        <v>2.4793704407524153E-2</v>
      </c>
      <c r="AT820" s="40">
        <v>39349</v>
      </c>
      <c r="AU820" s="42">
        <v>42.424007000000003</v>
      </c>
      <c r="AV820" s="39">
        <f>IF(ISBLANK(AU821),"",Short5[[#This Row],[Adj Close]]/AU821-1)</f>
        <v>6.5074793850796064E-2</v>
      </c>
      <c r="AZ820" s="40">
        <v>39349</v>
      </c>
      <c r="BA820" s="42">
        <v>17.268301000000001</v>
      </c>
      <c r="BB820" s="39">
        <f>IF(ISBLANK(BA821),"",Short7[[#This Row],[Adj Close]]/BA821-1)</f>
        <v>0.10267572358799892</v>
      </c>
    </row>
    <row r="821" spans="1:54" x14ac:dyDescent="0.25">
      <c r="A821" s="40">
        <v>39342</v>
      </c>
      <c r="B821" s="42">
        <v>1525.75</v>
      </c>
      <c r="C821" s="39">
        <f>IF(ISBLANK(B822), "", GSPC[[#This Row],[Adj Close]]/B822-1)</f>
        <v>2.7960249284150196E-2</v>
      </c>
      <c r="G821" s="32">
        <v>39342</v>
      </c>
      <c r="H821">
        <v>23.440463999999999</v>
      </c>
      <c r="I821" s="36">
        <f>IF(ISBLANK(H822),"",Long1[[#This Row],[Adj Close]]/H822-1)</f>
        <v>5.7996244803004693E-3</v>
      </c>
      <c r="P821" s="40">
        <v>39342</v>
      </c>
      <c r="Q821" s="38">
        <v>32.575420000000001</v>
      </c>
      <c r="R821" s="39">
        <f>IF(ISBLANK(Q822),"",Long4[[#This Row],[Adj Close]]/Q822-1)</f>
        <v>-4.1529724817462865E-3</v>
      </c>
      <c r="V821" s="40">
        <v>39342</v>
      </c>
      <c r="W821" s="38">
        <v>22.635000000000002</v>
      </c>
      <c r="X821" s="39">
        <f>IF(ISBLANK(W822),"",Long6[[#This Row],[Adj Close]]/W822-1)</f>
        <v>5.8452186111760618E-2</v>
      </c>
      <c r="Y821" s="32">
        <v>39342</v>
      </c>
      <c r="Z821">
        <v>43.392597000000002</v>
      </c>
      <c r="AA821" s="36">
        <f>IF(ISBLANK(Z822),"",Long7[[#This Row],[Adj Close]]/Z822-1)</f>
        <v>-1.669196359779912E-2</v>
      </c>
      <c r="AE821" s="32">
        <v>39342</v>
      </c>
      <c r="AF821" s="47">
        <v>21.374804999999999</v>
      </c>
      <c r="AG821" s="36">
        <f>IF(ISBLANK(AF822),"",Short0[[#This Row],[Adj Close]]/AF822-1)</f>
        <v>-1.5169567922957872E-2</v>
      </c>
      <c r="AH821" s="40">
        <v>39342</v>
      </c>
      <c r="AI821" s="42">
        <v>30.459537999999998</v>
      </c>
      <c r="AJ821" s="39">
        <f>IF(ISBLANK(AH822),"",Short1[[#This Row],[Adj Close]]/AH822-1)</f>
        <v>-0.99922563777806028</v>
      </c>
      <c r="AN821" s="40">
        <v>39342</v>
      </c>
      <c r="AO821" s="42">
        <v>14.055716</v>
      </c>
      <c r="AP821" s="39">
        <f>IF(ISBLANK(AO822),"",Short3[[#This Row],[Adj Close]]/AO822-1)</f>
        <v>3.9242116185862486E-3</v>
      </c>
      <c r="AQ821" s="32">
        <v>39342</v>
      </c>
      <c r="AR821" s="47">
        <v>1.6739329999999999</v>
      </c>
      <c r="AS821" s="36">
        <f>IF(ISBLANK(AR822),"",Short4[[#This Row],[Adj Close]]/AR822-1)</f>
        <v>-3.2000208180330558E-2</v>
      </c>
      <c r="AT821" s="40">
        <v>39342</v>
      </c>
      <c r="AU821" s="42">
        <v>39.831950999999997</v>
      </c>
      <c r="AV821" s="39">
        <f>IF(ISBLANK(AU822),"",Short5[[#This Row],[Adj Close]]/AU822-1)</f>
        <v>0.12240322064070286</v>
      </c>
      <c r="AZ821" s="40">
        <v>39342</v>
      </c>
      <c r="BA821" s="42">
        <v>15.660361999999999</v>
      </c>
      <c r="BB821" s="39">
        <f>IF(ISBLANK(BA822),"",Short7[[#This Row],[Adj Close]]/BA822-1)</f>
        <v>5.7236773706602628E-2</v>
      </c>
    </row>
    <row r="822" spans="1:54" x14ac:dyDescent="0.25">
      <c r="A822" s="40">
        <v>39335</v>
      </c>
      <c r="B822" s="42">
        <v>1484.25</v>
      </c>
      <c r="C822" s="39">
        <f>IF(ISBLANK(B823), "", GSPC[[#This Row],[Adj Close]]/B823-1)</f>
        <v>2.1120670059569413E-2</v>
      </c>
      <c r="G822" s="32">
        <v>39335</v>
      </c>
      <c r="H822">
        <v>23.305302000000001</v>
      </c>
      <c r="I822" s="36">
        <f>IF(ISBLANK(H823),"",Long1[[#This Row],[Adj Close]]/H823-1)</f>
        <v>-1.4426069528389984E-2</v>
      </c>
      <c r="P822" s="40">
        <v>39335</v>
      </c>
      <c r="Q822" s="38">
        <v>32.711269000000001</v>
      </c>
      <c r="R822" s="39">
        <f>IF(ISBLANK(Q823),"",Long4[[#This Row],[Adj Close]]/Q823-1)</f>
        <v>5.8694174860817627E-2</v>
      </c>
      <c r="V822" s="40">
        <v>39335</v>
      </c>
      <c r="W822" s="38">
        <v>21.385000000000002</v>
      </c>
      <c r="X822" s="39">
        <f>IF(ISBLANK(W823),"",Long6[[#This Row],[Adj Close]]/W823-1)</f>
        <v>-3.5408209291835857E-2</v>
      </c>
      <c r="Y822" s="32">
        <v>39335</v>
      </c>
      <c r="Z822">
        <v>44.129199999999997</v>
      </c>
      <c r="AA822" s="36">
        <f>IF(ISBLANK(Z823),"",Long7[[#This Row],[Adj Close]]/Z823-1)</f>
        <v>1.384617802239374E-2</v>
      </c>
      <c r="AE822" s="32">
        <v>39335</v>
      </c>
      <c r="AF822" s="47">
        <v>21.704046000000002</v>
      </c>
      <c r="AG822" s="36">
        <f>IF(ISBLANK(AF823),"",Short0[[#This Row],[Adj Close]]/AF823-1)</f>
        <v>-3.0542881882057671E-2</v>
      </c>
      <c r="AH822" s="40">
        <v>39335</v>
      </c>
      <c r="AI822" s="42">
        <v>28.713775999999999</v>
      </c>
      <c r="AJ822" s="39">
        <f>IF(ISBLANK(AH823),"",Short1[[#This Row],[Adj Close]]/AH823-1)</f>
        <v>-0.99926988974776243</v>
      </c>
      <c r="AN822" s="40">
        <v>39335</v>
      </c>
      <c r="AO822" s="42">
        <v>14.000774</v>
      </c>
      <c r="AP822" s="39">
        <f>IF(ISBLANK(AO823),"",Short3[[#This Row],[Adj Close]]/AO823-1)</f>
        <v>1.3925717100961243E-2</v>
      </c>
      <c r="AQ822" s="32">
        <v>39335</v>
      </c>
      <c r="AR822" s="47">
        <v>1.7292700000000001</v>
      </c>
      <c r="AS822" s="36">
        <f>IF(ISBLANK(AR823),"",Short4[[#This Row],[Adj Close]]/AR823-1)</f>
        <v>1.6260568723220237E-2</v>
      </c>
      <c r="AT822" s="40">
        <v>39335</v>
      </c>
      <c r="AU822" s="42">
        <v>35.488093999999997</v>
      </c>
      <c r="AV822" s="39">
        <f>IF(ISBLANK(AU823),"",Short5[[#This Row],[Adj Close]]/AU823-1)</f>
        <v>4.3103780468150887E-2</v>
      </c>
      <c r="AZ822" s="40">
        <v>39335</v>
      </c>
      <c r="BA822" s="42">
        <v>14.81254</v>
      </c>
      <c r="BB822" s="39">
        <f>IF(ISBLANK(BA823),"",Short7[[#This Row],[Adj Close]]/BA823-1)</f>
        <v>2.7027049514044998E-2</v>
      </c>
    </row>
    <row r="823" spans="1:54" x14ac:dyDescent="0.25">
      <c r="A823" s="40">
        <v>39328</v>
      </c>
      <c r="B823" s="42">
        <v>1453.5500489999999</v>
      </c>
      <c r="C823" s="39">
        <f>IF(ISBLANK(B824), "", GSPC[[#This Row],[Adj Close]]/B824-1)</f>
        <v>-1.3867082638736261E-2</v>
      </c>
      <c r="G823" s="32">
        <v>39328</v>
      </c>
      <c r="H823">
        <v>23.646426999999999</v>
      </c>
      <c r="I823" s="36">
        <f>IF(ISBLANK(H824),"",Long1[[#This Row],[Adj Close]]/H824-1)</f>
        <v>-2.1049093008799757E-2</v>
      </c>
      <c r="P823" s="40">
        <v>39328</v>
      </c>
      <c r="Q823" s="38">
        <v>30.897751</v>
      </c>
      <c r="R823" s="39">
        <f>IF(ISBLANK(Q824),"",Long4[[#This Row],[Adj Close]]/Q824-1)</f>
        <v>1.8910844846407482E-2</v>
      </c>
      <c r="V823" s="40">
        <v>39328</v>
      </c>
      <c r="W823" s="38">
        <v>22.17</v>
      </c>
      <c r="X823" s="39">
        <f>IF(ISBLANK(W824),"",Long6[[#This Row],[Adj Close]]/W824-1)</f>
        <v>-2.69914417379854E-2</v>
      </c>
      <c r="Y823" s="32">
        <v>39328</v>
      </c>
      <c r="Z823">
        <v>43.526524000000002</v>
      </c>
      <c r="AA823" s="36">
        <f>IF(ISBLANK(Z824),"",Long7[[#This Row],[Adj Close]]/Z824-1)</f>
        <v>-6.6091921530608944E-2</v>
      </c>
      <c r="AE823" s="32">
        <v>39328</v>
      </c>
      <c r="AF823" s="47">
        <v>22.387834999999999</v>
      </c>
      <c r="AG823" s="36">
        <f>IF(ISBLANK(AF824),"",Short0[[#This Row],[Adj Close]]/AF824-1)</f>
        <v>-6.1902842788875923E-2</v>
      </c>
      <c r="AH823" s="40">
        <v>39328</v>
      </c>
      <c r="AI823" s="42">
        <v>27.912562999999999</v>
      </c>
      <c r="AJ823" s="39">
        <f>IF(ISBLANK(AH824),"",Short1[[#This Row],[Adj Close]]/AH824-1)</f>
        <v>-0.99929013598331684</v>
      </c>
      <c r="AN823" s="40">
        <v>39328</v>
      </c>
      <c r="AO823" s="42">
        <v>13.808481</v>
      </c>
      <c r="AP823" s="39">
        <f>IF(ISBLANK(AO824),"",Short3[[#This Row],[Adj Close]]/AO824-1)</f>
        <v>-1.3246741092676206E-3</v>
      </c>
      <c r="AQ823" s="32">
        <v>39328</v>
      </c>
      <c r="AR823" s="47">
        <v>1.7016009999999999</v>
      </c>
      <c r="AS823" s="36">
        <f>IF(ISBLANK(AR824),"",Short4[[#This Row],[Adj Close]]/AR824-1)</f>
        <v>-1.6000393229513077E-2</v>
      </c>
      <c r="AT823" s="40">
        <v>39328</v>
      </c>
      <c r="AU823" s="42">
        <v>34.021633000000001</v>
      </c>
      <c r="AV823" s="39">
        <f>IF(ISBLANK(AU824),"",Short5[[#This Row],[Adj Close]]/AU824-1)</f>
        <v>2.1418281392813876E-2</v>
      </c>
      <c r="AZ823" s="40">
        <v>39328</v>
      </c>
      <c r="BA823" s="42">
        <v>14.422736</v>
      </c>
      <c r="BB823" s="39">
        <f>IF(ISBLANK(BA824),"",Short7[[#This Row],[Adj Close]]/BA824-1)</f>
        <v>2.7101408992395992E-3</v>
      </c>
    </row>
    <row r="824" spans="1:54" x14ac:dyDescent="0.25">
      <c r="A824" s="40">
        <v>39321</v>
      </c>
      <c r="B824" s="42">
        <v>1473.98999</v>
      </c>
      <c r="C824" s="39">
        <f>IF(ISBLANK(B825), "", GSPC[[#This Row],[Adj Close]]/B825-1)</f>
        <v>-3.6366865748145294E-3</v>
      </c>
      <c r="G824" s="32">
        <v>39321</v>
      </c>
      <c r="H824">
        <v>24.154865000000001</v>
      </c>
      <c r="I824" s="36">
        <f>IF(ISBLANK(H825),"",Long1[[#This Row],[Adj Close]]/H825-1)</f>
        <v>1.1589941402000647E-2</v>
      </c>
      <c r="P824" s="40">
        <v>39321</v>
      </c>
      <c r="Q824" s="38">
        <v>30.324293000000001</v>
      </c>
      <c r="R824" s="39">
        <f>IF(ISBLANK(Q825),"",Long4[[#This Row],[Adj Close]]/Q825-1)</f>
        <v>2.4409935410165673E-2</v>
      </c>
      <c r="V824" s="40">
        <v>39321</v>
      </c>
      <c r="W824" s="38">
        <v>22.785</v>
      </c>
      <c r="X824" s="39">
        <f>IF(ISBLANK(W825),"",Long6[[#This Row],[Adj Close]]/W825-1)</f>
        <v>-1.3636363636363669E-2</v>
      </c>
      <c r="Y824" s="32">
        <v>39321</v>
      </c>
      <c r="Z824">
        <v>46.606861000000002</v>
      </c>
      <c r="AA824" s="36">
        <f>IF(ISBLANK(Z825),"",Long7[[#This Row],[Adj Close]]/Z825-1)</f>
        <v>-3.3333390716392963E-2</v>
      </c>
      <c r="AE824" s="32">
        <v>39321</v>
      </c>
      <c r="AF824" s="47">
        <v>23.865155999999999</v>
      </c>
      <c r="AG824" s="36">
        <f>IF(ISBLANK(AF825),"",Short0[[#This Row],[Adj Close]]/AF825-1)</f>
        <v>-5.4515342146336465E-2</v>
      </c>
      <c r="AH824" s="40">
        <v>39321</v>
      </c>
      <c r="AI824" s="42">
        <v>28.629095</v>
      </c>
      <c r="AJ824" s="39">
        <f>IF(ISBLANK(AH825),"",Short1[[#This Row],[Adj Close]]/AH825-1)</f>
        <v>-0.99927178371572467</v>
      </c>
      <c r="AN824" s="40">
        <v>39321</v>
      </c>
      <c r="AO824" s="42">
        <v>13.826796999999999</v>
      </c>
      <c r="AP824" s="39">
        <f>IF(ISBLANK(AO825),"",Short3[[#This Row],[Adj Close]]/AO825-1)</f>
        <v>-8.5357384480744258E-3</v>
      </c>
      <c r="AQ824" s="32">
        <v>39321</v>
      </c>
      <c r="AR824" s="47">
        <v>1.7292700000000001</v>
      </c>
      <c r="AS824" s="36">
        <f>IF(ISBLANK(AR825),"",Short4[[#This Row],[Adj Close]]/AR825-1)</f>
        <v>-7.9364168747245722E-3</v>
      </c>
      <c r="AT824" s="40">
        <v>39321</v>
      </c>
      <c r="AU824" s="42">
        <v>33.308228</v>
      </c>
      <c r="AV824" s="39">
        <f>IF(ISBLANK(AU825),"",Short5[[#This Row],[Adj Close]]/AU825-1)</f>
        <v>2.4128565811970315E-2</v>
      </c>
      <c r="AZ824" s="40">
        <v>39321</v>
      </c>
      <c r="BA824" s="42">
        <v>14.383754</v>
      </c>
      <c r="BB824" s="39">
        <f>IF(ISBLANK(BA825),"",Short7[[#This Row],[Adj Close]]/BA825-1)</f>
        <v>-3.213111833092519E-2</v>
      </c>
    </row>
    <row r="825" spans="1:54" x14ac:dyDescent="0.25">
      <c r="A825" s="40">
        <v>39314</v>
      </c>
      <c r="B825" s="42">
        <v>1479.369995</v>
      </c>
      <c r="C825" s="39">
        <f>IF(ISBLANK(B826), "", GSPC[[#This Row],[Adj Close]]/B826-1)</f>
        <v>2.3119946445963713E-2</v>
      </c>
      <c r="G825" s="32">
        <v>39314</v>
      </c>
      <c r="H825">
        <v>23.878119000000002</v>
      </c>
      <c r="I825" s="36">
        <f>IF(ISBLANK(H826),"",Long1[[#This Row],[Adj Close]]/H826-1)</f>
        <v>4.477598422106488E-2</v>
      </c>
      <c r="P825" s="40">
        <v>39314</v>
      </c>
      <c r="Q825" s="38">
        <v>29.601717000000001</v>
      </c>
      <c r="R825" s="39">
        <f>IF(ISBLANK(Q826),"",Long4[[#This Row],[Adj Close]]/Q826-1)</f>
        <v>1.053796828378406E-2</v>
      </c>
      <c r="V825" s="40">
        <v>39314</v>
      </c>
      <c r="W825" s="38">
        <v>23.1</v>
      </c>
      <c r="X825" s="39">
        <f>IF(ISBLANK(W826),"",Long6[[#This Row],[Adj Close]]/W826-1)</f>
        <v>8.5526264777901151E-2</v>
      </c>
      <c r="Y825" s="32">
        <v>39314</v>
      </c>
      <c r="Z825">
        <v>48.213996999999999</v>
      </c>
      <c r="AA825" s="36">
        <f>IF(ISBLANK(Z826),"",Long7[[#This Row],[Adj Close]]/Z826-1)</f>
        <v>0.18032788851754167</v>
      </c>
      <c r="AE825" s="32">
        <v>39314</v>
      </c>
      <c r="AF825" s="47">
        <v>25.241188000000001</v>
      </c>
      <c r="AG825" s="36">
        <f>IF(ISBLANK(AF826),"",Short0[[#This Row],[Adj Close]]/AF826-1)</f>
        <v>-1.7417058954692921E-2</v>
      </c>
      <c r="AH825" s="40">
        <v>39314</v>
      </c>
      <c r="AI825" s="42">
        <v>28.687721</v>
      </c>
      <c r="AJ825" s="39">
        <f>IF(ISBLANK(AH826),"",Short1[[#This Row],[Adj Close]]/AH826-1)</f>
        <v>-0.99927016254102319</v>
      </c>
      <c r="AN825" s="40">
        <v>39314</v>
      </c>
      <c r="AO825" s="42">
        <v>13.945835000000001</v>
      </c>
      <c r="AP825" s="39">
        <f>IF(ISBLANK(AO826),"",Short3[[#This Row],[Adj Close]]/AO826-1)</f>
        <v>1.5333271836967644E-2</v>
      </c>
      <c r="AQ825" s="32">
        <v>39314</v>
      </c>
      <c r="AR825" s="47">
        <v>1.743104</v>
      </c>
      <c r="AS825" s="36">
        <f>IF(ISBLANK(AR826),"",Short4[[#This Row],[Adj Close]]/AR826-1)</f>
        <v>7.9999074754086852E-3</v>
      </c>
      <c r="AT825" s="40">
        <v>39314</v>
      </c>
      <c r="AU825" s="42">
        <v>32.523482999999999</v>
      </c>
      <c r="AV825" s="39">
        <f>IF(ISBLANK(AU826),"",Short5[[#This Row],[Adj Close]]/AU826-1)</f>
        <v>0.14067330606321837</v>
      </c>
      <c r="AZ825" s="40">
        <v>39314</v>
      </c>
      <c r="BA825" s="42">
        <v>14.861262999999999</v>
      </c>
      <c r="BB825" s="39">
        <f>IF(ISBLANK(BA826),"",Short7[[#This Row],[Adj Close]]/BA826-1)</f>
        <v>-6.1538636410279901E-2</v>
      </c>
    </row>
    <row r="826" spans="1:54" x14ac:dyDescent="0.25">
      <c r="A826" s="40">
        <v>39307</v>
      </c>
      <c r="B826" s="42">
        <v>1445.9399410000001</v>
      </c>
      <c r="C826" s="39">
        <f>IF(ISBLANK(B827), "", GSPC[[#This Row],[Adj Close]]/B827-1)</f>
        <v>-5.2970982640428987E-3</v>
      </c>
      <c r="G826" s="32">
        <v>39307</v>
      </c>
      <c r="H826">
        <v>22.854773999999999</v>
      </c>
      <c r="I826" s="36">
        <f>IF(ISBLANK(H827),"",Long1[[#This Row],[Adj Close]]/H827-1)</f>
        <v>-9.484040313596509E-3</v>
      </c>
      <c r="P826" s="40">
        <v>39307</v>
      </c>
      <c r="Q826" s="38">
        <v>29.293028</v>
      </c>
      <c r="R826" s="39">
        <f>IF(ISBLANK(Q827),"",Long4[[#This Row],[Adj Close]]/Q827-1)</f>
        <v>-3.9702099110922928E-2</v>
      </c>
      <c r="V826" s="40">
        <v>39307</v>
      </c>
      <c r="W826" s="38">
        <v>21.280000999999999</v>
      </c>
      <c r="X826" s="39">
        <f>IF(ISBLANK(W827),"",Long6[[#This Row],[Adj Close]]/W827-1)</f>
        <v>1.5994318453091294E-2</v>
      </c>
      <c r="Y826" s="32">
        <v>39307</v>
      </c>
      <c r="Z826">
        <v>40.847968999999999</v>
      </c>
      <c r="AA826" s="36">
        <f>IF(ISBLANK(Z827),"",Long7[[#This Row],[Adj Close]]/Z827-1)</f>
        <v>-0.10948900701626751</v>
      </c>
      <c r="AE826" s="32">
        <v>39307</v>
      </c>
      <c r="AF826" s="47">
        <v>25.688607999999999</v>
      </c>
      <c r="AG826" s="36">
        <f>IF(ISBLANK(AF827),"",Short0[[#This Row],[Adj Close]]/AF827-1)</f>
        <v>-0.14160806072705223</v>
      </c>
      <c r="AH826" s="40">
        <v>39307</v>
      </c>
      <c r="AI826" s="42">
        <v>28.446707</v>
      </c>
      <c r="AJ826" s="39">
        <f>IF(ISBLANK(AH827),"",Short1[[#This Row],[Adj Close]]/AH827-1)</f>
        <v>-0.99927616521628504</v>
      </c>
      <c r="AN826" s="40">
        <v>39307</v>
      </c>
      <c r="AO826" s="42">
        <v>13.735229</v>
      </c>
      <c r="AP826" s="39">
        <f>IF(ISBLANK(AO827),"",Short3[[#This Row],[Adj Close]]/AO827-1)</f>
        <v>2.3192523481448513E-2</v>
      </c>
      <c r="AQ826" s="32">
        <v>39307</v>
      </c>
      <c r="AR826" s="47">
        <v>1.7292700000000001</v>
      </c>
      <c r="AS826" s="36">
        <f>IF(ISBLANK(AR827),"",Short4[[#This Row],[Adj Close]]/AR827-1)</f>
        <v>-8.7591279388797405E-2</v>
      </c>
      <c r="AT826" s="40">
        <v>39307</v>
      </c>
      <c r="AU826" s="42">
        <v>28.512530999999999</v>
      </c>
      <c r="AV826" s="39">
        <f>IF(ISBLANK(AU827),"",Short5[[#This Row],[Adj Close]]/AU827-1)</f>
        <v>-8.7981822158040179E-2</v>
      </c>
      <c r="AZ826" s="40">
        <v>39307</v>
      </c>
      <c r="BA826" s="42">
        <v>15.835775</v>
      </c>
      <c r="BB826" s="39">
        <f>IF(ISBLANK(BA827),"",Short7[[#This Row],[Adj Close]]/BA827-1)</f>
        <v>-3.5035544418671405E-2</v>
      </c>
    </row>
    <row r="827" spans="1:54" x14ac:dyDescent="0.25">
      <c r="A827" s="40">
        <v>39300</v>
      </c>
      <c r="B827" s="42">
        <v>1453.6400149999999</v>
      </c>
      <c r="C827" s="39">
        <f>IF(ISBLANK(B828), "", GSPC[[#This Row],[Adj Close]]/B828-1)</f>
        <v>1.4360846826169338E-2</v>
      </c>
      <c r="G827" s="32">
        <v>39300</v>
      </c>
      <c r="H827">
        <v>23.073605000000001</v>
      </c>
      <c r="I827" s="36">
        <f>IF(ISBLANK(H828),"",Long1[[#This Row],[Adj Close]]/H828-1)</f>
        <v>-4.932377597722748E-2</v>
      </c>
      <c r="P827" s="40">
        <v>39300</v>
      </c>
      <c r="Q827" s="38">
        <v>30.504104999999999</v>
      </c>
      <c r="R827" s="39">
        <f>IF(ISBLANK(Q828),"",Long4[[#This Row],[Adj Close]]/Q828-1)</f>
        <v>2.7881649181105139E-3</v>
      </c>
      <c r="V827" s="40">
        <v>39300</v>
      </c>
      <c r="W827" s="38">
        <v>20.945</v>
      </c>
      <c r="X827" s="39">
        <f>IF(ISBLANK(W828),"",Long6[[#This Row],[Adj Close]]/W828-1)</f>
        <v>-0.11268798983266259</v>
      </c>
      <c r="Y827" s="32">
        <v>39300</v>
      </c>
      <c r="Z827">
        <v>45.870258</v>
      </c>
      <c r="AA827" s="36">
        <f>IF(ISBLANK(Z828),"",Long7[[#This Row],[Adj Close]]/Z828-1)</f>
        <v>-0.12179494530835033</v>
      </c>
      <c r="AE827" s="32">
        <v>39300</v>
      </c>
      <c r="AF827" s="47">
        <v>29.926431999999998</v>
      </c>
      <c r="AG827" s="36">
        <f>IF(ISBLANK(AF828),"",Short0[[#This Row],[Adj Close]]/AF828-1)</f>
        <v>0.13490373234436914</v>
      </c>
      <c r="AH827" s="40">
        <v>39300</v>
      </c>
      <c r="AI827" s="42">
        <v>29.371700000000001</v>
      </c>
      <c r="AJ827" s="39">
        <f>IF(ISBLANK(AH828),"",Short1[[#This Row],[Adj Close]]/AH828-1)</f>
        <v>-0.99925249535540683</v>
      </c>
      <c r="AN827" s="40">
        <v>39300</v>
      </c>
      <c r="AO827" s="42">
        <v>13.423895</v>
      </c>
      <c r="AP827" s="39">
        <f>IF(ISBLANK(AO828),"",Short3[[#This Row],[Adj Close]]/AO828-1)</f>
        <v>-6.8615036933754592E-2</v>
      </c>
      <c r="AQ827" s="32">
        <v>39300</v>
      </c>
      <c r="AR827" s="47">
        <v>1.8952800000000001</v>
      </c>
      <c r="AS827" s="36">
        <f>IF(ISBLANK(AR828),"",Short4[[#This Row],[Adj Close]]/AR828-1)</f>
        <v>3.7878899890422701E-2</v>
      </c>
      <c r="AT827" s="40">
        <v>39300</v>
      </c>
      <c r="AU827" s="42">
        <v>31.263117000000001</v>
      </c>
      <c r="AV827" s="39">
        <f>IF(ISBLANK(AU828),"",Short5[[#This Row],[Adj Close]]/AU828-1)</f>
        <v>-1.0132026621014756E-3</v>
      </c>
      <c r="AZ827" s="40">
        <v>39300</v>
      </c>
      <c r="BA827" s="42">
        <v>16.410734000000001</v>
      </c>
      <c r="BB827" s="39">
        <f>IF(ISBLANK(BA828),"",Short7[[#This Row],[Adj Close]]/BA828-1)</f>
        <v>0.13706973951389378</v>
      </c>
    </row>
    <row r="828" spans="1:54" x14ac:dyDescent="0.25">
      <c r="A828" s="40">
        <v>39293</v>
      </c>
      <c r="B828" s="42">
        <v>1433.0600589999999</v>
      </c>
      <c r="C828" s="39">
        <f>IF(ISBLANK(B829), "", GSPC[[#This Row],[Adj Close]]/B829-1)</f>
        <v>-1.7745565557101273E-2</v>
      </c>
      <c r="G828" s="32">
        <v>39293</v>
      </c>
      <c r="H828">
        <v>24.270728999999999</v>
      </c>
      <c r="I828" s="36">
        <f>IF(ISBLANK(H829),"",Long1[[#This Row],[Adj Close]]/H829-1)</f>
        <v>3.8853983720572582E-2</v>
      </c>
      <c r="P828" s="40">
        <v>39293</v>
      </c>
      <c r="Q828" s="38">
        <v>30.419291000000001</v>
      </c>
      <c r="R828" s="39">
        <f>IF(ISBLANK(Q829),"",Long4[[#This Row],[Adj Close]]/Q829-1)</f>
        <v>5.7199755751806691E-3</v>
      </c>
      <c r="V828" s="40">
        <v>39293</v>
      </c>
      <c r="W828" s="38">
        <v>23.605</v>
      </c>
      <c r="X828" s="39">
        <f>IF(ISBLANK(W829),"",Long6[[#This Row],[Adj Close]]/W829-1)</f>
        <v>3.7354473186309578E-2</v>
      </c>
      <c r="Y828" s="32">
        <v>39293</v>
      </c>
      <c r="Z828">
        <v>52.231831</v>
      </c>
      <c r="AA828" s="36">
        <f>IF(ISBLANK(Z829),"",Long7[[#This Row],[Adj Close]]/Z829-1)</f>
        <v>-2.4999950533035498E-2</v>
      </c>
      <c r="AE828" s="32">
        <v>39293</v>
      </c>
      <c r="AF828" s="47">
        <v>26.369136999999998</v>
      </c>
      <c r="AG828" s="36">
        <f>IF(ISBLANK(AF829),"",Short0[[#This Row],[Adj Close]]/AF829-1)</f>
        <v>1.0621337838927936E-2</v>
      </c>
      <c r="AH828" s="40">
        <v>39293</v>
      </c>
      <c r="AI828" s="42">
        <v>28.414135000000002</v>
      </c>
      <c r="AJ828" s="39">
        <f>IF(ISBLANK(AH829),"",Short1[[#This Row],[Adj Close]]/AH829-1)</f>
        <v>-0.99927673636919001</v>
      </c>
      <c r="AN828" s="40">
        <v>39293</v>
      </c>
      <c r="AO828" s="42">
        <v>14.412832</v>
      </c>
      <c r="AP828" s="39">
        <f>IF(ISBLANK(AO829),"",Short3[[#This Row],[Adj Close]]/AO829-1)</f>
        <v>-3.7975434230587135E-3</v>
      </c>
      <c r="AQ828" s="32">
        <v>39293</v>
      </c>
      <c r="AR828" s="47">
        <v>1.826109</v>
      </c>
      <c r="AS828" s="36">
        <f>IF(ISBLANK(AR829),"",Short4[[#This Row],[Adj Close]]/AR829-1)</f>
        <v>0</v>
      </c>
      <c r="AT828" s="40">
        <v>39293</v>
      </c>
      <c r="AU828" s="42">
        <v>31.294824999999999</v>
      </c>
      <c r="AV828" s="39">
        <f>IF(ISBLANK(AU829),"",Short5[[#This Row],[Adj Close]]/AU829-1)</f>
        <v>0.14071039371769234</v>
      </c>
      <c r="AZ828" s="40">
        <v>39293</v>
      </c>
      <c r="BA828" s="42">
        <v>14.432478</v>
      </c>
      <c r="BB828" s="39">
        <f>IF(ISBLANK(BA829),"",Short7[[#This Row],[Adj Close]]/BA829-1)</f>
        <v>7.3188240590245757E-2</v>
      </c>
    </row>
    <row r="829" spans="1:54" x14ac:dyDescent="0.25">
      <c r="A829" s="40">
        <v>39286</v>
      </c>
      <c r="B829" s="42">
        <v>1458.9499510000001</v>
      </c>
      <c r="C829" s="39">
        <f>IF(ISBLANK(B830), "", GSPC[[#This Row],[Adj Close]]/B830-1)</f>
        <v>-4.8986393439588882E-2</v>
      </c>
      <c r="G829" s="32">
        <v>39286</v>
      </c>
      <c r="H829">
        <v>23.362984000000001</v>
      </c>
      <c r="I829" s="36">
        <f>IF(ISBLANK(H830),"",Long1[[#This Row],[Adj Close]]/H830-1)</f>
        <v>-3.044736815021365E-2</v>
      </c>
      <c r="P829" s="40">
        <v>39286</v>
      </c>
      <c r="Q829" s="38">
        <v>30.246282999999998</v>
      </c>
      <c r="R829" s="39">
        <f>IF(ISBLANK(Q830),"",Long4[[#This Row],[Adj Close]]/Q830-1)</f>
        <v>-6.6973269679003411E-2</v>
      </c>
      <c r="V829" s="40">
        <v>39286</v>
      </c>
      <c r="W829" s="38">
        <v>22.754999000000002</v>
      </c>
      <c r="X829" s="39">
        <f>IF(ISBLANK(W830),"",Long6[[#This Row],[Adj Close]]/W830-1)</f>
        <v>4.8617417114404704E-2</v>
      </c>
      <c r="Y829" s="32">
        <v>39286</v>
      </c>
      <c r="Z829">
        <v>53.571106</v>
      </c>
      <c r="AA829" s="36">
        <f>IF(ISBLANK(Z830),"",Long7[[#This Row],[Adj Close]]/Z830-1)</f>
        <v>-1.2345700407586646E-2</v>
      </c>
      <c r="AE829" s="32">
        <v>39286</v>
      </c>
      <c r="AF829" s="47">
        <v>26.092005</v>
      </c>
      <c r="AG829" s="36">
        <f>IF(ISBLANK(AF830),"",Short0[[#This Row],[Adj Close]]/AF830-1)</f>
        <v>-6.4438489836491586E-2</v>
      </c>
      <c r="AH829" s="40">
        <v>39286</v>
      </c>
      <c r="AI829" s="42">
        <v>28.798469999999998</v>
      </c>
      <c r="AJ829" s="39">
        <f>IF(ISBLANK(AH830),"",Short1[[#This Row],[Adj Close]]/AH830-1)</f>
        <v>-0.99926682272970291</v>
      </c>
      <c r="AN829" s="40">
        <v>39286</v>
      </c>
      <c r="AO829" s="42">
        <v>14.467774</v>
      </c>
      <c r="AP829" s="39">
        <f>IF(ISBLANK(AO830),"",Short3[[#This Row],[Adj Close]]/AO830-1)</f>
        <v>-9.4036679438519455E-2</v>
      </c>
      <c r="AQ829" s="32">
        <v>39286</v>
      </c>
      <c r="AR829" s="47">
        <v>1.826109</v>
      </c>
      <c r="AS829" s="36">
        <f>IF(ISBLANK(AR830),"",Short4[[#This Row],[Adj Close]]/AR830-1)</f>
        <v>-4.3478283643616833E-2</v>
      </c>
      <c r="AT829" s="40">
        <v>39286</v>
      </c>
      <c r="AU829" s="42">
        <v>27.434505000000001</v>
      </c>
      <c r="AV829" s="39">
        <f>IF(ISBLANK(AU830),"",Short5[[#This Row],[Adj Close]]/AU830-1)</f>
        <v>-0.10775975196997256</v>
      </c>
      <c r="AZ829" s="40">
        <v>39286</v>
      </c>
      <c r="BA829" s="42">
        <v>13.448226</v>
      </c>
      <c r="BB829" s="39">
        <f>IF(ISBLANK(BA830),"",Short7[[#This Row],[Adj Close]]/BA830-1)</f>
        <v>-0.13479625881586821</v>
      </c>
    </row>
    <row r="830" spans="1:54" x14ac:dyDescent="0.25">
      <c r="A830" s="40">
        <v>39279</v>
      </c>
      <c r="B830" s="42">
        <v>1534.099976</v>
      </c>
      <c r="C830" s="39">
        <f>IF(ISBLANK(B831), "", GSPC[[#This Row],[Adj Close]]/B831-1)</f>
        <v>-1.1851867310789022E-2</v>
      </c>
      <c r="G830" s="32">
        <v>39279</v>
      </c>
      <c r="H830">
        <v>24.096664000000001</v>
      </c>
      <c r="I830" s="36">
        <f>IF(ISBLANK(H831),"",Long1[[#This Row],[Adj Close]]/H831-1)</f>
        <v>-1.3220430905893643E-3</v>
      </c>
      <c r="P830" s="40">
        <v>39279</v>
      </c>
      <c r="Q830" s="38">
        <v>32.417380999999999</v>
      </c>
      <c r="R830" s="39">
        <f>IF(ISBLANK(Q831),"",Long4[[#This Row],[Adj Close]]/Q831-1)</f>
        <v>3.6761913696379267E-3</v>
      </c>
      <c r="V830" s="40">
        <v>39279</v>
      </c>
      <c r="W830" s="38">
        <v>21.700001</v>
      </c>
      <c r="X830" s="39">
        <f>IF(ISBLANK(W831),"",Long6[[#This Row],[Adj Close]]/W831-1)</f>
        <v>4.856250302005316E-2</v>
      </c>
      <c r="Y830" s="32">
        <v>39279</v>
      </c>
      <c r="Z830">
        <v>54.240746000000001</v>
      </c>
      <c r="AA830" s="36">
        <f>IF(ISBLANK(Z831),"",Long7[[#This Row],[Adj Close]]/Z831-1)</f>
        <v>-3.6900615721727759E-3</v>
      </c>
      <c r="AE830" s="32">
        <v>39279</v>
      </c>
      <c r="AF830" s="47">
        <v>27.889139</v>
      </c>
      <c r="AG830" s="36">
        <f>IF(ISBLANK(AF831),"",Short0[[#This Row],[Adj Close]]/AF831-1)</f>
        <v>-8.7637615091574306E-2</v>
      </c>
      <c r="AH830" s="40">
        <v>39279</v>
      </c>
      <c r="AI830" s="42">
        <v>30.212005999999999</v>
      </c>
      <c r="AJ830" s="39">
        <f>IF(ISBLANK(AH831),"",Short1[[#This Row],[Adj Close]]/AH831-1)</f>
        <v>-0.99923069856386226</v>
      </c>
      <c r="AN830" s="40">
        <v>39279</v>
      </c>
      <c r="AO830" s="42">
        <v>15.969492000000001</v>
      </c>
      <c r="AP830" s="39">
        <f>IF(ISBLANK(AO831),"",Short3[[#This Row],[Adj Close]]/AO831-1)</f>
        <v>-2.5698284485017542E-2</v>
      </c>
      <c r="AQ830" s="32">
        <v>39279</v>
      </c>
      <c r="AR830" s="47">
        <v>1.909114</v>
      </c>
      <c r="AS830" s="36">
        <f>IF(ISBLANK(AR831),"",Short4[[#This Row],[Adj Close]]/AR831-1)</f>
        <v>1.4706249717637121E-2</v>
      </c>
      <c r="AT830" s="40">
        <v>39279</v>
      </c>
      <c r="AU830" s="42">
        <v>30.747890000000002</v>
      </c>
      <c r="AV830" s="39">
        <f>IF(ISBLANK(AU831),"",Short5[[#This Row],[Adj Close]]/AU831-1)</f>
        <v>-4.9031702479342854E-2</v>
      </c>
      <c r="AZ830" s="40">
        <v>39279</v>
      </c>
      <c r="BA830" s="42">
        <v>15.543421</v>
      </c>
      <c r="BB830" s="39">
        <f>IF(ISBLANK(BA831),"",Short7[[#This Row],[Adj Close]]/BA831-1)</f>
        <v>3.8411638660441838E-2</v>
      </c>
    </row>
    <row r="831" spans="1:54" x14ac:dyDescent="0.25">
      <c r="A831" s="40">
        <v>39272</v>
      </c>
      <c r="B831" s="42">
        <v>1552.5</v>
      </c>
      <c r="C831" s="39">
        <f>IF(ISBLANK(B832), "", GSPC[[#This Row],[Adj Close]]/B832-1)</f>
        <v>1.4414194512974987E-2</v>
      </c>
      <c r="G831" s="32">
        <v>39272</v>
      </c>
      <c r="H831">
        <v>24.128563</v>
      </c>
      <c r="I831" s="36">
        <f>IF(ISBLANK(H832),"",Long1[[#This Row],[Adj Close]]/H832-1)</f>
        <v>1.150001054319949E-2</v>
      </c>
      <c r="P831" s="40">
        <v>39272</v>
      </c>
      <c r="Q831" s="38">
        <v>32.298645</v>
      </c>
      <c r="R831" s="39">
        <f>IF(ISBLANK(Q832),"",Long4[[#This Row],[Adj Close]]/Q832-1)</f>
        <v>4.2482592795897833E-2</v>
      </c>
      <c r="V831" s="40">
        <v>39272</v>
      </c>
      <c r="W831" s="38">
        <v>20.695</v>
      </c>
      <c r="X831" s="39">
        <f>IF(ISBLANK(W832),"",Long6[[#This Row],[Adj Close]]/W832-1)</f>
        <v>3.423288355822085E-2</v>
      </c>
      <c r="Y831" s="32">
        <v>39272</v>
      </c>
      <c r="Z831">
        <v>54.441639000000002</v>
      </c>
      <c r="AA831" s="36">
        <f>IF(ISBLANK(Z832),"",Long7[[#This Row],[Adj Close]]/Z832-1)</f>
        <v>4.9444028109391081E-3</v>
      </c>
      <c r="AE831" s="32">
        <v>39272</v>
      </c>
      <c r="AF831" s="47">
        <v>30.568049999999999</v>
      </c>
      <c r="AG831" s="36">
        <f>IF(ISBLANK(AF832),"",Short0[[#This Row],[Adj Close]]/AF832-1)</f>
        <v>-1.7543448031819842E-2</v>
      </c>
      <c r="AH831" s="40">
        <v>39272</v>
      </c>
      <c r="AI831" s="42">
        <v>30.843872000000001</v>
      </c>
      <c r="AJ831" s="39">
        <f>IF(ISBLANK(AH832),"",Short1[[#This Row],[Adj Close]]/AH832-1)</f>
        <v>-0.99921446906914557</v>
      </c>
      <c r="AN831" s="40">
        <v>39272</v>
      </c>
      <c r="AO831" s="42">
        <v>16.390705000000001</v>
      </c>
      <c r="AP831" s="39">
        <f>IF(ISBLANK(AO832),"",Short3[[#This Row],[Adj Close]]/AO832-1)</f>
        <v>-8.3103527159479329E-3</v>
      </c>
      <c r="AQ831" s="32">
        <v>39272</v>
      </c>
      <c r="AR831" s="47">
        <v>1.881445</v>
      </c>
      <c r="AS831" s="36">
        <f>IF(ISBLANK(AR832),"",Short4[[#This Row],[Adj Close]]/AR832-1)</f>
        <v>-2.158300692478432E-2</v>
      </c>
      <c r="AT831" s="40">
        <v>39272</v>
      </c>
      <c r="AU831" s="42">
        <v>32.333244000000001</v>
      </c>
      <c r="AV831" s="39">
        <f>IF(ISBLANK(AU832),"",Short5[[#This Row],[Adj Close]]/AU832-1)</f>
        <v>4.3222303629636416E-2</v>
      </c>
      <c r="AZ831" s="40">
        <v>39272</v>
      </c>
      <c r="BA831" s="42">
        <v>14.968458</v>
      </c>
      <c r="BB831" s="39">
        <f>IF(ISBLANK(BA832),"",Short7[[#This Row],[Adj Close]]/BA832-1)</f>
        <v>-1.158303656859172E-2</v>
      </c>
    </row>
    <row r="832" spans="1:54" x14ac:dyDescent="0.25">
      <c r="A832" s="40">
        <v>39265</v>
      </c>
      <c r="B832" s="42">
        <v>1530.4399410000001</v>
      </c>
      <c r="C832" s="39">
        <f>IF(ISBLANK(B833), "", GSPC[[#This Row],[Adj Close]]/B833-1)</f>
        <v>1.8019732884873019E-2</v>
      </c>
      <c r="G832" s="32">
        <v>39265</v>
      </c>
      <c r="H832">
        <v>23.854239</v>
      </c>
      <c r="I832" s="36">
        <f>IF(ISBLANK(H833),"",Long1[[#This Row],[Adj Close]]/H833-1)</f>
        <v>2.2982525545895749E-2</v>
      </c>
      <c r="P832" s="40">
        <v>39265</v>
      </c>
      <c r="Q832" s="38">
        <v>30.982430999999998</v>
      </c>
      <c r="R832" s="39">
        <f>IF(ISBLANK(Q833),"",Long4[[#This Row],[Adj Close]]/Q833-1)</f>
        <v>1.5680709202908982E-2</v>
      </c>
      <c r="V832" s="40">
        <v>39265</v>
      </c>
      <c r="W832" s="38">
        <v>20.010000000000002</v>
      </c>
      <c r="X832" s="39">
        <f>IF(ISBLANK(W833),"",Long6[[#This Row],[Adj Close]]/W833-1)</f>
        <v>2.2222170001421793E-2</v>
      </c>
      <c r="Y832" s="32">
        <v>39265</v>
      </c>
      <c r="Z832">
        <v>54.173782000000003</v>
      </c>
      <c r="AA832" s="36">
        <f>IF(ISBLANK(Z833),"",Long7[[#This Row],[Adj Close]]/Z833-1)</f>
        <v>-4.260351955165087E-2</v>
      </c>
      <c r="AE832" s="32">
        <v>39265</v>
      </c>
      <c r="AF832" s="47">
        <v>31.113894999999999</v>
      </c>
      <c r="AG832" s="36">
        <f>IF(ISBLANK(AF833),"",Short0[[#This Row],[Adj Close]]/AF833-1)</f>
        <v>1.3402302073205252E-2</v>
      </c>
      <c r="AH832" s="40">
        <v>39265</v>
      </c>
      <c r="AI832" s="42">
        <v>31.396882999999999</v>
      </c>
      <c r="AJ832" s="39">
        <f>IF(ISBLANK(AH833),"",Short1[[#This Row],[Adj Close]]/AH833-1)</f>
        <v>-0.99920024242192673</v>
      </c>
      <c r="AN832" s="40">
        <v>39265</v>
      </c>
      <c r="AO832" s="42">
        <v>16.528058999999999</v>
      </c>
      <c r="AP832" s="39">
        <f>IF(ISBLANK(AO833),"",Short3[[#This Row],[Adj Close]]/AO833-1)</f>
        <v>-4.4660332769052014E-3</v>
      </c>
      <c r="AQ832" s="32">
        <v>39265</v>
      </c>
      <c r="AR832" s="47">
        <v>1.9229480000000001</v>
      </c>
      <c r="AS832" s="36">
        <f>IF(ISBLANK(AR833),"",Short4[[#This Row],[Adj Close]]/AR833-1)</f>
        <v>2.9629831908250859E-2</v>
      </c>
      <c r="AT832" s="40">
        <v>39265</v>
      </c>
      <c r="AU832" s="42">
        <v>30.993628000000001</v>
      </c>
      <c r="AV832" s="39">
        <f>IF(ISBLANK(AU833),"",Short5[[#This Row],[Adj Close]]/AU833-1)</f>
        <v>2.0506170635419263E-3</v>
      </c>
      <c r="AZ832" s="40">
        <v>39265</v>
      </c>
      <c r="BA832" s="42">
        <v>15.14387</v>
      </c>
      <c r="BB832" s="39">
        <f>IF(ISBLANK(BA833),"",Short7[[#This Row],[Adj Close]]/BA833-1)</f>
        <v>-1.0821163304938652E-2</v>
      </c>
    </row>
    <row r="833" spans="1:54" x14ac:dyDescent="0.25">
      <c r="A833" s="40">
        <v>39258</v>
      </c>
      <c r="B833" s="42">
        <v>1503.349976</v>
      </c>
      <c r="C833" s="39">
        <f>IF(ISBLANK(B834), "", GSPC[[#This Row],[Adj Close]]/B834-1)</f>
        <v>5.2571409393498136E-4</v>
      </c>
      <c r="G833" s="32">
        <v>39258</v>
      </c>
      <c r="H833">
        <v>23.318325000000002</v>
      </c>
      <c r="I833" s="36">
        <f>IF(ISBLANK(H834),"",Long1[[#This Row],[Adj Close]]/H834-1)</f>
        <v>-1.639107800280315E-3</v>
      </c>
      <c r="P833" s="40">
        <v>39258</v>
      </c>
      <c r="Q833" s="38">
        <v>30.504104999999999</v>
      </c>
      <c r="R833" s="39">
        <f>IF(ISBLANK(Q834),"",Long4[[#This Row],[Adj Close]]/Q834-1)</f>
        <v>1.5596946763791752E-3</v>
      </c>
      <c r="V833" s="40">
        <v>39258</v>
      </c>
      <c r="W833" s="38">
        <v>19.575001</v>
      </c>
      <c r="X833" s="39">
        <f>IF(ISBLANK(W834),"",Long6[[#This Row],[Adj Close]]/W834-1)</f>
        <v>3.0263210526315865E-2</v>
      </c>
      <c r="Y833" s="32">
        <v>39258</v>
      </c>
      <c r="Z833">
        <v>56.584479999999999</v>
      </c>
      <c r="AA833" s="36">
        <f>IF(ISBLANK(Z834),"",Long7[[#This Row],[Adj Close]]/Z834-1)</f>
        <v>3.6809788409886357E-2</v>
      </c>
      <c r="AE833" s="32">
        <v>39258</v>
      </c>
      <c r="AF833" s="47">
        <v>30.702411999999999</v>
      </c>
      <c r="AG833" s="36">
        <f>IF(ISBLANK(AF834),"",Short0[[#This Row],[Adj Close]]/AF834-1)</f>
        <v>-7.9788838020162012E-2</v>
      </c>
      <c r="AH833" s="40">
        <v>39258</v>
      </c>
      <c r="AI833" s="42">
        <v>30.337311</v>
      </c>
      <c r="AJ833" s="39">
        <f>IF(ISBLANK(AH834),"",Short1[[#This Row],[Adj Close]]/AH834-1)</f>
        <v>-0.99922709457083891</v>
      </c>
      <c r="AN833" s="40">
        <v>39258</v>
      </c>
      <c r="AO833" s="42">
        <v>16.602205000000001</v>
      </c>
      <c r="AP833" s="39">
        <f>IF(ISBLANK(AO834),"",Short3[[#This Row],[Adj Close]]/AO834-1)</f>
        <v>-3.7566109991931107E-2</v>
      </c>
      <c r="AQ833" s="32">
        <v>39258</v>
      </c>
      <c r="AR833" s="47">
        <v>1.8676109999999999</v>
      </c>
      <c r="AS833" s="36">
        <f>IF(ISBLANK(AR834),"",Short4[[#This Row],[Adj Close]]/AR834-1)</f>
        <v>-2.8777169221424703E-2</v>
      </c>
      <c r="AT833" s="40">
        <v>39258</v>
      </c>
      <c r="AU833" s="42">
        <v>30.930202000000001</v>
      </c>
      <c r="AV833" s="39">
        <f>IF(ISBLANK(AU834),"",Short5[[#This Row],[Adj Close]]/AU834-1)</f>
        <v>-1.8117658449712137E-2</v>
      </c>
      <c r="AZ833" s="40">
        <v>39258</v>
      </c>
      <c r="BA833" s="42">
        <v>15.309537000000001</v>
      </c>
      <c r="BB833" s="39">
        <f>IF(ISBLANK(BA834),"",Short7[[#This Row],[Adj Close]]/BA834-1)</f>
        <v>-3.619654152182683E-2</v>
      </c>
    </row>
    <row r="834" spans="1:54" x14ac:dyDescent="0.25">
      <c r="A834" s="40">
        <v>39251</v>
      </c>
      <c r="B834" s="42">
        <v>1502.5600589999999</v>
      </c>
      <c r="C834" s="39">
        <f>IF(ISBLANK(B835), "", GSPC[[#This Row],[Adj Close]]/B835-1)</f>
        <v>-1.979892774320513E-2</v>
      </c>
      <c r="G834" s="32">
        <v>39251</v>
      </c>
      <c r="H834">
        <v>23.356608999999999</v>
      </c>
      <c r="I834" s="36">
        <f>IF(ISBLANK(H835),"",Long1[[#This Row],[Adj Close]]/H835-1)</f>
        <v>-7.0515948998576272E-3</v>
      </c>
      <c r="P834" s="40">
        <v>39251</v>
      </c>
      <c r="Q834" s="38">
        <v>30.456602</v>
      </c>
      <c r="R834" s="39">
        <f>IF(ISBLANK(Q835),"",Long4[[#This Row],[Adj Close]]/Q835-1)</f>
        <v>-1.8368958923439926E-2</v>
      </c>
      <c r="V834" s="40">
        <v>39251</v>
      </c>
      <c r="W834" s="38">
        <v>19</v>
      </c>
      <c r="X834" s="39">
        <f>IF(ISBLANK(W835),"",Long6[[#This Row],[Adj Close]]/W835-1)</f>
        <v>1.3333333333333419E-2</v>
      </c>
      <c r="Y834" s="32">
        <v>39251</v>
      </c>
      <c r="Z834">
        <v>54.575564999999997</v>
      </c>
      <c r="AA834" s="36">
        <f>IF(ISBLANK(Z835),"",Long7[[#This Row],[Adj Close]]/Z835-1)</f>
        <v>-4.1176455086411878E-2</v>
      </c>
      <c r="AE834" s="32">
        <v>39251</v>
      </c>
      <c r="AF834" s="47">
        <v>33.364528999999997</v>
      </c>
      <c r="AG834" s="36">
        <f>IF(ISBLANK(AF835),"",Short0[[#This Row],[Adj Close]]/AF835-1)</f>
        <v>-4.8611220814564704E-2</v>
      </c>
      <c r="AH834" s="40">
        <v>39251</v>
      </c>
      <c r="AI834" s="42">
        <v>29.115245999999999</v>
      </c>
      <c r="AJ834" s="39">
        <f>IF(ISBLANK(AH835),"",Short1[[#This Row],[Adj Close]]/AH835-1)</f>
        <v>-0.99925809688105183</v>
      </c>
      <c r="AN834" s="40">
        <v>39251</v>
      </c>
      <c r="AO834" s="42">
        <v>17.250229000000001</v>
      </c>
      <c r="AP834" s="39">
        <f>IF(ISBLANK(AO835),"",Short3[[#This Row],[Adj Close]]/AO835-1)</f>
        <v>1.8868124008720955E-2</v>
      </c>
      <c r="AQ834" s="32">
        <v>39251</v>
      </c>
      <c r="AR834" s="47">
        <v>1.9229480000000001</v>
      </c>
      <c r="AS834" s="36">
        <f>IF(ISBLANK(AR835),"",Short4[[#This Row],[Adj Close]]/AR835-1)</f>
        <v>-5.4421644937773572E-2</v>
      </c>
      <c r="AT834" s="40">
        <v>39251</v>
      </c>
      <c r="AU834" s="42">
        <v>31.500924999999999</v>
      </c>
      <c r="AV834" s="39">
        <f>IF(ISBLANK(AU835),"",Short5[[#This Row],[Adj Close]]/AU835-1)</f>
        <v>2.2645378650278269E-2</v>
      </c>
      <c r="AZ834" s="40">
        <v>39251</v>
      </c>
      <c r="BA834" s="42">
        <v>15.884501</v>
      </c>
      <c r="BB834" s="39">
        <f>IF(ISBLANK(BA835),"",Short7[[#This Row],[Adj Close]]/BA835-1)</f>
        <v>4.7557919704223961E-2</v>
      </c>
    </row>
    <row r="835" spans="1:54" x14ac:dyDescent="0.25">
      <c r="A835" s="40">
        <v>39244</v>
      </c>
      <c r="B835" s="42">
        <v>1532.910034</v>
      </c>
      <c r="C835" s="39">
        <f>IF(ISBLANK(B836), "", GSPC[[#This Row],[Adj Close]]/B836-1)</f>
        <v>1.6741056904623353E-2</v>
      </c>
      <c r="G835" s="32">
        <v>39244</v>
      </c>
      <c r="H835">
        <v>23.522480000000002</v>
      </c>
      <c r="I835" s="36">
        <f>IF(ISBLANK(H836),"",Long1[[#This Row],[Adj Close]]/H836-1)</f>
        <v>-1.258688854477652E-2</v>
      </c>
      <c r="P835" s="40">
        <v>39244</v>
      </c>
      <c r="Q835" s="38">
        <v>31.026527000000002</v>
      </c>
      <c r="R835" s="39">
        <f>IF(ISBLANK(Q836),"",Long4[[#This Row],[Adj Close]]/Q836-1)</f>
        <v>4.5735154223935259E-2</v>
      </c>
      <c r="V835" s="40">
        <v>39244</v>
      </c>
      <c r="W835" s="38">
        <v>18.75</v>
      </c>
      <c r="X835" s="39">
        <f>IF(ISBLANK(W836),"",Long6[[#This Row],[Adj Close]]/W836-1)</f>
        <v>2.7678759787407081E-2</v>
      </c>
      <c r="Y835" s="32">
        <v>39244</v>
      </c>
      <c r="Z835">
        <v>56.9193</v>
      </c>
      <c r="AA835" s="36">
        <f>IF(ISBLANK(Z836),"",Long7[[#This Row],[Adj Close]]/Z836-1)</f>
        <v>-3.409095055121214E-2</v>
      </c>
      <c r="AE835" s="32">
        <v>39244</v>
      </c>
      <c r="AF835" s="47">
        <v>35.069290000000002</v>
      </c>
      <c r="AG835" s="36">
        <f>IF(ISBLANK(AF836),"",Short0[[#This Row],[Adj Close]]/AF836-1)</f>
        <v>-3.2436999254627508E-2</v>
      </c>
      <c r="AH835" s="40">
        <v>39244</v>
      </c>
      <c r="AI835" s="42">
        <v>31.052361000000001</v>
      </c>
      <c r="AJ835" s="39">
        <f>IF(ISBLANK(AH836),"",Short1[[#This Row],[Adj Close]]/AH836-1)</f>
        <v>-0.99920859492315928</v>
      </c>
      <c r="AN835" s="40">
        <v>39244</v>
      </c>
      <c r="AO835" s="42">
        <v>16.930776999999999</v>
      </c>
      <c r="AP835" s="39">
        <f>IF(ISBLANK(AO836),"",Short3[[#This Row],[Adj Close]]/AO836-1)</f>
        <v>-1.3298068565701926E-2</v>
      </c>
      <c r="AQ835" s="32">
        <v>39244</v>
      </c>
      <c r="AR835" s="47">
        <v>2.0336210000000001</v>
      </c>
      <c r="AS835" s="36">
        <f>IF(ISBLANK(AR836),"",Short4[[#This Row],[Adj Close]]/AR836-1)</f>
        <v>4.2553224212249052E-2</v>
      </c>
      <c r="AT835" s="40">
        <v>39244</v>
      </c>
      <c r="AU835" s="42">
        <v>30.803370999999999</v>
      </c>
      <c r="AV835" s="39">
        <f>IF(ISBLANK(AU836),"",Short5[[#This Row],[Adj Close]]/AU836-1)</f>
        <v>9.9603932453010913E-2</v>
      </c>
      <c r="AZ835" s="40">
        <v>39244</v>
      </c>
      <c r="BA835" s="42">
        <v>15.163363</v>
      </c>
      <c r="BB835" s="39">
        <f>IF(ISBLANK(BA836),"",Short7[[#This Row],[Adj Close]]/BA836-1)</f>
        <v>4.5699123090246596E-2</v>
      </c>
    </row>
    <row r="836" spans="1:54" x14ac:dyDescent="0.25">
      <c r="A836" s="40">
        <v>39237</v>
      </c>
      <c r="B836" s="42">
        <v>1507.670044</v>
      </c>
      <c r="C836" s="39">
        <f>IF(ISBLANK(B837), "", GSPC[[#This Row],[Adj Close]]/B837-1)</f>
        <v>-1.8661183484437238E-2</v>
      </c>
      <c r="G836" s="32">
        <v>39237</v>
      </c>
      <c r="H836">
        <v>23.822329</v>
      </c>
      <c r="I836" s="36">
        <f>IF(ISBLANK(H837),"",Long1[[#This Row],[Adj Close]]/H837-1)</f>
        <v>5.1140621202712122E-3</v>
      </c>
      <c r="P836" s="40">
        <v>39237</v>
      </c>
      <c r="Q836" s="38">
        <v>29.669584</v>
      </c>
      <c r="R836" s="39">
        <f>IF(ISBLANK(Q837),"",Long4[[#This Row],[Adj Close]]/Q837-1)</f>
        <v>-1.247908436655587E-2</v>
      </c>
      <c r="V836" s="40">
        <v>39237</v>
      </c>
      <c r="W836" s="38">
        <v>18.245000999999998</v>
      </c>
      <c r="X836" s="39">
        <f>IF(ISBLANK(W837),"",Long6[[#This Row],[Adj Close]]/W837-1)</f>
        <v>-2.5634125500667682E-2</v>
      </c>
      <c r="Y836" s="32">
        <v>39237</v>
      </c>
      <c r="Z836">
        <v>58.928218999999999</v>
      </c>
      <c r="AA836" s="36">
        <f>IF(ISBLANK(Z837),"",Long7[[#This Row],[Adj Close]]/Z837-1)</f>
        <v>1.1494272800577576E-2</v>
      </c>
      <c r="AE836" s="32">
        <v>39237</v>
      </c>
      <c r="AF836" s="47">
        <v>36.244968</v>
      </c>
      <c r="AG836" s="36">
        <f>IF(ISBLANK(AF837),"",Short0[[#This Row],[Adj Close]]/AF837-1)</f>
        <v>-4.174097509954644E-2</v>
      </c>
      <c r="AH836" s="40">
        <v>39237</v>
      </c>
      <c r="AI836" s="42">
        <v>31.299375999999999</v>
      </c>
      <c r="AJ836" s="39">
        <f>IF(ISBLANK(AH837),"",Short1[[#This Row],[Adj Close]]/AH837-1)</f>
        <v>-0.99920215712464955</v>
      </c>
      <c r="AN836" s="40">
        <v>39237</v>
      </c>
      <c r="AO836" s="42">
        <v>17.158957999999998</v>
      </c>
      <c r="AP836" s="39">
        <f>IF(ISBLANK(AO837),"",Short3[[#This Row],[Adj Close]]/AO837-1)</f>
        <v>-4.5685519155800991E-2</v>
      </c>
      <c r="AQ836" s="32">
        <v>39237</v>
      </c>
      <c r="AR836" s="47">
        <v>1.9506159999999999</v>
      </c>
      <c r="AS836" s="36">
        <f>IF(ISBLANK(AR837),"",Short4[[#This Row],[Adj Close]]/AR837-1)</f>
        <v>-2.0833594780231501E-2</v>
      </c>
      <c r="AT836" s="40">
        <v>39237</v>
      </c>
      <c r="AU836" s="42">
        <v>28.013151000000001</v>
      </c>
      <c r="AV836" s="39">
        <f>IF(ISBLANK(AU837),"",Short5[[#This Row],[Adj Close]]/AU837-1)</f>
        <v>-6.7457107924174808E-3</v>
      </c>
      <c r="AZ836" s="40">
        <v>39237</v>
      </c>
      <c r="BA836" s="42">
        <v>14.500693999999999</v>
      </c>
      <c r="BB836" s="39">
        <f>IF(ISBLANK(BA837),"",Short7[[#This Row],[Adj Close]]/BA837-1)</f>
        <v>-2.9987017833805196E-2</v>
      </c>
    </row>
    <row r="837" spans="1:54" x14ac:dyDescent="0.25">
      <c r="A837" s="40">
        <v>39230</v>
      </c>
      <c r="B837" s="42">
        <v>1536.339966</v>
      </c>
      <c r="C837" s="39">
        <f>IF(ISBLANK(B838), "", GSPC[[#This Row],[Adj Close]]/B838-1)</f>
        <v>1.3597399452374814E-2</v>
      </c>
      <c r="G837" s="32">
        <v>39230</v>
      </c>
      <c r="H837">
        <v>23.70112</v>
      </c>
      <c r="I837" s="36">
        <f>IF(ISBLANK(H838),"",Long1[[#This Row],[Adj Close]]/H838-1)</f>
        <v>1.0609835839093806E-2</v>
      </c>
      <c r="P837" s="40">
        <v>39230</v>
      </c>
      <c r="Q837" s="38">
        <v>30.044512000000001</v>
      </c>
      <c r="R837" s="39">
        <f>IF(ISBLANK(Q838),"",Long4[[#This Row],[Adj Close]]/Q838-1)</f>
        <v>1.7559649455252124E-2</v>
      </c>
      <c r="V837" s="40">
        <v>39230</v>
      </c>
      <c r="W837" s="38">
        <v>18.725000000000001</v>
      </c>
      <c r="X837" s="39">
        <f>IF(ISBLANK(W838),"",Long6[[#This Row],[Adj Close]]/W838-1)</f>
        <v>4.7552447552447585E-2</v>
      </c>
      <c r="Y837" s="32">
        <v>39230</v>
      </c>
      <c r="Z837">
        <v>58.258578999999997</v>
      </c>
      <c r="AA837" s="36">
        <f>IF(ISBLANK(Z838),"",Long7[[#This Row],[Adj Close]]/Z838-1)</f>
        <v>2.4734990225643738E-2</v>
      </c>
      <c r="AE837" s="32">
        <v>39230</v>
      </c>
      <c r="AF837" s="47">
        <v>37.823768999999999</v>
      </c>
      <c r="AG837" s="36">
        <f>IF(ISBLANK(AF838),"",Short0[[#This Row],[Adj Close]]/AF838-1)</f>
        <v>-9.8918232674382045E-3</v>
      </c>
      <c r="AH837" s="40">
        <v>39230</v>
      </c>
      <c r="AI837" s="42">
        <v>31.903912999999999</v>
      </c>
      <c r="AJ837" s="39">
        <f>IF(ISBLANK(AH838),"",Short1[[#This Row],[Adj Close]]/AH838-1)</f>
        <v>-0.9991866019172424</v>
      </c>
      <c r="AN837" s="40">
        <v>39230</v>
      </c>
      <c r="AO837" s="42">
        <v>17.980402000000002</v>
      </c>
      <c r="AP837" s="39">
        <f>IF(ISBLANK(AO838),"",Short3[[#This Row],[Adj Close]]/AO838-1)</f>
        <v>1.0165268142003914E-3</v>
      </c>
      <c r="AQ837" s="32">
        <v>39230</v>
      </c>
      <c r="AR837" s="47">
        <v>1.992119</v>
      </c>
      <c r="AS837" s="36">
        <f>IF(ISBLANK(AR838),"",Short4[[#This Row],[Adj Close]]/AR838-1)</f>
        <v>0.10769277818553857</v>
      </c>
      <c r="AT837" s="40">
        <v>39230</v>
      </c>
      <c r="AU837" s="42">
        <v>28.203403000000002</v>
      </c>
      <c r="AV837" s="39">
        <f>IF(ISBLANK(AU838),"",Short5[[#This Row],[Adj Close]]/AU838-1)</f>
        <v>7.9163259613438397E-2</v>
      </c>
      <c r="AZ837" s="40">
        <v>39230</v>
      </c>
      <c r="BA837" s="42">
        <v>14.948969</v>
      </c>
      <c r="BB837" s="39">
        <f>IF(ISBLANK(BA838),"",Short7[[#This Row],[Adj Close]]/BA838-1)</f>
        <v>-5.1879532529869321E-3</v>
      </c>
    </row>
    <row r="838" spans="1:54" x14ac:dyDescent="0.25">
      <c r="A838" s="40">
        <v>39223</v>
      </c>
      <c r="B838" s="42">
        <v>1515.7299800000001</v>
      </c>
      <c r="C838" s="39">
        <f>IF(ISBLANK(B839), "", GSPC[[#This Row],[Adj Close]]/B839-1)</f>
        <v>-4.6100935806927534E-3</v>
      </c>
      <c r="G838" s="32">
        <v>39223</v>
      </c>
      <c r="H838">
        <v>23.452294999999999</v>
      </c>
      <c r="I838" s="36">
        <f>IF(ISBLANK(H839),"",Long1[[#This Row],[Adj Close]]/H839-1)</f>
        <v>4.6398759471770745E-2</v>
      </c>
      <c r="P838" s="40">
        <v>39223</v>
      </c>
      <c r="Q838" s="38">
        <v>29.526045</v>
      </c>
      <c r="R838" s="39">
        <f>IF(ISBLANK(Q839),"",Long4[[#This Row],[Adj Close]]/Q839-1)</f>
        <v>-6.2728635395553622E-3</v>
      </c>
      <c r="V838" s="40">
        <v>39223</v>
      </c>
      <c r="W838" s="38">
        <v>17.875</v>
      </c>
      <c r="X838" s="39">
        <f>IF(ISBLANK(W839),"",Long6[[#This Row],[Adj Close]]/W839-1)</f>
        <v>1.9680489464889428E-2</v>
      </c>
      <c r="Y838" s="32">
        <v>39223</v>
      </c>
      <c r="Z838">
        <v>56.852336999999999</v>
      </c>
      <c r="AA838" s="36">
        <f>IF(ISBLANK(Z839),"",Long7[[#This Row],[Adj Close]]/Z839-1)</f>
        <v>1.0714250666457259E-2</v>
      </c>
      <c r="AE838" s="32">
        <v>39223</v>
      </c>
      <c r="AF838" s="47">
        <v>38.201653</v>
      </c>
      <c r="AG838" s="36">
        <f>IF(ISBLANK(AF839),"",Short0[[#This Row],[Adj Close]]/AF839-1)</f>
        <v>2.1787826647019948E-2</v>
      </c>
      <c r="AH838" s="40">
        <v>39223</v>
      </c>
      <c r="AI838" s="42">
        <v>30.317812</v>
      </c>
      <c r="AJ838" s="39">
        <f>IF(ISBLANK(AH839),"",Short1[[#This Row],[Adj Close]]/AH839-1)</f>
        <v>-0.99922690197878417</v>
      </c>
      <c r="AN838" s="40">
        <v>39223</v>
      </c>
      <c r="AO838" s="42">
        <v>17.962143000000001</v>
      </c>
      <c r="AP838" s="39">
        <f>IF(ISBLANK(AO839),"",Short3[[#This Row],[Adj Close]]/AO839-1)</f>
        <v>-3.544207818126921E-3</v>
      </c>
      <c r="AQ838" s="32">
        <v>39223</v>
      </c>
      <c r="AR838" s="47">
        <v>1.79844</v>
      </c>
      <c r="AS838" s="36">
        <f>IF(ISBLANK(AR839),"",Short4[[#This Row],[Adj Close]]/AR839-1)</f>
        <v>2.3621778343914102E-2</v>
      </c>
      <c r="AT838" s="40">
        <v>39223</v>
      </c>
      <c r="AU838" s="42">
        <v>26.134509999999999</v>
      </c>
      <c r="AV838" s="39">
        <f>IF(ISBLANK(AU839),"",Short5[[#This Row],[Adj Close]]/AU839-1)</f>
        <v>4.3024041805714175E-2</v>
      </c>
      <c r="AZ838" s="40">
        <v>39223</v>
      </c>
      <c r="BA838" s="42">
        <v>15.026928</v>
      </c>
      <c r="BB838" s="39">
        <f>IF(ISBLANK(BA839),"",Short7[[#This Row],[Adj Close]]/BA839-1)</f>
        <v>-3.8653640351483332E-2</v>
      </c>
    </row>
    <row r="839" spans="1:54" x14ac:dyDescent="0.25">
      <c r="A839" s="40">
        <v>39216</v>
      </c>
      <c r="B839" s="42">
        <v>1522.75</v>
      </c>
      <c r="C839" s="39">
        <f>IF(ISBLANK(B840), "", GSPC[[#This Row],[Adj Close]]/B840-1)</f>
        <v>1.1222913483647012E-2</v>
      </c>
      <c r="G839" s="32">
        <v>39216</v>
      </c>
      <c r="H839">
        <v>22.412388</v>
      </c>
      <c r="I839" s="36">
        <f>IF(ISBLANK(H840),"",Long1[[#This Row],[Adj Close]]/H840-1)</f>
        <v>3.7332252759039841E-2</v>
      </c>
      <c r="P839" s="40">
        <v>39216</v>
      </c>
      <c r="Q839" s="38">
        <v>29.712427000000002</v>
      </c>
      <c r="R839" s="39">
        <f>IF(ISBLANK(Q840),"",Long4[[#This Row],[Adj Close]]/Q840-1)</f>
        <v>5.2455092866173558E-2</v>
      </c>
      <c r="V839" s="40">
        <v>39216</v>
      </c>
      <c r="W839" s="38">
        <v>17.530000999999999</v>
      </c>
      <c r="X839" s="39">
        <f>IF(ISBLANK(W840),"",Long6[[#This Row],[Adj Close]]/W840-1)</f>
        <v>-5.3900141843972182E-3</v>
      </c>
      <c r="Y839" s="32">
        <v>39216</v>
      </c>
      <c r="Z839">
        <v>56.249664000000003</v>
      </c>
      <c r="AA839" s="36">
        <f>IF(ISBLANK(Z840),"",Long7[[#This Row],[Adj Close]]/Z840-1)</f>
        <v>-1.0600672405076228E-2</v>
      </c>
      <c r="AE839" s="32">
        <v>39216</v>
      </c>
      <c r="AF839" s="47">
        <v>37.387070000000001</v>
      </c>
      <c r="AG839" s="36">
        <f>IF(ISBLANK(AF840),"",Short0[[#This Row],[Adj Close]]/AF840-1)</f>
        <v>5.8991197136222695E-2</v>
      </c>
      <c r="AH839" s="40">
        <v>39216</v>
      </c>
      <c r="AI839" s="42">
        <v>31.117359</v>
      </c>
      <c r="AJ839" s="39">
        <f>IF(ISBLANK(AH840),"",Short1[[#This Row],[Adj Close]]/AH840-1)</f>
        <v>-0.99920637203193141</v>
      </c>
      <c r="AN839" s="40">
        <v>39216</v>
      </c>
      <c r="AO839" s="42">
        <v>18.026031</v>
      </c>
      <c r="AP839" s="39">
        <f>IF(ISBLANK(AO840),"",Short3[[#This Row],[Adj Close]]/AO840-1)</f>
        <v>-0.118303586932055</v>
      </c>
      <c r="AQ839" s="32">
        <v>39216</v>
      </c>
      <c r="AR839" s="47">
        <v>1.7569380000000001</v>
      </c>
      <c r="AS839" s="36">
        <f>IF(ISBLANK(AR840),"",Short4[[#This Row],[Adj Close]]/AR840-1)</f>
        <v>-3.0534549116442045E-2</v>
      </c>
      <c r="AT839" s="40">
        <v>39216</v>
      </c>
      <c r="AU839" s="42">
        <v>25.056479</v>
      </c>
      <c r="AV839" s="39">
        <f>IF(ISBLANK(AU840),"",Short5[[#This Row],[Adj Close]]/AU840-1)</f>
        <v>7.2616632842674278E-2</v>
      </c>
      <c r="AZ839" s="40">
        <v>39216</v>
      </c>
      <c r="BA839" s="42">
        <v>15.631128</v>
      </c>
      <c r="BB839" s="39">
        <f>IF(ISBLANK(BA840),"",Short7[[#This Row],[Adj Close]]/BA840-1)</f>
        <v>-3.7265459225336306E-3</v>
      </c>
    </row>
    <row r="840" spans="1:54" x14ac:dyDescent="0.25">
      <c r="A840" s="40">
        <v>39209</v>
      </c>
      <c r="B840" s="42">
        <v>1505.849976</v>
      </c>
      <c r="C840" s="39">
        <f>IF(ISBLANK(B841), "", GSPC[[#This Row],[Adj Close]]/B841-1)</f>
        <v>1.5274836994971785E-4</v>
      </c>
      <c r="G840" s="32">
        <v>39209</v>
      </c>
      <c r="H840">
        <v>21.605795000000001</v>
      </c>
      <c r="I840" s="36">
        <f>IF(ISBLANK(H841),"",Long1[[#This Row],[Adj Close]]/H841-1)</f>
        <v>1.4255362412092243E-3</v>
      </c>
      <c r="P840" s="40">
        <v>39209</v>
      </c>
      <c r="Q840" s="38">
        <v>28.231539000000001</v>
      </c>
      <c r="R840" s="39">
        <f>IF(ISBLANK(Q841),"",Long4[[#This Row],[Adj Close]]/Q841-1)</f>
        <v>1.1411851108802384E-2</v>
      </c>
      <c r="V840" s="40">
        <v>39209</v>
      </c>
      <c r="W840" s="38">
        <v>17.625</v>
      </c>
      <c r="X840" s="39">
        <f>IF(ISBLANK(W841),"",Long6[[#This Row],[Adj Close]]/W841-1)</f>
        <v>-1.2881545785494275E-2</v>
      </c>
      <c r="Y840" s="32">
        <v>39209</v>
      </c>
      <c r="Z840">
        <v>56.852336999999999</v>
      </c>
      <c r="AA840" s="36">
        <f>IF(ISBLANK(Z841),"",Long7[[#This Row],[Adj Close]]/Z841-1)</f>
        <v>-5.6666650184592049E-2</v>
      </c>
      <c r="AE840" s="32">
        <v>39209</v>
      </c>
      <c r="AF840" s="47">
        <v>35.30442</v>
      </c>
      <c r="AG840" s="36">
        <f>IF(ISBLANK(AF841),"",Short0[[#This Row],[Adj Close]]/AF841-1)</f>
        <v>-2.6633890300154284E-2</v>
      </c>
      <c r="AH840" s="40">
        <v>39209</v>
      </c>
      <c r="AI840" s="42">
        <v>30.486823999999999</v>
      </c>
      <c r="AJ840" s="39">
        <f>IF(ISBLANK(AH841),"",Short1[[#This Row],[Adj Close]]/AH841-1)</f>
        <v>-0.99922231457578692</v>
      </c>
      <c r="AN840" s="40">
        <v>39209</v>
      </c>
      <c r="AO840" s="42">
        <v>20.444714000000001</v>
      </c>
      <c r="AP840" s="39">
        <f>IF(ISBLANK(AO841),"",Short3[[#This Row],[Adj Close]]/AO841-1)</f>
        <v>4.9349410420089779E-3</v>
      </c>
      <c r="AQ840" s="32">
        <v>39209</v>
      </c>
      <c r="AR840" s="47">
        <v>1.8122750000000001</v>
      </c>
      <c r="AS840" s="36">
        <f>IF(ISBLANK(AR841),"",Short4[[#This Row],[Adj Close]]/AR841-1)</f>
        <v>-1.5037422354931662E-2</v>
      </c>
      <c r="AT840" s="40">
        <v>39209</v>
      </c>
      <c r="AU840" s="42">
        <v>23.360143999999998</v>
      </c>
      <c r="AV840" s="39">
        <f>IF(ISBLANK(AU841),"",Short5[[#This Row],[Adj Close]]/AU841-1)</f>
        <v>6.8324539407162987E-3</v>
      </c>
      <c r="AZ840" s="40">
        <v>39209</v>
      </c>
      <c r="BA840" s="42">
        <v>15.689596</v>
      </c>
      <c r="BB840" s="39">
        <f>IF(ISBLANK(BA841),"",Short7[[#This Row],[Adj Close]]/BA841-1)</f>
        <v>-4.95867988871459E-2</v>
      </c>
    </row>
    <row r="841" spans="1:54" x14ac:dyDescent="0.25">
      <c r="A841" s="40">
        <v>39202</v>
      </c>
      <c r="B841" s="42">
        <v>1505.619995</v>
      </c>
      <c r="C841" s="39">
        <f>IF(ISBLANK(B842), "", GSPC[[#This Row],[Adj Close]]/B842-1)</f>
        <v>7.7305945621370942E-3</v>
      </c>
      <c r="G841" s="32">
        <v>39202</v>
      </c>
      <c r="H841">
        <v>21.575039</v>
      </c>
      <c r="I841" s="36">
        <f>IF(ISBLANK(H842),"",Long1[[#This Row],[Adj Close]]/H842-1)</f>
        <v>2.286602999244769E-3</v>
      </c>
      <c r="P841" s="40">
        <v>39202</v>
      </c>
      <c r="Q841" s="38">
        <v>27.913</v>
      </c>
      <c r="R841" s="39">
        <f>IF(ISBLANK(Q842),"",Long4[[#This Row],[Adj Close]]/Q842-1)</f>
        <v>5.2473964513790605E-3</v>
      </c>
      <c r="V841" s="40">
        <v>39202</v>
      </c>
      <c r="W841" s="38">
        <v>17.855</v>
      </c>
      <c r="X841" s="39">
        <f>IF(ISBLANK(W842),"",Long6[[#This Row],[Adj Close]]/W842-1)</f>
        <v>-4.4676348599446247E-2</v>
      </c>
      <c r="Y841" s="32">
        <v>39202</v>
      </c>
      <c r="Z841">
        <v>60.267493999999999</v>
      </c>
      <c r="AA841" s="36">
        <f>IF(ISBLANK(Z842),"",Long7[[#This Row],[Adj Close]]/Z842-1)</f>
        <v>2.3890723636614153E-2</v>
      </c>
      <c r="AE841" s="32">
        <v>39202</v>
      </c>
      <c r="AF841" s="47">
        <v>36.270443</v>
      </c>
      <c r="AG841" s="36">
        <f>IF(ISBLANK(AF842),"",Short0[[#This Row],[Adj Close]]/AF842-1)</f>
        <v>4.8681067845639525E-3</v>
      </c>
      <c r="AH841" s="40">
        <v>39202</v>
      </c>
      <c r="AI841" s="42">
        <v>30.038295999999999</v>
      </c>
      <c r="AJ841" s="39">
        <f>IF(ISBLANK(AH842),"",Short1[[#This Row],[Adj Close]]/AH842-1)</f>
        <v>-0.99923361918612064</v>
      </c>
      <c r="AN841" s="40">
        <v>39202</v>
      </c>
      <c r="AO841" s="42">
        <v>20.344315999999999</v>
      </c>
      <c r="AP841" s="39">
        <f>IF(ISBLANK(AO842),"",Short3[[#This Row],[Adj Close]]/AO842-1)</f>
        <v>1.0884378416880391E-2</v>
      </c>
      <c r="AQ841" s="32">
        <v>39202</v>
      </c>
      <c r="AR841" s="47">
        <v>1.8399430000000001</v>
      </c>
      <c r="AS841" s="36">
        <f>IF(ISBLANK(AR842),"",Short4[[#This Row],[Adj Close]]/AR842-1)</f>
        <v>-3.6231990336878739E-2</v>
      </c>
      <c r="AT841" s="40">
        <v>39202</v>
      </c>
      <c r="AU841" s="42">
        <v>23.201619999999998</v>
      </c>
      <c r="AV841" s="39">
        <f>IF(ISBLANK(AU842),"",Short5[[#This Row],[Adj Close]]/AU842-1)</f>
        <v>-4.8129802070361993E-2</v>
      </c>
      <c r="AZ841" s="40">
        <v>39202</v>
      </c>
      <c r="BA841" s="42">
        <v>16.508184</v>
      </c>
      <c r="BB841" s="39">
        <f>IF(ISBLANK(BA842),"",Short7[[#This Row],[Adj Close]]/BA842-1)</f>
        <v>4.9566410180197584E-2</v>
      </c>
    </row>
    <row r="842" spans="1:54" x14ac:dyDescent="0.25">
      <c r="A842" s="40">
        <v>39195</v>
      </c>
      <c r="B842" s="42">
        <v>1494.0699460000001</v>
      </c>
      <c r="C842" s="39">
        <f>IF(ISBLANK(B843), "", GSPC[[#This Row],[Adj Close]]/B843-1)</f>
        <v>6.5483007088351641E-3</v>
      </c>
      <c r="G842" s="32">
        <v>39195</v>
      </c>
      <c r="H842">
        <v>21.525818000000001</v>
      </c>
      <c r="I842" s="36">
        <f>IF(ISBLANK(H843),"",Long1[[#This Row],[Adj Close]]/H843-1)</f>
        <v>-2.2352687319758036E-2</v>
      </c>
      <c r="P842" s="40">
        <v>39195</v>
      </c>
      <c r="Q842" s="38">
        <v>27.767294</v>
      </c>
      <c r="R842" s="39">
        <f>IF(ISBLANK(Q843),"",Long4[[#This Row],[Adj Close]]/Q843-1)</f>
        <v>5.8925253597827965E-3</v>
      </c>
      <c r="V842" s="40">
        <v>39195</v>
      </c>
      <c r="W842" s="38">
        <v>18.690000999999999</v>
      </c>
      <c r="X842" s="39">
        <f>IF(ISBLANK(W843),"",Long6[[#This Row],[Adj Close]]/W843-1)</f>
        <v>3.4311068068621831E-2</v>
      </c>
      <c r="Y842" s="32">
        <v>39195</v>
      </c>
      <c r="Z842">
        <v>58.861255999999997</v>
      </c>
      <c r="AA842" s="36">
        <f>IF(ISBLANK(Z843),"",Long7[[#This Row],[Adj Close]]/Z843-1)</f>
        <v>-0.13569321152750968</v>
      </c>
      <c r="AE842" s="32">
        <v>39195</v>
      </c>
      <c r="AF842" s="47">
        <v>36.094729999999998</v>
      </c>
      <c r="AG842" s="36">
        <f>IF(ISBLANK(AF843),"",Short0[[#This Row],[Adj Close]]/AF843-1)</f>
        <v>-2.7063681564119202E-2</v>
      </c>
      <c r="AH842" s="40">
        <v>39195</v>
      </c>
      <c r="AI842" s="42">
        <v>30.761585</v>
      </c>
      <c r="AJ842" s="39">
        <f>IF(ISBLANK(AH843),"",Short1[[#This Row],[Adj Close]]/AH843-1)</f>
        <v>-0.99921502539042562</v>
      </c>
      <c r="AN842" s="40">
        <v>39195</v>
      </c>
      <c r="AO842" s="42">
        <v>20.125264999999999</v>
      </c>
      <c r="AP842" s="39">
        <f>IF(ISBLANK(AO843),"",Short3[[#This Row],[Adj Close]]/AO843-1)</f>
        <v>5.9306390342031001E-3</v>
      </c>
      <c r="AQ842" s="32">
        <v>39195</v>
      </c>
      <c r="AR842" s="47">
        <v>1.909114</v>
      </c>
      <c r="AS842" s="36">
        <f>IF(ISBLANK(AR843),"",Short4[[#This Row],[Adj Close]]/AR843-1)</f>
        <v>-4.8275807060285003E-2</v>
      </c>
      <c r="AT842" s="40">
        <v>39195</v>
      </c>
      <c r="AU842" s="42">
        <v>24.374773000000001</v>
      </c>
      <c r="AV842" s="39">
        <f>IF(ISBLANK(AU843),"",Short5[[#This Row],[Adj Close]]/AU843-1)</f>
        <v>5.1641538204130644E-2</v>
      </c>
      <c r="AZ842" s="40">
        <v>39195</v>
      </c>
      <c r="BA842" s="42">
        <v>15.728574999999999</v>
      </c>
      <c r="BB842" s="39">
        <f>IF(ISBLANK(BA843),"",Short7[[#This Row],[Adj Close]]/BA843-1)</f>
        <v>-4.4970540166968775E-2</v>
      </c>
    </row>
    <row r="843" spans="1:54" x14ac:dyDescent="0.25">
      <c r="A843" s="40">
        <v>39188</v>
      </c>
      <c r="B843" s="42">
        <v>1484.349976</v>
      </c>
      <c r="C843" s="39">
        <f>IF(ISBLANK(B844), "", GSPC[[#This Row],[Adj Close]]/B844-1)</f>
        <v>2.168152288285552E-2</v>
      </c>
      <c r="G843" s="32">
        <v>39188</v>
      </c>
      <c r="H843">
        <v>22.017979</v>
      </c>
      <c r="I843" s="36">
        <f>IF(ISBLANK(H844),"",Long1[[#This Row],[Adj Close]]/H844-1)</f>
        <v>5.0175875293666072E-2</v>
      </c>
      <c r="P843" s="40">
        <v>39188</v>
      </c>
      <c r="Q843" s="38">
        <v>27.604633</v>
      </c>
      <c r="R843" s="39">
        <f>IF(ISBLANK(Q844),"",Long4[[#This Row],[Adj Close]]/Q844-1)</f>
        <v>-1.0326619861060204E-2</v>
      </c>
      <c r="V843" s="40">
        <v>39188</v>
      </c>
      <c r="W843" s="38">
        <v>18.07</v>
      </c>
      <c r="X843" s="39">
        <f>IF(ISBLANK(W844),"",Long6[[#This Row],[Adj Close]]/W844-1)</f>
        <v>-2.8494623655914042E-2</v>
      </c>
      <c r="Y843" s="32">
        <v>39188</v>
      </c>
      <c r="Z843">
        <v>68.102271999999999</v>
      </c>
      <c r="AA843" s="36">
        <f>IF(ISBLANK(Z844),"",Long7[[#This Row],[Adj Close]]/Z844-1)</f>
        <v>-0.11565217586652721</v>
      </c>
      <c r="AE843" s="32">
        <v>39188</v>
      </c>
      <c r="AF843" s="47">
        <v>37.098759000000001</v>
      </c>
      <c r="AG843" s="36">
        <f>IF(ISBLANK(AF844),"",Short0[[#This Row],[Adj Close]]/AF844-1)</f>
        <v>7.85694655259499E-2</v>
      </c>
      <c r="AH843" s="40">
        <v>39188</v>
      </c>
      <c r="AI843" s="42">
        <v>31.611391000000001</v>
      </c>
      <c r="AJ843" s="39">
        <f>IF(ISBLANK(AH844),"",Short1[[#This Row],[Adj Close]]/AH844-1)</f>
        <v>-0.99919319591128353</v>
      </c>
      <c r="AN843" s="40">
        <v>39188</v>
      </c>
      <c r="AO843" s="42">
        <v>20.006613000000002</v>
      </c>
      <c r="AP843" s="39">
        <f>IF(ISBLANK(AO844),"",Short3[[#This Row],[Adj Close]]/AO844-1)</f>
        <v>7.8160017900956724E-3</v>
      </c>
      <c r="AQ843" s="32">
        <v>39188</v>
      </c>
      <c r="AR843" s="47">
        <v>2.0059529999999999</v>
      </c>
      <c r="AS843" s="36">
        <f>IF(ISBLANK(AR844),"",Short4[[#This Row],[Adj Close]]/AR844-1)</f>
        <v>3.571439635436513E-2</v>
      </c>
      <c r="AT843" s="40">
        <v>39188</v>
      </c>
      <c r="AU843" s="42">
        <v>23.177834000000001</v>
      </c>
      <c r="AV843" s="39">
        <f>IF(ISBLANK(AU844),"",Short5[[#This Row],[Adj Close]]/AU844-1)</f>
        <v>-3.3388174288308203E-2</v>
      </c>
      <c r="AZ843" s="40">
        <v>39188</v>
      </c>
      <c r="BA843" s="42">
        <v>16.469204000000001</v>
      </c>
      <c r="BB843" s="39">
        <f>IF(ISBLANK(BA844),"",Short7[[#This Row],[Adj Close]]/BA844-1)</f>
        <v>3.4905005016107271E-2</v>
      </c>
    </row>
    <row r="844" spans="1:54" x14ac:dyDescent="0.25">
      <c r="A844" s="40">
        <v>39181</v>
      </c>
      <c r="B844" s="42">
        <v>1452.849976</v>
      </c>
      <c r="C844" s="39">
        <f>IF(ISBLANK(B845), "", GSPC[[#This Row],[Adj Close]]/B845-1)</f>
        <v>6.2960366937991896E-3</v>
      </c>
      <c r="G844" s="32">
        <v>39181</v>
      </c>
      <c r="H844">
        <v>20.965992</v>
      </c>
      <c r="I844" s="36">
        <f>IF(ISBLANK(H845),"",Long1[[#This Row],[Adj Close]]/H845-1)</f>
        <v>-8.7931803196694691E-4</v>
      </c>
      <c r="P844" s="40">
        <v>39181</v>
      </c>
      <c r="Q844" s="38">
        <v>27.892669999999999</v>
      </c>
      <c r="R844" s="39">
        <f>IF(ISBLANK(Q845),"",Long4[[#This Row],[Adj Close]]/Q845-1)</f>
        <v>6.2064553331326877E-2</v>
      </c>
      <c r="V844" s="40">
        <v>39181</v>
      </c>
      <c r="W844" s="38">
        <v>18.600000000000001</v>
      </c>
      <c r="X844" s="39">
        <f>IF(ISBLANK(W845),"",Long6[[#This Row],[Adj Close]]/W845-1)</f>
        <v>-1.7432646592709933E-2</v>
      </c>
      <c r="Y844" s="32">
        <v>39181</v>
      </c>
      <c r="Z844">
        <v>77.008469000000005</v>
      </c>
      <c r="AA844" s="36">
        <f>IF(ISBLANK(Z845),"",Long7[[#This Row],[Adj Close]]/Z845-1)</f>
        <v>0.26373631224599436</v>
      </c>
      <c r="AE844" s="32">
        <v>39181</v>
      </c>
      <c r="AF844" s="47">
        <v>34.396262999999998</v>
      </c>
      <c r="AG844" s="36">
        <f>IF(ISBLANK(AF845),"",Short0[[#This Row],[Adj Close]]/AF845-1)</f>
        <v>-3.7236704613738403E-2</v>
      </c>
      <c r="AH844" s="40">
        <v>39181</v>
      </c>
      <c r="AI844" s="42">
        <v>30.177752999999999</v>
      </c>
      <c r="AJ844" s="39">
        <f>IF(ISBLANK(AH845),"",Short1[[#This Row],[Adj Close]]/AH845-1)</f>
        <v>-0.99922964841476491</v>
      </c>
      <c r="AN844" s="40">
        <v>39181</v>
      </c>
      <c r="AO844" s="42">
        <v>19.851454</v>
      </c>
      <c r="AP844" s="39">
        <f>IF(ISBLANK(AO845),"",Short3[[#This Row],[Adj Close]]/AO845-1)</f>
        <v>3.5221334448057195E-2</v>
      </c>
      <c r="AQ844" s="32">
        <v>39181</v>
      </c>
      <c r="AR844" s="47">
        <v>1.936782</v>
      </c>
      <c r="AS844" s="36">
        <f>IF(ISBLANK(AR845),"",Short4[[#This Row],[Adj Close]]/AR845-1)</f>
        <v>5.2631521737358078E-2</v>
      </c>
      <c r="AT844" s="40">
        <v>39181</v>
      </c>
      <c r="AU844" s="42">
        <v>23.978429999999999</v>
      </c>
      <c r="AV844" s="39">
        <f>IF(ISBLANK(AU845),"",Short5[[#This Row],[Adj Close]]/AU845-1)</f>
        <v>4.9618422525953498E-2</v>
      </c>
      <c r="AZ844" s="40">
        <v>39181</v>
      </c>
      <c r="BA844" s="42">
        <v>15.913735000000001</v>
      </c>
      <c r="BB844" s="39">
        <f>IF(ISBLANK(BA845),"",Short7[[#This Row],[Adj Close]]/BA845-1)</f>
        <v>2.4467041662782796E-2</v>
      </c>
    </row>
    <row r="845" spans="1:54" x14ac:dyDescent="0.25">
      <c r="A845" s="40">
        <v>39174</v>
      </c>
      <c r="B845" s="42">
        <v>1443.76001</v>
      </c>
      <c r="C845" s="39">
        <f>IF(ISBLANK(B846), "", GSPC[[#This Row],[Adj Close]]/B846-1)</f>
        <v>1.6117017328769245E-2</v>
      </c>
      <c r="G845" s="32">
        <v>39174</v>
      </c>
      <c r="H845">
        <v>20.984444</v>
      </c>
      <c r="I845" s="36">
        <f>IF(ISBLANK(H846),"",Long1[[#This Row],[Adj Close]]/H846-1)</f>
        <v>3.7267638601732989E-2</v>
      </c>
      <c r="P845" s="40">
        <v>39174</v>
      </c>
      <c r="Q845" s="38">
        <v>26.262688000000001</v>
      </c>
      <c r="R845" s="39">
        <f>IF(ISBLANK(Q846),"",Long4[[#This Row],[Adj Close]]/Q846-1)</f>
        <v>1.5062119231232129E-2</v>
      </c>
      <c r="V845" s="40">
        <v>39174</v>
      </c>
      <c r="W845" s="38">
        <v>18.93</v>
      </c>
      <c r="X845" s="39">
        <f>IF(ISBLANK(W846),"",Long6[[#This Row],[Adj Close]]/W846-1)</f>
        <v>3.5841313269493913E-2</v>
      </c>
      <c r="Y845" s="32">
        <v>39174</v>
      </c>
      <c r="Z845">
        <v>60.937134</v>
      </c>
      <c r="AA845" s="36">
        <f>IF(ISBLANK(Z846),"",Long7[[#This Row],[Adj Close]]/Z846-1)</f>
        <v>0.23306233150070432</v>
      </c>
      <c r="AE845" s="32">
        <v>39174</v>
      </c>
      <c r="AF845" s="47">
        <v>35.726604000000002</v>
      </c>
      <c r="AG845" s="36">
        <f>IF(ISBLANK(AF846),"",Short0[[#This Row],[Adj Close]]/AF846-1)</f>
        <v>1.1609356177849639E-2</v>
      </c>
      <c r="AH845" s="40">
        <v>39174</v>
      </c>
      <c r="AI845" s="42">
        <v>31.429739000000001</v>
      </c>
      <c r="AJ845" s="39">
        <f>IF(ISBLANK(AH846),"",Short1[[#This Row],[Adj Close]]/AH846-1)</f>
        <v>-0.99919754540812422</v>
      </c>
      <c r="AN845" s="40">
        <v>39174</v>
      </c>
      <c r="AO845" s="42">
        <v>19.176048000000002</v>
      </c>
      <c r="AP845" s="39">
        <f>IF(ISBLANK(AO846),"",Short3[[#This Row],[Adj Close]]/AO846-1)</f>
        <v>-3.3392935670379931E-3</v>
      </c>
      <c r="AQ845" s="32">
        <v>39174</v>
      </c>
      <c r="AR845" s="47">
        <v>1.8399430000000001</v>
      </c>
      <c r="AS845" s="36">
        <f>IF(ISBLANK(AR846),"",Short4[[#This Row],[Adj Close]]/AR846-1)</f>
        <v>7.5756704555971499E-3</v>
      </c>
      <c r="AT845" s="40">
        <v>39174</v>
      </c>
      <c r="AU845" s="42">
        <v>22.844902000000001</v>
      </c>
      <c r="AV845" s="39">
        <f>IF(ISBLANK(AU846),"",Short5[[#This Row],[Adj Close]]/AU846-1)</f>
        <v>8.1019966706618929E-2</v>
      </c>
      <c r="AZ845" s="40">
        <v>39174</v>
      </c>
      <c r="BA845" s="42">
        <v>15.533671999999999</v>
      </c>
      <c r="BB845" s="39">
        <f>IF(ISBLANK(BA846),"",Short7[[#This Row],[Adj Close]]/BA846-1)</f>
        <v>5.6328366068824964E-2</v>
      </c>
    </row>
    <row r="846" spans="1:54" x14ac:dyDescent="0.25">
      <c r="A846" s="40">
        <v>39167</v>
      </c>
      <c r="B846" s="42">
        <v>1420.8599850000001</v>
      </c>
      <c r="C846" s="39">
        <f>IF(ISBLANK(B847), "", GSPC[[#This Row],[Adj Close]]/B847-1)</f>
        <v>-1.061896383931904E-2</v>
      </c>
      <c r="G846" s="32">
        <v>39167</v>
      </c>
      <c r="H846">
        <v>20.230501</v>
      </c>
      <c r="I846" s="36">
        <f>IF(ISBLANK(H847),"",Long1[[#This Row],[Adj Close]]/H847-1)</f>
        <v>-3.6206532347452192E-2</v>
      </c>
      <c r="P846" s="40">
        <v>39167</v>
      </c>
      <c r="Q846" s="38">
        <v>25.872986000000001</v>
      </c>
      <c r="R846" s="39">
        <f>IF(ISBLANK(Q847),"",Long4[[#This Row],[Adj Close]]/Q847-1)</f>
        <v>4.6176889186706926E-2</v>
      </c>
      <c r="V846" s="40">
        <v>39167</v>
      </c>
      <c r="W846" s="38">
        <v>18.274999999999999</v>
      </c>
      <c r="X846" s="39">
        <f>IF(ISBLANK(W847),"",Long6[[#This Row],[Adj Close]]/W847-1)</f>
        <v>-2.0369926541413785E-2</v>
      </c>
      <c r="Y846" s="32">
        <v>39167</v>
      </c>
      <c r="Z846">
        <v>49.419345999999997</v>
      </c>
      <c r="AA846" s="36">
        <f>IF(ISBLANK(Z847),"",Long7[[#This Row],[Adj Close]]/Z847-1)</f>
        <v>-2.8947360095979424E-2</v>
      </c>
      <c r="AE846" s="32">
        <v>39167</v>
      </c>
      <c r="AF846" s="47">
        <v>35.316600999999999</v>
      </c>
      <c r="AG846" s="36">
        <f>IF(ISBLANK(AF847),"",Short0[[#This Row],[Adj Close]]/AF847-1)</f>
        <v>-7.3936456434468001E-2</v>
      </c>
      <c r="AH846" s="40">
        <v>39167</v>
      </c>
      <c r="AI846" s="42">
        <v>31.604908000000002</v>
      </c>
      <c r="AJ846" s="39">
        <f>IF(ISBLANK(AH847),"",Short1[[#This Row],[Adj Close]]/AH847-1)</f>
        <v>-0.99919292880490296</v>
      </c>
      <c r="AN846" s="40">
        <v>39167</v>
      </c>
      <c r="AO846" s="42">
        <v>19.240297000000002</v>
      </c>
      <c r="AP846" s="39">
        <f>IF(ISBLANK(AO847),"",Short3[[#This Row],[Adj Close]]/AO847-1)</f>
        <v>4.0354478554158968E-2</v>
      </c>
      <c r="AQ846" s="32">
        <v>39167</v>
      </c>
      <c r="AR846" s="47">
        <v>1.826109</v>
      </c>
      <c r="AS846" s="36">
        <f>IF(ISBLANK(AR847),"",Short4[[#This Row],[Adj Close]]/AR847-1)</f>
        <v>1.5385000333622445E-2</v>
      </c>
      <c r="AT846" s="40">
        <v>39167</v>
      </c>
      <c r="AU846" s="42">
        <v>21.132729000000001</v>
      </c>
      <c r="AV846" s="39">
        <f>IF(ISBLANK(AU847),"",Short5[[#This Row],[Adj Close]]/AU847-1)</f>
        <v>-3.5804888536009716E-2</v>
      </c>
      <c r="AZ846" s="40">
        <v>39167</v>
      </c>
      <c r="BA846" s="42">
        <v>14.705344</v>
      </c>
      <c r="BB846" s="39">
        <f>IF(ISBLANK(BA847),"",Short7[[#This Row],[Adj Close]]/BA847-1)</f>
        <v>1.8906385999687636E-2</v>
      </c>
    </row>
    <row r="847" spans="1:54" x14ac:dyDescent="0.25">
      <c r="A847" s="40">
        <v>39160</v>
      </c>
      <c r="B847" s="42">
        <v>1436.1099850000001</v>
      </c>
      <c r="C847" s="39">
        <f>IF(ISBLANK(B848), "", GSPC[[#This Row],[Adj Close]]/B848-1)</f>
        <v>3.5444706540820325E-2</v>
      </c>
      <c r="G847" s="32">
        <v>39160</v>
      </c>
      <c r="H847">
        <v>20.990494000000002</v>
      </c>
      <c r="I847" s="36">
        <f>IF(ISBLANK(H848),"",Long1[[#This Row],[Adj Close]]/H848-1)</f>
        <v>5.104187895226775E-2</v>
      </c>
      <c r="P847" s="40">
        <v>39160</v>
      </c>
      <c r="Q847" s="38">
        <v>24.730986000000001</v>
      </c>
      <c r="R847" s="39">
        <f>IF(ISBLANK(Q848),"",Long4[[#This Row],[Adj Close]]/Q848-1)</f>
        <v>7.5925089015873803E-2</v>
      </c>
      <c r="V847" s="40">
        <v>39160</v>
      </c>
      <c r="W847" s="38">
        <v>18.655000999999999</v>
      </c>
      <c r="X847" s="39">
        <f>IF(ISBLANK(W848),"",Long6[[#This Row],[Adj Close]]/W848-1)</f>
        <v>3.4377654560576509E-2</v>
      </c>
      <c r="Y847" s="32">
        <v>39160</v>
      </c>
      <c r="Z847">
        <v>50.892550999999997</v>
      </c>
      <c r="AA847" s="36">
        <f>IF(ISBLANK(Z848),"",Long7[[#This Row],[Adj Close]]/Z848-1)</f>
        <v>0.11929311462502312</v>
      </c>
      <c r="AE847" s="32">
        <v>39160</v>
      </c>
      <c r="AF847" s="47">
        <v>38.136260999999998</v>
      </c>
      <c r="AG847" s="36">
        <f>IF(ISBLANK(AF848),"",Short0[[#This Row],[Adj Close]]/AF848-1)</f>
        <v>8.8531442506742941E-3</v>
      </c>
      <c r="AH847" s="40">
        <v>39160</v>
      </c>
      <c r="AI847" s="42">
        <v>32.448214999999998</v>
      </c>
      <c r="AJ847" s="39">
        <f>IF(ISBLANK(AH848),"",Short1[[#This Row],[Adj Close]]/AH848-1)</f>
        <v>-0.99917124575383753</v>
      </c>
      <c r="AN847" s="40">
        <v>39160</v>
      </c>
      <c r="AO847" s="42">
        <v>18.493981999999999</v>
      </c>
      <c r="AP847" s="39">
        <f>IF(ISBLANK(AO848),"",Short3[[#This Row],[Adj Close]]/AO848-1)</f>
        <v>4.6343784749210304E-2</v>
      </c>
      <c r="AQ847" s="32">
        <v>39160</v>
      </c>
      <c r="AR847" s="47">
        <v>1.79844</v>
      </c>
      <c r="AS847" s="36">
        <f>IF(ISBLANK(AR848),"",Short4[[#This Row],[Adj Close]]/AR848-1)</f>
        <v>1.5624823523299414E-2</v>
      </c>
      <c r="AT847" s="40">
        <v>39160</v>
      </c>
      <c r="AU847" s="42">
        <v>21.917482</v>
      </c>
      <c r="AV847" s="39">
        <f>IF(ISBLANK(AU848),"",Short5[[#This Row],[Adj Close]]/AU848-1)</f>
        <v>4.2216223084241555E-2</v>
      </c>
      <c r="AZ847" s="40">
        <v>39160</v>
      </c>
      <c r="BA847" s="42">
        <v>14.432478</v>
      </c>
      <c r="BB847" s="39">
        <f>IF(ISBLANK(BA848),"",Short7[[#This Row],[Adj Close]]/BA848-1)</f>
        <v>0.20700858033244995</v>
      </c>
    </row>
    <row r="848" spans="1:54" x14ac:dyDescent="0.25">
      <c r="A848" s="40">
        <v>39153</v>
      </c>
      <c r="B848" s="42">
        <v>1386.9499510000001</v>
      </c>
      <c r="C848" s="39">
        <f>IF(ISBLANK(B849), "", GSPC[[#This Row],[Adj Close]]/B849-1)</f>
        <v>-1.1327033293261568E-2</v>
      </c>
      <c r="G848" s="32">
        <v>39153</v>
      </c>
      <c r="H848">
        <v>19.971129999999999</v>
      </c>
      <c r="I848" s="36">
        <f>IF(ISBLANK(H849),"",Long1[[#This Row],[Adj Close]]/H849-1)</f>
        <v>-1.2231561169948391E-2</v>
      </c>
      <c r="P848" s="40">
        <v>39153</v>
      </c>
      <c r="Q848" s="38">
        <v>22.985787999999999</v>
      </c>
      <c r="R848" s="39">
        <f>IF(ISBLANK(Q849),"",Long4[[#This Row],[Adj Close]]/Q849-1)</f>
        <v>-3.9779102875713845E-2</v>
      </c>
      <c r="V848" s="40">
        <v>39153</v>
      </c>
      <c r="W848" s="38">
        <v>18.035</v>
      </c>
      <c r="X848" s="39">
        <f>IF(ISBLANK(W849),"",Long6[[#This Row],[Adj Close]]/W849-1)</f>
        <v>4.158238281360771E-2</v>
      </c>
      <c r="Y848" s="32">
        <v>39153</v>
      </c>
      <c r="Z848">
        <v>45.468474999999998</v>
      </c>
      <c r="AA848" s="36">
        <f>IF(ISBLANK(Z849),"",Long7[[#This Row],[Adj Close]]/Z849-1)</f>
        <v>-1.8786181180227235E-2</v>
      </c>
      <c r="AE848" s="32">
        <v>39153</v>
      </c>
      <c r="AF848" s="47">
        <v>37.801597999999998</v>
      </c>
      <c r="AG848" s="36">
        <f>IF(ISBLANK(AF849),"",Short0[[#This Row],[Adj Close]]/AF849-1)</f>
        <v>-6.3626560729821202E-2</v>
      </c>
      <c r="AH848" s="40">
        <v>39153</v>
      </c>
      <c r="AI848" s="42">
        <v>31.040528999999999</v>
      </c>
      <c r="AJ848" s="39">
        <f>IF(ISBLANK(AH849),"",Short1[[#This Row],[Adj Close]]/AH849-1)</f>
        <v>-0.99920705745159144</v>
      </c>
      <c r="AN848" s="40">
        <v>39153</v>
      </c>
      <c r="AO848" s="42">
        <v>17.674862000000001</v>
      </c>
      <c r="AP848" s="39">
        <f>IF(ISBLANK(AO849),"",Short3[[#This Row],[Adj Close]]/AO849-1)</f>
        <v>-2.2647277975384794E-2</v>
      </c>
      <c r="AQ848" s="32">
        <v>39153</v>
      </c>
      <c r="AR848" s="47">
        <v>1.770772</v>
      </c>
      <c r="AS848" s="36">
        <f>IF(ISBLANK(AR849),"",Short4[[#This Row],[Adj Close]]/AR849-1)</f>
        <v>-1.538444429616781E-2</v>
      </c>
      <c r="AT848" s="40">
        <v>39153</v>
      </c>
      <c r="AU848" s="42">
        <v>21.029688</v>
      </c>
      <c r="AV848" s="39">
        <f>IF(ISBLANK(AU849),"",Short5[[#This Row],[Adj Close]]/AU849-1)</f>
        <v>-5.9945139347408194E-3</v>
      </c>
      <c r="AZ848" s="40">
        <v>39153</v>
      </c>
      <c r="BA848" s="42">
        <v>11.957229</v>
      </c>
      <c r="BB848" s="39">
        <f>IF(ISBLANK(BA849),"",Short7[[#This Row],[Adj Close]]/BA849-1)</f>
        <v>-8.8851327576958683E-3</v>
      </c>
    </row>
    <row r="849" spans="1:54" x14ac:dyDescent="0.25">
      <c r="A849" s="40">
        <v>39146</v>
      </c>
      <c r="B849" s="42">
        <v>1402.839966</v>
      </c>
      <c r="C849" s="39">
        <f>IF(ISBLANK(B850), "", GSPC[[#This Row],[Adj Close]]/B850-1)</f>
        <v>1.12963238124828E-2</v>
      </c>
      <c r="G849" s="32">
        <v>39146</v>
      </c>
      <c r="H849">
        <v>20.218433000000001</v>
      </c>
      <c r="I849" s="36">
        <f>IF(ISBLANK(H850),"",Long1[[#This Row],[Adj Close]]/H850-1)</f>
        <v>4.2288649416569735E-2</v>
      </c>
      <c r="P849" s="40">
        <v>39146</v>
      </c>
      <c r="Q849" s="38">
        <v>23.938020999999999</v>
      </c>
      <c r="R849" s="39">
        <f>IF(ISBLANK(Q850),"",Long4[[#This Row],[Adj Close]]/Q850-1)</f>
        <v>2.1652893627196912E-2</v>
      </c>
      <c r="V849" s="40">
        <v>39146</v>
      </c>
      <c r="W849" s="38">
        <v>17.315000999999999</v>
      </c>
      <c r="X849" s="39">
        <f>IF(ISBLANK(W850),"",Long6[[#This Row],[Adj Close]]/W850-1)</f>
        <v>6.3248449493398695E-2</v>
      </c>
      <c r="Y849" s="32">
        <v>39146</v>
      </c>
      <c r="Z849">
        <v>46.339008</v>
      </c>
      <c r="AA849" s="36">
        <f>IF(ISBLANK(Z850),"",Long7[[#This Row],[Adj Close]]/Z850-1)</f>
        <v>1.4471588623325982E-3</v>
      </c>
      <c r="AE849" s="32">
        <v>39146</v>
      </c>
      <c r="AF849" s="47">
        <v>40.370215999999999</v>
      </c>
      <c r="AG849" s="36">
        <f>IF(ISBLANK(AF850),"",Short0[[#This Row],[Adj Close]]/AF850-1)</f>
        <v>-9.2408351586322768E-3</v>
      </c>
      <c r="AH849" s="40">
        <v>39146</v>
      </c>
      <c r="AI849" s="42">
        <v>31.358395000000002</v>
      </c>
      <c r="AJ849" s="39">
        <f>IF(ISBLANK(AH850),"",Short1[[#This Row],[Adj Close]]/AH850-1)</f>
        <v>-0.99919879416949842</v>
      </c>
      <c r="AN849" s="40">
        <v>39146</v>
      </c>
      <c r="AO849" s="42">
        <v>18.084425</v>
      </c>
      <c r="AP849" s="39">
        <f>IF(ISBLANK(AO850),"",Short3[[#This Row],[Adj Close]]/AO850-1)</f>
        <v>0</v>
      </c>
      <c r="AQ849" s="32">
        <v>39146</v>
      </c>
      <c r="AR849" s="47">
        <v>1.79844</v>
      </c>
      <c r="AS849" s="36">
        <f>IF(ISBLANK(AR850),"",Short4[[#This Row],[Adj Close]]/AR850-1)</f>
        <v>4.8386532636600865E-2</v>
      </c>
      <c r="AT849" s="40">
        <v>39146</v>
      </c>
      <c r="AU849" s="42">
        <v>21.156510999999998</v>
      </c>
      <c r="AV849" s="39">
        <f>IF(ISBLANK(AU850),"",Short5[[#This Row],[Adj Close]]/AU850-1)</f>
        <v>8.2319578496943269E-2</v>
      </c>
      <c r="AZ849" s="40">
        <v>39146</v>
      </c>
      <c r="BA849" s="42">
        <v>12.064423</v>
      </c>
      <c r="BB849" s="39">
        <f>IF(ISBLANK(BA850),"",Short7[[#This Row],[Adj Close]]/BA850-1)</f>
        <v>9.7878356470564309E-3</v>
      </c>
    </row>
    <row r="850" spans="1:54" x14ac:dyDescent="0.25">
      <c r="A850" s="40">
        <v>39139</v>
      </c>
      <c r="B850" s="42">
        <v>1387.170044</v>
      </c>
      <c r="C850" s="39">
        <f>IF(ISBLANK(B851), "", GSPC[[#This Row],[Adj Close]]/B851-1)</f>
        <v>-4.4115449805202434E-2</v>
      </c>
      <c r="G850" s="32">
        <v>39139</v>
      </c>
      <c r="H850">
        <v>19.398112999999999</v>
      </c>
      <c r="I850" s="36">
        <f>IF(ISBLANK(H851),"",Long1[[#This Row],[Adj Close]]/H851-1)</f>
        <v>-5.3003751788056608E-2</v>
      </c>
      <c r="P850" s="40">
        <v>39139</v>
      </c>
      <c r="Q850" s="38">
        <v>23.430679000000001</v>
      </c>
      <c r="R850" s="39">
        <f>IF(ISBLANK(Q851),"",Long4[[#This Row],[Adj Close]]/Q851-1)</f>
        <v>-5.9902157227309294E-2</v>
      </c>
      <c r="V850" s="40">
        <v>39139</v>
      </c>
      <c r="W850" s="38">
        <v>16.285</v>
      </c>
      <c r="X850" s="39">
        <f>IF(ISBLANK(W851),"",Long6[[#This Row],[Adj Close]]/W851-1)</f>
        <v>-4.1212891303332833E-2</v>
      </c>
      <c r="Y850" s="32">
        <v>39139</v>
      </c>
      <c r="Z850">
        <v>46.272044999999999</v>
      </c>
      <c r="AA850" s="36">
        <f>IF(ISBLANK(Z851),"",Long7[[#This Row],[Adj Close]]/Z851-1)</f>
        <v>-9.0789435962838616E-2</v>
      </c>
      <c r="AE850" s="32">
        <v>39139</v>
      </c>
      <c r="AF850" s="47">
        <v>40.746749999999999</v>
      </c>
      <c r="AG850" s="36">
        <f>IF(ISBLANK(AF851),"",Short0[[#This Row],[Adj Close]]/AF851-1)</f>
        <v>-4.4535490083703277E-2</v>
      </c>
      <c r="AH850" s="40">
        <v>39139</v>
      </c>
      <c r="AI850" s="42">
        <v>30.067471000000001</v>
      </c>
      <c r="AJ850" s="39">
        <f>IF(ISBLANK(AH851),"",Short1[[#This Row],[Adj Close]]/AH851-1)</f>
        <v>-0.9992316398088521</v>
      </c>
      <c r="AN850" s="40">
        <v>39139</v>
      </c>
      <c r="AO850" s="42">
        <v>18.084425</v>
      </c>
      <c r="AP850" s="39">
        <f>IF(ISBLANK(AO851),"",Short3[[#This Row],[Adj Close]]/AO851-1)</f>
        <v>-8.9367441471681519E-2</v>
      </c>
      <c r="AQ850" s="32">
        <v>39139</v>
      </c>
      <c r="AR850" s="47">
        <v>1.715436</v>
      </c>
      <c r="AS850" s="36">
        <f>IF(ISBLANK(AR851),"",Short4[[#This Row],[Adj Close]]/AR851-1)</f>
        <v>-8.1481100721724098E-2</v>
      </c>
      <c r="AT850" s="40">
        <v>39139</v>
      </c>
      <c r="AU850" s="42">
        <v>19.547378999999999</v>
      </c>
      <c r="AV850" s="39">
        <f>IF(ISBLANK(AU851),"",Short5[[#This Row],[Adj Close]]/AU851-1)</f>
        <v>-6.8379086819504442E-2</v>
      </c>
      <c r="AZ850" s="40">
        <v>39139</v>
      </c>
      <c r="BA850" s="42">
        <v>11.947483</v>
      </c>
      <c r="BB850" s="39">
        <f>IF(ISBLANK(BA851),"",Short7[[#This Row],[Adj Close]]/BA851-1)</f>
        <v>-0.11543993552826948</v>
      </c>
    </row>
    <row r="851" spans="1:54" x14ac:dyDescent="0.25">
      <c r="A851" s="40">
        <v>39132</v>
      </c>
      <c r="B851" s="42">
        <v>1451.1899410000001</v>
      </c>
      <c r="C851" s="39">
        <f>IF(ISBLANK(B852), "", GSPC[[#This Row],[Adj Close]]/B852-1)</f>
        <v>-2.9886488062454974E-3</v>
      </c>
      <c r="G851" s="32">
        <v>39132</v>
      </c>
      <c r="H851">
        <v>20.483833000000001</v>
      </c>
      <c r="I851" s="36">
        <f>IF(ISBLANK(H852),"",Long1[[#This Row],[Adj Close]]/H852-1)</f>
        <v>-2.5537834096987067E-2</v>
      </c>
      <c r="P851" s="40">
        <v>39132</v>
      </c>
      <c r="Q851" s="38">
        <v>24.923660000000002</v>
      </c>
      <c r="R851" s="39">
        <f>IF(ISBLANK(Q852),"",Long4[[#This Row],[Adj Close]]/Q852-1)</f>
        <v>-1.853101260242429E-2</v>
      </c>
      <c r="V851" s="40">
        <v>39132</v>
      </c>
      <c r="W851" s="38">
        <v>16.985001</v>
      </c>
      <c r="X851" s="39">
        <f>IF(ISBLANK(W852),"",Long6[[#This Row],[Adj Close]]/W852-1)</f>
        <v>7.8070517296096487E-2</v>
      </c>
      <c r="Y851" s="32">
        <v>39132</v>
      </c>
      <c r="Z851">
        <v>50.892550999999997</v>
      </c>
      <c r="AA851" s="36">
        <f>IF(ISBLANK(Z852),"",Long7[[#This Row],[Adj Close]]/Z852-1)</f>
        <v>0.33567656841813132</v>
      </c>
      <c r="AE851" s="32">
        <v>39132</v>
      </c>
      <c r="AF851" s="47">
        <v>42.646011000000001</v>
      </c>
      <c r="AG851" s="36">
        <f>IF(ISBLANK(AF852),"",Short0[[#This Row],[Adj Close]]/AF852-1)</f>
        <v>-3.7575592926943013E-2</v>
      </c>
      <c r="AH851" s="40">
        <v>39132</v>
      </c>
      <c r="AI851" s="42">
        <v>31.981161</v>
      </c>
      <c r="AJ851" s="39">
        <f>IF(ISBLANK(AH852),"",Short1[[#This Row],[Adj Close]]/AH852-1)</f>
        <v>-0.99918259013418531</v>
      </c>
      <c r="AN851" s="40">
        <v>39132</v>
      </c>
      <c r="AO851" s="42">
        <v>19.859190000000002</v>
      </c>
      <c r="AP851" s="39">
        <f>IF(ISBLANK(AO852),"",Short3[[#This Row],[Adj Close]]/AO852-1)</f>
        <v>-1.0430813511369319E-2</v>
      </c>
      <c r="AQ851" s="32">
        <v>39132</v>
      </c>
      <c r="AR851" s="47">
        <v>1.8676109999999999</v>
      </c>
      <c r="AS851" s="36">
        <f>IF(ISBLANK(AR852),"",Short4[[#This Row],[Adj Close]]/AR852-1)</f>
        <v>-0.12337664166424145</v>
      </c>
      <c r="AT851" s="40">
        <v>39132</v>
      </c>
      <c r="AU851" s="42">
        <v>20.982116999999999</v>
      </c>
      <c r="AV851" s="39">
        <f>IF(ISBLANK(AU852),"",Short5[[#This Row],[Adj Close]]/AU852-1)</f>
        <v>4.9147448696340801E-2</v>
      </c>
      <c r="AZ851" s="40">
        <v>39132</v>
      </c>
      <c r="BA851" s="42">
        <v>13.506695000000001</v>
      </c>
      <c r="BB851" s="39">
        <f>IF(ISBLANK(BA852),"",Short7[[#This Row],[Adj Close]]/BA852-1)</f>
        <v>2.9717555826673347E-2</v>
      </c>
    </row>
    <row r="852" spans="1:54" x14ac:dyDescent="0.25">
      <c r="A852" s="40">
        <v>39125</v>
      </c>
      <c r="B852" s="42">
        <v>1455.540039</v>
      </c>
      <c r="C852" s="39">
        <f>IF(ISBLANK(B853), "", GSPC[[#This Row],[Adj Close]]/B853-1)</f>
        <v>1.2155250325327493E-2</v>
      </c>
      <c r="G852" s="32">
        <v>39125</v>
      </c>
      <c r="H852">
        <v>21.020655000000001</v>
      </c>
      <c r="I852" s="36">
        <f>IF(ISBLANK(H853),"",Long1[[#This Row],[Adj Close]]/H853-1)</f>
        <v>-0.10434346224548241</v>
      </c>
      <c r="P852" s="40">
        <v>39125</v>
      </c>
      <c r="Q852" s="38">
        <v>25.394241000000001</v>
      </c>
      <c r="R852" s="39">
        <f>IF(ISBLANK(Q853),"",Long4[[#This Row],[Adj Close]]/Q853-1)</f>
        <v>3.5334690962214088E-2</v>
      </c>
      <c r="V852" s="40">
        <v>39125</v>
      </c>
      <c r="W852" s="38">
        <v>15.755000000000001</v>
      </c>
      <c r="X852" s="39">
        <f>IF(ISBLANK(W853),"",Long6[[#This Row],[Adj Close]]/W853-1)</f>
        <v>-1.9005384859043239E-3</v>
      </c>
      <c r="Y852" s="32">
        <v>39125</v>
      </c>
      <c r="Z852">
        <v>38.102451000000002</v>
      </c>
      <c r="AA852" s="36">
        <f>IF(ISBLANK(Z853),"",Long7[[#This Row],[Adj Close]]/Z853-1)</f>
        <v>1.6071456428738529E-2</v>
      </c>
      <c r="AE852" s="32">
        <v>39125</v>
      </c>
      <c r="AF852" s="47">
        <v>44.311024000000003</v>
      </c>
      <c r="AG852" s="36">
        <f>IF(ISBLANK(AF853),"",Short0[[#This Row],[Adj Close]]/AF853-1)</f>
        <v>4.7429984171412087E-3</v>
      </c>
      <c r="AH852" s="40">
        <v>39125</v>
      </c>
      <c r="AI852" s="42">
        <v>32.435237999999998</v>
      </c>
      <c r="AJ852" s="39">
        <f>IF(ISBLANK(AH853),"",Short1[[#This Row],[Adj Close]]/AH853-1)</f>
        <v>-0.9991708359834347</v>
      </c>
      <c r="AN852" s="40">
        <v>39125</v>
      </c>
      <c r="AO852" s="42">
        <v>20.068521</v>
      </c>
      <c r="AP852" s="39">
        <f>IF(ISBLANK(AO853),"",Short3[[#This Row],[Adj Close]]/AO853-1)</f>
        <v>-1.3422910844023694E-2</v>
      </c>
      <c r="AQ852" s="32">
        <v>39125</v>
      </c>
      <c r="AR852" s="47">
        <v>2.1304599999999998</v>
      </c>
      <c r="AS852" s="36">
        <f>IF(ISBLANK(AR853),"",Short4[[#This Row],[Adj Close]]/AR853-1)</f>
        <v>3.3557157681431304E-2</v>
      </c>
      <c r="AT852" s="40">
        <v>39125</v>
      </c>
      <c r="AU852" s="42">
        <v>19.999206999999998</v>
      </c>
      <c r="AV852" s="39">
        <f>IF(ISBLANK(AU853),"",Short5[[#This Row],[Adj Close]]/AU853-1)</f>
        <v>0.18841300106444425</v>
      </c>
      <c r="AZ852" s="40">
        <v>39125</v>
      </c>
      <c r="BA852" s="42">
        <v>13.116892999999999</v>
      </c>
      <c r="BB852" s="39">
        <f>IF(ISBLANK(BA853),"",Short7[[#This Row],[Adj Close]]/BA853-1)</f>
        <v>2.3574157838654353E-2</v>
      </c>
    </row>
    <row r="853" spans="1:54" x14ac:dyDescent="0.25">
      <c r="A853" s="40">
        <v>39118</v>
      </c>
      <c r="B853" s="42">
        <v>1438.0600589999999</v>
      </c>
      <c r="C853" s="39">
        <f>IF(ISBLANK(B854), "", GSPC[[#This Row],[Adj Close]]/B854-1)</f>
        <v>-7.1320265211853862E-3</v>
      </c>
      <c r="G853" s="32">
        <v>39118</v>
      </c>
      <c r="H853">
        <v>23.469549000000001</v>
      </c>
      <c r="I853" s="36">
        <f>IF(ISBLANK(H854),"",Long1[[#This Row],[Adj Close]]/H854-1)</f>
        <v>3.3525101181517414E-3</v>
      </c>
      <c r="P853" s="40">
        <v>39118</v>
      </c>
      <c r="Q853" s="38">
        <v>24.527567000000001</v>
      </c>
      <c r="R853" s="39">
        <f>IF(ISBLANK(Q854),"",Long4[[#This Row],[Adj Close]]/Q854-1)</f>
        <v>-2.0681247040391093E-2</v>
      </c>
      <c r="V853" s="40">
        <v>39118</v>
      </c>
      <c r="W853" s="38">
        <v>15.785</v>
      </c>
      <c r="X853" s="39">
        <f>IF(ISBLANK(W854),"",Long6[[#This Row],[Adj Close]]/W854-1)</f>
        <v>-1.0344827586206806E-2</v>
      </c>
      <c r="Y853" s="32">
        <v>39118</v>
      </c>
      <c r="Z853">
        <v>37.499775</v>
      </c>
      <c r="AA853" s="36">
        <f>IF(ISBLANK(Z854),"",Long7[[#This Row],[Adj Close]]/Z854-1)</f>
        <v>-1.7543889525160394E-2</v>
      </c>
      <c r="AE853" s="32">
        <v>39118</v>
      </c>
      <c r="AF853" s="47">
        <v>44.101849000000001</v>
      </c>
      <c r="AG853" s="36">
        <f>IF(ISBLANK(AF854),"",Short0[[#This Row],[Adj Close]]/AF854-1)</f>
        <v>-5.7823276762657527E-2</v>
      </c>
      <c r="AH853" s="40">
        <v>39118</v>
      </c>
      <c r="AI853" s="42">
        <v>33.083945999999997</v>
      </c>
      <c r="AJ853" s="39">
        <f>IF(ISBLANK(AH854),"",Short1[[#This Row],[Adj Close]]/AH854-1)</f>
        <v>-0.9991541012502877</v>
      </c>
      <c r="AN853" s="40">
        <v>39118</v>
      </c>
      <c r="AO853" s="42">
        <v>20.341564000000002</v>
      </c>
      <c r="AP853" s="39">
        <f>IF(ISBLANK(AO854),"",Short3[[#This Row],[Adj Close]]/AO854-1)</f>
        <v>-1.1499305648662417E-2</v>
      </c>
      <c r="AQ853" s="32">
        <v>39118</v>
      </c>
      <c r="AR853" s="47">
        <v>2.0612889999999999</v>
      </c>
      <c r="AS853" s="36">
        <f>IF(ISBLANK(AR854),"",Short4[[#This Row],[Adj Close]]/AR854-1)</f>
        <v>3.4721821336978431E-2</v>
      </c>
      <c r="AT853" s="40">
        <v>39118</v>
      </c>
      <c r="AU853" s="42">
        <v>16.828499000000001</v>
      </c>
      <c r="AV853" s="39">
        <f>IF(ISBLANK(AU854),"",Short5[[#This Row],[Adj Close]]/AU854-1)</f>
        <v>1.8225625645939658E-2</v>
      </c>
      <c r="AZ853" s="40">
        <v>39118</v>
      </c>
      <c r="BA853" s="42">
        <v>12.814795</v>
      </c>
      <c r="BB853" s="39">
        <f>IF(ISBLANK(BA854),"",Short7[[#This Row],[Adj Close]]/BA854-1)</f>
        <v>-4.5718521406741375E-2</v>
      </c>
    </row>
    <row r="854" spans="1:54" x14ac:dyDescent="0.25">
      <c r="A854" s="40">
        <v>39111</v>
      </c>
      <c r="B854" s="42">
        <v>1448.3900149999999</v>
      </c>
      <c r="C854" s="39">
        <f>IF(ISBLANK(B855), "", GSPC[[#This Row],[Adj Close]]/B855-1)</f>
        <v>1.842942525194502E-2</v>
      </c>
      <c r="G854" s="32">
        <v>39111</v>
      </c>
      <c r="H854">
        <v>23.39113</v>
      </c>
      <c r="I854" s="36">
        <f>IF(ISBLANK(H855),"",Long1[[#This Row],[Adj Close]]/H855-1)</f>
        <v>9.107368798328519E-3</v>
      </c>
      <c r="P854" s="40">
        <v>39111</v>
      </c>
      <c r="Q854" s="38">
        <v>25.045539999999999</v>
      </c>
      <c r="R854" s="39">
        <f>IF(ISBLANK(Q855),"",Long4[[#This Row],[Adj Close]]/Q855-1)</f>
        <v>-7.3792400529317792E-3</v>
      </c>
      <c r="V854" s="40">
        <v>39111</v>
      </c>
      <c r="W854" s="38">
        <v>15.95</v>
      </c>
      <c r="X854" s="39">
        <f>IF(ISBLANK(W855),"",Long6[[#This Row],[Adj Close]]/W855-1)</f>
        <v>5.4196959682749402E-2</v>
      </c>
      <c r="Y854" s="32">
        <v>39111</v>
      </c>
      <c r="Z854">
        <v>38.169415000000001</v>
      </c>
      <c r="AA854" s="36">
        <f>IF(ISBLANK(Z855),"",Long7[[#This Row],[Adj Close]]/Z855-1)</f>
        <v>1.7857173809709526E-2</v>
      </c>
      <c r="AE854" s="32">
        <v>39111</v>
      </c>
      <c r="AF854" s="47">
        <v>46.808467999999998</v>
      </c>
      <c r="AG854" s="36">
        <f>IF(ISBLANK(AF855),"",Short0[[#This Row],[Adj Close]]/AF855-1)</f>
        <v>8.5089997611611068E-2</v>
      </c>
      <c r="AH854" s="40">
        <v>39111</v>
      </c>
      <c r="AI854" s="42">
        <v>33.207191000000002</v>
      </c>
      <c r="AJ854" s="39">
        <f>IF(ISBLANK(AH855),"",Short1[[#This Row],[Adj Close]]/AH855-1)</f>
        <v>-0.99915079810249596</v>
      </c>
      <c r="AN854" s="40">
        <v>39111</v>
      </c>
      <c r="AO854" s="42">
        <v>20.578199000000001</v>
      </c>
      <c r="AP854" s="39">
        <f>IF(ISBLANK(AO855),"",Short3[[#This Row],[Adj Close]]/AO855-1)</f>
        <v>4.8214977654206459E-2</v>
      </c>
      <c r="AQ854" s="32">
        <v>39111</v>
      </c>
      <c r="AR854" s="47">
        <v>1.992119</v>
      </c>
      <c r="AS854" s="36">
        <f>IF(ISBLANK(AR855),"",Short4[[#This Row],[Adj Close]]/AR855-1)</f>
        <v>4.3478283643616944E-2</v>
      </c>
      <c r="AT854" s="40">
        <v>39111</v>
      </c>
      <c r="AU854" s="42">
        <v>16.527279</v>
      </c>
      <c r="AV854" s="39">
        <f>IF(ISBLANK(AU855),"",Short5[[#This Row],[Adj Close]]/AU855-1)</f>
        <v>4.5112403492198583E-2</v>
      </c>
      <c r="AZ854" s="40">
        <v>39111</v>
      </c>
      <c r="BA854" s="42">
        <v>13.428737</v>
      </c>
      <c r="BB854" s="39">
        <f>IF(ISBLANK(BA855),"",Short7[[#This Row],[Adj Close]]/BA855-1)</f>
        <v>2.682584397462251E-2</v>
      </c>
    </row>
    <row r="855" spans="1:54" x14ac:dyDescent="0.25">
      <c r="A855" s="40">
        <v>39104</v>
      </c>
      <c r="B855" s="42">
        <v>1422.1800539999999</v>
      </c>
      <c r="C855" s="39">
        <f>IF(ISBLANK(B856), "", GSPC[[#This Row],[Adj Close]]/B856-1)</f>
        <v>-5.8161104508913652E-3</v>
      </c>
      <c r="G855" s="32">
        <v>39104</v>
      </c>
      <c r="H855">
        <v>23.180021</v>
      </c>
      <c r="I855" s="36">
        <f>IF(ISBLANK(H856),"",Long1[[#This Row],[Adj Close]]/H856-1)</f>
        <v>-9.7914365491117428E-3</v>
      </c>
      <c r="P855" s="40">
        <v>39104</v>
      </c>
      <c r="Q855" s="38">
        <v>25.231731</v>
      </c>
      <c r="R855" s="39">
        <f>IF(ISBLANK(Q856),"",Long4[[#This Row],[Adj Close]]/Q856-1)</f>
        <v>1.0028134739317629E-2</v>
      </c>
      <c r="V855" s="40">
        <v>39104</v>
      </c>
      <c r="W855" s="38">
        <v>15.13</v>
      </c>
      <c r="X855" s="39">
        <f>IF(ISBLANK(W856),"",Long6[[#This Row],[Adj Close]]/W856-1)</f>
        <v>7.266926621765335E-2</v>
      </c>
      <c r="Y855" s="32">
        <v>39104</v>
      </c>
      <c r="Z855">
        <v>37.499775</v>
      </c>
      <c r="AA855" s="36">
        <f>IF(ISBLANK(Z856),"",Long7[[#This Row],[Adj Close]]/Z856-1)</f>
        <v>0.10019642878203894</v>
      </c>
      <c r="AE855" s="32">
        <v>39104</v>
      </c>
      <c r="AF855" s="47">
        <v>43.137867</v>
      </c>
      <c r="AG855" s="36">
        <f>IF(ISBLANK(AF856),"",Short0[[#This Row],[Adj Close]]/AF856-1)</f>
        <v>-3.309649750465371E-2</v>
      </c>
      <c r="AH855" s="40">
        <v>39104</v>
      </c>
      <c r="AI855" s="42">
        <v>32.123863</v>
      </c>
      <c r="AJ855" s="39">
        <f>IF(ISBLANK(AH856),"",Short1[[#This Row],[Adj Close]]/AH856-1)</f>
        <v>-0.99917835478425454</v>
      </c>
      <c r="AN855" s="40">
        <v>39104</v>
      </c>
      <c r="AO855" s="42">
        <v>19.631658999999999</v>
      </c>
      <c r="AP855" s="39">
        <f>IF(ISBLANK(AO856),"",Short3[[#This Row],[Adj Close]]/AO856-1)</f>
        <v>2.9594323245262899E-2</v>
      </c>
      <c r="AQ855" s="32">
        <v>39104</v>
      </c>
      <c r="AR855" s="47">
        <v>1.909114</v>
      </c>
      <c r="AS855" s="36">
        <f>IF(ISBLANK(AR856),"",Short4[[#This Row],[Adj Close]]/AR856-1)</f>
        <v>-2.8168698617933807E-2</v>
      </c>
      <c r="AT855" s="40">
        <v>39104</v>
      </c>
      <c r="AU855" s="42">
        <v>15.813877</v>
      </c>
      <c r="AV855" s="39">
        <f>IF(ISBLANK(AU856),"",Short5[[#This Row],[Adj Close]]/AU856-1)</f>
        <v>-8.0645044080721262E-2</v>
      </c>
      <c r="AZ855" s="40">
        <v>39104</v>
      </c>
      <c r="BA855" s="42">
        <v>13.077911</v>
      </c>
      <c r="BB855" s="39">
        <f>IF(ISBLANK(BA856),"",Short7[[#This Row],[Adj Close]]/BA856-1)</f>
        <v>-1.396034462011353E-2</v>
      </c>
    </row>
    <row r="856" spans="1:54" x14ac:dyDescent="0.25">
      <c r="A856" s="40">
        <v>39097</v>
      </c>
      <c r="B856" s="42">
        <v>1430.5</v>
      </c>
      <c r="C856" s="39">
        <f>IF(ISBLANK(B857), "", GSPC[[#This Row],[Adj Close]]/B857-1)</f>
        <v>-1.6074311939706654E-4</v>
      </c>
      <c r="G856" s="32">
        <v>39097</v>
      </c>
      <c r="H856">
        <v>23.409230999999998</v>
      </c>
      <c r="I856" s="36">
        <f>IF(ISBLANK(H857),"",Long1[[#This Row],[Adj Close]]/H857-1)</f>
        <v>3.2455723020386351E-2</v>
      </c>
      <c r="P856" s="40">
        <v>39097</v>
      </c>
      <c r="Q856" s="38">
        <v>24.981216</v>
      </c>
      <c r="R856" s="39">
        <f>IF(ISBLANK(Q857),"",Long4[[#This Row],[Adj Close]]/Q857-1)</f>
        <v>9.1625723780359714E-3</v>
      </c>
      <c r="V856" s="40">
        <v>39097</v>
      </c>
      <c r="W856" s="38">
        <v>14.105</v>
      </c>
      <c r="X856" s="39">
        <f>IF(ISBLANK(W857),"",Long6[[#This Row],[Adj Close]]/W857-1)</f>
        <v>-3.0584192439862545E-2</v>
      </c>
      <c r="Y856" s="32">
        <v>39097</v>
      </c>
      <c r="Z856">
        <v>34.084617999999999</v>
      </c>
      <c r="AA856" s="36">
        <f>IF(ISBLANK(Z857),"",Long7[[#This Row],[Adj Close]]/Z857-1)</f>
        <v>9.9206519695318462E-3</v>
      </c>
      <c r="AE856" s="32">
        <v>39097</v>
      </c>
      <c r="AF856" s="47">
        <v>44.614449</v>
      </c>
      <c r="AG856" s="36">
        <f>IF(ISBLANK(AF857),"",Short0[[#This Row],[Adj Close]]/AF857-1)</f>
        <v>6.6400766316951909E-2</v>
      </c>
      <c r="AH856" s="40">
        <v>39097</v>
      </c>
      <c r="AI856" s="42">
        <v>32.046024000000003</v>
      </c>
      <c r="AJ856" s="39">
        <f>IF(ISBLANK(AH857),"",Short1[[#This Row],[Adj Close]]/AH857-1)</f>
        <v>-0.99918019892555643</v>
      </c>
      <c r="AN856" s="40">
        <v>39097</v>
      </c>
      <c r="AO856" s="42">
        <v>19.067373</v>
      </c>
      <c r="AP856" s="39">
        <f>IF(ISBLANK(AO857),"",Short3[[#This Row],[Adj Close]]/AO857-1)</f>
        <v>7.2116145227703043E-3</v>
      </c>
      <c r="AQ856" s="32">
        <v>39097</v>
      </c>
      <c r="AR856" s="47">
        <v>1.96445</v>
      </c>
      <c r="AS856" s="36">
        <f>IF(ISBLANK(AR857),"",Short4[[#This Row],[Adj Close]]/AR857-1)</f>
        <v>9.2307777851916128E-2</v>
      </c>
      <c r="AT856" s="40">
        <v>39097</v>
      </c>
      <c r="AU856" s="42">
        <v>17.201056999999999</v>
      </c>
      <c r="AV856" s="39">
        <f>IF(ISBLANK(AU857),"",Short5[[#This Row],[Adj Close]]/AU857-1)</f>
        <v>-1.8099873999129934E-2</v>
      </c>
      <c r="AZ856" s="40">
        <v>39097</v>
      </c>
      <c r="BA856" s="42">
        <v>13.263068000000001</v>
      </c>
      <c r="BB856" s="39">
        <f>IF(ISBLANK(BA857),"",Short7[[#This Row],[Adj Close]]/BA857-1)</f>
        <v>-3.8841879610689078E-2</v>
      </c>
    </row>
    <row r="857" spans="1:54" x14ac:dyDescent="0.25">
      <c r="A857" s="40">
        <v>39090</v>
      </c>
      <c r="B857" s="42">
        <v>1430.7299800000001</v>
      </c>
      <c r="C857" s="39">
        <f>IF(ISBLANK(B858), "", GSPC[[#This Row],[Adj Close]]/B858-1)</f>
        <v>1.4910882083211785E-2</v>
      </c>
      <c r="G857" s="32">
        <v>39090</v>
      </c>
      <c r="H857">
        <v>22.673351</v>
      </c>
      <c r="I857" s="36">
        <f>IF(ISBLANK(H858),"",Long1[[#This Row],[Adj Close]]/H858-1)</f>
        <v>2.3692657303001408E-2</v>
      </c>
      <c r="P857" s="40">
        <v>39090</v>
      </c>
      <c r="Q857" s="38">
        <v>24.754401999999999</v>
      </c>
      <c r="R857" s="39">
        <f>IF(ISBLANK(Q858),"",Long4[[#This Row],[Adj Close]]/Q858-1)</f>
        <v>6.4699426784138314E-3</v>
      </c>
      <c r="V857" s="40">
        <v>39090</v>
      </c>
      <c r="W857" s="38">
        <v>14.55</v>
      </c>
      <c r="X857" s="39">
        <f>IF(ISBLANK(W858),"",Long6[[#This Row],[Adj Close]]/W858-1)</f>
        <v>8.8664421997755261E-2</v>
      </c>
      <c r="Y857" s="32">
        <v>39090</v>
      </c>
      <c r="Z857">
        <v>33.749797999999998</v>
      </c>
      <c r="AA857" s="36">
        <f>IF(ISBLANK(Z858),"",Long7[[#This Row],[Adj Close]]/Z858-1)</f>
        <v>-1.1764696925744111E-2</v>
      </c>
      <c r="AE857" s="32">
        <v>39090</v>
      </c>
      <c r="AF857" s="47">
        <v>41.836475</v>
      </c>
      <c r="AG857" s="36">
        <f>IF(ISBLANK(AF858),"",Short0[[#This Row],[Adj Close]]/AF858-1)</f>
        <v>9.8671903098650482E-3</v>
      </c>
      <c r="AH857" s="40">
        <v>39090</v>
      </c>
      <c r="AI857" s="42">
        <v>32.214691000000002</v>
      </c>
      <c r="AJ857" s="39">
        <f>IF(ISBLANK(AH858),"",Short1[[#This Row],[Adj Close]]/AH858-1)</f>
        <v>-0.99917573648389324</v>
      </c>
      <c r="AN857" s="40">
        <v>39090</v>
      </c>
      <c r="AO857" s="42">
        <v>18.930851000000001</v>
      </c>
      <c r="AP857" s="39">
        <f>IF(ISBLANK(AO858),"",Short3[[#This Row],[Adj Close]]/AO858-1)</f>
        <v>2.5640954792504944E-2</v>
      </c>
      <c r="AQ857" s="32">
        <v>39090</v>
      </c>
      <c r="AR857" s="47">
        <v>1.79844</v>
      </c>
      <c r="AS857" s="36">
        <f>IF(ISBLANK(AR858),"",Short4[[#This Row],[Adj Close]]/AR858-1)</f>
        <v>1.5624823523299414E-2</v>
      </c>
      <c r="AT857" s="40">
        <v>39090</v>
      </c>
      <c r="AU857" s="42">
        <v>17.518132999999999</v>
      </c>
      <c r="AV857" s="39">
        <f>IF(ISBLANK(AU858),"",Short5[[#This Row],[Adj Close]]/AU858-1)</f>
        <v>8.4396788902516784E-2</v>
      </c>
      <c r="AZ857" s="40">
        <v>39090</v>
      </c>
      <c r="BA857" s="42">
        <v>13.799049</v>
      </c>
      <c r="BB857" s="39">
        <f>IF(ISBLANK(BA858),"",Short7[[#This Row],[Adj Close]]/BA858-1)</f>
        <v>-2.6134837536451072E-2</v>
      </c>
    </row>
    <row r="858" spans="1:54" x14ac:dyDescent="0.25">
      <c r="A858" s="40">
        <v>39083</v>
      </c>
      <c r="B858" s="42">
        <v>1409.709961</v>
      </c>
      <c r="C858" s="39">
        <f>IF(ISBLANK(B859), "", GSPC[[#This Row],[Adj Close]]/B859-1)</f>
        <v>-6.0566084067025239E-3</v>
      </c>
      <c r="G858" s="32">
        <v>39083</v>
      </c>
      <c r="H858">
        <v>22.148592000000001</v>
      </c>
      <c r="I858" s="36">
        <f>IF(ISBLANK(H859),"",Long1[[#This Row],[Adj Close]]/H859-1)</f>
        <v>-1.8969029917499936E-2</v>
      </c>
      <c r="P858" s="40">
        <v>39083</v>
      </c>
      <c r="Q858" s="38">
        <v>24.595272000000001</v>
      </c>
      <c r="R858" s="39">
        <f>IF(ISBLANK(Q859),"",Long4[[#This Row],[Adj Close]]/Q859-1)</f>
        <v>-7.9331063086292897E-2</v>
      </c>
      <c r="V858" s="40">
        <v>39083</v>
      </c>
      <c r="W858" s="38">
        <v>13.365</v>
      </c>
      <c r="X858" s="39">
        <f>IF(ISBLANK(W859),"",Long6[[#This Row],[Adj Close]]/W859-1)</f>
        <v>4.5365662886194702E-2</v>
      </c>
      <c r="Y858" s="32">
        <v>39083</v>
      </c>
      <c r="Z858">
        <v>34.151581</v>
      </c>
      <c r="AA858" s="36">
        <f>IF(ISBLANK(Z859),"",Long7[[#This Row],[Adj Close]]/Z859-1)</f>
        <v>2.0000035242879077E-2</v>
      </c>
      <c r="AE858" s="32">
        <v>39083</v>
      </c>
      <c r="AF858" s="47">
        <v>41.427700000000002</v>
      </c>
      <c r="AG858" s="36">
        <f>IF(ISBLANK(AF859),"",Short0[[#This Row],[Adj Close]]/AF859-1)</f>
        <v>-5.3374066785916496E-2</v>
      </c>
      <c r="AH858" s="40">
        <v>39083</v>
      </c>
      <c r="AI858" s="42">
        <v>32.435237999999998</v>
      </c>
      <c r="AJ858" s="39">
        <f>IF(ISBLANK(AH859),"",Short1[[#This Row],[Adj Close]]/AH859-1)</f>
        <v>-0.999169944774286</v>
      </c>
      <c r="AN858" s="40">
        <v>39083</v>
      </c>
      <c r="AO858" s="42">
        <v>18.457581000000001</v>
      </c>
      <c r="AP858" s="39">
        <f>IF(ISBLANK(AO859),"",Short3[[#This Row],[Adj Close]]/AO859-1)</f>
        <v>1.908348646434499E-2</v>
      </c>
      <c r="AQ858" s="32">
        <v>39083</v>
      </c>
      <c r="AR858" s="47">
        <v>1.770772</v>
      </c>
      <c r="AS858" s="36">
        <f>IF(ISBLANK(AR859),"",Short4[[#This Row],[Adj Close]]/AR859-1)</f>
        <v>7.8739261146381079E-3</v>
      </c>
      <c r="AT858" s="40">
        <v>39083</v>
      </c>
      <c r="AU858" s="42">
        <v>16.154726</v>
      </c>
      <c r="AV858" s="39">
        <f>IF(ISBLANK(AU859),"",Short5[[#This Row],[Adj Close]]/AU859-1)</f>
        <v>-4.5880321300747817E-2</v>
      </c>
      <c r="AZ858" s="40">
        <v>39083</v>
      </c>
      <c r="BA858" s="42">
        <v>14.169363000000001</v>
      </c>
      <c r="BB858" s="39">
        <f>IF(ISBLANK(BA859),"",Short7[[#This Row],[Adj Close]]/BA859-1)</f>
        <v>-3.1312372324204807E-2</v>
      </c>
    </row>
    <row r="859" spans="1:54" x14ac:dyDescent="0.25">
      <c r="A859" s="40">
        <v>39076</v>
      </c>
      <c r="B859" s="42">
        <v>1418.3000489999999</v>
      </c>
      <c r="C859" s="39">
        <f>IF(ISBLANK(B860), "", GSPC[[#This Row],[Adj Close]]/B860-1)</f>
        <v>5.3446645400729853E-3</v>
      </c>
      <c r="G859" s="32">
        <v>39076</v>
      </c>
      <c r="H859">
        <v>22.576853</v>
      </c>
      <c r="I859" s="36">
        <f>IF(ISBLANK(H860),"",Long1[[#This Row],[Adj Close]]/H860-1)</f>
        <v>1.4913622767586787E-2</v>
      </c>
      <c r="P859" s="40">
        <v>39076</v>
      </c>
      <c r="Q859" s="38">
        <v>26.714566999999999</v>
      </c>
      <c r="R859" s="39">
        <f>IF(ISBLANK(Q860),"",Long4[[#This Row],[Adj Close]]/Q860-1)</f>
        <v>1.2835524029272349E-2</v>
      </c>
      <c r="V859" s="40">
        <v>39076</v>
      </c>
      <c r="W859" s="38">
        <v>12.785</v>
      </c>
      <c r="X859" s="39">
        <f>IF(ISBLANK(W860),"",Long6[[#This Row],[Adj Close]]/W860-1)</f>
        <v>-2.7016742770167412E-2</v>
      </c>
      <c r="Y859" s="32">
        <v>39076</v>
      </c>
      <c r="Z859">
        <v>33.481940999999999</v>
      </c>
      <c r="AA859" s="36">
        <f>IF(ISBLANK(Z860),"",Long7[[#This Row],[Adj Close]]/Z860-1)</f>
        <v>-9.9010073732371806E-3</v>
      </c>
      <c r="AE859" s="32">
        <v>39076</v>
      </c>
      <c r="AF859" s="47">
        <v>43.763537999999997</v>
      </c>
      <c r="AG859" s="36">
        <f>IF(ISBLANK(AF860),"",Short0[[#This Row],[Adj Close]]/AF860-1)</f>
        <v>3.4918412763087936E-2</v>
      </c>
      <c r="AH859" s="40">
        <v>39076</v>
      </c>
      <c r="AI859" s="42">
        <v>31.845497000000002</v>
      </c>
      <c r="AJ859" s="39">
        <f>IF(ISBLANK(AH860),"",Short1[[#This Row],[Adj Close]]/AH860-1)</f>
        <v>-0.99918489091095242</v>
      </c>
      <c r="AN859" s="40">
        <v>39076</v>
      </c>
      <c r="AO859" s="42">
        <v>18.111941999999999</v>
      </c>
      <c r="AP859" s="39">
        <f>IF(ISBLANK(AO860),"",Short3[[#This Row],[Adj Close]]/AO860-1)</f>
        <v>-6.4712325544961091E-3</v>
      </c>
      <c r="AQ859" s="32">
        <v>39076</v>
      </c>
      <c r="AR859" s="47">
        <v>1.7569380000000001</v>
      </c>
      <c r="AS859" s="36">
        <f>IF(ISBLANK(AR860),"",Short4[[#This Row],[Adj Close]]/AR860-1)</f>
        <v>-7.8124117616497069E-3</v>
      </c>
      <c r="AT859" s="40">
        <v>39076</v>
      </c>
      <c r="AU859" s="42">
        <v>16.931550999999999</v>
      </c>
      <c r="AV859" s="39">
        <f>IF(ISBLANK(AU860),"",Short5[[#This Row],[Adj Close]]/AU860-1)</f>
        <v>-1.4760251097324484E-2</v>
      </c>
      <c r="AZ859" s="40">
        <v>39076</v>
      </c>
      <c r="BA859" s="42">
        <v>14.627381</v>
      </c>
      <c r="BB859" s="39">
        <f>IF(ISBLANK(BA860),"",Short7[[#This Row],[Adj Close]]/BA860-1)</f>
        <v>0.15996911059006691</v>
      </c>
    </row>
    <row r="860" spans="1:54" x14ac:dyDescent="0.25">
      <c r="A860" s="40">
        <v>39069</v>
      </c>
      <c r="B860" s="42">
        <v>1410.76001</v>
      </c>
      <c r="C860" s="39">
        <f>IF(ISBLANK(B861), "", GSPC[[#This Row],[Adj Close]]/B861-1)</f>
        <v>-1.1442835692953124E-2</v>
      </c>
      <c r="G860" s="32">
        <v>39069</v>
      </c>
      <c r="H860">
        <v>22.245097999999999</v>
      </c>
      <c r="I860" s="36">
        <f>IF(ISBLANK(H861),"",Long1[[#This Row],[Adj Close]]/H861-1)</f>
        <v>-8.6022373714442768E-3</v>
      </c>
      <c r="P860" s="40">
        <v>39069</v>
      </c>
      <c r="Q860" s="38">
        <v>26.376017000000001</v>
      </c>
      <c r="R860" s="39">
        <f>IF(ISBLANK(Q861),"",Long4[[#This Row],[Adj Close]]/Q861-1)</f>
        <v>-3.6959292204968852E-2</v>
      </c>
      <c r="V860" s="40">
        <v>39069</v>
      </c>
      <c r="W860" s="38">
        <v>13.14</v>
      </c>
      <c r="X860" s="39">
        <f>IF(ISBLANK(W861),"",Long6[[#This Row],[Adj Close]]/W861-1)</f>
        <v>-9.7965335342877768E-3</v>
      </c>
      <c r="Y860" s="32">
        <v>39069</v>
      </c>
      <c r="Z860">
        <v>33.816761</v>
      </c>
      <c r="AA860" s="36">
        <f>IF(ISBLANK(Z861),"",Long7[[#This Row],[Adj Close]]/Z861-1)</f>
        <v>-2.884617483247276E-2</v>
      </c>
      <c r="AE860" s="32">
        <v>39069</v>
      </c>
      <c r="AF860" s="47">
        <v>42.286945000000003</v>
      </c>
      <c r="AG860" s="36">
        <f>IF(ISBLANK(AF861),"",Short0[[#This Row],[Adj Close]]/AF861-1)</f>
        <v>-4.3946028538678794E-2</v>
      </c>
      <c r="AH860" s="40">
        <v>39069</v>
      </c>
      <c r="AI860" s="42">
        <v>32.324581000000002</v>
      </c>
      <c r="AJ860" s="39">
        <f>IF(ISBLANK(AH861),"",Short1[[#This Row],[Adj Close]]/AH861-1)</f>
        <v>-0.99917248013414572</v>
      </c>
      <c r="AN860" s="40">
        <v>39069</v>
      </c>
      <c r="AO860" s="42">
        <v>18.229911999999999</v>
      </c>
      <c r="AP860" s="39">
        <f>IF(ISBLANK(AO861),"",Short3[[#This Row],[Adj Close]]/AO861-1)</f>
        <v>-2.2859777878821652E-2</v>
      </c>
      <c r="AQ860" s="32">
        <v>39069</v>
      </c>
      <c r="AR860" s="47">
        <v>1.770772</v>
      </c>
      <c r="AS860" s="36">
        <f>IF(ISBLANK(AR861),"",Short4[[#This Row],[Adj Close]]/AR861-1)</f>
        <v>3.2257688424400577E-2</v>
      </c>
      <c r="AT860" s="40">
        <v>39069</v>
      </c>
      <c r="AU860" s="42">
        <v>17.185209</v>
      </c>
      <c r="AV860" s="39">
        <f>IF(ISBLANK(AU861),"",Short5[[#This Row],[Adj Close]]/AU861-1)</f>
        <v>-1.4545159488636217E-2</v>
      </c>
      <c r="AZ860" s="40">
        <v>39069</v>
      </c>
      <c r="BA860" s="42">
        <v>12.610147</v>
      </c>
      <c r="BB860" s="39">
        <f>IF(ISBLANK(BA861),"",Short7[[#This Row],[Adj Close]]/BA861-1)</f>
        <v>7.7880891705441879E-3</v>
      </c>
    </row>
    <row r="861" spans="1:54" x14ac:dyDescent="0.25">
      <c r="A861" s="40">
        <v>39062</v>
      </c>
      <c r="B861" s="42">
        <v>1427.089966</v>
      </c>
      <c r="C861" s="39">
        <f>IF(ISBLANK(B862), "", GSPC[[#This Row],[Adj Close]]/B862-1)</f>
        <v>1.2235431265962493E-2</v>
      </c>
      <c r="G861" s="32">
        <v>39062</v>
      </c>
      <c r="H861">
        <v>22.438116000000001</v>
      </c>
      <c r="I861" s="36">
        <f>IF(ISBLANK(H862),"",Long1[[#This Row],[Adj Close]]/H862-1)</f>
        <v>2.5923946316445567E-2</v>
      </c>
      <c r="P861" s="40">
        <v>39062</v>
      </c>
      <c r="Q861" s="38">
        <v>27.388268</v>
      </c>
      <c r="R861" s="39">
        <f>IF(ISBLANK(Q862),"",Long4[[#This Row],[Adj Close]]/Q862-1)</f>
        <v>2.0820539656484671E-2</v>
      </c>
      <c r="V861" s="40">
        <v>39062</v>
      </c>
      <c r="W861" s="38">
        <v>13.27</v>
      </c>
      <c r="X861" s="39">
        <f>IF(ISBLANK(W862),"",Long6[[#This Row],[Adj Close]]/W862-1)</f>
        <v>1.5094339622641062E-3</v>
      </c>
      <c r="Y861" s="32">
        <v>39062</v>
      </c>
      <c r="Z861">
        <v>34.821219999999997</v>
      </c>
      <c r="AA861" s="36">
        <f>IF(ISBLANK(Z862),"",Long7[[#This Row],[Adj Close]]/Z862-1)</f>
        <v>6.1224537065396767E-2</v>
      </c>
      <c r="AE861" s="32">
        <v>39062</v>
      </c>
      <c r="AF861" s="47">
        <v>44.230708999999997</v>
      </c>
      <c r="AG861" s="36">
        <f>IF(ISBLANK(AF862),"",Short0[[#This Row],[Adj Close]]/AF862-1)</f>
        <v>1.3960961822035989E-2</v>
      </c>
      <c r="AH861" s="40">
        <v>39062</v>
      </c>
      <c r="AI861" s="42">
        <v>32.622397999999997</v>
      </c>
      <c r="AJ861" s="39">
        <f>IF(ISBLANK(AH862),"",Short1[[#This Row],[Adj Close]]/AH862-1)</f>
        <v>-0.99916470623479703</v>
      </c>
      <c r="AN861" s="40">
        <v>39062</v>
      </c>
      <c r="AO861" s="42">
        <v>18.656393000000001</v>
      </c>
      <c r="AP861" s="39">
        <f>IF(ISBLANK(AO862),"",Short3[[#This Row],[Adj Close]]/AO862-1)</f>
        <v>4.8655785388995731E-4</v>
      </c>
      <c r="AQ861" s="32">
        <v>39062</v>
      </c>
      <c r="AR861" s="47">
        <v>1.715436</v>
      </c>
      <c r="AS861" s="36">
        <f>IF(ISBLANK(AR862),"",Short4[[#This Row],[Adj Close]]/AR862-1)</f>
        <v>-7.9999074754087962E-3</v>
      </c>
      <c r="AT861" s="40">
        <v>39062</v>
      </c>
      <c r="AU861" s="42">
        <v>17.438859999999998</v>
      </c>
      <c r="AV861" s="39">
        <f>IF(ISBLANK(AU862),"",Short5[[#This Row],[Adj Close]]/AU862-1)</f>
        <v>-1.256748557201115E-2</v>
      </c>
      <c r="AZ861" s="40">
        <v>39062</v>
      </c>
      <c r="BA861" s="42">
        <v>12.512696999999999</v>
      </c>
      <c r="BB861" s="39">
        <f>IF(ISBLANK(BA862),"",Short7[[#This Row],[Adj Close]]/BA862-1)</f>
        <v>-3.3132529422250867E-2</v>
      </c>
    </row>
    <row r="862" spans="1:54" x14ac:dyDescent="0.25">
      <c r="A862" s="40">
        <v>39055</v>
      </c>
      <c r="B862" s="42">
        <v>1409.839966</v>
      </c>
      <c r="C862" s="39">
        <f>IF(ISBLANK(B863), "", GSPC[[#This Row],[Adj Close]]/B863-1)</f>
        <v>9.4006668289237094E-3</v>
      </c>
      <c r="G862" s="32">
        <v>39055</v>
      </c>
      <c r="H862">
        <v>21.871130000000001</v>
      </c>
      <c r="I862" s="36">
        <f>IF(ISBLANK(H863),"",Long1[[#This Row],[Adj Close]]/H863-1)</f>
        <v>1.3414937362886903E-2</v>
      </c>
      <c r="P862" s="40">
        <v>39055</v>
      </c>
      <c r="Q862" s="38">
        <v>26.829660000000001</v>
      </c>
      <c r="R862" s="39">
        <f>IF(ISBLANK(Q863),"",Long4[[#This Row],[Adj Close]]/Q863-1)</f>
        <v>3.5766758942279431E-3</v>
      </c>
      <c r="V862" s="40">
        <v>39055</v>
      </c>
      <c r="W862" s="38">
        <v>13.25</v>
      </c>
      <c r="X862" s="39">
        <f>IF(ISBLANK(W863),"",Long6[[#This Row],[Adj Close]]/W863-1)</f>
        <v>0.14446123947311595</v>
      </c>
      <c r="Y862" s="32">
        <v>39055</v>
      </c>
      <c r="Z862">
        <v>32.812302000000003</v>
      </c>
      <c r="AA862" s="36">
        <f>IF(ISBLANK(Z863),"",Long7[[#This Row],[Adj Close]]/Z863-1)</f>
        <v>1.8710957521429483E-2</v>
      </c>
      <c r="AE862" s="32">
        <v>39055</v>
      </c>
      <c r="AF862" s="47">
        <v>43.621707999999998</v>
      </c>
      <c r="AG862" s="36">
        <f>IF(ISBLANK(AF863),"",Short0[[#This Row],[Adj Close]]/AF863-1)</f>
        <v>-4.3798723163759323E-3</v>
      </c>
      <c r="AH862" s="40">
        <v>39055</v>
      </c>
      <c r="AI862" s="42">
        <v>34.396254999999996</v>
      </c>
      <c r="AJ862" s="39">
        <f>IF(ISBLANK(AH863),"",Short1[[#This Row],[Adj Close]]/AH863-1)</f>
        <v>-0.99911912889264498</v>
      </c>
      <c r="AN862" s="40">
        <v>39055</v>
      </c>
      <c r="AO862" s="42">
        <v>18.647320000000001</v>
      </c>
      <c r="AP862" s="39">
        <f>IF(ISBLANK(AO863),"",Short3[[#This Row],[Adj Close]]/AO863-1)</f>
        <v>1.032456288920014E-2</v>
      </c>
      <c r="AQ862" s="32">
        <v>39055</v>
      </c>
      <c r="AR862" s="47">
        <v>1.7292700000000001</v>
      </c>
      <c r="AS862" s="36">
        <f>IF(ISBLANK(AR863),"",Short4[[#This Row],[Adj Close]]/AR863-1)</f>
        <v>5.9321956027544198E-2</v>
      </c>
      <c r="AT862" s="40">
        <v>39055</v>
      </c>
      <c r="AU862" s="42">
        <v>17.660812</v>
      </c>
      <c r="AV862" s="39">
        <f>IF(ISBLANK(AU863),"",Short5[[#This Row],[Adj Close]]/AU863-1)</f>
        <v>4.8964180648747968E-2</v>
      </c>
      <c r="AZ862" s="40">
        <v>39055</v>
      </c>
      <c r="BA862" s="42">
        <v>12.941481</v>
      </c>
      <c r="BB862" s="39">
        <f>IF(ISBLANK(BA863),"",Short7[[#This Row],[Adj Close]]/BA863-1)</f>
        <v>7.7047702343409297E-2</v>
      </c>
    </row>
    <row r="863" spans="1:54" x14ac:dyDescent="0.25">
      <c r="A863" s="40">
        <v>39048</v>
      </c>
      <c r="B863" s="42">
        <v>1396.709961</v>
      </c>
      <c r="C863" s="39">
        <f>IF(ISBLANK(B864), "", GSPC[[#This Row],[Adj Close]]/B864-1)</f>
        <v>-3.0265106879611148E-3</v>
      </c>
      <c r="G863" s="32">
        <v>39048</v>
      </c>
      <c r="H863">
        <v>21.581613999999998</v>
      </c>
      <c r="I863" s="36">
        <f>IF(ISBLANK(H864),"",Long1[[#This Row],[Adj Close]]/H864-1)</f>
        <v>-4.2034538064583238E-2</v>
      </c>
      <c r="P863" s="40">
        <v>39048</v>
      </c>
      <c r="Q863" s="38">
        <v>26.734041000000001</v>
      </c>
      <c r="R863" s="39">
        <f>IF(ISBLANK(Q864),"",Long4[[#This Row],[Adj Close]]/Q864-1)</f>
        <v>3.1180849148779499E-2</v>
      </c>
      <c r="V863" s="40">
        <v>39048</v>
      </c>
      <c r="W863" s="38">
        <v>11.577500000000001</v>
      </c>
      <c r="X863" s="39">
        <f>IF(ISBLANK(W864),"",Long6[[#This Row],[Adj Close]]/W864-1)</f>
        <v>-5.5090797796368052E-2</v>
      </c>
      <c r="Y863" s="32">
        <v>39048</v>
      </c>
      <c r="Z863">
        <v>32.209629</v>
      </c>
      <c r="AA863" s="36">
        <f>IF(ISBLANK(Z864),"",Long7[[#This Row],[Adj Close]]/Z864-1)</f>
        <v>-1.4344226112834702E-2</v>
      </c>
      <c r="AE863" s="32">
        <v>39048</v>
      </c>
      <c r="AF863" s="47">
        <v>43.813606</v>
      </c>
      <c r="AG863" s="36">
        <f>IF(ISBLANK(AF864),"",Short0[[#This Row],[Adj Close]]/AF864-1)</f>
        <v>3.2435847086897063E-2</v>
      </c>
      <c r="AH863" s="40">
        <v>39048</v>
      </c>
      <c r="AI863" s="42">
        <v>34.765273999999998</v>
      </c>
      <c r="AJ863" s="39">
        <f>IF(ISBLANK(AH864),"",Short1[[#This Row],[Adj Close]]/AH864-1)</f>
        <v>-0.99910951886478316</v>
      </c>
      <c r="AN863" s="40">
        <v>39048</v>
      </c>
      <c r="AO863" s="42">
        <v>18.456762000000001</v>
      </c>
      <c r="AP863" s="39">
        <f>IF(ISBLANK(AO864),"",Short3[[#This Row],[Adj Close]]/AO864-1)</f>
        <v>0</v>
      </c>
      <c r="AQ863" s="32">
        <v>39048</v>
      </c>
      <c r="AR863" s="47">
        <v>1.632431</v>
      </c>
      <c r="AS863" s="36">
        <f>IF(ISBLANK(AR864),"",Short4[[#This Row],[Adj Close]]/AR864-1)</f>
        <v>-3.2786516148259781E-2</v>
      </c>
      <c r="AT863" s="40">
        <v>39048</v>
      </c>
      <c r="AU863" s="42">
        <v>16.83643</v>
      </c>
      <c r="AV863" s="39">
        <f>IF(ISBLANK(AU864),"",Short5[[#This Row],[Adj Close]]/AU864-1)</f>
        <v>-8.4032089080764427E-3</v>
      </c>
      <c r="AZ863" s="40">
        <v>39048</v>
      </c>
      <c r="BA863" s="42">
        <v>12.015699</v>
      </c>
      <c r="BB863" s="39">
        <f>IF(ISBLANK(BA864),"",Short7[[#This Row],[Adj Close]]/BA864-1)</f>
        <v>-4.9344572488659311E-2</v>
      </c>
    </row>
    <row r="864" spans="1:54" x14ac:dyDescent="0.25">
      <c r="A864" s="40">
        <v>39041</v>
      </c>
      <c r="B864" s="42">
        <v>1400.9499510000001</v>
      </c>
      <c r="C864" s="39">
        <f>IF(ISBLANK(B865), "", GSPC[[#This Row],[Adj Close]]/B865-1)</f>
        <v>-1.7841850466926434E-4</v>
      </c>
      <c r="G864" s="32">
        <v>39041</v>
      </c>
      <c r="H864">
        <v>22.528593000000001</v>
      </c>
      <c r="I864" s="36">
        <f>IF(ISBLANK(H865),"",Long1[[#This Row],[Adj Close]]/H865-1)</f>
        <v>9.1868165361623788E-3</v>
      </c>
      <c r="P864" s="40">
        <v>39041</v>
      </c>
      <c r="Q864" s="38">
        <v>25.925657000000001</v>
      </c>
      <c r="R864" s="39">
        <f>IF(ISBLANK(Q865),"",Long4[[#This Row],[Adj Close]]/Q865-1)</f>
        <v>1.3620247776073846E-2</v>
      </c>
      <c r="V864" s="40">
        <v>39041</v>
      </c>
      <c r="W864" s="38">
        <v>12.2525</v>
      </c>
      <c r="X864" s="39">
        <f>IF(ISBLANK(W865),"",Long6[[#This Row],[Adj Close]]/W865-1)</f>
        <v>-5.7499999999999996E-2</v>
      </c>
      <c r="Y864" s="32">
        <v>39041</v>
      </c>
      <c r="Z864">
        <v>32.678375000000003</v>
      </c>
      <c r="AA864" s="36">
        <f>IF(ISBLANK(Z865),"",Long7[[#This Row],[Adj Close]]/Z865-1)</f>
        <v>0</v>
      </c>
      <c r="AE864" s="32">
        <v>39041</v>
      </c>
      <c r="AF864" s="47">
        <v>42.437122000000002</v>
      </c>
      <c r="AG864" s="36">
        <f>IF(ISBLANK(AF865),"",Short0[[#This Row],[Adj Close]]/AF865-1)</f>
        <v>3.1009795354485448E-2</v>
      </c>
      <c r="AH864" s="40">
        <v>39041</v>
      </c>
      <c r="AI864" s="42">
        <v>35.658679999999997</v>
      </c>
      <c r="AJ864" s="39">
        <f>IF(ISBLANK(AH865),"",Short1[[#This Row],[Adj Close]]/AH865-1)</f>
        <v>-0.9990864712814469</v>
      </c>
      <c r="AN864" s="40">
        <v>39041</v>
      </c>
      <c r="AO864" s="42">
        <v>18.456762000000001</v>
      </c>
      <c r="AP864" s="39">
        <f>IF(ISBLANK(AO865),"",Short3[[#This Row],[Adj Close]]/AO865-1)</f>
        <v>-2.5395437554088462E-2</v>
      </c>
      <c r="AQ864" s="32">
        <v>39041</v>
      </c>
      <c r="AR864" s="47">
        <v>1.687767</v>
      </c>
      <c r="AS864" s="36">
        <f>IF(ISBLANK(AR865),"",Short4[[#This Row],[Adj Close]]/AR865-1)</f>
        <v>3.3897910539557374E-2</v>
      </c>
      <c r="AT864" s="40">
        <v>39041</v>
      </c>
      <c r="AU864" s="42">
        <v>16.979109000000001</v>
      </c>
      <c r="AV864" s="39">
        <f>IF(ISBLANK(AU865),"",Short5[[#This Row],[Adj Close]]/AU865-1)</f>
        <v>2.2922744856606503E-2</v>
      </c>
      <c r="AZ864" s="40">
        <v>39041</v>
      </c>
      <c r="BA864" s="42">
        <v>12.639384</v>
      </c>
      <c r="BB864" s="39">
        <f>IF(ISBLANK(BA865),"",Short7[[#This Row],[Adj Close]]/BA865-1)</f>
        <v>-3.8403667811544029E-3</v>
      </c>
    </row>
    <row r="865" spans="1:54" x14ac:dyDescent="0.25">
      <c r="A865" s="40">
        <v>39034</v>
      </c>
      <c r="B865" s="42">
        <v>1401.1999510000001</v>
      </c>
      <c r="C865" s="39">
        <f>IF(ISBLANK(B866), "", GSPC[[#This Row],[Adj Close]]/B866-1)</f>
        <v>1.4700504487789035E-2</v>
      </c>
      <c r="G865" s="32">
        <v>39034</v>
      </c>
      <c r="H865">
        <v>22.323511</v>
      </c>
      <c r="I865" s="36">
        <f>IF(ISBLANK(H866),"",Long1[[#This Row],[Adj Close]]/H866-1)</f>
        <v>-2.705383430889885E-4</v>
      </c>
      <c r="P865" s="40">
        <v>39034</v>
      </c>
      <c r="Q865" s="38">
        <v>25.577287999999999</v>
      </c>
      <c r="R865" s="39">
        <f>IF(ISBLANK(Q866),"",Long4[[#This Row],[Adj Close]]/Q866-1)</f>
        <v>-4.5322573721938486E-2</v>
      </c>
      <c r="V865" s="40">
        <v>39034</v>
      </c>
      <c r="W865" s="38">
        <v>13</v>
      </c>
      <c r="X865" s="39">
        <f>IF(ISBLANK(W866),"",Long6[[#This Row],[Adj Close]]/W866-1)</f>
        <v>-3.8314176245211051E-3</v>
      </c>
      <c r="Y865" s="32">
        <v>39034</v>
      </c>
      <c r="Z865">
        <v>32.678375000000003</v>
      </c>
      <c r="AA865" s="36">
        <f>IF(ISBLANK(Z866),"",Long7[[#This Row],[Adj Close]]/Z866-1)</f>
        <v>0</v>
      </c>
      <c r="AE865" s="32">
        <v>39034</v>
      </c>
      <c r="AF865" s="47">
        <v>41.160736</v>
      </c>
      <c r="AG865" s="36">
        <f>IF(ISBLANK(AF866),"",Short0[[#This Row],[Adj Close]]/AF866-1)</f>
        <v>6.7502616579523389E-2</v>
      </c>
      <c r="AH865" s="40">
        <v>39034</v>
      </c>
      <c r="AI865" s="42">
        <v>35.606884000000001</v>
      </c>
      <c r="AJ865" s="39">
        <f>IF(ISBLANK(AH866),"",Short1[[#This Row],[Adj Close]]/AH866-1)</f>
        <v>-0.99908763461193528</v>
      </c>
      <c r="AN865" s="40">
        <v>39034</v>
      </c>
      <c r="AO865" s="42">
        <v>18.937692999999999</v>
      </c>
      <c r="AP865" s="39">
        <f>IF(ISBLANK(AO866),"",Short3[[#This Row],[Adj Close]]/AO866-1)</f>
        <v>1.1143367108603641E-2</v>
      </c>
      <c r="AQ865" s="32">
        <v>39034</v>
      </c>
      <c r="AR865" s="47">
        <v>1.632431</v>
      </c>
      <c r="AS865" s="36">
        <f>IF(ISBLANK(AR866),"",Short4[[#This Row],[Adj Close]]/AR866-1)</f>
        <v>-1.6666475914990597E-2</v>
      </c>
      <c r="AT865" s="40">
        <v>39034</v>
      </c>
      <c r="AU865" s="42">
        <v>16.598623</v>
      </c>
      <c r="AV865" s="39">
        <f>IF(ISBLANK(AU866),"",Short5[[#This Row],[Adj Close]]/AU866-1)</f>
        <v>2.1462837668397627E-2</v>
      </c>
      <c r="AZ865" s="40">
        <v>39034</v>
      </c>
      <c r="BA865" s="42">
        <v>12.688110999999999</v>
      </c>
      <c r="BB865" s="39">
        <f>IF(ISBLANK(BA866),"",Short7[[#This Row],[Adj Close]]/BA866-1)</f>
        <v>8.7719693795182518E-2</v>
      </c>
    </row>
    <row r="866" spans="1:54" x14ac:dyDescent="0.25">
      <c r="A866" s="40">
        <v>39027</v>
      </c>
      <c r="B866" s="42">
        <v>1380.900024</v>
      </c>
      <c r="C866" s="39">
        <f>IF(ISBLANK(B867), "", GSPC[[#This Row],[Adj Close]]/B867-1)</f>
        <v>1.2167393098144075E-2</v>
      </c>
      <c r="G866" s="32">
        <v>39027</v>
      </c>
      <c r="H866">
        <v>22.329552</v>
      </c>
      <c r="I866" s="36">
        <f>IF(ISBLANK(H867),"",Long1[[#This Row],[Adj Close]]/H867-1)</f>
        <v>1.6754010760687832E-2</v>
      </c>
      <c r="P866" s="40">
        <v>39027</v>
      </c>
      <c r="Q866" s="38">
        <v>26.791550000000001</v>
      </c>
      <c r="R866" s="39">
        <f>IF(ISBLANK(Q867),"",Long4[[#This Row],[Adj Close]]/Q867-1)</f>
        <v>2.6834512521367149E-2</v>
      </c>
      <c r="V866" s="40">
        <v>39027</v>
      </c>
      <c r="W866" s="38">
        <v>13.05</v>
      </c>
      <c r="X866" s="39">
        <f>IF(ISBLANK(W867),"",Long6[[#This Row],[Adj Close]]/W867-1)</f>
        <v>4.8613901165126538E-2</v>
      </c>
      <c r="Y866" s="32">
        <v>39027</v>
      </c>
      <c r="Z866">
        <v>32.678375000000003</v>
      </c>
      <c r="AA866" s="36">
        <f>IF(ISBLANK(Z867),"",Long7[[#This Row],[Adj Close]]/Z867-1)</f>
        <v>-4.0816093915020391E-3</v>
      </c>
      <c r="AE866" s="32">
        <v>39027</v>
      </c>
      <c r="AF866" s="47">
        <v>38.557971999999999</v>
      </c>
      <c r="AG866" s="36">
        <f>IF(ISBLANK(AF867),"",Short0[[#This Row],[Adj Close]]/AF867-1)</f>
        <v>2.2973728887643041E-3</v>
      </c>
      <c r="AH866" s="40">
        <v>39027</v>
      </c>
      <c r="AI866" s="42">
        <v>33.865397999999999</v>
      </c>
      <c r="AJ866" s="39">
        <f>IF(ISBLANK(AH867),"",Short1[[#This Row],[Adj Close]]/AH867-1)</f>
        <v>-0.99913210153767296</v>
      </c>
      <c r="AN866" s="40">
        <v>39027</v>
      </c>
      <c r="AO866" s="42">
        <v>18.728988999999999</v>
      </c>
      <c r="AP866" s="39">
        <f>IF(ISBLANK(AO867),"",Short3[[#This Row],[Adj Close]]/AO867-1)</f>
        <v>1.1765037001374878E-2</v>
      </c>
      <c r="AQ866" s="32">
        <v>39027</v>
      </c>
      <c r="AR866" s="47">
        <v>1.660099</v>
      </c>
      <c r="AS866" s="36">
        <f>IF(ISBLANK(AR867),"",Short4[[#This Row],[Adj Close]]/AR867-1)</f>
        <v>2.5641358313007068E-2</v>
      </c>
      <c r="AT866" s="40">
        <v>39027</v>
      </c>
      <c r="AU866" s="42">
        <v>16.249855</v>
      </c>
      <c r="AV866" s="39">
        <f>IF(ISBLANK(AU867),"",Short5[[#This Row],[Adj Close]]/AU867-1)</f>
        <v>8.1224001736893703E-2</v>
      </c>
      <c r="AZ866" s="40">
        <v>39027</v>
      </c>
      <c r="BA866" s="42">
        <v>11.664872000000001</v>
      </c>
      <c r="BB866" s="39">
        <f>IF(ISBLANK(BA867),"",Short7[[#This Row],[Adj Close]]/BA867-1)</f>
        <v>2.3076796240859787E-2</v>
      </c>
    </row>
    <row r="867" spans="1:54" x14ac:dyDescent="0.25">
      <c r="A867" s="40">
        <v>39020</v>
      </c>
      <c r="B867" s="42">
        <v>1364.3000489999999</v>
      </c>
      <c r="C867" s="39">
        <f>IF(ISBLANK(B868), "", GSPC[[#This Row],[Adj Close]]/B868-1)</f>
        <v>-9.4674643311700724E-3</v>
      </c>
      <c r="G867" s="32">
        <v>39020</v>
      </c>
      <c r="H867">
        <v>21.961607000000001</v>
      </c>
      <c r="I867" s="36">
        <f>IF(ISBLANK(H868),"",Long1[[#This Row],[Adj Close]]/H868-1)</f>
        <v>1.6471229350504712E-2</v>
      </c>
      <c r="P867" s="40">
        <v>39020</v>
      </c>
      <c r="Q867" s="38">
        <v>26.0914</v>
      </c>
      <c r="R867" s="39">
        <f>IF(ISBLANK(Q868),"",Long4[[#This Row],[Adj Close]]/Q868-1)</f>
        <v>1.8183044077180188E-3</v>
      </c>
      <c r="V867" s="40">
        <v>39020</v>
      </c>
      <c r="W867" s="38">
        <v>12.445</v>
      </c>
      <c r="X867" s="39">
        <f>IF(ISBLANK(W868),"",Long6[[#This Row],[Adj Close]]/W868-1)</f>
        <v>1.5918367346938744E-2</v>
      </c>
      <c r="Y867" s="32">
        <v>39020</v>
      </c>
      <c r="Z867">
        <v>32.812302000000003</v>
      </c>
      <c r="AA867" s="36">
        <f>IF(ISBLANK(Z868),"",Long7[[#This Row],[Adj Close]]/Z868-1)</f>
        <v>-2.7777825514688881E-2</v>
      </c>
      <c r="AE867" s="32">
        <v>39020</v>
      </c>
      <c r="AF867" s="47">
        <v>38.469593000000003</v>
      </c>
      <c r="AG867" s="36">
        <f>IF(ISBLANK(AF868),"",Short0[[#This Row],[Adj Close]]/AF868-1)</f>
        <v>-2.8961289827679981E-2</v>
      </c>
      <c r="AH867" s="40">
        <v>39020</v>
      </c>
      <c r="AI867" s="42">
        <v>33.943072999999998</v>
      </c>
      <c r="AJ867" s="39">
        <f>IF(ISBLANK(AH868),"",Short1[[#This Row],[Adj Close]]/AH868-1)</f>
        <v>-0.99912995480993516</v>
      </c>
      <c r="AN867" s="40">
        <v>39020</v>
      </c>
      <c r="AO867" s="42">
        <v>18.511203999999999</v>
      </c>
      <c r="AP867" s="39">
        <f>IF(ISBLANK(AO868),"",Short3[[#This Row],[Adj Close]]/AO868-1)</f>
        <v>-3.317548812713822E-2</v>
      </c>
      <c r="AQ867" s="32">
        <v>39020</v>
      </c>
      <c r="AR867" s="47">
        <v>1.6185959999999999</v>
      </c>
      <c r="AS867" s="36">
        <f>IF(ISBLANK(AR868),"",Short4[[#This Row],[Adj Close]]/AR868-1)</f>
        <v>-0.10687064601122909</v>
      </c>
      <c r="AT867" s="40">
        <v>39020</v>
      </c>
      <c r="AU867" s="42">
        <v>15.029128999999999</v>
      </c>
      <c r="AV867" s="39">
        <f>IF(ISBLANK(AU868),"",Short5[[#This Row],[Adj Close]]/AU868-1)</f>
        <v>7.6049767787460532E-2</v>
      </c>
      <c r="AZ867" s="40">
        <v>39020</v>
      </c>
      <c r="BA867" s="42">
        <v>11.401756000000001</v>
      </c>
      <c r="BB867" s="39">
        <f>IF(ISBLANK(BA868),"",Short7[[#This Row],[Adj Close]]/BA868-1)</f>
        <v>2.2727148371714856E-2</v>
      </c>
    </row>
    <row r="868" spans="1:54" x14ac:dyDescent="0.25">
      <c r="A868" s="40">
        <v>39013</v>
      </c>
      <c r="B868" s="42">
        <v>1377.339966</v>
      </c>
      <c r="C868" s="39">
        <f>IF(ISBLANK(B869), "", GSPC[[#This Row],[Adj Close]]/B869-1)</f>
        <v>6.3860807783617801E-3</v>
      </c>
      <c r="G868" s="32">
        <v>39013</v>
      </c>
      <c r="H868">
        <v>21.605734000000002</v>
      </c>
      <c r="I868" s="36">
        <f>IF(ISBLANK(H869),"",Long1[[#This Row],[Adj Close]]/H869-1)</f>
        <v>-9.1285943206673714E-3</v>
      </c>
      <c r="P868" s="40">
        <v>39013</v>
      </c>
      <c r="Q868" s="38">
        <v>26.044044</v>
      </c>
      <c r="R868" s="39">
        <f>IF(ISBLANK(Q869),"",Long4[[#This Row],[Adj Close]]/Q869-1)</f>
        <v>2.5572402241386127E-2</v>
      </c>
      <c r="V868" s="40">
        <v>39013</v>
      </c>
      <c r="W868" s="38">
        <v>12.25</v>
      </c>
      <c r="X868" s="39">
        <f>IF(ISBLANK(W869),"",Long6[[#This Row],[Adj Close]]/W869-1)</f>
        <v>2.7038356738629199E-2</v>
      </c>
      <c r="Y868" s="32">
        <v>39013</v>
      </c>
      <c r="Z868">
        <v>33.749797999999998</v>
      </c>
      <c r="AA868" s="36">
        <f>IF(ISBLANK(Z869),"",Long7[[#This Row],[Adj Close]]/Z869-1)</f>
        <v>3.9175199706036334E-2</v>
      </c>
      <c r="AE868" s="32">
        <v>39013</v>
      </c>
      <c r="AF868" s="47">
        <v>39.616951</v>
      </c>
      <c r="AG868" s="36">
        <f>IF(ISBLANK(AF869),"",Short0[[#This Row],[Adj Close]]/AF869-1)</f>
        <v>3.3174171756023663E-2</v>
      </c>
      <c r="AH868" s="40">
        <v>39013</v>
      </c>
      <c r="AI868" s="42">
        <v>35.050125000000001</v>
      </c>
      <c r="AJ868" s="39">
        <f>IF(ISBLANK(AH869),"",Short1[[#This Row],[Adj Close]]/AH869-1)</f>
        <v>-0.99910141708967848</v>
      </c>
      <c r="AN868" s="40">
        <v>39013</v>
      </c>
      <c r="AO868" s="42">
        <v>19.146394999999998</v>
      </c>
      <c r="AP868" s="39">
        <f>IF(ISBLANK(AO869),"",Short3[[#This Row],[Adj Close]]/AO869-1)</f>
        <v>-4.3951173507497887E-2</v>
      </c>
      <c r="AQ868" s="32">
        <v>39013</v>
      </c>
      <c r="AR868" s="47">
        <v>1.8122750000000001</v>
      </c>
      <c r="AS868" s="36">
        <f>IF(ISBLANK(AR869),"",Short4[[#This Row],[Adj Close]]/AR869-1)</f>
        <v>4.8000023131147929E-2</v>
      </c>
      <c r="AT868" s="40">
        <v>39013</v>
      </c>
      <c r="AU868" s="42">
        <v>13.966946</v>
      </c>
      <c r="AV868" s="39">
        <f>IF(ISBLANK(AU869),"",Short5[[#This Row],[Adj Close]]/AU869-1)</f>
        <v>3.3431226169743589E-2</v>
      </c>
      <c r="AZ868" s="40">
        <v>39013</v>
      </c>
      <c r="BA868" s="42">
        <v>11.148384999999999</v>
      </c>
      <c r="BB868" s="39">
        <f>IF(ISBLANK(BA869),"",Short7[[#This Row],[Adj Close]]/BA869-1)</f>
        <v>-4.3513914485776573E-3</v>
      </c>
    </row>
    <row r="869" spans="1:54" x14ac:dyDescent="0.25">
      <c r="A869" s="40">
        <v>39006</v>
      </c>
      <c r="B869" s="42">
        <v>1368.599976</v>
      </c>
      <c r="C869" s="39">
        <f>IF(ISBLANK(B870), "", GSPC[[#This Row],[Adj Close]]/B870-1)</f>
        <v>2.1821451142416404E-3</v>
      </c>
      <c r="G869" s="32">
        <v>39006</v>
      </c>
      <c r="H869">
        <v>21.804780999999998</v>
      </c>
      <c r="I869" s="36">
        <f>IF(ISBLANK(H870),"",Long1[[#This Row],[Adj Close]]/H870-1)</f>
        <v>7.8061040154162598E-3</v>
      </c>
      <c r="P869" s="40">
        <v>39006</v>
      </c>
      <c r="Q869" s="38">
        <v>25.394642000000001</v>
      </c>
      <c r="R869" s="39">
        <f>IF(ISBLANK(Q870),"",Long4[[#This Row],[Adj Close]]/Q870-1)</f>
        <v>3.5586339349075846E-2</v>
      </c>
      <c r="V869" s="40">
        <v>39006</v>
      </c>
      <c r="W869" s="38">
        <v>11.9275</v>
      </c>
      <c r="X869" s="39">
        <f>IF(ISBLANK(W870),"",Long6[[#This Row],[Adj Close]]/W870-1)</f>
        <v>-3.1858766233766267E-2</v>
      </c>
      <c r="Y869" s="32">
        <v>39006</v>
      </c>
      <c r="Z869">
        <v>32.477485999999999</v>
      </c>
      <c r="AA869" s="36">
        <f>IF(ISBLANK(Z870),"",Long7[[#This Row],[Adj Close]]/Z870-1)</f>
        <v>-2.6104372329207481E-2</v>
      </c>
      <c r="AE869" s="32">
        <v>39006</v>
      </c>
      <c r="AF869" s="47">
        <v>38.344890999999997</v>
      </c>
      <c r="AG869" s="36">
        <f>IF(ISBLANK(AF870),"",Short0[[#This Row],[Adj Close]]/AF870-1)</f>
        <v>-4.102708534070687E-3</v>
      </c>
      <c r="AH869" s="40">
        <v>39006</v>
      </c>
      <c r="AI869" s="42">
        <v>35.723415000000003</v>
      </c>
      <c r="AJ869" s="39">
        <f>IF(ISBLANK(AH870),"",Short1[[#This Row],[Adj Close]]/AH870-1)</f>
        <v>-0.99908399151260285</v>
      </c>
      <c r="AN869" s="40">
        <v>39006</v>
      </c>
      <c r="AO869" s="42">
        <v>20.026586999999999</v>
      </c>
      <c r="AP869" s="39">
        <f>IF(ISBLANK(AO870),"",Short3[[#This Row],[Adj Close]]/AO870-1)</f>
        <v>4.3005774747354897E-2</v>
      </c>
      <c r="AQ869" s="32">
        <v>39006</v>
      </c>
      <c r="AR869" s="47">
        <v>1.7292700000000001</v>
      </c>
      <c r="AS869" s="36">
        <f>IF(ISBLANK(AR870),"",Short4[[#This Row],[Adj Close]]/AR870-1)</f>
        <v>1.6260568723220237E-2</v>
      </c>
      <c r="AT869" s="40">
        <v>39006</v>
      </c>
      <c r="AU869" s="42">
        <v>13.515119</v>
      </c>
      <c r="AV869" s="39">
        <f>IF(ISBLANK(AU870),"",Short5[[#This Row],[Adj Close]]/AU870-1)</f>
        <v>-2.6270858441851064E-2</v>
      </c>
      <c r="AZ869" s="40">
        <v>39006</v>
      </c>
      <c r="BA869" s="42">
        <v>11.197108</v>
      </c>
      <c r="BB869" s="39">
        <f>IF(ISBLANK(BA870),"",Short7[[#This Row],[Adj Close]]/BA870-1)</f>
        <v>-1.1187767776812629E-2</v>
      </c>
    </row>
    <row r="870" spans="1:54" x14ac:dyDescent="0.25">
      <c r="A870" s="40">
        <v>38999</v>
      </c>
      <c r="B870" s="42">
        <v>1365.619995</v>
      </c>
      <c r="C870" s="39">
        <f>IF(ISBLANK(B871), "", GSPC[[#This Row],[Adj Close]]/B871-1)</f>
        <v>1.1877703157137987E-2</v>
      </c>
      <c r="G870" s="32">
        <v>38999</v>
      </c>
      <c r="H870">
        <v>21.635888999999999</v>
      </c>
      <c r="I870" s="36">
        <f>IF(ISBLANK(H871),"",Long1[[#This Row],[Adj Close]]/H871-1)</f>
        <v>-3.6112140642408086E-3</v>
      </c>
      <c r="P870" s="40">
        <v>38999</v>
      </c>
      <c r="Q870" s="38">
        <v>24.521993999999999</v>
      </c>
      <c r="R870" s="39">
        <f>IF(ISBLANK(Q871),"",Long4[[#This Row],[Adj Close]]/Q871-1)</f>
        <v>6.3362214943881057E-2</v>
      </c>
      <c r="V870" s="40">
        <v>38999</v>
      </c>
      <c r="W870" s="38">
        <v>12.32</v>
      </c>
      <c r="X870" s="39">
        <f>IF(ISBLANK(W871),"",Long6[[#This Row],[Adj Close]]/W871-1)</f>
        <v>2.8595282821958001E-2</v>
      </c>
      <c r="Y870" s="32">
        <v>38999</v>
      </c>
      <c r="Z870">
        <v>33.348014999999997</v>
      </c>
      <c r="AA870" s="36">
        <f>IF(ISBLANK(Z871),"",Long7[[#This Row],[Adj Close]]/Z871-1)</f>
        <v>-3.9999473148824016E-3</v>
      </c>
      <c r="AE870" s="32">
        <v>38999</v>
      </c>
      <c r="AF870" s="47">
        <v>38.502856999999999</v>
      </c>
      <c r="AG870" s="36">
        <f>IF(ISBLANK(AF871),"",Short0[[#This Row],[Adj Close]]/AF871-1)</f>
        <v>2.6374289168588083E-2</v>
      </c>
      <c r="AH870" s="40">
        <v>38999</v>
      </c>
      <c r="AI870" s="42">
        <v>37.335433999999999</v>
      </c>
      <c r="AJ870" s="39">
        <f>IF(ISBLANK(AH871),"",Short1[[#This Row],[Adj Close]]/AH871-1)</f>
        <v>-0.99904248476610591</v>
      </c>
      <c r="AN870" s="40">
        <v>38999</v>
      </c>
      <c r="AO870" s="42">
        <v>19.200839999999999</v>
      </c>
      <c r="AP870" s="39">
        <f>IF(ISBLANK(AO871),"",Short3[[#This Row],[Adj Close]]/AO871-1)</f>
        <v>1.5354932196030457E-2</v>
      </c>
      <c r="AQ870" s="32">
        <v>38999</v>
      </c>
      <c r="AR870" s="47">
        <v>1.7016009999999999</v>
      </c>
      <c r="AS870" s="36">
        <f>IF(ISBLANK(AR871),"",Short4[[#This Row],[Adj Close]]/AR871-1)</f>
        <v>-3.1496273630600591E-2</v>
      </c>
      <c r="AT870" s="40">
        <v>38999</v>
      </c>
      <c r="AU870" s="42">
        <v>13.879752</v>
      </c>
      <c r="AV870" s="39">
        <f>IF(ISBLANK(AU871),"",Short5[[#This Row],[Adj Close]]/AU871-1)</f>
        <v>4.7248659603396526E-2</v>
      </c>
      <c r="AZ870" s="40">
        <v>38999</v>
      </c>
      <c r="BA870" s="42">
        <v>11.323796</v>
      </c>
      <c r="BB870" s="39">
        <f>IF(ISBLANK(BA871),"",Short7[[#This Row],[Adj Close]]/BA871-1)</f>
        <v>5.349034504849226E-2</v>
      </c>
    </row>
    <row r="871" spans="1:54" x14ac:dyDescent="0.25">
      <c r="A871" s="40">
        <v>38992</v>
      </c>
      <c r="B871" s="42">
        <v>1349.589966</v>
      </c>
      <c r="C871" s="39">
        <f>IF(ISBLANK(B872), "", GSPC[[#This Row],[Adj Close]]/B872-1)</f>
        <v>1.028557865542834E-2</v>
      </c>
      <c r="G871" s="32">
        <v>38992</v>
      </c>
      <c r="H871">
        <v>21.714303999999998</v>
      </c>
      <c r="I871" s="36">
        <f>IF(ISBLANK(H872),"",Long1[[#This Row],[Adj Close]]/H872-1)</f>
        <v>4.0763031487361934E-2</v>
      </c>
      <c r="P871" s="40">
        <v>38992</v>
      </c>
      <c r="Q871" s="38">
        <v>23.06081</v>
      </c>
      <c r="R871" s="39">
        <f>IF(ISBLANK(Q872),"",Long4[[#This Row],[Adj Close]]/Q872-1)</f>
        <v>-5.3713107956175343E-2</v>
      </c>
      <c r="V871" s="40">
        <v>38992</v>
      </c>
      <c r="W871" s="38">
        <v>11.977499999999999</v>
      </c>
      <c r="X871" s="39">
        <f>IF(ISBLANK(W872),"",Long6[[#This Row],[Adj Close]]/W872-1)</f>
        <v>4.9277266754270688E-2</v>
      </c>
      <c r="Y871" s="32">
        <v>38992</v>
      </c>
      <c r="Z871">
        <v>33.481940999999999</v>
      </c>
      <c r="AA871" s="36">
        <f>IF(ISBLANK(Z872),"",Long7[[#This Row],[Adj Close]]/Z872-1)</f>
        <v>-1.5748087742911365E-2</v>
      </c>
      <c r="AE871" s="32">
        <v>38992</v>
      </c>
      <c r="AF871" s="47">
        <v>37.513466000000001</v>
      </c>
      <c r="AG871" s="36">
        <f>IF(ISBLANK(AF872),"",Short0[[#This Row],[Adj Close]]/AF872-1)</f>
        <v>-2.8730604038030849E-3</v>
      </c>
      <c r="AH871" s="40">
        <v>38992</v>
      </c>
      <c r="AI871" s="42">
        <v>35.904693999999999</v>
      </c>
      <c r="AJ871" s="39">
        <f>IF(ISBLANK(AH872),"",Short1[[#This Row],[Adj Close]]/AH872-1)</f>
        <v>-0.99907901259458765</v>
      </c>
      <c r="AN871" s="40">
        <v>38992</v>
      </c>
      <c r="AO871" s="42">
        <v>18.910471000000001</v>
      </c>
      <c r="AP871" s="39">
        <f>IF(ISBLANK(AO872),"",Short3[[#This Row],[Adj Close]]/AO872-1)</f>
        <v>3.8389016083646643E-2</v>
      </c>
      <c r="AQ871" s="32">
        <v>38992</v>
      </c>
      <c r="AR871" s="47">
        <v>1.7569380000000001</v>
      </c>
      <c r="AS871" s="36">
        <f>IF(ISBLANK(AR872),"",Short4[[#This Row],[Adj Close]]/AR872-1)</f>
        <v>2.4193266318300433E-2</v>
      </c>
      <c r="AT871" s="40">
        <v>38992</v>
      </c>
      <c r="AU871" s="42">
        <v>13.253539999999999</v>
      </c>
      <c r="AV871" s="39">
        <f>IF(ISBLANK(AU872),"",Short5[[#This Row],[Adj Close]]/AU872-1)</f>
        <v>-1.0650396399281448E-2</v>
      </c>
      <c r="AZ871" s="40">
        <v>38992</v>
      </c>
      <c r="BA871" s="42">
        <v>10.748837</v>
      </c>
      <c r="BB871" s="39">
        <f>IF(ISBLANK(BA872),"",Short7[[#This Row],[Adj Close]]/BA872-1)</f>
        <v>0</v>
      </c>
    </row>
    <row r="872" spans="1:54" x14ac:dyDescent="0.25">
      <c r="A872" s="40">
        <v>38985</v>
      </c>
      <c r="B872" s="42">
        <v>1335.849976</v>
      </c>
      <c r="C872" s="39">
        <f>IF(ISBLANK(B873), "", GSPC[[#This Row],[Adj Close]]/B873-1)</f>
        <v>1.6025454095180747E-2</v>
      </c>
      <c r="G872" s="32">
        <v>38985</v>
      </c>
      <c r="H872">
        <v>20.863831000000001</v>
      </c>
      <c r="I872" s="36">
        <f>IF(ISBLANK(H873),"",Long1[[#This Row],[Adj Close]]/H873-1)</f>
        <v>4.7864396489706307E-2</v>
      </c>
      <c r="P872" s="40">
        <v>38985</v>
      </c>
      <c r="Q872" s="38">
        <v>24.369786999999999</v>
      </c>
      <c r="R872" s="39">
        <f>IF(ISBLANK(Q873),"",Long4[[#This Row],[Adj Close]]/Q873-1)</f>
        <v>7.0261221119438E-2</v>
      </c>
      <c r="V872" s="40">
        <v>38985</v>
      </c>
      <c r="W872" s="38">
        <v>11.414999999999999</v>
      </c>
      <c r="X872" s="39">
        <f>IF(ISBLANK(W873),"",Long6[[#This Row],[Adj Close]]/W873-1)</f>
        <v>9.730207872622687E-3</v>
      </c>
      <c r="Y872" s="32">
        <v>38985</v>
      </c>
      <c r="Z872">
        <v>34.017654</v>
      </c>
      <c r="AA872" s="36">
        <f>IF(ISBLANK(Z873),"",Long7[[#This Row],[Adj Close]]/Z873-1)</f>
        <v>3.9526351944076943E-3</v>
      </c>
      <c r="AE872" s="32">
        <v>38985</v>
      </c>
      <c r="AF872" s="47">
        <v>37.621555000000001</v>
      </c>
      <c r="AG872" s="36">
        <f>IF(ISBLANK(AF873),"",Short0[[#This Row],[Adj Close]]/AF873-1)</f>
        <v>-1.2224490091159557E-2</v>
      </c>
      <c r="AH872" s="40">
        <v>38985</v>
      </c>
      <c r="AI872" s="42">
        <v>34.610759999999999</v>
      </c>
      <c r="AJ872" s="39">
        <f>IF(ISBLANK(AH873),"",Short1[[#This Row],[Adj Close]]/AH873-1)</f>
        <v>-0.9991120437169686</v>
      </c>
      <c r="AN872" s="40">
        <v>38985</v>
      </c>
      <c r="AO872" s="42">
        <v>18.211355000000001</v>
      </c>
      <c r="AP872" s="39">
        <f>IF(ISBLANK(AO873),"",Short3[[#This Row],[Adj Close]]/AO873-1)</f>
        <v>4.491192188827986E-3</v>
      </c>
      <c r="AQ872" s="32">
        <v>38985</v>
      </c>
      <c r="AR872" s="47">
        <v>1.715436</v>
      </c>
      <c r="AS872" s="36">
        <f>IF(ISBLANK(AR873),"",Short4[[#This Row],[Adj Close]]/AR873-1)</f>
        <v>4.2016929230713096E-2</v>
      </c>
      <c r="AT872" s="40">
        <v>38985</v>
      </c>
      <c r="AU872" s="42">
        <v>13.396215</v>
      </c>
      <c r="AV872" s="39">
        <f>IF(ISBLANK(AU873),"",Short5[[#This Row],[Adj Close]]/AU873-1)</f>
        <v>1.7459062094918876E-2</v>
      </c>
      <c r="AZ872" s="40">
        <v>38985</v>
      </c>
      <c r="BA872" s="42">
        <v>10.748837</v>
      </c>
      <c r="BB872" s="39">
        <f>IF(ISBLANK(BA873),"",Short7[[#This Row],[Adj Close]]/BA873-1)</f>
        <v>5.65137779879894E-2</v>
      </c>
    </row>
    <row r="873" spans="1:54" x14ac:dyDescent="0.25">
      <c r="A873" s="40">
        <v>38978</v>
      </c>
      <c r="B873" s="42">
        <v>1314.780029</v>
      </c>
      <c r="C873" s="39">
        <f>IF(ISBLANK(B874), "", GSPC[[#This Row],[Adj Close]]/B874-1)</f>
        <v>-3.6979258856603137E-3</v>
      </c>
      <c r="G873" s="32">
        <v>38978</v>
      </c>
      <c r="H873">
        <v>19.910812</v>
      </c>
      <c r="I873" s="36">
        <f>IF(ISBLANK(H874),"",Long1[[#This Row],[Adj Close]]/H874-1)</f>
        <v>1.0407124180923599E-2</v>
      </c>
      <c r="P873" s="40">
        <v>38978</v>
      </c>
      <c r="Q873" s="38">
        <v>22.769943000000001</v>
      </c>
      <c r="R873" s="39">
        <f>IF(ISBLANK(Q874),"",Long4[[#This Row],[Adj Close]]/Q874-1)</f>
        <v>-5.9297420807991053E-4</v>
      </c>
      <c r="V873" s="40">
        <v>38978</v>
      </c>
      <c r="W873" s="38">
        <v>11.305</v>
      </c>
      <c r="X873" s="39">
        <f>IF(ISBLANK(W874),"",Long6[[#This Row],[Adj Close]]/W874-1)</f>
        <v>3.2420091324200984E-2</v>
      </c>
      <c r="Y873" s="32">
        <v>38978</v>
      </c>
      <c r="Z873">
        <v>33.883724000000001</v>
      </c>
      <c r="AA873" s="36">
        <f>IF(ISBLANK(Z874),"",Long7[[#This Row],[Adj Close]]/Z874-1)</f>
        <v>-5.8939783335696383E-3</v>
      </c>
      <c r="AE873" s="32">
        <v>38978</v>
      </c>
      <c r="AF873" s="47">
        <v>38.087150999999999</v>
      </c>
      <c r="AG873" s="36">
        <f>IF(ISBLANK(AF874),"",Short0[[#This Row],[Adj Close]]/AF874-1)</f>
        <v>-1.2502154884586947E-2</v>
      </c>
      <c r="AH873" s="40">
        <v>38978</v>
      </c>
      <c r="AI873" s="42">
        <v>35.108345</v>
      </c>
      <c r="AJ873" s="39">
        <f>IF(ISBLANK(AH874),"",Short1[[#This Row],[Adj Close]]/AH874-1)</f>
        <v>-0.9990991161376408</v>
      </c>
      <c r="AN873" s="40">
        <v>38978</v>
      </c>
      <c r="AO873" s="42">
        <v>18.129930000000002</v>
      </c>
      <c r="AP873" s="39">
        <f>IF(ISBLANK(AO874),"",Short3[[#This Row],[Adj Close]]/AO874-1)</f>
        <v>-5.6497295394559721E-2</v>
      </c>
      <c r="AQ873" s="32">
        <v>38978</v>
      </c>
      <c r="AR873" s="47">
        <v>1.6462650000000001</v>
      </c>
      <c r="AS873" s="36">
        <f>IF(ISBLANK(AR874),"",Short4[[#This Row],[Adj Close]]/AR874-1)</f>
        <v>8.4744776348892881E-3</v>
      </c>
      <c r="AT873" s="40">
        <v>38978</v>
      </c>
      <c r="AU873" s="42">
        <v>13.166342999999999</v>
      </c>
      <c r="AV873" s="39">
        <f>IF(ISBLANK(AU874),"",Short5[[#This Row],[Adj Close]]/AU874-1)</f>
        <v>5.2598409711218652E-2</v>
      </c>
      <c r="AZ873" s="40">
        <v>38978</v>
      </c>
      <c r="BA873" s="42">
        <v>10.173873</v>
      </c>
      <c r="BB873" s="39">
        <f>IF(ISBLANK(BA874),"",Short7[[#This Row],[Adj Close]]/BA874-1)</f>
        <v>3.8459204560086224E-3</v>
      </c>
    </row>
    <row r="874" spans="1:54" x14ac:dyDescent="0.25">
      <c r="A874" s="40">
        <v>38971</v>
      </c>
      <c r="B874" s="42">
        <v>1319.660034</v>
      </c>
      <c r="C874" s="39">
        <f>IF(ISBLANK(B875), "", GSPC[[#This Row],[Adj Close]]/B875-1)</f>
        <v>1.5967102898906349E-2</v>
      </c>
      <c r="G874" s="32">
        <v>38971</v>
      </c>
      <c r="H874">
        <v>19.705732000000001</v>
      </c>
      <c r="I874" s="36">
        <f>IF(ISBLANK(H875),"",Long1[[#This Row],[Adj Close]]/H875-1)</f>
        <v>5.3530851936644419E-2</v>
      </c>
      <c r="P874" s="40">
        <v>38971</v>
      </c>
      <c r="Q874" s="38">
        <v>22.783453000000002</v>
      </c>
      <c r="R874" s="39">
        <f>IF(ISBLANK(Q875),"",Long4[[#This Row],[Adj Close]]/Q875-1)</f>
        <v>-5.7902393135886632E-2</v>
      </c>
      <c r="V874" s="40">
        <v>38971</v>
      </c>
      <c r="W874" s="38">
        <v>10.95</v>
      </c>
      <c r="X874" s="39">
        <f>IF(ISBLANK(W875),"",Long6[[#This Row],[Adj Close]]/W875-1)</f>
        <v>7.7490774907749138E-2</v>
      </c>
      <c r="Y874" s="32">
        <v>38971</v>
      </c>
      <c r="Z874">
        <v>34.084617999999999</v>
      </c>
      <c r="AA874" s="36">
        <f>IF(ISBLANK(Z875),"",Long7[[#This Row],[Adj Close]]/Z875-1)</f>
        <v>-1.1650476371831364E-2</v>
      </c>
      <c r="AE874" s="32">
        <v>38971</v>
      </c>
      <c r="AF874" s="47">
        <v>38.569350999999997</v>
      </c>
      <c r="AG874" s="36">
        <f>IF(ISBLANK(AF875),"",Short0[[#This Row],[Adj Close]]/AF875-1)</f>
        <v>8.6162034672272236E-2</v>
      </c>
      <c r="AH874" s="40">
        <v>38971</v>
      </c>
      <c r="AI874" s="42">
        <v>34.785252</v>
      </c>
      <c r="AJ874" s="39">
        <f>IF(ISBLANK(AH875),"",Short1[[#This Row],[Adj Close]]/AH875-1)</f>
        <v>-0.99910724638127502</v>
      </c>
      <c r="AN874" s="40">
        <v>38971</v>
      </c>
      <c r="AO874" s="42">
        <v>19.215557</v>
      </c>
      <c r="AP874" s="39">
        <f>IF(ISBLANK(AO875),"",Short3[[#This Row],[Adj Close]]/AO875-1)</f>
        <v>4.9407501983931512E-2</v>
      </c>
      <c r="AQ874" s="32">
        <v>38971</v>
      </c>
      <c r="AR874" s="47">
        <v>1.632431</v>
      </c>
      <c r="AS874" s="36">
        <f>IF(ISBLANK(AR875),"",Short4[[#This Row],[Adj Close]]/AR875-1)</f>
        <v>1.7241809065767999E-2</v>
      </c>
      <c r="AT874" s="40">
        <v>38971</v>
      </c>
      <c r="AU874" s="42">
        <v>12.508419999999999</v>
      </c>
      <c r="AV874" s="39">
        <f>IF(ISBLANK(AU875),"",Short5[[#This Row],[Adj Close]]/AU875-1)</f>
        <v>-1.559584436107575E-2</v>
      </c>
      <c r="AZ874" s="40">
        <v>38971</v>
      </c>
      <c r="BA874" s="42">
        <v>10.134895</v>
      </c>
      <c r="BB874" s="39">
        <f>IF(ISBLANK(BA875),"",Short7[[#This Row],[Adj Close]]/BA875-1)</f>
        <v>3.7924420499849676E-2</v>
      </c>
    </row>
    <row r="875" spans="1:54" x14ac:dyDescent="0.25">
      <c r="A875" s="40">
        <v>38964</v>
      </c>
      <c r="B875" s="42">
        <v>1298.920044</v>
      </c>
      <c r="C875" s="39">
        <f>IF(ISBLANK(B876), "", GSPC[[#This Row],[Adj Close]]/B876-1)</f>
        <v>-9.2218716163731118E-3</v>
      </c>
      <c r="G875" s="32">
        <v>38964</v>
      </c>
      <c r="H875">
        <v>18.704466</v>
      </c>
      <c r="I875" s="36">
        <f>IF(ISBLANK(H876),"",Long1[[#This Row],[Adj Close]]/H876-1)</f>
        <v>4.2099637760038E-3</v>
      </c>
      <c r="P875" s="40">
        <v>38964</v>
      </c>
      <c r="Q875" s="38">
        <v>24.18375</v>
      </c>
      <c r="R875" s="39">
        <f>IF(ISBLANK(Q876),"",Long4[[#This Row],[Adj Close]]/Q876-1)</f>
        <v>-8.6594004362820165E-2</v>
      </c>
      <c r="V875" s="40">
        <v>38964</v>
      </c>
      <c r="W875" s="38">
        <v>10.1625</v>
      </c>
      <c r="X875" s="39">
        <f>IF(ISBLANK(W876),"",Long6[[#This Row],[Adj Close]]/W876-1)</f>
        <v>-2.5179856115107979E-2</v>
      </c>
      <c r="Y875" s="32">
        <v>38964</v>
      </c>
      <c r="Z875">
        <v>34.486401000000001</v>
      </c>
      <c r="AA875" s="36">
        <f>IF(ISBLANK(Z876),"",Long7[[#This Row],[Adj Close]]/Z876-1)</f>
        <v>3.0000052864318727E-2</v>
      </c>
      <c r="AE875" s="32">
        <v>38964</v>
      </c>
      <c r="AF875" s="47">
        <v>35.509757999999998</v>
      </c>
      <c r="AG875" s="36">
        <f>IF(ISBLANK(AF876),"",Short0[[#This Row],[Adj Close]]/AF876-1)</f>
        <v>-4.6439005448707826E-2</v>
      </c>
      <c r="AH875" s="40">
        <v>38964</v>
      </c>
      <c r="AI875" s="42">
        <v>29.925778999999999</v>
      </c>
      <c r="AJ875" s="39">
        <f>IF(ISBLANK(AH876),"",Short1[[#This Row],[Adj Close]]/AH876-1)</f>
        <v>-0.99923182537156352</v>
      </c>
      <c r="AN875" s="40">
        <v>38964</v>
      </c>
      <c r="AO875" s="42">
        <v>18.310863000000001</v>
      </c>
      <c r="AP875" s="39">
        <f>IF(ISBLANK(AO876),"",Short3[[#This Row],[Adj Close]]/AO876-1)</f>
        <v>-4.9165998010469725E-3</v>
      </c>
      <c r="AQ875" s="32">
        <v>38964</v>
      </c>
      <c r="AR875" s="47">
        <v>1.604762</v>
      </c>
      <c r="AS875" s="36">
        <f>IF(ISBLANK(AR876),"",Short4[[#This Row],[Adj Close]]/AR876-1)</f>
        <v>8.6955537899893187E-3</v>
      </c>
      <c r="AT875" s="40">
        <v>38964</v>
      </c>
      <c r="AU875" s="42">
        <v>12.70659</v>
      </c>
      <c r="AV875" s="39">
        <f>IF(ISBLANK(AU876),"",Short5[[#This Row],[Adj Close]]/AU876-1)</f>
        <v>-2.0769873726331545E-2</v>
      </c>
      <c r="AZ875" s="40">
        <v>38964</v>
      </c>
      <c r="BA875" s="42">
        <v>9.7645789999999995</v>
      </c>
      <c r="BB875" s="39">
        <f>IF(ISBLANK(BA876),"",Short7[[#This Row],[Adj Close]]/BA876-1)</f>
        <v>-2.7184612654836515E-2</v>
      </c>
    </row>
    <row r="876" spans="1:54" x14ac:dyDescent="0.25">
      <c r="A876" s="40">
        <v>38957</v>
      </c>
      <c r="B876" s="42">
        <v>1311.01001</v>
      </c>
      <c r="C876" s="39">
        <f>IF(ISBLANK(B877), "", GSPC[[#This Row],[Adj Close]]/B877-1)</f>
        <v>1.2292616279910185E-2</v>
      </c>
      <c r="G876" s="32">
        <v>38957</v>
      </c>
      <c r="H876">
        <v>18.626051</v>
      </c>
      <c r="I876" s="36">
        <f>IF(ISBLANK(H877),"",Long1[[#This Row],[Adj Close]]/H877-1)</f>
        <v>2.2516940571374988E-2</v>
      </c>
      <c r="P876" s="40">
        <v>38957</v>
      </c>
      <c r="Q876" s="38">
        <v>26.476451999999998</v>
      </c>
      <c r="R876" s="39">
        <f>IF(ISBLANK(Q877),"",Long4[[#This Row],[Adj Close]]/Q877-1)</f>
        <v>-3.0801791002029066E-2</v>
      </c>
      <c r="V876" s="40">
        <v>38957</v>
      </c>
      <c r="W876" s="38">
        <v>10.425000000000001</v>
      </c>
      <c r="X876" s="39">
        <f>IF(ISBLANK(W877),"",Long6[[#This Row],[Adj Close]]/W877-1)</f>
        <v>1.8812606889812011E-2</v>
      </c>
      <c r="Y876" s="32">
        <v>38957</v>
      </c>
      <c r="Z876">
        <v>33.481940999999999</v>
      </c>
      <c r="AA876" s="36">
        <f>IF(ISBLANK(Z877),"",Long7[[#This Row],[Adj Close]]/Z877-1)</f>
        <v>0</v>
      </c>
      <c r="AE876" s="32">
        <v>38957</v>
      </c>
      <c r="AF876" s="47">
        <v>37.239105000000002</v>
      </c>
      <c r="AG876" s="36">
        <f>IF(ISBLANK(AF877),"",Short0[[#This Row],[Adj Close]]/AF877-1)</f>
        <v>6.7028247660894102E-4</v>
      </c>
      <c r="AH876" s="40">
        <v>38957</v>
      </c>
      <c r="AI876" s="42">
        <v>30.584927</v>
      </c>
      <c r="AJ876" s="39">
        <f>IF(ISBLANK(AH877),"",Short1[[#This Row],[Adj Close]]/AH877-1)</f>
        <v>-0.99921476439024393</v>
      </c>
      <c r="AN876" s="40">
        <v>38957</v>
      </c>
      <c r="AO876" s="42">
        <v>18.401335</v>
      </c>
      <c r="AP876" s="39">
        <f>IF(ISBLANK(AO877),"",Short3[[#This Row],[Adj Close]]/AO877-1)</f>
        <v>-1.2621643297992868E-2</v>
      </c>
      <c r="AQ876" s="32">
        <v>38957</v>
      </c>
      <c r="AR876" s="47">
        <v>1.5909279999999999</v>
      </c>
      <c r="AS876" s="36">
        <f>IF(ISBLANK(AR877),"",Short4[[#This Row],[Adj Close]]/AR877-1)</f>
        <v>-2.5424045487986935E-2</v>
      </c>
      <c r="AT876" s="40">
        <v>38957</v>
      </c>
      <c r="AU876" s="42">
        <v>12.976101999999999</v>
      </c>
      <c r="AV876" s="39">
        <f>IF(ISBLANK(AU877),"",Short5[[#This Row],[Adj Close]]/AU877-1)</f>
        <v>1.2232790607091815E-3</v>
      </c>
      <c r="AZ876" s="40">
        <v>38957</v>
      </c>
      <c r="BA876" s="42">
        <v>10.037443</v>
      </c>
      <c r="BB876" s="39">
        <f>IF(ISBLANK(BA877),"",Short7[[#This Row],[Adj Close]]/BA877-1)</f>
        <v>-4.629643090030422E-2</v>
      </c>
    </row>
    <row r="877" spans="1:54" x14ac:dyDescent="0.25">
      <c r="A877" s="40">
        <v>38950</v>
      </c>
      <c r="B877" s="42">
        <v>1295.089966</v>
      </c>
      <c r="C877" s="39">
        <f>IF(ISBLANK(B878), "", GSPC[[#This Row],[Adj Close]]/B878-1)</f>
        <v>-5.5364222749867409E-3</v>
      </c>
      <c r="G877" s="32">
        <v>38950</v>
      </c>
      <c r="H877">
        <v>18.215885</v>
      </c>
      <c r="I877" s="36">
        <f>IF(ISBLANK(H878),"",Long1[[#This Row],[Adj Close]]/H878-1)</f>
        <v>1.1386273653782197E-2</v>
      </c>
      <c r="P877" s="40">
        <v>38950</v>
      </c>
      <c r="Q877" s="38">
        <v>27.317892000000001</v>
      </c>
      <c r="R877" s="39">
        <f>IF(ISBLANK(Q878),"",Long4[[#This Row],[Adj Close]]/Q878-1)</f>
        <v>1.9419841911307412E-2</v>
      </c>
      <c r="V877" s="40">
        <v>38950</v>
      </c>
      <c r="W877" s="38">
        <v>10.2325</v>
      </c>
      <c r="X877" s="39">
        <f>IF(ISBLANK(W878),"",Long6[[#This Row],[Adj Close]]/W878-1)</f>
        <v>1.1616411270390481E-2</v>
      </c>
      <c r="Y877" s="32">
        <v>38950</v>
      </c>
      <c r="Z877">
        <v>33.481940999999999</v>
      </c>
      <c r="AA877" s="36">
        <f>IF(ISBLANK(Z878),"",Long7[[#This Row],[Adj Close]]/Z878-1)</f>
        <v>0</v>
      </c>
      <c r="AE877" s="32">
        <v>38950</v>
      </c>
      <c r="AF877" s="47">
        <v>37.214160999999997</v>
      </c>
      <c r="AG877" s="36">
        <f>IF(ISBLANK(AF878),"",Short0[[#This Row],[Adj Close]]/AF878-1)</f>
        <v>-2.8013001699859985E-2</v>
      </c>
      <c r="AH877" s="40">
        <v>38950</v>
      </c>
      <c r="AI877" s="42">
        <v>29.447582000000001</v>
      </c>
      <c r="AJ877" s="39">
        <f>IF(ISBLANK(AH878),"",Short1[[#This Row],[Adj Close]]/AH878-1)</f>
        <v>-0.99924382862131833</v>
      </c>
      <c r="AN877" s="40">
        <v>38950</v>
      </c>
      <c r="AO877" s="42">
        <v>18.636558999999998</v>
      </c>
      <c r="AP877" s="39">
        <f>IF(ISBLANK(AO878),"",Short3[[#This Row],[Adj Close]]/AO878-1)</f>
        <v>-2.044684911444461E-2</v>
      </c>
      <c r="AQ877" s="32">
        <v>38950</v>
      </c>
      <c r="AR877" s="47">
        <v>1.632431</v>
      </c>
      <c r="AS877" s="36">
        <f>IF(ISBLANK(AR878),"",Short4[[#This Row],[Adj Close]]/AR878-1)</f>
        <v>3.5087952905787478E-2</v>
      </c>
      <c r="AT877" s="40">
        <v>38950</v>
      </c>
      <c r="AU877" s="42">
        <v>12.960248</v>
      </c>
      <c r="AV877" s="39">
        <f>IF(ISBLANK(AU878),"",Short5[[#This Row],[Adj Close]]/AU878-1)</f>
        <v>-3.0484901473690762E-3</v>
      </c>
      <c r="AZ877" s="40">
        <v>38950</v>
      </c>
      <c r="BA877" s="42">
        <v>10.524699</v>
      </c>
      <c r="BB877" s="39">
        <f>IF(ISBLANK(BA878),"",Short7[[#This Row],[Adj Close]]/BA878-1)</f>
        <v>-5.0131735379078668E-2</v>
      </c>
    </row>
    <row r="878" spans="1:54" x14ac:dyDescent="0.25">
      <c r="A878" s="40">
        <v>38943</v>
      </c>
      <c r="B878" s="42">
        <v>1302.3000489999999</v>
      </c>
      <c r="C878" s="39">
        <f>IF(ISBLANK(B879), "", GSPC[[#This Row],[Adj Close]]/B879-1)</f>
        <v>2.8072105783918611E-2</v>
      </c>
      <c r="G878" s="32">
        <v>38943</v>
      </c>
      <c r="H878">
        <v>18.010808999999998</v>
      </c>
      <c r="I878" s="36">
        <f>IF(ISBLANK(H879),"",Long1[[#This Row],[Adj Close]]/H879-1)</f>
        <v>2.0505979380812445E-2</v>
      </c>
      <c r="P878" s="40">
        <v>38943</v>
      </c>
      <c r="Q878" s="38">
        <v>26.797488999999999</v>
      </c>
      <c r="R878" s="39">
        <f>IF(ISBLANK(Q879),"",Long4[[#This Row],[Adj Close]]/Q879-1)</f>
        <v>-5.6962613545038288E-2</v>
      </c>
      <c r="V878" s="40">
        <v>38943</v>
      </c>
      <c r="W878" s="38">
        <v>10.115</v>
      </c>
      <c r="X878" s="39">
        <f>IF(ISBLANK(W879),"",Long6[[#This Row],[Adj Close]]/W879-1)</f>
        <v>4.4398554465668427E-2</v>
      </c>
      <c r="Y878" s="32">
        <v>38943</v>
      </c>
      <c r="Z878">
        <v>33.481940999999999</v>
      </c>
      <c r="AA878" s="36">
        <f>IF(ISBLANK(Z879),"",Long7[[#This Row],[Adj Close]]/Z879-1)</f>
        <v>-9.9010073732371806E-3</v>
      </c>
      <c r="AE878" s="32">
        <v>38943</v>
      </c>
      <c r="AF878" s="47">
        <v>38.286686000000003</v>
      </c>
      <c r="AG878" s="36">
        <f>IF(ISBLANK(AF879),"",Short0[[#This Row],[Adj Close]]/AF879-1)</f>
        <v>5.6919970209337256E-2</v>
      </c>
      <c r="AH878" s="40">
        <v>38943</v>
      </c>
      <c r="AI878" s="42">
        <v>31.677004</v>
      </c>
      <c r="AJ878" s="39">
        <f>IF(ISBLANK(AH879),"",Short1[[#This Row],[Adj Close]]/AH879-1)</f>
        <v>-0.99918643404561336</v>
      </c>
      <c r="AN878" s="40">
        <v>38943</v>
      </c>
      <c r="AO878" s="42">
        <v>19.025572</v>
      </c>
      <c r="AP878" s="39">
        <f>IF(ISBLANK(AO879),"",Short3[[#This Row],[Adj Close]]/AO879-1)</f>
        <v>5.5722844600604615E-2</v>
      </c>
      <c r="AQ878" s="32">
        <v>38943</v>
      </c>
      <c r="AR878" s="47">
        <v>1.577094</v>
      </c>
      <c r="AS878" s="36">
        <f>IF(ISBLANK(AR879),"",Short4[[#This Row],[Adj Close]]/AR879-1)</f>
        <v>0</v>
      </c>
      <c r="AT878" s="40">
        <v>38943</v>
      </c>
      <c r="AU878" s="42">
        <v>12.999878000000001</v>
      </c>
      <c r="AV878" s="39">
        <f>IF(ISBLANK(AU879),"",Short5[[#This Row],[Adj Close]]/AU879-1)</f>
        <v>6.7708464231512888E-2</v>
      </c>
      <c r="AZ878" s="40">
        <v>38943</v>
      </c>
      <c r="BA878" s="42">
        <v>11.080166999999999</v>
      </c>
      <c r="BB878" s="39">
        <f>IF(ISBLANK(BA879),"",Short7[[#This Row],[Adj Close]]/BA879-1)</f>
        <v>4.5036430005637174E-2</v>
      </c>
    </row>
    <row r="879" spans="1:54" x14ac:dyDescent="0.25">
      <c r="A879" s="40">
        <v>38936</v>
      </c>
      <c r="B879" s="42">
        <v>1266.73999</v>
      </c>
      <c r="C879" s="39">
        <f>IF(ISBLANK(B880), "", GSPC[[#This Row],[Adj Close]]/B880-1)</f>
        <v>-9.8643033610278374E-3</v>
      </c>
      <c r="G879" s="32">
        <v>38936</v>
      </c>
      <c r="H879">
        <v>17.648900999999999</v>
      </c>
      <c r="I879" s="36">
        <f>IF(ISBLANK(H880),"",Long1[[#This Row],[Adj Close]]/H880-1)</f>
        <v>-2.6613761163132965E-2</v>
      </c>
      <c r="P879" s="40">
        <v>38936</v>
      </c>
      <c r="Q879" s="38">
        <v>28.416146999999999</v>
      </c>
      <c r="R879" s="39">
        <f>IF(ISBLANK(Q880),"",Long4[[#This Row],[Adj Close]]/Q880-1)</f>
        <v>1.7299879701045073E-2</v>
      </c>
      <c r="V879" s="40">
        <v>38936</v>
      </c>
      <c r="W879" s="38">
        <v>9.6850000000000005</v>
      </c>
      <c r="X879" s="39">
        <f>IF(ISBLANK(W880),"",Long6[[#This Row],[Adj Close]]/W880-1)</f>
        <v>-2.5408805031446491E-2</v>
      </c>
      <c r="Y879" s="32">
        <v>38936</v>
      </c>
      <c r="Z879">
        <v>33.816761</v>
      </c>
      <c r="AA879" s="36">
        <f>IF(ISBLANK(Z880),"",Long7[[#This Row],[Adj Close]]/Z880-1)</f>
        <v>-3.8095274666885004E-2</v>
      </c>
      <c r="AE879" s="32">
        <v>38936</v>
      </c>
      <c r="AF879" s="47">
        <v>36.224772999999999</v>
      </c>
      <c r="AG879" s="36">
        <f>IF(ISBLANK(AF880),"",Short0[[#This Row],[Adj Close]]/AF880-1)</f>
        <v>-6.6306736075285699E-2</v>
      </c>
      <c r="AH879" s="40">
        <v>38936</v>
      </c>
      <c r="AI879" s="42">
        <v>29.887007000000001</v>
      </c>
      <c r="AJ879" s="39">
        <f>IF(ISBLANK(AH880),"",Short1[[#This Row],[Adj Close]]/AH880-1)</f>
        <v>-0.99923226882272853</v>
      </c>
      <c r="AN879" s="40">
        <v>38936</v>
      </c>
      <c r="AO879" s="42">
        <v>18.021370000000001</v>
      </c>
      <c r="AP879" s="39">
        <f>IF(ISBLANK(AO880),"",Short3[[#This Row],[Adj Close]]/AO880-1)</f>
        <v>-0.13428941444703468</v>
      </c>
      <c r="AQ879" s="32">
        <v>38936</v>
      </c>
      <c r="AR879" s="47">
        <v>1.577094</v>
      </c>
      <c r="AS879" s="36">
        <f>IF(ISBLANK(AR880),"",Short4[[#This Row],[Adj Close]]/AR880-1)</f>
        <v>-0.10937489411397971</v>
      </c>
      <c r="AT879" s="40">
        <v>38936</v>
      </c>
      <c r="AU879" s="42">
        <v>12.175494</v>
      </c>
      <c r="AV879" s="39">
        <f>IF(ISBLANK(AU880),"",Short5[[#This Row],[Adj Close]]/AU880-1)</f>
        <v>-5.8254225152175598E-3</v>
      </c>
      <c r="AZ879" s="40">
        <v>38936</v>
      </c>
      <c r="BA879" s="42">
        <v>10.602660999999999</v>
      </c>
      <c r="BB879" s="39">
        <f>IF(ISBLANK(BA880),"",Short7[[#This Row],[Adj Close]]/BA880-1)</f>
        <v>-0.10082649772553487</v>
      </c>
    </row>
    <row r="880" spans="1:54" x14ac:dyDescent="0.25">
      <c r="A880" s="40">
        <v>38929</v>
      </c>
      <c r="B880" s="42">
        <v>1279.3599850000001</v>
      </c>
      <c r="C880" s="39">
        <f>IF(ISBLANK(B881), "", GSPC[[#This Row],[Adj Close]]/B881-1)</f>
        <v>6.3348008991392923E-4</v>
      </c>
      <c r="G880" s="32">
        <v>38929</v>
      </c>
      <c r="H880">
        <v>18.131447000000001</v>
      </c>
      <c r="I880" s="36">
        <f>IF(ISBLANK(H881),"",Long1[[#This Row],[Adj Close]]/H881-1)</f>
        <v>-1.4115027880157061E-2</v>
      </c>
      <c r="P880" s="40">
        <v>38929</v>
      </c>
      <c r="Q880" s="38">
        <v>27.932911000000001</v>
      </c>
      <c r="R880" s="39">
        <f>IF(ISBLANK(Q881),"",Long4[[#This Row],[Adj Close]]/Q881-1)</f>
        <v>3.467277947746128E-2</v>
      </c>
      <c r="V880" s="40">
        <v>38929</v>
      </c>
      <c r="W880" s="38">
        <v>9.9375</v>
      </c>
      <c r="X880" s="39">
        <f>IF(ISBLANK(W881),"",Long6[[#This Row],[Adj Close]]/W881-1)</f>
        <v>0.11188811188811187</v>
      </c>
      <c r="Y880" s="32">
        <v>38929</v>
      </c>
      <c r="Z880">
        <v>35.156039999999997</v>
      </c>
      <c r="AA880" s="36">
        <f>IF(ISBLANK(Z881),"",Long7[[#This Row],[Adj Close]]/Z881-1)</f>
        <v>-9.4338665711529712E-3</v>
      </c>
      <c r="AE880" s="32">
        <v>38929</v>
      </c>
      <c r="AF880" s="47">
        <v>38.797294999999998</v>
      </c>
      <c r="AG880" s="36">
        <f>IF(ISBLANK(AF881),"",Short0[[#This Row],[Adj Close]]/AF881-1)</f>
        <v>3.0135994866378857E-2</v>
      </c>
      <c r="AH880" s="40">
        <v>38929</v>
      </c>
      <c r="AI880" s="42">
        <v>31.244028</v>
      </c>
      <c r="AJ880" s="39">
        <f>IF(ISBLANK(AH881),"",Short1[[#This Row],[Adj Close]]/AH881-1)</f>
        <v>-0.99919726560813937</v>
      </c>
      <c r="AN880" s="40">
        <v>38929</v>
      </c>
      <c r="AO880" s="42">
        <v>20.816852999999998</v>
      </c>
      <c r="AP880" s="39">
        <f>IF(ISBLANK(AO881),"",Short3[[#This Row],[Adj Close]]/AO881-1)</f>
        <v>4.5908928257586856E-2</v>
      </c>
      <c r="AQ880" s="32">
        <v>38929</v>
      </c>
      <c r="AR880" s="47">
        <v>1.770772</v>
      </c>
      <c r="AS880" s="36">
        <f>IF(ISBLANK(AR881),"",Short4[[#This Row],[Adj Close]]/AR881-1)</f>
        <v>0.10344836181315364</v>
      </c>
      <c r="AT880" s="40">
        <v>38929</v>
      </c>
      <c r="AU880" s="42">
        <v>12.246836999999999</v>
      </c>
      <c r="AV880" s="39">
        <f>IF(ISBLANK(AU881),"",Short5[[#This Row],[Adj Close]]/AU881-1)</f>
        <v>2.595715313713276E-3</v>
      </c>
      <c r="AZ880" s="40">
        <v>38929</v>
      </c>
      <c r="BA880" s="42">
        <v>11.791563</v>
      </c>
      <c r="BB880" s="39">
        <f>IF(ISBLANK(BA881),"",Short7[[#This Row],[Adj Close]]/BA881-1)</f>
        <v>-2.3405672623212803E-2</v>
      </c>
    </row>
    <row r="881" spans="1:54" x14ac:dyDescent="0.25">
      <c r="A881" s="40">
        <v>38922</v>
      </c>
      <c r="B881" s="42">
        <v>1278.5500489999999</v>
      </c>
      <c r="C881" s="39">
        <f>IF(ISBLANK(B882), "", GSPC[[#This Row],[Adj Close]]/B882-1)</f>
        <v>3.0847631438568612E-2</v>
      </c>
      <c r="G881" s="32">
        <v>38922</v>
      </c>
      <c r="H881">
        <v>18.391037000000001</v>
      </c>
      <c r="I881" s="36">
        <f>IF(ISBLANK(H882),"",Long1[[#This Row],[Adj Close]]/H882-1)</f>
        <v>-6.23860964031967E-2</v>
      </c>
      <c r="P881" s="40">
        <v>38922</v>
      </c>
      <c r="Q881" s="38">
        <v>26.996855</v>
      </c>
      <c r="R881" s="39">
        <f>IF(ISBLANK(Q882),"",Long4[[#This Row],[Adj Close]]/Q882-1)</f>
        <v>2.5019268810345441E-2</v>
      </c>
      <c r="V881" s="40">
        <v>38922</v>
      </c>
      <c r="W881" s="38">
        <v>8.9375</v>
      </c>
      <c r="X881" s="39">
        <f>IF(ISBLANK(W882),"",Long6[[#This Row],[Adj Close]]/W882-1)</f>
        <v>4.1059988351776155E-2</v>
      </c>
      <c r="Y881" s="32">
        <v>38922</v>
      </c>
      <c r="Z881">
        <v>35.490856000000001</v>
      </c>
      <c r="AA881" s="36">
        <f>IF(ISBLANK(Z882),"",Long7[[#This Row],[Adj Close]]/Z882-1)</f>
        <v>1.8903343006371198E-3</v>
      </c>
      <c r="AE881" s="32">
        <v>38922</v>
      </c>
      <c r="AF881" s="47">
        <v>37.662303999999999</v>
      </c>
      <c r="AG881" s="36">
        <f>IF(ISBLANK(AF882),"",Short0[[#This Row],[Adj Close]]/AF882-1)</f>
        <v>6.5135559620822514E-2</v>
      </c>
      <c r="AH881" s="40">
        <v>38922</v>
      </c>
      <c r="AI881" s="42">
        <v>29.42174</v>
      </c>
      <c r="AJ881" s="39">
        <f>IF(ISBLANK(AH882),"",Short1[[#This Row],[Adj Close]]/AH882-1)</f>
        <v>-0.99924394860593602</v>
      </c>
      <c r="AN881" s="40">
        <v>38922</v>
      </c>
      <c r="AO881" s="42">
        <v>19.903122</v>
      </c>
      <c r="AP881" s="39">
        <f>IF(ISBLANK(AO882),"",Short3[[#This Row],[Adj Close]]/AO882-1)</f>
        <v>0.15243601523733052</v>
      </c>
      <c r="AQ881" s="32">
        <v>38922</v>
      </c>
      <c r="AR881" s="47">
        <v>1.604762</v>
      </c>
      <c r="AS881" s="36">
        <f>IF(ISBLANK(AR882),"",Short4[[#This Row],[Adj Close]]/AR882-1)</f>
        <v>1.7543659414086976E-2</v>
      </c>
      <c r="AT881" s="40">
        <v>38922</v>
      </c>
      <c r="AU881" s="42">
        <v>12.21513</v>
      </c>
      <c r="AV881" s="39">
        <f>IF(ISBLANK(AU882),"",Short5[[#This Row],[Adj Close]]/AU882-1)</f>
        <v>8.9816131284019107E-2</v>
      </c>
      <c r="AZ881" s="40">
        <v>38922</v>
      </c>
      <c r="BA881" s="42">
        <v>12.074166999999999</v>
      </c>
      <c r="BB881" s="39">
        <f>IF(ISBLANK(BA882),"",Short7[[#This Row],[Adj Close]]/BA882-1)</f>
        <v>8.3041803812839321E-2</v>
      </c>
    </row>
    <row r="882" spans="1:54" x14ac:dyDescent="0.25">
      <c r="A882" s="40">
        <v>38915</v>
      </c>
      <c r="B882" s="42">
        <v>1240.290039</v>
      </c>
      <c r="C882" s="39">
        <f>IF(ISBLANK(B883), "", GSPC[[#This Row],[Adj Close]]/B883-1)</f>
        <v>3.308597445495165E-3</v>
      </c>
      <c r="G882" s="32">
        <v>38915</v>
      </c>
      <c r="H882">
        <v>19.614723000000001</v>
      </c>
      <c r="I882" s="36">
        <f>IF(ISBLANK(H883),"",Long1[[#This Row],[Adj Close]]/H883-1)</f>
        <v>-6.049275112622321E-3</v>
      </c>
      <c r="P882" s="40">
        <v>38915</v>
      </c>
      <c r="Q882" s="38">
        <v>26.337900000000001</v>
      </c>
      <c r="R882" s="39">
        <f>IF(ISBLANK(Q883),"",Long4[[#This Row],[Adj Close]]/Q883-1)</f>
        <v>-2.8422314971719209E-2</v>
      </c>
      <c r="V882" s="40">
        <v>38915</v>
      </c>
      <c r="W882" s="38">
        <v>8.5850000000000009</v>
      </c>
      <c r="X882" s="39">
        <f>IF(ISBLANK(W883),"",Long6[[#This Row],[Adj Close]]/W883-1)</f>
        <v>-7.5888051668460577E-2</v>
      </c>
      <c r="Y882" s="32">
        <v>38915</v>
      </c>
      <c r="Z882">
        <v>35.423893</v>
      </c>
      <c r="AA882" s="36">
        <f>IF(ISBLANK(Z883),"",Long7[[#This Row],[Adj Close]]/Z883-1)</f>
        <v>1.340992787128048E-2</v>
      </c>
      <c r="AE882" s="32">
        <v>38915</v>
      </c>
      <c r="AF882" s="47">
        <v>35.359164999999997</v>
      </c>
      <c r="AG882" s="36">
        <f>IF(ISBLANK(AF883),"",Short0[[#This Row],[Adj Close]]/AF883-1)</f>
        <v>6.5136406649765055E-2</v>
      </c>
      <c r="AH882" s="40">
        <v>38915</v>
      </c>
      <c r="AI882" s="42">
        <v>28.41366</v>
      </c>
      <c r="AJ882" s="39">
        <f>IF(ISBLANK(AH883),"",Short1[[#This Row],[Adj Close]]/AH883-1)</f>
        <v>-0.99926972190809094</v>
      </c>
      <c r="AN882" s="40">
        <v>38915</v>
      </c>
      <c r="AO882" s="42">
        <v>17.270479000000002</v>
      </c>
      <c r="AP882" s="39">
        <f>IF(ISBLANK(AO883),"",Short3[[#This Row],[Adj Close]]/AO883-1)</f>
        <v>-1.1392993357741021E-2</v>
      </c>
      <c r="AQ882" s="32">
        <v>38915</v>
      </c>
      <c r="AR882" s="47">
        <v>1.577094</v>
      </c>
      <c r="AS882" s="36">
        <f>IF(ISBLANK(AR883),"",Short4[[#This Row],[Adj Close]]/AR883-1)</f>
        <v>-8.6955537899892077E-3</v>
      </c>
      <c r="AT882" s="40">
        <v>38915</v>
      </c>
      <c r="AU882" s="42">
        <v>11.208432</v>
      </c>
      <c r="AV882" s="39">
        <f>IF(ISBLANK(AU883),"",Short5[[#This Row],[Adj Close]]/AU883-1)</f>
        <v>-3.6127984336479457E-2</v>
      </c>
      <c r="AZ882" s="40">
        <v>38915</v>
      </c>
      <c r="BA882" s="42">
        <v>11.148384999999999</v>
      </c>
      <c r="BB882" s="39">
        <f>IF(ISBLANK(BA883),"",Short7[[#This Row],[Adj Close]]/BA883-1)</f>
        <v>-2.8862468572834366E-2</v>
      </c>
    </row>
    <row r="883" spans="1:54" x14ac:dyDescent="0.25">
      <c r="A883" s="40">
        <v>38908</v>
      </c>
      <c r="B883" s="42">
        <v>1236.1999510000001</v>
      </c>
      <c r="C883" s="39">
        <f>IF(ISBLANK(B884), "", GSPC[[#This Row],[Adj Close]]/B884-1)</f>
        <v>-2.3137488907568504E-2</v>
      </c>
      <c r="G883" s="32">
        <v>38908</v>
      </c>
      <c r="H883">
        <v>19.734100000000002</v>
      </c>
      <c r="I883" s="36">
        <f>IF(ISBLANK(H884),"",Long1[[#This Row],[Adj Close]]/H884-1)</f>
        <v>-3.3161514743689224E-3</v>
      </c>
      <c r="P883" s="40">
        <v>38908</v>
      </c>
      <c r="Q883" s="38">
        <v>27.108383</v>
      </c>
      <c r="R883" s="39">
        <f>IF(ISBLANK(Q884),"",Long4[[#This Row],[Adj Close]]/Q884-1)</f>
        <v>-6.5631212328410848E-3</v>
      </c>
      <c r="V883" s="40">
        <v>38908</v>
      </c>
      <c r="W883" s="38">
        <v>9.2899999999999991</v>
      </c>
      <c r="X883" s="39">
        <f>IF(ISBLANK(W884),"",Long6[[#This Row],[Adj Close]]/W884-1)</f>
        <v>-1.9007391763463777E-2</v>
      </c>
      <c r="Y883" s="32">
        <v>38908</v>
      </c>
      <c r="Z883">
        <v>34.955146999999997</v>
      </c>
      <c r="AA883" s="36">
        <f>IF(ISBLANK(Z884),"",Long7[[#This Row],[Adj Close]]/Z884-1)</f>
        <v>-3.3333309366110564E-2</v>
      </c>
      <c r="AE883" s="32">
        <v>38908</v>
      </c>
      <c r="AF883" s="47">
        <v>33.196841999999997</v>
      </c>
      <c r="AG883" s="36">
        <f>IF(ISBLANK(AF884),"",Short0[[#This Row],[Adj Close]]/AF884-1)</f>
        <v>-9.630147702613856E-2</v>
      </c>
      <c r="AH883" s="40">
        <v>38908</v>
      </c>
      <c r="AI883" s="42">
        <v>29.408812999999999</v>
      </c>
      <c r="AJ883" s="39">
        <f>IF(ISBLANK(AH884),"",Short1[[#This Row],[Adj Close]]/AH884-1)</f>
        <v>-0.99924400881725406</v>
      </c>
      <c r="AN883" s="40">
        <v>38908</v>
      </c>
      <c r="AO883" s="42">
        <v>17.469508999999999</v>
      </c>
      <c r="AP883" s="39">
        <f>IF(ISBLANK(AO884),"",Short3[[#This Row],[Adj Close]]/AO884-1)</f>
        <v>-1.378966291546202E-2</v>
      </c>
      <c r="AQ883" s="32">
        <v>38908</v>
      </c>
      <c r="AR883" s="47">
        <v>1.5909279999999999</v>
      </c>
      <c r="AS883" s="36">
        <f>IF(ISBLANK(AR884),"",Short4[[#This Row],[Adj Close]]/AR884-1)</f>
        <v>-0.20138907364469694</v>
      </c>
      <c r="AT883" s="40">
        <v>38908</v>
      </c>
      <c r="AU883" s="42">
        <v>11.628548</v>
      </c>
      <c r="AV883" s="39">
        <f>IF(ISBLANK(AU884),"",Short5[[#This Row],[Adj Close]]/AU884-1)</f>
        <v>2.301247316126398E-2</v>
      </c>
      <c r="AZ883" s="40">
        <v>38908</v>
      </c>
      <c r="BA883" s="42">
        <v>11.479718</v>
      </c>
      <c r="BB883" s="39">
        <f>IF(ISBLANK(BA884),"",Short7[[#This Row],[Adj Close]]/BA884-1)</f>
        <v>-0.10554291839842123</v>
      </c>
    </row>
    <row r="884" spans="1:54" x14ac:dyDescent="0.25">
      <c r="A884" s="40">
        <v>38901</v>
      </c>
      <c r="B884" s="42">
        <v>1265.4799800000001</v>
      </c>
      <c r="C884" s="39">
        <f>IF(ISBLANK(B885), "", GSPC[[#This Row],[Adj Close]]/B885-1)</f>
        <v>-3.7159275563536376E-3</v>
      </c>
      <c r="G884" s="32">
        <v>38901</v>
      </c>
      <c r="H884">
        <v>19.799759000000002</v>
      </c>
      <c r="I884" s="36">
        <f>IF(ISBLANK(H885),"",Long1[[#This Row],[Adj Close]]/H885-1)</f>
        <v>1.8734603028251362E-2</v>
      </c>
      <c r="P884" s="40">
        <v>38901</v>
      </c>
      <c r="Q884" s="38">
        <v>27.287474</v>
      </c>
      <c r="R884" s="39">
        <f>IF(ISBLANK(Q885),"",Long4[[#This Row],[Adj Close]]/Q885-1)</f>
        <v>-3.2097134424736717E-3</v>
      </c>
      <c r="V884" s="40">
        <v>38901</v>
      </c>
      <c r="W884" s="38">
        <v>9.4700000000000006</v>
      </c>
      <c r="X884" s="39">
        <f>IF(ISBLANK(W885),"",Long6[[#This Row],[Adj Close]]/W885-1)</f>
        <v>2.1164021164021829E-3</v>
      </c>
      <c r="Y884" s="32">
        <v>38901</v>
      </c>
      <c r="Z884">
        <v>36.160496000000002</v>
      </c>
      <c r="AA884" s="36">
        <f>IF(ISBLANK(Z885),"",Long7[[#This Row],[Adj Close]]/Z885-1)</f>
        <v>4.8543627385182919E-2</v>
      </c>
      <c r="AE884" s="32">
        <v>38901</v>
      </c>
      <c r="AF884" s="47">
        <v>36.734420999999998</v>
      </c>
      <c r="AG884" s="36">
        <f>IF(ISBLANK(AF885),"",Short0[[#This Row],[Adj Close]]/AF885-1)</f>
        <v>-6.762917914526767E-4</v>
      </c>
      <c r="AH884" s="40">
        <v>38901</v>
      </c>
      <c r="AI884" s="42">
        <v>33.783633999999999</v>
      </c>
      <c r="AJ884" s="39">
        <f>IF(ISBLANK(AH885),"",Short1[[#This Row],[Adj Close]]/AH885-1)</f>
        <v>-0.99913139214274693</v>
      </c>
      <c r="AN884" s="40">
        <v>38901</v>
      </c>
      <c r="AO884" s="42">
        <v>17.713775999999999</v>
      </c>
      <c r="AP884" s="39">
        <f>IF(ISBLANK(AO885),"",Short3[[#This Row],[Adj Close]]/AO885-1)</f>
        <v>-1.8149879204413244E-2</v>
      </c>
      <c r="AQ884" s="32">
        <v>38901</v>
      </c>
      <c r="AR884" s="47">
        <v>1.992119</v>
      </c>
      <c r="AS884" s="36">
        <f>IF(ISBLANK(AR885),"",Short4[[#This Row],[Adj Close]]/AR885-1)</f>
        <v>0.17073215166187605</v>
      </c>
      <c r="AT884" s="40">
        <v>38901</v>
      </c>
      <c r="AU884" s="42">
        <v>11.366966</v>
      </c>
      <c r="AV884" s="39">
        <f>IF(ISBLANK(AU885),"",Short5[[#This Row],[Adj Close]]/AU885-1)</f>
        <v>-8.3706081825364209E-2</v>
      </c>
      <c r="AZ884" s="40">
        <v>38901</v>
      </c>
      <c r="BA884" s="42">
        <v>12.834286000000001</v>
      </c>
      <c r="BB884" s="39">
        <f>IF(ISBLANK(BA885),"",Short7[[#This Row],[Adj Close]]/BA885-1)</f>
        <v>-1.0518309089490474E-2</v>
      </c>
    </row>
    <row r="885" spans="1:54" x14ac:dyDescent="0.25">
      <c r="A885" s="40">
        <v>38894</v>
      </c>
      <c r="B885" s="42">
        <v>1270.1999510000001</v>
      </c>
      <c r="C885" s="39">
        <f>IF(ISBLANK(B886), "", GSPC[[#This Row],[Adj Close]]/B886-1)</f>
        <v>2.0650824427481007E-2</v>
      </c>
      <c r="G885" s="32">
        <v>38894</v>
      </c>
      <c r="H885">
        <v>19.435639999999999</v>
      </c>
      <c r="I885" s="36">
        <f>IF(ISBLANK(H886),"",Long1[[#This Row],[Adj Close]]/H886-1)</f>
        <v>3.0379474647296734E-2</v>
      </c>
      <c r="P885" s="40">
        <v>38894</v>
      </c>
      <c r="Q885" s="38">
        <v>27.375340999999999</v>
      </c>
      <c r="R885" s="39">
        <f>IF(ISBLANK(Q886),"",Long4[[#This Row],[Adj Close]]/Q886-1)</f>
        <v>0.1026274146131938</v>
      </c>
      <c r="V885" s="40">
        <v>38894</v>
      </c>
      <c r="W885" s="38">
        <v>9.4499999999999993</v>
      </c>
      <c r="X885" s="39">
        <f>IF(ISBLANK(W886),"",Long6[[#This Row],[Adj Close]]/W886-1)</f>
        <v>7.731271660890382E-3</v>
      </c>
      <c r="Y885" s="32">
        <v>38894</v>
      </c>
      <c r="Z885">
        <v>34.486401000000001</v>
      </c>
      <c r="AA885" s="36">
        <f>IF(ISBLANK(Z886),"",Long7[[#This Row],[Adj Close]]/Z886-1)</f>
        <v>0</v>
      </c>
      <c r="AE885" s="32">
        <v>38894</v>
      </c>
      <c r="AF885" s="47">
        <v>36.759281000000001</v>
      </c>
      <c r="AG885" s="36">
        <f>IF(ISBLANK(AF886),"",Short0[[#This Row],[Adj Close]]/AF886-1)</f>
        <v>-3.8162497170399767E-3</v>
      </c>
      <c r="AH885" s="40">
        <v>38894</v>
      </c>
      <c r="AI885" s="42">
        <v>35.384079</v>
      </c>
      <c r="AJ885" s="39">
        <f>IF(ISBLANK(AH886),"",Short1[[#This Row],[Adj Close]]/AH886-1)</f>
        <v>-0.99909007948671791</v>
      </c>
      <c r="AN885" s="40">
        <v>38894</v>
      </c>
      <c r="AO885" s="42">
        <v>18.041222000000001</v>
      </c>
      <c r="AP885" s="39">
        <f>IF(ISBLANK(AO886),"",Short3[[#This Row],[Adj Close]]/AO886-1)</f>
        <v>-2.7237395206621717E-2</v>
      </c>
      <c r="AQ885" s="32">
        <v>38894</v>
      </c>
      <c r="AR885" s="47">
        <v>1.7016009999999999</v>
      </c>
      <c r="AS885" s="36">
        <f>IF(ISBLANK(AR886),"",Short4[[#This Row],[Adj Close]]/AR886-1)</f>
        <v>0.2178214349615315</v>
      </c>
      <c r="AT885" s="40">
        <v>38894</v>
      </c>
      <c r="AU885" s="42">
        <v>12.405371000000001</v>
      </c>
      <c r="AV885" s="39">
        <f>IF(ISBLANK(AU886),"",Short5[[#This Row],[Adj Close]]/AU886-1)</f>
        <v>1.2289586948423636E-2</v>
      </c>
      <c r="AZ885" s="40">
        <v>38894</v>
      </c>
      <c r="BA885" s="42">
        <v>12.970715999999999</v>
      </c>
      <c r="BB885" s="39">
        <f>IF(ISBLANK(BA886),"",Short7[[#This Row],[Adj Close]]/BA886-1)</f>
        <v>7.2522054739595276E-2</v>
      </c>
    </row>
    <row r="886" spans="1:54" x14ac:dyDescent="0.25">
      <c r="A886" s="40">
        <v>38887</v>
      </c>
      <c r="B886" s="42">
        <v>1244.5</v>
      </c>
      <c r="C886" s="39">
        <f>IF(ISBLANK(B887), "", GSPC[[#This Row],[Adj Close]]/B887-1)</f>
        <v>-5.6251009001877517E-3</v>
      </c>
      <c r="G886" s="32">
        <v>38887</v>
      </c>
      <c r="H886">
        <v>18.862604000000001</v>
      </c>
      <c r="I886" s="36">
        <f>IF(ISBLANK(H887),"",Long1[[#This Row],[Adj Close]]/H887-1)</f>
        <v>1.705812067567325E-2</v>
      </c>
      <c r="P886" s="40">
        <v>38887</v>
      </c>
      <c r="Q886" s="38">
        <v>24.827372</v>
      </c>
      <c r="R886" s="39">
        <f>IF(ISBLANK(Q887),"",Long4[[#This Row],[Adj Close]]/Q887-1)</f>
        <v>8.9261008770376016E-3</v>
      </c>
      <c r="V886" s="40">
        <v>38887</v>
      </c>
      <c r="W886" s="38">
        <v>9.3774999999999995</v>
      </c>
      <c r="X886" s="39">
        <f>IF(ISBLANK(W887),"",Long6[[#This Row],[Adj Close]]/W887-1)</f>
        <v>1.6531165311653107E-2</v>
      </c>
      <c r="Y886" s="32">
        <v>38887</v>
      </c>
      <c r="Z886">
        <v>34.486401000000001</v>
      </c>
      <c r="AA886" s="36">
        <f>IF(ISBLANK(Z887),"",Long7[[#This Row],[Adj Close]]/Z887-1)</f>
        <v>-7.7071421782949345E-3</v>
      </c>
      <c r="AE886" s="32">
        <v>38887</v>
      </c>
      <c r="AF886" s="47">
        <v>36.900100999999999</v>
      </c>
      <c r="AG886" s="36">
        <f>IF(ISBLANK(AF887),"",Short0[[#This Row],[Adj Close]]/AF887-1)</f>
        <v>-7.7968668354375659E-3</v>
      </c>
      <c r="AH886" s="40">
        <v>38887</v>
      </c>
      <c r="AI886" s="42">
        <v>33.983936</v>
      </c>
      <c r="AJ886" s="39">
        <f>IF(ISBLANK(AH887),"",Short1[[#This Row],[Adj Close]]/AH887-1)</f>
        <v>-0.99912592757201646</v>
      </c>
      <c r="AN886" s="40">
        <v>38887</v>
      </c>
      <c r="AO886" s="42">
        <v>18.546377</v>
      </c>
      <c r="AP886" s="39">
        <f>IF(ISBLANK(AO887),"",Short3[[#This Row],[Adj Close]]/AO887-1)</f>
        <v>-1.5325484165597092E-2</v>
      </c>
      <c r="AQ886" s="32">
        <v>38887</v>
      </c>
      <c r="AR886" s="47">
        <v>1.3972500000000001</v>
      </c>
      <c r="AS886" s="36">
        <f>IF(ISBLANK(AR887),"",Short4[[#This Row],[Adj Close]]/AR887-1)</f>
        <v>0</v>
      </c>
      <c r="AT886" s="40">
        <v>38887</v>
      </c>
      <c r="AU886" s="42">
        <v>12.254765000000001</v>
      </c>
      <c r="AV886" s="39">
        <f>IF(ISBLANK(AU887),"",Short5[[#This Row],[Adj Close]]/AU887-1)</f>
        <v>1.5101823996108932E-2</v>
      </c>
      <c r="AZ886" s="40">
        <v>38887</v>
      </c>
      <c r="BA886" s="42">
        <v>12.093659000000001</v>
      </c>
      <c r="BB886" s="39">
        <f>IF(ISBLANK(BA887),"",Short7[[#This Row],[Adj Close]]/BA887-1)</f>
        <v>-4.6851103367553937E-2</v>
      </c>
    </row>
    <row r="887" spans="1:54" x14ac:dyDescent="0.25">
      <c r="A887" s="40">
        <v>38880</v>
      </c>
      <c r="B887" s="42">
        <v>1251.540039</v>
      </c>
      <c r="C887" s="39">
        <f>IF(ISBLANK(B888), "", GSPC[[#This Row],[Adj Close]]/B888-1)</f>
        <v>-6.0689129622482074E-4</v>
      </c>
      <c r="G887" s="32">
        <v>38880</v>
      </c>
      <c r="H887">
        <v>18.546240000000001</v>
      </c>
      <c r="I887" s="36">
        <f>IF(ISBLANK(H888),"",Long1[[#This Row],[Adj Close]]/H888-1)</f>
        <v>-1.956411080146081E-2</v>
      </c>
      <c r="P887" s="40">
        <v>38880</v>
      </c>
      <c r="Q887" s="38">
        <v>24.607721000000002</v>
      </c>
      <c r="R887" s="39">
        <f>IF(ISBLANK(Q888),"",Long4[[#This Row],[Adj Close]]/Q888-1)</f>
        <v>-3.0875633169350603E-2</v>
      </c>
      <c r="V887" s="40">
        <v>38880</v>
      </c>
      <c r="W887" s="38">
        <v>9.2249999999999996</v>
      </c>
      <c r="X887" s="39">
        <f>IF(ISBLANK(W888),"",Long6[[#This Row],[Adj Close]]/W888-1)</f>
        <v>-6.25E-2</v>
      </c>
      <c r="Y887" s="32">
        <v>38880</v>
      </c>
      <c r="Z887">
        <v>34.754257000000003</v>
      </c>
      <c r="AA887" s="36">
        <f>IF(ISBLANK(Z888),"",Long7[[#This Row],[Adj Close]]/Z888-1)</f>
        <v>3.8000066961470402E-2</v>
      </c>
      <c r="AE887" s="32">
        <v>38880</v>
      </c>
      <c r="AF887" s="47">
        <v>37.190066999999999</v>
      </c>
      <c r="AG887" s="36">
        <f>IF(ISBLANK(AF888),"",Short0[[#This Row],[Adj Close]]/AF888-1)</f>
        <v>-5.5383578860719318E-3</v>
      </c>
      <c r="AH887" s="40">
        <v>38880</v>
      </c>
      <c r="AI887" s="42">
        <v>33.841988000000001</v>
      </c>
      <c r="AJ887" s="39">
        <f>IF(ISBLANK(AH888),"",Short1[[#This Row],[Adj Close]]/AH888-1)</f>
        <v>-0.99912942175803254</v>
      </c>
      <c r="AN887" s="40">
        <v>38880</v>
      </c>
      <c r="AO887" s="42">
        <v>18.835032999999999</v>
      </c>
      <c r="AP887" s="39">
        <f>IF(ISBLANK(AO888),"",Short3[[#This Row],[Adj Close]]/AO888-1)</f>
        <v>2.2526654321450179E-2</v>
      </c>
      <c r="AQ887" s="32">
        <v>38880</v>
      </c>
      <c r="AR887" s="47">
        <v>1.3972500000000001</v>
      </c>
      <c r="AS887" s="36">
        <f>IF(ISBLANK(AR888),"",Short4[[#This Row],[Adj Close]]/AR888-1)</f>
        <v>9.999884344261023E-3</v>
      </c>
      <c r="AT887" s="40">
        <v>38880</v>
      </c>
      <c r="AU887" s="42">
        <v>12.072449000000001</v>
      </c>
      <c r="AV887" s="39">
        <f>IF(ISBLANK(AU888),"",Short5[[#This Row],[Adj Close]]/AU888-1)</f>
        <v>4.2436790156695547E-2</v>
      </c>
      <c r="AZ887" s="40">
        <v>38880</v>
      </c>
      <c r="BA887" s="42">
        <v>12.688110999999999</v>
      </c>
      <c r="BB887" s="39">
        <f>IF(ISBLANK(BA888),"",Short7[[#This Row],[Adj Close]]/BA888-1)</f>
        <v>-2.9805983539725966E-2</v>
      </c>
    </row>
    <row r="888" spans="1:54" x14ac:dyDescent="0.25">
      <c r="A888" s="40">
        <v>38873</v>
      </c>
      <c r="B888" s="42">
        <v>1252.3000489999999</v>
      </c>
      <c r="C888" s="39">
        <f>IF(ISBLANK(B889), "", GSPC[[#This Row],[Adj Close]]/B889-1)</f>
        <v>-2.7883376138095994E-2</v>
      </c>
      <c r="G888" s="32">
        <v>38873</v>
      </c>
      <c r="H888">
        <v>18.916321</v>
      </c>
      <c r="I888" s="36">
        <f>IF(ISBLANK(H889),"",Long1[[#This Row],[Adj Close]]/H889-1)</f>
        <v>-4.6917410063678111E-2</v>
      </c>
      <c r="P888" s="40">
        <v>38873</v>
      </c>
      <c r="Q888" s="38">
        <v>25.391705999999999</v>
      </c>
      <c r="R888" s="39">
        <f>IF(ISBLANK(Q889),"",Long4[[#This Row],[Adj Close]]/Q889-1)</f>
        <v>-8.7179435559611496E-2</v>
      </c>
      <c r="V888" s="40">
        <v>38873</v>
      </c>
      <c r="W888" s="38">
        <v>9.84</v>
      </c>
      <c r="X888" s="39">
        <f>IF(ISBLANK(W889),"",Long6[[#This Row],[Adj Close]]/W889-1)</f>
        <v>-2.8148148148148144E-2</v>
      </c>
      <c r="Y888" s="32">
        <v>38873</v>
      </c>
      <c r="Z888">
        <v>33.481940999999999</v>
      </c>
      <c r="AA888" s="36">
        <f>IF(ISBLANK(Z889),"",Long7[[#This Row],[Adj Close]]/Z889-1)</f>
        <v>-7.2356230685425071E-2</v>
      </c>
      <c r="AE888" s="32">
        <v>38873</v>
      </c>
      <c r="AF888" s="47">
        <v>37.397185999999998</v>
      </c>
      <c r="AG888" s="36">
        <f>IF(ISBLANK(AF889),"",Short0[[#This Row],[Adj Close]]/AF889-1)</f>
        <v>-6.1148132022446844E-2</v>
      </c>
      <c r="AH888" s="40">
        <v>38873</v>
      </c>
      <c r="AI888" s="42">
        <v>32.512829000000004</v>
      </c>
      <c r="AJ888" s="39">
        <f>IF(ISBLANK(AH889),"",Short1[[#This Row],[Adj Close]]/AH889-1)</f>
        <v>-0.99916346346421037</v>
      </c>
      <c r="AN888" s="40">
        <v>38873</v>
      </c>
      <c r="AO888" s="42">
        <v>18.420089999999998</v>
      </c>
      <c r="AP888" s="39">
        <f>IF(ISBLANK(AO889),"",Short3[[#This Row],[Adj Close]]/AO889-1)</f>
        <v>-2.3433505132913535E-2</v>
      </c>
      <c r="AQ888" s="32">
        <v>38873</v>
      </c>
      <c r="AR888" s="47">
        <v>1.383416</v>
      </c>
      <c r="AS888" s="36">
        <f>IF(ISBLANK(AR889),"",Short4[[#This Row],[Adj Close]]/AR889-1)</f>
        <v>5.2631739135396982E-2</v>
      </c>
      <c r="AT888" s="40">
        <v>38873</v>
      </c>
      <c r="AU888" s="42">
        <v>11.580989000000001</v>
      </c>
      <c r="AV888" s="39">
        <f>IF(ISBLANK(AU889),"",Short5[[#This Row],[Adj Close]]/AU889-1)</f>
        <v>-9.2546620158036941E-2</v>
      </c>
      <c r="AZ888" s="40">
        <v>38873</v>
      </c>
      <c r="BA888" s="42">
        <v>13.077911</v>
      </c>
      <c r="BB888" s="39">
        <f>IF(ISBLANK(BA889),"",Short7[[#This Row],[Adj Close]]/BA889-1)</f>
        <v>-0.10294118353167692</v>
      </c>
    </row>
    <row r="889" spans="1:54" x14ac:dyDescent="0.25">
      <c r="A889" s="40">
        <v>38866</v>
      </c>
      <c r="B889" s="42">
        <v>1288.219971</v>
      </c>
      <c r="C889" s="39">
        <f>IF(ISBLANK(B890), "", GSPC[[#This Row],[Adj Close]]/B890-1)</f>
        <v>6.2960386091852616E-3</v>
      </c>
      <c r="G889" s="32">
        <v>38866</v>
      </c>
      <c r="H889">
        <v>19.847515000000001</v>
      </c>
      <c r="I889" s="36">
        <f>IF(ISBLANK(H890),"",Long1[[#This Row],[Adj Close]]/H890-1)</f>
        <v>-1.4814967772473708E-2</v>
      </c>
      <c r="P889" s="40">
        <v>38866</v>
      </c>
      <c r="Q889" s="38">
        <v>27.816755000000001</v>
      </c>
      <c r="R889" s="39">
        <f>IF(ISBLANK(Q890),"",Long4[[#This Row],[Adj Close]]/Q890-1)</f>
        <v>2.1954713821870975E-2</v>
      </c>
      <c r="V889" s="40">
        <v>38866</v>
      </c>
      <c r="W889" s="38">
        <v>10.125</v>
      </c>
      <c r="X889" s="39">
        <f>IF(ISBLANK(W890),"",Long6[[#This Row],[Adj Close]]/W890-1)</f>
        <v>2.9224904701397714E-2</v>
      </c>
      <c r="Y889" s="32">
        <v>38866</v>
      </c>
      <c r="Z889">
        <v>36.093533000000001</v>
      </c>
      <c r="AA889" s="36">
        <f>IF(ISBLANK(Z890),"",Long7[[#This Row],[Adj Close]]/Z890-1)</f>
        <v>0</v>
      </c>
      <c r="AE889" s="32">
        <v>38866</v>
      </c>
      <c r="AF889" s="47">
        <v>39.832892999999999</v>
      </c>
      <c r="AG889" s="36">
        <f>IF(ISBLANK(AF890),"",Short0[[#This Row],[Adj Close]]/AF890-1)</f>
        <v>-1.8575177151191946E-2</v>
      </c>
      <c r="AH889" s="40">
        <v>38866</v>
      </c>
      <c r="AI889" s="42">
        <v>33.938758999999997</v>
      </c>
      <c r="AJ889" s="39">
        <f>IF(ISBLANK(AH890),"",Short1[[#This Row],[Adj Close]]/AH890-1)</f>
        <v>-0.99912661779767875</v>
      </c>
      <c r="AN889" s="40">
        <v>38866</v>
      </c>
      <c r="AO889" s="42">
        <v>18.862095</v>
      </c>
      <c r="AP889" s="39">
        <f>IF(ISBLANK(AO890),"",Short3[[#This Row],[Adj Close]]/AO890-1)</f>
        <v>-1.4327266466825916E-3</v>
      </c>
      <c r="AQ889" s="32">
        <v>38866</v>
      </c>
      <c r="AR889" s="47">
        <v>1.3142450000000001</v>
      </c>
      <c r="AS889" s="36">
        <f>IF(ISBLANK(AR890),"",Short4[[#This Row],[Adj Close]]/AR890-1)</f>
        <v>-4.040429853780203E-2</v>
      </c>
      <c r="AT889" s="40">
        <v>38866</v>
      </c>
      <c r="AU889" s="42">
        <v>12.762076</v>
      </c>
      <c r="AV889" s="39">
        <f>IF(ISBLANK(AU890),"",Short5[[#This Row],[Adj Close]]/AU890-1)</f>
        <v>1.7699103047361442E-2</v>
      </c>
      <c r="AZ889" s="40">
        <v>38866</v>
      </c>
      <c r="BA889" s="42">
        <v>14.578654999999999</v>
      </c>
      <c r="BB889" s="39">
        <f>IF(ISBLANK(BA890),"",Short7[[#This Row],[Adj Close]]/BA890-1)</f>
        <v>4.9088259633720766E-2</v>
      </c>
    </row>
    <row r="890" spans="1:54" x14ac:dyDescent="0.25">
      <c r="A890" s="40">
        <v>38859</v>
      </c>
      <c r="B890" s="42">
        <v>1280.160034</v>
      </c>
      <c r="C890" s="39">
        <f>IF(ISBLANK(B891), "", GSPC[[#This Row],[Adj Close]]/B891-1)</f>
        <v>1.0362820690495322E-2</v>
      </c>
      <c r="G890" s="32">
        <v>38859</v>
      </c>
      <c r="H890">
        <v>20.145976999999998</v>
      </c>
      <c r="I890" s="36">
        <f>IF(ISBLANK(H891),"",Long1[[#This Row],[Adj Close]]/H891-1)</f>
        <v>1.1387535821689498E-2</v>
      </c>
      <c r="P890" s="40">
        <v>38859</v>
      </c>
      <c r="Q890" s="38">
        <v>27.219166000000001</v>
      </c>
      <c r="R890" s="39">
        <f>IF(ISBLANK(Q891),"",Long4[[#This Row],[Adj Close]]/Q891-1)</f>
        <v>4.6469071720044663E-2</v>
      </c>
      <c r="V890" s="40">
        <v>38859</v>
      </c>
      <c r="W890" s="38">
        <v>9.8375000000000004</v>
      </c>
      <c r="X890" s="39">
        <f>IF(ISBLANK(W891),"",Long6[[#This Row],[Adj Close]]/W891-1)</f>
        <v>3.9630118890356725E-2</v>
      </c>
      <c r="Y890" s="32">
        <v>38859</v>
      </c>
      <c r="Z890">
        <v>36.093533000000001</v>
      </c>
      <c r="AA890" s="36">
        <f>IF(ISBLANK(Z891),"",Long7[[#This Row],[Adj Close]]/Z891-1)</f>
        <v>3.6538438343056479E-2</v>
      </c>
      <c r="AE890" s="32">
        <v>38859</v>
      </c>
      <c r="AF890" s="47">
        <v>40.586799999999997</v>
      </c>
      <c r="AG890" s="36">
        <f>IF(ISBLANK(AF891),"",Short0[[#This Row],[Adj Close]]/AF891-1)</f>
        <v>4.9231996405263434E-3</v>
      </c>
      <c r="AH890" s="40">
        <v>38859</v>
      </c>
      <c r="AI890" s="42">
        <v>33.461308000000002</v>
      </c>
      <c r="AJ890" s="39">
        <f>IF(ISBLANK(AH891),"",Short1[[#This Row],[Adj Close]]/AH891-1)</f>
        <v>-0.99913874940800984</v>
      </c>
      <c r="AN890" s="40">
        <v>38859</v>
      </c>
      <c r="AO890" s="42">
        <v>18.889157999999998</v>
      </c>
      <c r="AP890" s="39">
        <f>IF(ISBLANK(AO891),"",Short3[[#This Row],[Adj Close]]/AO891-1)</f>
        <v>1.749265813195211E-2</v>
      </c>
      <c r="AQ890" s="32">
        <v>38859</v>
      </c>
      <c r="AR890" s="47">
        <v>1.3695820000000001</v>
      </c>
      <c r="AS890" s="36">
        <f>IF(ISBLANK(AR891),"",Short4[[#This Row],[Adj Close]]/AR891-1)</f>
        <v>0</v>
      </c>
      <c r="AT890" s="40">
        <v>38859</v>
      </c>
      <c r="AU890" s="42">
        <v>12.540127</v>
      </c>
      <c r="AV890" s="39">
        <f>IF(ISBLANK(AU891),"",Short5[[#This Row],[Adj Close]]/AU891-1)</f>
        <v>-4.3530879071645545E-2</v>
      </c>
      <c r="AZ890" s="40">
        <v>38859</v>
      </c>
      <c r="BA890" s="42">
        <v>13.8965</v>
      </c>
      <c r="BB890" s="39">
        <f>IF(ISBLANK(BA891),"",Short7[[#This Row],[Adj Close]]/BA891-1)</f>
        <v>-1.2465469335974477E-2</v>
      </c>
    </row>
    <row r="891" spans="1:54" x14ac:dyDescent="0.25">
      <c r="A891" s="40">
        <v>38852</v>
      </c>
      <c r="B891" s="42">
        <v>1267.030029</v>
      </c>
      <c r="C891" s="39">
        <f>IF(ISBLANK(B892), "", GSPC[[#This Row],[Adj Close]]/B892-1)</f>
        <v>-1.8749389104654401E-2</v>
      </c>
      <c r="G891" s="32">
        <v>38852</v>
      </c>
      <c r="H891">
        <v>19.919146999999999</v>
      </c>
      <c r="I891" s="36">
        <f>IF(ISBLANK(H892),"",Long1[[#This Row],[Adj Close]]/H892-1)</f>
        <v>-5.6360255015349803E-2</v>
      </c>
      <c r="P891" s="40">
        <v>38852</v>
      </c>
      <c r="Q891" s="38">
        <v>26.010483000000001</v>
      </c>
      <c r="R891" s="39">
        <f>IF(ISBLANK(Q892),"",Long4[[#This Row],[Adj Close]]/Q892-1)</f>
        <v>-8.0008749127642664E-2</v>
      </c>
      <c r="V891" s="40">
        <v>38852</v>
      </c>
      <c r="W891" s="38">
        <v>9.4625000000000004</v>
      </c>
      <c r="X891" s="39">
        <f>IF(ISBLANK(W892),"",Long6[[#This Row],[Adj Close]]/W892-1)</f>
        <v>-5.4931335830212147E-2</v>
      </c>
      <c r="Y891" s="32">
        <v>38852</v>
      </c>
      <c r="Z891">
        <v>34.821219999999997</v>
      </c>
      <c r="AA891" s="36">
        <f>IF(ISBLANK(Z892),"",Long7[[#This Row],[Adj Close]]/Z892-1)</f>
        <v>-0.16129033345826838</v>
      </c>
      <c r="AE891" s="32">
        <v>38852</v>
      </c>
      <c r="AF891" s="47">
        <v>40.387962000000002</v>
      </c>
      <c r="AG891" s="36">
        <f>IF(ISBLANK(AF892),"",Short0[[#This Row],[Adj Close]]/AF892-1)</f>
        <v>-3.5417695721810194E-2</v>
      </c>
      <c r="AH891" s="40">
        <v>38852</v>
      </c>
      <c r="AI891" s="42">
        <v>34.809834000000002</v>
      </c>
      <c r="AJ891" s="39">
        <f>IF(ISBLANK(AH892),"",Short1[[#This Row],[Adj Close]]/AH892-1)</f>
        <v>-0.99910387864590033</v>
      </c>
      <c r="AN891" s="40">
        <v>38852</v>
      </c>
      <c r="AO891" s="42">
        <v>18.564416999999999</v>
      </c>
      <c r="AP891" s="39">
        <f>IF(ISBLANK(AO892),"",Short3[[#This Row],[Adj Close]]/AO892-1)</f>
        <v>-1.2949562026145167E-2</v>
      </c>
      <c r="AQ891" s="32">
        <v>38852</v>
      </c>
      <c r="AR891" s="47">
        <v>1.3695820000000001</v>
      </c>
      <c r="AS891" s="36">
        <f>IF(ISBLANK(AR892),"",Short4[[#This Row],[Adj Close]]/AR892-1)</f>
        <v>-6.6037652215837017E-2</v>
      </c>
      <c r="AT891" s="40">
        <v>38852</v>
      </c>
      <c r="AU891" s="42">
        <v>13.110854</v>
      </c>
      <c r="AV891" s="39">
        <f>IF(ISBLANK(AU892),"",Short5[[#This Row],[Adj Close]]/AU892-1)</f>
        <v>4.2501294678272128E-3</v>
      </c>
      <c r="AZ891" s="40">
        <v>38852</v>
      </c>
      <c r="BA891" s="42">
        <v>14.071913</v>
      </c>
      <c r="BB891" s="39">
        <f>IF(ISBLANK(BA892),"",Short7[[#This Row],[Adj Close]]/BA892-1)</f>
        <v>-6.1938826589647E-3</v>
      </c>
    </row>
    <row r="892" spans="1:54" x14ac:dyDescent="0.25">
      <c r="A892" s="40">
        <v>38845</v>
      </c>
      <c r="B892" s="42">
        <v>1291.23999</v>
      </c>
      <c r="C892" s="39">
        <f>IF(ISBLANK(B893), "", GSPC[[#This Row],[Adj Close]]/B893-1)</f>
        <v>-2.6037910134278364E-2</v>
      </c>
      <c r="G892" s="32">
        <v>38845</v>
      </c>
      <c r="H892">
        <v>21.108847000000001</v>
      </c>
      <c r="I892" s="36">
        <f>IF(ISBLANK(H893),"",Long1[[#This Row],[Adj Close]]/H893-1)</f>
        <v>-3.0474480749618782E-2</v>
      </c>
      <c r="P892" s="40">
        <v>38845</v>
      </c>
      <c r="Q892" s="38">
        <v>28.272532999999999</v>
      </c>
      <c r="R892" s="39">
        <f>IF(ISBLANK(Q893),"",Long4[[#This Row],[Adj Close]]/Q893-1)</f>
        <v>-3.691828791335483E-2</v>
      </c>
      <c r="V892" s="40">
        <v>38845</v>
      </c>
      <c r="W892" s="38">
        <v>10.012499999999999</v>
      </c>
      <c r="X892" s="39">
        <f>IF(ISBLANK(W893),"",Long6[[#This Row],[Adj Close]]/W893-1)</f>
        <v>5.2710843373491301E-3</v>
      </c>
      <c r="Y892" s="32">
        <v>38845</v>
      </c>
      <c r="Z892">
        <v>41.517609</v>
      </c>
      <c r="AA892" s="36">
        <f>IF(ISBLANK(Z893),"",Long7[[#This Row],[Adj Close]]/Z893-1)</f>
        <v>0.22772281473083722</v>
      </c>
      <c r="AE892" s="32">
        <v>38845</v>
      </c>
      <c r="AF892" s="47">
        <v>41.870933999999998</v>
      </c>
      <c r="AG892" s="36">
        <f>IF(ISBLANK(AF893),"",Short0[[#This Row],[Adj Close]]/AF893-1)</f>
        <v>-6.9694585123368458E-2</v>
      </c>
      <c r="AH892" s="40">
        <v>38845</v>
      </c>
      <c r="AI892" s="42">
        <v>33.938758999999997</v>
      </c>
      <c r="AJ892" s="39">
        <f>IF(ISBLANK(AH893),"",Short1[[#This Row],[Adj Close]]/AH893-1)</f>
        <v>-0.99912614555332402</v>
      </c>
      <c r="AN892" s="40">
        <v>38845</v>
      </c>
      <c r="AO892" s="42">
        <v>18.807971999999999</v>
      </c>
      <c r="AP892" s="39">
        <f>IF(ISBLANK(AO893),"",Short3[[#This Row],[Adj Close]]/AO893-1)</f>
        <v>-3.4275268927627112E-2</v>
      </c>
      <c r="AQ892" s="32">
        <v>38845</v>
      </c>
      <c r="AR892" s="47">
        <v>1.466421</v>
      </c>
      <c r="AS892" s="36">
        <f>IF(ISBLANK(AR893),"",Short4[[#This Row],[Adj Close]]/AR893-1)</f>
        <v>0.12765963991384255</v>
      </c>
      <c r="AT892" s="40">
        <v>38845</v>
      </c>
      <c r="AU892" s="42">
        <v>13.055367</v>
      </c>
      <c r="AV892" s="39">
        <f>IF(ISBLANK(AU893),"",Short5[[#This Row],[Adj Close]]/AU893-1)</f>
        <v>-3.0606288786260372E-2</v>
      </c>
      <c r="AZ892" s="40">
        <v>38845</v>
      </c>
      <c r="BA892" s="42">
        <v>14.159616</v>
      </c>
      <c r="BB892" s="39">
        <f>IF(ISBLANK(BA893),"",Short7[[#This Row],[Adj Close]]/BA893-1)</f>
        <v>-5.6493579184724418E-2</v>
      </c>
    </row>
    <row r="893" spans="1:54" x14ac:dyDescent="0.25">
      <c r="A893" s="40">
        <v>38838</v>
      </c>
      <c r="B893" s="42">
        <v>1325.76001</v>
      </c>
      <c r="C893" s="39">
        <f>IF(ISBLANK(B894), "", GSPC[[#This Row],[Adj Close]]/B894-1)</f>
        <v>1.1559522034314318E-2</v>
      </c>
      <c r="G893" s="32">
        <v>38838</v>
      </c>
      <c r="H893">
        <v>21.772348000000001</v>
      </c>
      <c r="I893" s="36">
        <f>IF(ISBLANK(H894),"",Long1[[#This Row],[Adj Close]]/H894-1)</f>
        <v>2.5442695497793544E-2</v>
      </c>
      <c r="P893" s="40">
        <v>38838</v>
      </c>
      <c r="Q893" s="38">
        <v>29.356318000000002</v>
      </c>
      <c r="R893" s="39">
        <f>IF(ISBLANK(Q894),"",Long4[[#This Row],[Adj Close]]/Q894-1)</f>
        <v>1.4112649989007853E-2</v>
      </c>
      <c r="V893" s="40">
        <v>38838</v>
      </c>
      <c r="W893" s="38">
        <v>9.9600000000000009</v>
      </c>
      <c r="X893" s="39">
        <f>IF(ISBLANK(W894),"",Long6[[#This Row],[Adj Close]]/W894-1)</f>
        <v>1.4256619144602967E-2</v>
      </c>
      <c r="Y893" s="32">
        <v>38838</v>
      </c>
      <c r="Z893">
        <v>33.816761</v>
      </c>
      <c r="AA893" s="36" t="str">
        <f>IF(ISBLANK(Z894),"",Long7[[#This Row],[Adj Close]]/Z894-1)</f>
        <v/>
      </c>
      <c r="AE893" s="32">
        <v>38838</v>
      </c>
      <c r="AF893" s="47">
        <v>45.007728999999998</v>
      </c>
      <c r="AG893" s="36">
        <f>IF(ISBLANK(AF894),"",Short0[[#This Row],[Adj Close]]/AF894-1)</f>
        <v>-8.0098922780154069E-3</v>
      </c>
      <c r="AH893" s="40">
        <v>38838</v>
      </c>
      <c r="AI893" s="42">
        <v>37.629447999999996</v>
      </c>
      <c r="AJ893" s="39">
        <f>IF(ISBLANK(AH894),"",Short1[[#This Row],[Adj Close]]/AH894-1)</f>
        <v>-0.99903094311246166</v>
      </c>
      <c r="AN893" s="40">
        <v>38838</v>
      </c>
      <c r="AO893" s="42">
        <v>19.4755</v>
      </c>
      <c r="AP893" s="39">
        <f>IF(ISBLANK(AO894),"",Short3[[#This Row],[Adj Close]]/AO894-1)</f>
        <v>-1.1446972509084219E-2</v>
      </c>
      <c r="AQ893" s="32">
        <v>38838</v>
      </c>
      <c r="AR893" s="47">
        <v>1.300411</v>
      </c>
      <c r="AS893" s="36">
        <f>IF(ISBLANK(AR894),"",Short4[[#This Row],[Adj Close]]/AR894-1)</f>
        <v>2.1739677012308833E-2</v>
      </c>
      <c r="AT893" s="40">
        <v>38838</v>
      </c>
      <c r="AU893" s="42">
        <v>13.467559</v>
      </c>
      <c r="AV893" s="39">
        <f>IF(ISBLANK(AU894),"",Short5[[#This Row],[Adj Close]]/AU894-1)</f>
        <v>0.13266661816707703</v>
      </c>
      <c r="AZ893" s="40">
        <v>38838</v>
      </c>
      <c r="BA893" s="42">
        <v>15.007440000000001</v>
      </c>
      <c r="BB893" s="39">
        <f>IF(ISBLANK(BA894),"",Short7[[#This Row],[Adj Close]]/BA894-1)</f>
        <v>3.0789600697677111E-2</v>
      </c>
    </row>
    <row r="894" spans="1:54" x14ac:dyDescent="0.25">
      <c r="A894" s="40">
        <v>38831</v>
      </c>
      <c r="B894" s="42">
        <v>1310.6099850000001</v>
      </c>
      <c r="C894" s="39">
        <f>IF(ISBLANK(B895), "", GSPC[[#This Row],[Adj Close]]/B895-1)</f>
        <v>-5.1098467541743631E-4</v>
      </c>
      <c r="G894" s="32">
        <v>38831</v>
      </c>
      <c r="H894">
        <v>21.232144999999999</v>
      </c>
      <c r="I894" s="36">
        <f>IF(ISBLANK(H895),"",Long1[[#This Row],[Adj Close]]/H895-1)</f>
        <v>-4.5910352673737997E-2</v>
      </c>
      <c r="P894" s="40">
        <v>38831</v>
      </c>
      <c r="Q894" s="38">
        <v>28.947787999999999</v>
      </c>
      <c r="R894" s="39">
        <f>IF(ISBLANK(Q895),"",Long4[[#This Row],[Adj Close]]/Q895-1)</f>
        <v>-3.5111331828436509E-2</v>
      </c>
      <c r="V894" s="40">
        <v>38831</v>
      </c>
      <c r="W894" s="38">
        <v>9.82</v>
      </c>
      <c r="X894" s="39">
        <f>IF(ISBLANK(W895),"",Long6[[#This Row],[Adj Close]]/W895-1)</f>
        <v>-2.4341778440139072E-2</v>
      </c>
      <c r="AE894" s="32">
        <v>38831</v>
      </c>
      <c r="AF894" s="47">
        <v>45.371147000000001</v>
      </c>
      <c r="AG894" s="36">
        <f>IF(ISBLANK(AF895),"",Short0[[#This Row],[Adj Close]]/AF895-1)</f>
        <v>-2.7271429411545367E-2</v>
      </c>
      <c r="AH894" s="40">
        <v>38831</v>
      </c>
      <c r="AI894" s="42">
        <v>36.55838</v>
      </c>
      <c r="AJ894" s="39">
        <f>IF(ISBLANK(AH895),"",Short1[[#This Row],[Adj Close]]/AH895-1)</f>
        <v>-0.99905835617144034</v>
      </c>
      <c r="AN894" s="40">
        <v>38831</v>
      </c>
      <c r="AO894" s="42">
        <v>19.701017</v>
      </c>
      <c r="AP894" s="39">
        <f>IF(ISBLANK(AO895),"",Short3[[#This Row],[Adj Close]]/AO895-1)</f>
        <v>1.4398567104690896E-2</v>
      </c>
      <c r="AQ894" s="32">
        <v>38831</v>
      </c>
      <c r="AR894" s="47">
        <v>1.272742</v>
      </c>
      <c r="AS894" s="36">
        <f>IF(ISBLANK(AR895),"",Short4[[#This Row],[Adj Close]]/AR895-1)</f>
        <v>-4.1666949029387501E-2</v>
      </c>
      <c r="AT894" s="40">
        <v>38831</v>
      </c>
      <c r="AU894" s="42">
        <v>11.890135000000001</v>
      </c>
      <c r="AV894" s="39">
        <f>IF(ISBLANK(AU895),"",Short5[[#This Row],[Adj Close]]/AU895-1)</f>
        <v>-5.3047857096127915E-3</v>
      </c>
      <c r="AZ894" s="40">
        <v>38831</v>
      </c>
      <c r="BA894" s="42">
        <v>14.559169000000001</v>
      </c>
      <c r="BB894" s="39">
        <f>IF(ISBLANK(BA895),"",Short7[[#This Row],[Adj Close]]/BA895-1)</f>
        <v>-2.8608446878429228E-2</v>
      </c>
    </row>
    <row r="895" spans="1:54" x14ac:dyDescent="0.25">
      <c r="A895" s="40">
        <v>38824</v>
      </c>
      <c r="B895" s="42">
        <v>1311.280029</v>
      </c>
      <c r="C895" s="39">
        <f>IF(ISBLANK(B896), "", GSPC[[#This Row],[Adj Close]]/B896-1)</f>
        <v>1.7190047540919462E-2</v>
      </c>
      <c r="G895" s="32">
        <v>38824</v>
      </c>
      <c r="H895">
        <v>22.253826</v>
      </c>
      <c r="I895" s="36">
        <f>IF(ISBLANK(H896),"",Long1[[#This Row],[Adj Close]]/H896-1)</f>
        <v>7.092397968356523E-2</v>
      </c>
      <c r="P895" s="40">
        <v>38824</v>
      </c>
      <c r="Q895" s="38">
        <v>30.001169000000001</v>
      </c>
      <c r="R895" s="39">
        <f>IF(ISBLANK(Q896),"",Long4[[#This Row],[Adj Close]]/Q896-1)</f>
        <v>7.1505949001375857E-2</v>
      </c>
      <c r="V895" s="40">
        <v>38824</v>
      </c>
      <c r="W895" s="38">
        <v>10.065</v>
      </c>
      <c r="X895" s="39">
        <f>IF(ISBLANK(W896),"",Long6[[#This Row],[Adj Close]]/W896-1)</f>
        <v>4.8437499999999911E-2</v>
      </c>
      <c r="AE895" s="32">
        <v>38824</v>
      </c>
      <c r="AF895" s="47">
        <v>46.643172999999997</v>
      </c>
      <c r="AG895" s="36">
        <f>IF(ISBLANK(AF896),"",Short0[[#This Row],[Adj Close]]/AF896-1)</f>
        <v>-4.8525683336577141E-2</v>
      </c>
      <c r="AH895" s="40">
        <v>38824</v>
      </c>
      <c r="AI895" s="42">
        <v>37.080329999999996</v>
      </c>
      <c r="AJ895" s="39">
        <f>IF(ISBLANK(AH896),"",Short1[[#This Row],[Adj Close]]/AH896-1)</f>
        <v>-0.99904473993353426</v>
      </c>
      <c r="AN895" s="40">
        <v>38824</v>
      </c>
      <c r="AO895" s="42">
        <v>19.421377</v>
      </c>
      <c r="AP895" s="39">
        <f>IF(ISBLANK(AO896),"",Short3[[#This Row],[Adj Close]]/AO896-1)</f>
        <v>-3.9696488470475022E-2</v>
      </c>
      <c r="AQ895" s="32">
        <v>38824</v>
      </c>
      <c r="AR895" s="47">
        <v>1.328079</v>
      </c>
      <c r="AS895" s="36">
        <f>IF(ISBLANK(AR896),"",Short4[[#This Row],[Adj Close]]/AR896-1)</f>
        <v>-1.0309163112660724E-2</v>
      </c>
      <c r="AT895" s="40">
        <v>38824</v>
      </c>
      <c r="AU895" s="42">
        <v>11.953545999999999</v>
      </c>
      <c r="AV895" s="39">
        <f>IF(ISBLANK(AU896),"",Short5[[#This Row],[Adj Close]]/AU896-1)</f>
        <v>6.4219930282667148E-2</v>
      </c>
      <c r="AZ895" s="40">
        <v>38824</v>
      </c>
      <c r="BA895" s="42">
        <v>14.987951000000001</v>
      </c>
      <c r="BB895" s="39">
        <f>IF(ISBLANK(BA896),"",Short7[[#This Row],[Adj Close]]/BA896-1)</f>
        <v>5.486973393026906E-2</v>
      </c>
    </row>
    <row r="896" spans="1:54" x14ac:dyDescent="0.25">
      <c r="A896" s="40">
        <v>38817</v>
      </c>
      <c r="B896" s="42">
        <v>1289.119995</v>
      </c>
      <c r="C896" s="39">
        <f>IF(ISBLANK(B897), "", GSPC[[#This Row],[Adj Close]]/B897-1)</f>
        <v>-4.9247433423388332E-3</v>
      </c>
      <c r="G896" s="32">
        <v>38817</v>
      </c>
      <c r="H896">
        <v>20.780024000000001</v>
      </c>
      <c r="I896" s="36">
        <f>IF(ISBLANK(H897),"",Long1[[#This Row],[Adj Close]]/H897-1)</f>
        <v>-3.9620152184443369E-2</v>
      </c>
      <c r="P896" s="40">
        <v>38817</v>
      </c>
      <c r="Q896" s="38">
        <v>27.999068999999999</v>
      </c>
      <c r="R896" s="39">
        <f>IF(ISBLANK(Q897),"",Long4[[#This Row],[Adj Close]]/Q897-1)</f>
        <v>1.5179100044984795E-2</v>
      </c>
      <c r="V896" s="40">
        <v>38817</v>
      </c>
      <c r="W896" s="38">
        <v>9.6</v>
      </c>
      <c r="X896" s="39">
        <f>IF(ISBLANK(W897),"",Long6[[#This Row],[Adj Close]]/W897-1)</f>
        <v>1.0526315789473717E-2</v>
      </c>
      <c r="AE896" s="32">
        <v>38817</v>
      </c>
      <c r="AF896" s="47">
        <v>49.021999000000001</v>
      </c>
      <c r="AG896" s="36">
        <f>IF(ISBLANK(AF897),"",Short0[[#This Row],[Adj Close]]/AF897-1)</f>
        <v>-3.3544915016240462E-2</v>
      </c>
      <c r="AH896" s="40">
        <v>38817</v>
      </c>
      <c r="AI896" s="42">
        <v>37.054546000000002</v>
      </c>
      <c r="AJ896" s="39">
        <f>IF(ISBLANK(AH897),"",Short1[[#This Row],[Adj Close]]/AH897-1)</f>
        <v>-0.9990452320020613</v>
      </c>
      <c r="AN896" s="40">
        <v>38817</v>
      </c>
      <c r="AO896" s="42">
        <v>20.224207</v>
      </c>
      <c r="AP896" s="39">
        <f>IF(ISBLANK(AO897),"",Short3[[#This Row],[Adj Close]]/AO897-1)</f>
        <v>-1.5803673919005945E-2</v>
      </c>
      <c r="AQ896" s="32">
        <v>38817</v>
      </c>
      <c r="AR896" s="47">
        <v>1.3419129999999999</v>
      </c>
      <c r="AS896" s="36">
        <f>IF(ISBLANK(AR897),"",Short4[[#This Row],[Adj Close]]/AR897-1)</f>
        <v>0</v>
      </c>
      <c r="AT896" s="40">
        <v>38817</v>
      </c>
      <c r="AU896" s="42">
        <v>11.232214000000001</v>
      </c>
      <c r="AV896" s="39">
        <f>IF(ISBLANK(AU897),"",Short5[[#This Row],[Adj Close]]/AU897-1)</f>
        <v>-6.3113772614012964E-3</v>
      </c>
      <c r="AZ896" s="40">
        <v>38817</v>
      </c>
      <c r="BA896" s="42">
        <v>14.208342999999999</v>
      </c>
      <c r="BB896" s="39">
        <f>IF(ISBLANK(BA897),"",Short7[[#This Row],[Adj Close]]/BA897-1)</f>
        <v>1.3908218545323647E-2</v>
      </c>
    </row>
    <row r="897" spans="1:54" x14ac:dyDescent="0.25">
      <c r="A897" s="40">
        <v>38810</v>
      </c>
      <c r="B897" s="42">
        <v>1295.5</v>
      </c>
      <c r="C897" s="39">
        <f>IF(ISBLANK(B898), "", GSPC[[#This Row],[Adj Close]]/B898-1)</f>
        <v>4.8653919114105548E-4</v>
      </c>
      <c r="G897" s="32">
        <v>38810</v>
      </c>
      <c r="H897">
        <v>21.637297</v>
      </c>
      <c r="I897" s="36">
        <f>IF(ISBLANK(H898),"",Long1[[#This Row],[Adj Close]]/H898-1)</f>
        <v>-3.2712816764048913E-3</v>
      </c>
      <c r="P897" s="40">
        <v>38810</v>
      </c>
      <c r="Q897" s="38">
        <v>27.580423</v>
      </c>
      <c r="R897" s="39">
        <f>IF(ISBLANK(Q898),"",Long4[[#This Row],[Adj Close]]/Q898-1)</f>
        <v>6.0633706999086767E-2</v>
      </c>
      <c r="V897" s="40">
        <v>38810</v>
      </c>
      <c r="W897" s="38">
        <v>9.5</v>
      </c>
      <c r="X897" s="39">
        <f>IF(ISBLANK(W898),"",Long6[[#This Row],[Adj Close]]/W898-1)</f>
        <v>-1.3140604467805073E-3</v>
      </c>
      <c r="AE897" s="32">
        <v>38810</v>
      </c>
      <c r="AF897" s="47">
        <v>50.723514999999999</v>
      </c>
      <c r="AG897" s="36">
        <f>IF(ISBLANK(AF898),"",Short0[[#This Row],[Adj Close]]/AF898-1)</f>
        <v>1.7058653248999356E-2</v>
      </c>
      <c r="AH897" s="40">
        <v>38810</v>
      </c>
      <c r="AI897" s="42">
        <v>37.447578</v>
      </c>
      <c r="AJ897" s="39">
        <f>IF(ISBLANK(AH898),"",Short1[[#This Row],[Adj Close]]/AH898-1)</f>
        <v>-0.9990349308558617</v>
      </c>
      <c r="AN897" s="40">
        <v>38810</v>
      </c>
      <c r="AO897" s="42">
        <v>20.548956</v>
      </c>
      <c r="AP897" s="39">
        <f>IF(ISBLANK(AO898),"",Short3[[#This Row],[Adj Close]]/AO898-1)</f>
        <v>-2.4049450673404471E-2</v>
      </c>
      <c r="AQ897" s="32">
        <v>38810</v>
      </c>
      <c r="AR897" s="47">
        <v>1.3419129999999999</v>
      </c>
      <c r="AS897" s="36">
        <f>IF(ISBLANK(AR898),"",Short4[[#This Row],[Adj Close]]/AR898-1)</f>
        <v>0</v>
      </c>
      <c r="AT897" s="40">
        <v>38810</v>
      </c>
      <c r="AU897" s="42">
        <v>11.303554999999999</v>
      </c>
      <c r="AV897" s="39">
        <f>IF(ISBLANK(AU898),"",Short5[[#This Row],[Adj Close]]/AU898-1)</f>
        <v>-6.2716188827781627E-3</v>
      </c>
      <c r="AZ897" s="40">
        <v>38810</v>
      </c>
      <c r="BA897" s="42">
        <v>14.013441</v>
      </c>
      <c r="BB897" s="39">
        <f>IF(ISBLANK(BA898),"",Short7[[#This Row],[Adj Close]]/BA898-1)</f>
        <v>0</v>
      </c>
    </row>
    <row r="898" spans="1:54" x14ac:dyDescent="0.25">
      <c r="A898" s="40">
        <v>38803</v>
      </c>
      <c r="B898" s="42">
        <v>1294.869995</v>
      </c>
      <c r="C898" s="39">
        <f>IF(ISBLANK(B899), "", GSPC[[#This Row],[Adj Close]]/B899-1)</f>
        <v>-6.2012788701505395E-3</v>
      </c>
      <c r="G898" s="32">
        <v>38803</v>
      </c>
      <c r="H898">
        <v>21.708310999999998</v>
      </c>
      <c r="I898" s="36">
        <f>IF(ISBLANK(H899),"",Long1[[#This Row],[Adj Close]]/H899-1)</f>
        <v>-5.0881476609294318E-2</v>
      </c>
      <c r="P898" s="40">
        <v>38803</v>
      </c>
      <c r="Q898" s="38">
        <v>26.003720999999999</v>
      </c>
      <c r="R898" s="39">
        <f>IF(ISBLANK(Q899),"",Long4[[#This Row],[Adj Close]]/Q899-1)</f>
        <v>1.9052656478225183E-2</v>
      </c>
      <c r="V898" s="40">
        <v>38803</v>
      </c>
      <c r="W898" s="38">
        <v>9.5124999999999993</v>
      </c>
      <c r="X898" s="39">
        <f>IF(ISBLANK(W899),"",Long6[[#This Row],[Adj Close]]/W899-1)</f>
        <v>9.2838196286471053E-3</v>
      </c>
      <c r="AE898" s="32">
        <v>38803</v>
      </c>
      <c r="AF898" s="47">
        <v>49.872753000000003</v>
      </c>
      <c r="AG898" s="36">
        <f>IF(ISBLANK(AF899),"",Short0[[#This Row],[Adj Close]]/AF899-1)</f>
        <v>7.676588705791465E-3</v>
      </c>
      <c r="AH898" s="40">
        <v>38803</v>
      </c>
      <c r="AI898" s="42">
        <v>36.036541</v>
      </c>
      <c r="AJ898" s="39">
        <f>IF(ISBLANK(AH899),"",Short1[[#This Row],[Adj Close]]/AH899-1)</f>
        <v>-0.99907112741004223</v>
      </c>
      <c r="AN898" s="40">
        <v>38803</v>
      </c>
      <c r="AO898" s="42">
        <v>21.055325</v>
      </c>
      <c r="AP898" s="39">
        <f>IF(ISBLANK(AO899),"",Short3[[#This Row],[Adj Close]]/AO899-1)</f>
        <v>-3.7433278538051229E-2</v>
      </c>
      <c r="AQ898" s="32">
        <v>38803</v>
      </c>
      <c r="AR898" s="47">
        <v>1.3419129999999999</v>
      </c>
      <c r="AS898" s="36">
        <f>IF(ISBLANK(AR899),"",Short4[[#This Row],[Adj Close]]/AR899-1)</f>
        <v>7.7777706385323109E-2</v>
      </c>
      <c r="AT898" s="40">
        <v>38803</v>
      </c>
      <c r="AU898" s="42">
        <v>11.374893999999999</v>
      </c>
      <c r="AV898" s="39">
        <f>IF(ISBLANK(AU899),"",Short5[[#This Row],[Adj Close]]/AU899-1)</f>
        <v>3.49652323810834E-3</v>
      </c>
      <c r="AZ898" s="40">
        <v>38803</v>
      </c>
      <c r="BA898" s="42">
        <v>14.013441</v>
      </c>
      <c r="BB898" s="39">
        <f>IF(ISBLANK(BA899),"",Short7[[#This Row],[Adj Close]]/BA899-1)</f>
        <v>-8.2759257127000829E-3</v>
      </c>
    </row>
    <row r="899" spans="1:54" x14ac:dyDescent="0.25">
      <c r="A899" s="40">
        <v>38796</v>
      </c>
      <c r="B899" s="42">
        <v>1302.9499510000001</v>
      </c>
      <c r="C899" s="39">
        <f>IF(ISBLANK(B900), "", GSPC[[#This Row],[Adj Close]]/B900-1)</f>
        <v>-3.2893853509274873E-3</v>
      </c>
      <c r="G899" s="32">
        <v>38796</v>
      </c>
      <c r="H899">
        <v>22.872076</v>
      </c>
      <c r="I899" s="36">
        <f>IF(ISBLANK(H900),"",Long1[[#This Row],[Adj Close]]/H900-1)</f>
        <v>6.4914151824909672E-2</v>
      </c>
      <c r="P899" s="40">
        <v>38796</v>
      </c>
      <c r="Q899" s="38">
        <v>25.517544000000001</v>
      </c>
      <c r="R899" s="39">
        <f>IF(ISBLANK(Q900),"",Long4[[#This Row],[Adj Close]]/Q900-1)</f>
        <v>1.9009958905826352E-2</v>
      </c>
      <c r="V899" s="40">
        <v>38796</v>
      </c>
      <c r="W899" s="38">
        <v>9.4250000000000007</v>
      </c>
      <c r="X899" s="39">
        <f>IF(ISBLANK(W900),"",Long6[[#This Row],[Adj Close]]/W900-1)</f>
        <v>4.547975596228504E-2</v>
      </c>
      <c r="AE899" s="32">
        <v>38796</v>
      </c>
      <c r="AF899" s="47">
        <v>49.492817000000002</v>
      </c>
      <c r="AG899" s="36">
        <f>IF(ISBLANK(AF900),"",Short0[[#This Row],[Adj Close]]/AF900-1)</f>
        <v>-1.4996424042938994E-3</v>
      </c>
      <c r="AH899" s="40">
        <v>38796</v>
      </c>
      <c r="AI899" s="42">
        <v>35.037838000000001</v>
      </c>
      <c r="AJ899" s="39">
        <f>IF(ISBLANK(AH900),"",Short1[[#This Row],[Adj Close]]/AH900-1)</f>
        <v>-0.99909670684988017</v>
      </c>
      <c r="AN899" s="40">
        <v>38796</v>
      </c>
      <c r="AO899" s="42">
        <v>21.874146</v>
      </c>
      <c r="AP899" s="39">
        <f>IF(ISBLANK(AO900),"",Short3[[#This Row],[Adj Close]]/AO900-1)</f>
        <v>-2.4478278419462041E-2</v>
      </c>
      <c r="AQ899" s="32">
        <v>38796</v>
      </c>
      <c r="AR899" s="47">
        <v>1.245074</v>
      </c>
      <c r="AS899" s="36">
        <f>IF(ISBLANK(AR900),"",Short4[[#This Row],[Adj Close]]/AR900-1)</f>
        <v>-5.2631739135397204E-2</v>
      </c>
      <c r="AT899" s="40">
        <v>38796</v>
      </c>
      <c r="AU899" s="42">
        <v>11.33526</v>
      </c>
      <c r="AV899" s="39">
        <f>IF(ISBLANK(AU900),"",Short5[[#This Row],[Adj Close]]/AU900-1)</f>
        <v>-6.1679868242511593E-2</v>
      </c>
      <c r="AZ899" s="40">
        <v>38796</v>
      </c>
      <c r="BA899" s="42">
        <v>14.130383</v>
      </c>
      <c r="BB899" s="39">
        <f>IF(ISBLANK(BA900),"",Short7[[#This Row],[Adj Close]]/BA900-1)</f>
        <v>0.11367113670427376</v>
      </c>
    </row>
    <row r="900" spans="1:54" x14ac:dyDescent="0.25">
      <c r="A900" s="40">
        <v>38789</v>
      </c>
      <c r="B900" s="42">
        <v>1307.25</v>
      </c>
      <c r="C900" s="39">
        <f>IF(ISBLANK(B901), "", GSPC[[#This Row],[Adj Close]]/B901-1)</f>
        <v>2.0157290438013398E-2</v>
      </c>
      <c r="G900" s="32">
        <v>38789</v>
      </c>
      <c r="H900">
        <v>21.477858999999999</v>
      </c>
      <c r="I900" s="36">
        <f>IF(ISBLANK(H901),"",Long1[[#This Row],[Adj Close]]/H901-1)</f>
        <v>4.1922900303943855E-2</v>
      </c>
      <c r="P900" s="40">
        <v>38789</v>
      </c>
      <c r="Q900" s="38">
        <v>25.041505999999998</v>
      </c>
      <c r="R900" s="39">
        <f>IF(ISBLANK(Q901),"",Long4[[#This Row],[Adj Close]]/Q901-1)</f>
        <v>1.5610544566905471E-2</v>
      </c>
      <c r="V900" s="40">
        <v>38789</v>
      </c>
      <c r="W900" s="38">
        <v>9.0150000000000006</v>
      </c>
      <c r="X900" s="39">
        <f>IF(ISBLANK(W901),"",Long6[[#This Row],[Adj Close]]/W901-1)</f>
        <v>3.0285714285714249E-2</v>
      </c>
      <c r="AE900" s="32">
        <v>38789</v>
      </c>
      <c r="AF900" s="47">
        <v>49.567149999999998</v>
      </c>
      <c r="AG900" s="36">
        <f>IF(ISBLANK(AF901),"",Short0[[#This Row],[Adj Close]]/AF901-1)</f>
        <v>6.5707905842248948E-2</v>
      </c>
      <c r="AH900" s="40">
        <v>38789</v>
      </c>
      <c r="AI900" s="42">
        <v>36.725951999999999</v>
      </c>
      <c r="AJ900" s="39">
        <f>IF(ISBLANK(AH901),"",Short1[[#This Row],[Adj Close]]/AH901-1)</f>
        <v>-0.99905301552266512</v>
      </c>
      <c r="AN900" s="40">
        <v>38789</v>
      </c>
      <c r="AO900" s="42">
        <v>22.423023000000001</v>
      </c>
      <c r="AP900" s="39">
        <f>IF(ISBLANK(AO901),"",Short3[[#This Row],[Adj Close]]/AO901-1)</f>
        <v>8.6312141927458619E-2</v>
      </c>
      <c r="AQ900" s="32">
        <v>38789</v>
      </c>
      <c r="AR900" s="47">
        <v>1.3142450000000001</v>
      </c>
      <c r="AS900" s="36">
        <f>IF(ISBLANK(AR901),"",Short4[[#This Row],[Adj Close]]/AR901-1)</f>
        <v>-4.040429853780203E-2</v>
      </c>
      <c r="AT900" s="40">
        <v>38789</v>
      </c>
      <c r="AU900" s="42">
        <v>12.080375999999999</v>
      </c>
      <c r="AV900" s="39">
        <f>IF(ISBLANK(AU901),"",Short5[[#This Row],[Adj Close]]/AU901-1)</f>
        <v>8.6036725890508148E-3</v>
      </c>
      <c r="AZ900" s="40">
        <v>38789</v>
      </c>
      <c r="BA900" s="42">
        <v>12.688110999999999</v>
      </c>
      <c r="BB900" s="39">
        <f>IF(ISBLANK(BA901),"",Short7[[#This Row],[Adj Close]]/BA901-1)</f>
        <v>-2.6177767360140547E-2</v>
      </c>
    </row>
    <row r="901" spans="1:54" x14ac:dyDescent="0.25">
      <c r="A901" s="40">
        <v>38782</v>
      </c>
      <c r="B901" s="42">
        <v>1281.420044</v>
      </c>
      <c r="C901" s="39">
        <f>IF(ISBLANK(B902), "", GSPC[[#This Row],[Adj Close]]/B902-1)</f>
        <v>-4.5135182448128308E-3</v>
      </c>
      <c r="G901" s="32">
        <v>38782</v>
      </c>
      <c r="H901">
        <v>20.613674</v>
      </c>
      <c r="I901" s="36">
        <f>IF(ISBLANK(H902),"",Long1[[#This Row],[Adj Close]]/H902-1)</f>
        <v>4.7730431276432395E-2</v>
      </c>
      <c r="P901" s="40">
        <v>38782</v>
      </c>
      <c r="Q901" s="38">
        <v>24.656603</v>
      </c>
      <c r="R901" s="39">
        <f>IF(ISBLANK(Q902),"",Long4[[#This Row],[Adj Close]]/Q902-1)</f>
        <v>-6.6417846249564816E-2</v>
      </c>
      <c r="V901" s="40">
        <v>38782</v>
      </c>
      <c r="W901" s="38">
        <v>8.75</v>
      </c>
      <c r="X901" s="39">
        <f>IF(ISBLANK(W902),"",Long6[[#This Row],[Adj Close]]/W902-1)</f>
        <v>-1.8232819074333717E-2</v>
      </c>
      <c r="AE901" s="32">
        <v>38782</v>
      </c>
      <c r="AF901" s="47">
        <v>46.511009000000001</v>
      </c>
      <c r="AG901" s="36">
        <f>IF(ISBLANK(AF902),"",Short0[[#This Row],[Adj Close]]/AF902-1)</f>
        <v>-3.2972932457920101E-2</v>
      </c>
      <c r="AH901" s="40">
        <v>38782</v>
      </c>
      <c r="AI901" s="42">
        <v>34.406413999999998</v>
      </c>
      <c r="AJ901" s="39">
        <f>IF(ISBLANK(AH902),"",Short1[[#This Row],[Adj Close]]/AH902-1)</f>
        <v>-0.99911266501611862</v>
      </c>
      <c r="AN901" s="40">
        <v>38782</v>
      </c>
      <c r="AO901" s="42">
        <v>20.641418000000002</v>
      </c>
      <c r="AP901" s="39">
        <f>IF(ISBLANK(AO902),"",Short3[[#This Row],[Adj Close]]/AO902-1)</f>
        <v>1.1463791863283834E-2</v>
      </c>
      <c r="AQ901" s="32">
        <v>38782</v>
      </c>
      <c r="AR901" s="47">
        <v>1.3695820000000001</v>
      </c>
      <c r="AS901" s="36">
        <f>IF(ISBLANK(AR902),"",Short4[[#This Row],[Adj Close]]/AR902-1)</f>
        <v>-4.8076388425524308E-2</v>
      </c>
      <c r="AT901" s="40">
        <v>38782</v>
      </c>
      <c r="AU901" s="42">
        <v>11.977327000000001</v>
      </c>
      <c r="AV901" s="39">
        <f>IF(ISBLANK(AU902),"",Short5[[#This Row],[Adj Close]]/AU902-1)</f>
        <v>-6.2073502549646387E-2</v>
      </c>
      <c r="AZ901" s="40">
        <v>38782</v>
      </c>
      <c r="BA901" s="42">
        <v>13.029185999999999</v>
      </c>
      <c r="BB901" s="39">
        <f>IF(ISBLANK(BA902),"",Short7[[#This Row],[Adj Close]]/BA902-1)</f>
        <v>-0.12327868768623507</v>
      </c>
    </row>
    <row r="902" spans="1:54" x14ac:dyDescent="0.25">
      <c r="A902" s="40">
        <v>38775</v>
      </c>
      <c r="B902" s="42">
        <v>1287.2299800000001</v>
      </c>
      <c r="C902" s="39">
        <f>IF(ISBLANK(B903), "", GSPC[[#This Row],[Adj Close]]/B903-1)</f>
        <v>-1.706237568431801E-3</v>
      </c>
      <c r="G902" s="32">
        <v>38775</v>
      </c>
      <c r="H902">
        <v>19.674596999999999</v>
      </c>
      <c r="I902" s="36">
        <f>IF(ISBLANK(H903),"",Long1[[#This Row],[Adj Close]]/H903-1)</f>
        <v>-1.4714285327961485E-2</v>
      </c>
      <c r="P902" s="40">
        <v>38775</v>
      </c>
      <c r="Q902" s="38">
        <v>26.410748000000002</v>
      </c>
      <c r="R902" s="39">
        <f>IF(ISBLANK(Q903),"",Long4[[#This Row],[Adj Close]]/Q903-1)</f>
        <v>1.834244610263891E-2</v>
      </c>
      <c r="V902" s="40">
        <v>38775</v>
      </c>
      <c r="W902" s="38">
        <v>8.9124999999999996</v>
      </c>
      <c r="X902" s="39">
        <f>IF(ISBLANK(W903),"",Long6[[#This Row],[Adj Close]]/W903-1)</f>
        <v>8.0303030303030321E-2</v>
      </c>
      <c r="AE902" s="32">
        <v>38775</v>
      </c>
      <c r="AF902" s="47">
        <v>48.096905</v>
      </c>
      <c r="AG902" s="36">
        <f>IF(ISBLANK(AF903),"",Short0[[#This Row],[Adj Close]]/AF903-1)</f>
        <v>-4.0533466600705892E-2</v>
      </c>
      <c r="AH902" s="40">
        <v>38775</v>
      </c>
      <c r="AI902" s="42">
        <v>34.393543000000001</v>
      </c>
      <c r="AJ902" s="39">
        <f>IF(ISBLANK(AH903),"",Short1[[#This Row],[Adj Close]]/AH903-1)</f>
        <v>-0.99911283679839047</v>
      </c>
      <c r="AN902" s="40">
        <v>38775</v>
      </c>
      <c r="AO902" s="42">
        <v>20.407471000000001</v>
      </c>
      <c r="AP902" s="39">
        <f>IF(ISBLANK(AO903),"",Short3[[#This Row],[Adj Close]]/AO903-1)</f>
        <v>-2.2834883687857688E-2</v>
      </c>
      <c r="AQ902" s="32">
        <v>38775</v>
      </c>
      <c r="AR902" s="47">
        <v>1.438752</v>
      </c>
      <c r="AS902" s="36">
        <f>IF(ISBLANK(AR903),"",Short4[[#This Row],[Adj Close]]/AR903-1)</f>
        <v>0.35064915558142395</v>
      </c>
      <c r="AT902" s="40">
        <v>38775</v>
      </c>
      <c r="AU902" s="42">
        <v>12.770006</v>
      </c>
      <c r="AV902" s="39">
        <f>IF(ISBLANK(AU903),"",Short5[[#This Row],[Adj Close]]/AU903-1)</f>
        <v>1.6403891495871292E-2</v>
      </c>
      <c r="AZ902" s="40">
        <v>38775</v>
      </c>
      <c r="BA902" s="42">
        <v>14.861262999999999</v>
      </c>
      <c r="BB902" s="39">
        <f>IF(ISBLANK(BA903),"",Short7[[#This Row],[Adj Close]]/BA903-1)</f>
        <v>3.0405257365869964E-2</v>
      </c>
    </row>
    <row r="903" spans="1:54" x14ac:dyDescent="0.25">
      <c r="A903" s="40">
        <v>38768</v>
      </c>
      <c r="B903" s="42">
        <v>1289.4300539999999</v>
      </c>
      <c r="C903" s="39">
        <f>IF(ISBLANK(B904), "", GSPC[[#This Row],[Adj Close]]/B904-1)</f>
        <v>1.7013641721927986E-3</v>
      </c>
      <c r="G903" s="32">
        <v>38768</v>
      </c>
      <c r="H903">
        <v>19.968418</v>
      </c>
      <c r="I903" s="36">
        <f>IF(ISBLANK(H904),"",Long1[[#This Row],[Adj Close]]/H904-1)</f>
        <v>3.4741953529582315E-3</v>
      </c>
      <c r="P903" s="40">
        <v>38768</v>
      </c>
      <c r="Q903" s="38">
        <v>25.935036</v>
      </c>
      <c r="R903" s="39">
        <f>IF(ISBLANK(Q904),"",Long4[[#This Row],[Adj Close]]/Q904-1)</f>
        <v>3.4728983370909017E-2</v>
      </c>
      <c r="V903" s="40">
        <v>38768</v>
      </c>
      <c r="W903" s="38">
        <v>8.25</v>
      </c>
      <c r="X903" s="39">
        <f>IF(ISBLANK(W904),"",Long6[[#This Row],[Adj Close]]/W904-1)</f>
        <v>5.600000000000005E-2</v>
      </c>
      <c r="AE903" s="32">
        <v>38768</v>
      </c>
      <c r="AF903" s="47">
        <v>50.128799000000001</v>
      </c>
      <c r="AG903" s="36">
        <f>IF(ISBLANK(AF904),"",Short0[[#This Row],[Adj Close]]/AF904-1)</f>
        <v>4.2067309016530441E-2</v>
      </c>
      <c r="AH903" s="40">
        <v>38768</v>
      </c>
      <c r="AI903" s="42">
        <v>34.818775000000002</v>
      </c>
      <c r="AJ903" s="39">
        <f>IF(ISBLANK(AH904),"",Short1[[#This Row],[Adj Close]]/AH904-1)</f>
        <v>-0.99910170596733827</v>
      </c>
      <c r="AN903" s="40">
        <v>38768</v>
      </c>
      <c r="AO903" s="42">
        <v>20.884363</v>
      </c>
      <c r="AP903" s="39">
        <f>IF(ISBLANK(AO904),"",Short3[[#This Row],[Adj Close]]/AO904-1)</f>
        <v>2.7900587931788623E-2</v>
      </c>
      <c r="AQ903" s="32">
        <v>38768</v>
      </c>
      <c r="AR903" s="47">
        <v>1.0652299999999999</v>
      </c>
      <c r="AS903" s="36">
        <f>IF(ISBLANK(AR904),"",Short4[[#This Row],[Adj Close]]/AR904-1)</f>
        <v>8.4507113950469392E-2</v>
      </c>
      <c r="AT903" s="40">
        <v>38768</v>
      </c>
      <c r="AU903" s="42">
        <v>12.563909000000001</v>
      </c>
      <c r="AV903" s="39">
        <f>IF(ISBLANK(AU904),"",Short5[[#This Row],[Adj Close]]/AU904-1)</f>
        <v>-2.6412585684488232E-2</v>
      </c>
      <c r="AZ903" s="40">
        <v>38768</v>
      </c>
      <c r="BA903" s="42">
        <v>14.422736</v>
      </c>
      <c r="BB903" s="39">
        <f>IF(ISBLANK(BA904),"",Short7[[#This Row],[Adj Close]]/BA904-1)</f>
        <v>0.20816342395241461</v>
      </c>
    </row>
    <row r="904" spans="1:54" x14ac:dyDescent="0.25">
      <c r="A904" s="40">
        <v>38761</v>
      </c>
      <c r="B904" s="42">
        <v>1287.23999</v>
      </c>
      <c r="C904" s="39">
        <f>IF(ISBLANK(B905), "", GSPC[[#This Row],[Adj Close]]/B905-1)</f>
        <v>1.5982762421035357E-2</v>
      </c>
      <c r="G904" s="32">
        <v>38761</v>
      </c>
      <c r="H904">
        <v>19.899284000000002</v>
      </c>
      <c r="I904" s="36">
        <f>IF(ISBLANK(H905),"",Long1[[#This Row],[Adj Close]]/H905-1)</f>
        <v>-2.4293848941818297E-2</v>
      </c>
      <c r="P904" s="40">
        <v>38761</v>
      </c>
      <c r="Q904" s="38">
        <v>25.064568999999999</v>
      </c>
      <c r="R904" s="39">
        <f>IF(ISBLANK(Q905),"",Long4[[#This Row],[Adj Close]]/Q905-1)</f>
        <v>2.3278151298756766E-2</v>
      </c>
      <c r="V904" s="40">
        <v>38761</v>
      </c>
      <c r="W904" s="38">
        <v>7.8125</v>
      </c>
      <c r="X904" s="39">
        <f>IF(ISBLANK(W905),"",Long6[[#This Row],[Adj Close]]/W905-1)</f>
        <v>-3.2507739938080427E-2</v>
      </c>
      <c r="AE904" s="32">
        <v>38761</v>
      </c>
      <c r="AF904" s="47">
        <v>48.105145</v>
      </c>
      <c r="AG904" s="36">
        <f>IF(ISBLANK(AF905),"",Short0[[#This Row],[Adj Close]]/AF905-1)</f>
        <v>2.0858492186471844E-2</v>
      </c>
      <c r="AH904" s="40">
        <v>38761</v>
      </c>
      <c r="AI904" s="42">
        <v>34.999191000000003</v>
      </c>
      <c r="AJ904" s="39">
        <f>IF(ISBLANK(AH905),"",Short1[[#This Row],[Adj Close]]/AH905-1)</f>
        <v>-0.99909688829540177</v>
      </c>
      <c r="AN904" s="40">
        <v>38761</v>
      </c>
      <c r="AO904" s="42">
        <v>20.317492999999999</v>
      </c>
      <c r="AP904" s="39">
        <f>IF(ISBLANK(AO905),"",Short3[[#This Row],[Adj Close]]/AO905-1)</f>
        <v>4.7795909553947524E-2</v>
      </c>
      <c r="AQ904" s="32">
        <v>38761</v>
      </c>
      <c r="AR904" s="47">
        <v>0.98222500000000001</v>
      </c>
      <c r="AS904" s="36">
        <f>IF(ISBLANK(AR905),"",Short4[[#This Row],[Adj Close]]/AR905-1)</f>
        <v>-1.3888735506631611E-2</v>
      </c>
      <c r="AT904" s="40">
        <v>38761</v>
      </c>
      <c r="AU904" s="42">
        <v>12.904757</v>
      </c>
      <c r="AV904" s="39">
        <f>IF(ISBLANK(AU905),"",Short5[[#This Row],[Adj Close]]/AU905-1)</f>
        <v>-4.2352987098645212E-2</v>
      </c>
      <c r="AZ904" s="40">
        <v>38761</v>
      </c>
      <c r="BA904" s="42">
        <v>11.937735999999999</v>
      </c>
      <c r="BB904" s="39">
        <f>IF(ISBLANK(BA905),"",Short7[[#This Row],[Adj Close]]/BA905-1)</f>
        <v>-2.1565699980394926E-2</v>
      </c>
    </row>
    <row r="905" spans="1:54" x14ac:dyDescent="0.25">
      <c r="A905" s="40">
        <v>38754</v>
      </c>
      <c r="B905" s="42">
        <v>1266.98999</v>
      </c>
      <c r="C905" s="39">
        <f>IF(ISBLANK(B906), "", GSPC[[#This Row],[Adj Close]]/B906-1)</f>
        <v>2.341685665760318E-3</v>
      </c>
      <c r="G905" s="32">
        <v>38754</v>
      </c>
      <c r="H905">
        <v>20.394750999999999</v>
      </c>
      <c r="I905" s="36">
        <f>IF(ISBLANK(H906),"",Long1[[#This Row],[Adj Close]]/H906-1)</f>
        <v>-3.7520181883770931E-2</v>
      </c>
      <c r="P905" s="40">
        <v>38754</v>
      </c>
      <c r="Q905" s="38">
        <v>24.494385000000001</v>
      </c>
      <c r="R905" s="39">
        <f>IF(ISBLANK(Q906),"",Long4[[#This Row],[Adj Close]]/Q906-1)</f>
        <v>-7.3033580300997825E-2</v>
      </c>
      <c r="V905" s="40">
        <v>38754</v>
      </c>
      <c r="W905" s="38">
        <v>8.0749999999999993</v>
      </c>
      <c r="X905" s="39">
        <f>IF(ISBLANK(W906),"",Long6[[#This Row],[Adj Close]]/W906-1)</f>
        <v>-6.4039408866995107E-2</v>
      </c>
      <c r="AE905" s="32">
        <v>38754</v>
      </c>
      <c r="AF905" s="47">
        <v>47.122245999999997</v>
      </c>
      <c r="AG905" s="36">
        <f>IF(ISBLANK(AF906),"",Short0[[#This Row],[Adj Close]]/AF906-1)</f>
        <v>-5.9184309347816155E-2</v>
      </c>
      <c r="AH905" s="40">
        <v>38754</v>
      </c>
      <c r="AI905" s="42">
        <v>33.858741999999999</v>
      </c>
      <c r="AJ905" s="39">
        <f>IF(ISBLANK(AH906),"",Short1[[#This Row],[Adj Close]]/AH906-1)</f>
        <v>-0.99912615836064722</v>
      </c>
      <c r="AN905" s="40">
        <v>38754</v>
      </c>
      <c r="AO905" s="42">
        <v>19.390696999999999</v>
      </c>
      <c r="AP905" s="39">
        <f>IF(ISBLANK(AO906),"",Short3[[#This Row],[Adj Close]]/AO906-1)</f>
        <v>1.0788093938507437E-2</v>
      </c>
      <c r="AQ905" s="32">
        <v>38754</v>
      </c>
      <c r="AR905" s="47">
        <v>0.99605900000000003</v>
      </c>
      <c r="AS905" s="36">
        <f>IF(ISBLANK(AR906),"",Short4[[#This Row],[Adj Close]]/AR906-1)</f>
        <v>-2.7027687041870418E-2</v>
      </c>
      <c r="AT905" s="40">
        <v>38754</v>
      </c>
      <c r="AU905" s="42">
        <v>13.475484</v>
      </c>
      <c r="AV905" s="39">
        <f>IF(ISBLANK(AU906),"",Short5[[#This Row],[Adj Close]]/AU906-1)</f>
        <v>4.1666718200583874E-2</v>
      </c>
      <c r="AZ905" s="40">
        <v>38754</v>
      </c>
      <c r="BA905" s="42">
        <v>12.200856</v>
      </c>
      <c r="BB905" s="39">
        <f>IF(ISBLANK(BA906),"",Short7[[#This Row],[Adj Close]]/BA906-1)</f>
        <v>-3.1708911486229674E-2</v>
      </c>
    </row>
    <row r="906" spans="1:54" x14ac:dyDescent="0.25">
      <c r="A906" s="40">
        <v>38747</v>
      </c>
      <c r="B906" s="42">
        <v>1264.030029</v>
      </c>
      <c r="C906" s="39">
        <f>IF(ISBLANK(B907), "", GSPC[[#This Row],[Adj Close]]/B907-1)</f>
        <v>-1.5338190917651429E-2</v>
      </c>
      <c r="G906" s="32">
        <v>38747</v>
      </c>
      <c r="H906">
        <v>21.189796000000001</v>
      </c>
      <c r="I906" s="36">
        <f>IF(ISBLANK(H907),"",Long1[[#This Row],[Adj Close]]/H907-1)</f>
        <v>7.11934241460499E-3</v>
      </c>
      <c r="P906" s="40">
        <v>38747</v>
      </c>
      <c r="Q906" s="38">
        <v>26.424242</v>
      </c>
      <c r="R906" s="39">
        <f>IF(ISBLANK(Q907),"",Long4[[#This Row],[Adj Close]]/Q907-1)</f>
        <v>-5.2080780400037829E-3</v>
      </c>
      <c r="V906" s="40">
        <v>38747</v>
      </c>
      <c r="W906" s="38">
        <v>8.6274999999999995</v>
      </c>
      <c r="X906" s="39">
        <f>IF(ISBLANK(W907),"",Long6[[#This Row],[Adj Close]]/W907-1)</f>
        <v>-1.6809116809116897E-2</v>
      </c>
      <c r="AE906" s="32">
        <v>38747</v>
      </c>
      <c r="AF906" s="47">
        <v>50.086585999999997</v>
      </c>
      <c r="AG906" s="36">
        <f>IF(ISBLANK(AF907),"",Short0[[#This Row],[Adj Close]]/AF907-1)</f>
        <v>-4.0101482888446283E-2</v>
      </c>
      <c r="AH906" s="40">
        <v>38747</v>
      </c>
      <c r="AI906" s="42">
        <v>31.307258999999998</v>
      </c>
      <c r="AJ906" s="39">
        <f>IF(ISBLANK(AH907),"",Short1[[#This Row],[Adj Close]]/AH907-1)</f>
        <v>-0.99919186218378941</v>
      </c>
      <c r="AN906" s="40">
        <v>38747</v>
      </c>
      <c r="AO906" s="42">
        <v>19.183741000000001</v>
      </c>
      <c r="AP906" s="39">
        <f>IF(ISBLANK(AO907),"",Short3[[#This Row],[Adj Close]]/AO907-1)</f>
        <v>7.405557528814688E-2</v>
      </c>
      <c r="AQ906" s="32">
        <v>38747</v>
      </c>
      <c r="AR906" s="47">
        <v>1.023728</v>
      </c>
      <c r="AS906" s="36">
        <f>IF(ISBLANK(AR907),"",Short4[[#This Row],[Adj Close]]/AR907-1)</f>
        <v>0</v>
      </c>
      <c r="AT906" s="40">
        <v>38747</v>
      </c>
      <c r="AU906" s="42">
        <v>12.936464000000001</v>
      </c>
      <c r="AV906" s="39">
        <f>IF(ISBLANK(AU907),"",Short5[[#This Row],[Adj Close]]/AU907-1)</f>
        <v>6.1117903720948608E-2</v>
      </c>
      <c r="AZ906" s="40">
        <v>38747</v>
      </c>
      <c r="BA906" s="42">
        <v>12.600401</v>
      </c>
      <c r="BB906" s="39">
        <f>IF(ISBLANK(BA907),"",Short7[[#This Row],[Adj Close]]/BA907-1)</f>
        <v>-4.7864518757681052E-2</v>
      </c>
    </row>
    <row r="907" spans="1:54" x14ac:dyDescent="0.25">
      <c r="A907" s="40">
        <v>38740</v>
      </c>
      <c r="B907" s="42">
        <v>1283.719971</v>
      </c>
      <c r="C907" s="39">
        <f>IF(ISBLANK(B908), "", GSPC[[#This Row],[Adj Close]]/B908-1)</f>
        <v>1.7622003484942361E-2</v>
      </c>
      <c r="G907" s="32">
        <v>38740</v>
      </c>
      <c r="H907">
        <v>21.040005000000001</v>
      </c>
      <c r="I907" s="36">
        <f>IF(ISBLANK(H908),"",Long1[[#This Row],[Adj Close]]/H908-1)</f>
        <v>4.1345308933523173E-2</v>
      </c>
      <c r="P907" s="40">
        <v>38740</v>
      </c>
      <c r="Q907" s="38">
        <v>26.562581999999999</v>
      </c>
      <c r="R907" s="39">
        <f>IF(ISBLANK(Q908),"",Long4[[#This Row],[Adj Close]]/Q908-1)</f>
        <v>8.3391059629659869E-2</v>
      </c>
      <c r="V907" s="40">
        <v>38740</v>
      </c>
      <c r="W907" s="38">
        <v>8.7750000000000004</v>
      </c>
      <c r="X907" s="39">
        <f>IF(ISBLANK(W908),"",Long6[[#This Row],[Adj Close]]/W908-1)</f>
        <v>-9.4427244582043213E-2</v>
      </c>
      <c r="AE907" s="32">
        <v>38740</v>
      </c>
      <c r="AF907" s="47">
        <v>52.179043</v>
      </c>
      <c r="AG907" s="36">
        <f>IF(ISBLANK(AF908),"",Short0[[#This Row],[Adj Close]]/AF908-1)</f>
        <v>2.5749356280345248E-2</v>
      </c>
      <c r="AH907" s="40">
        <v>38740</v>
      </c>
      <c r="AI907" s="42">
        <v>32.209296999999999</v>
      </c>
      <c r="AJ907" s="39">
        <f>IF(ISBLANK(AH908),"",Short1[[#This Row],[Adj Close]]/AH908-1)</f>
        <v>-0.99916842751658796</v>
      </c>
      <c r="AN907" s="40">
        <v>38740</v>
      </c>
      <c r="AO907" s="42">
        <v>17.861032000000002</v>
      </c>
      <c r="AP907" s="39">
        <f>IF(ISBLANK(AO908),"",Short3[[#This Row],[Adj Close]]/AO908-1)</f>
        <v>-8.9869041246898318E-3</v>
      </c>
      <c r="AQ907" s="32">
        <v>38740</v>
      </c>
      <c r="AR907" s="47">
        <v>1.023728</v>
      </c>
      <c r="AS907" s="36">
        <f>IF(ISBLANK(AR908),"",Short4[[#This Row],[Adj Close]]/AR908-1)</f>
        <v>0</v>
      </c>
      <c r="AT907" s="40">
        <v>38740</v>
      </c>
      <c r="AU907" s="42">
        <v>12.191354</v>
      </c>
      <c r="AV907" s="39">
        <f>IF(ISBLANK(AU908),"",Short5[[#This Row],[Adj Close]]/AU908-1)</f>
        <v>6.0689866020776195E-2</v>
      </c>
      <c r="AZ907" s="40">
        <v>38740</v>
      </c>
      <c r="BA907" s="42">
        <v>13.233832</v>
      </c>
      <c r="BB907" s="39">
        <f>IF(ISBLANK(BA908),"",Short7[[#This Row],[Adj Close]]/BA908-1)</f>
        <v>9.076303857108714E-2</v>
      </c>
    </row>
    <row r="908" spans="1:54" x14ac:dyDescent="0.25">
      <c r="A908" s="40">
        <v>38733</v>
      </c>
      <c r="B908" s="42">
        <v>1261.48999</v>
      </c>
      <c r="C908" s="39">
        <f>IF(ISBLANK(B909), "", GSPC[[#This Row],[Adj Close]]/B909-1)</f>
        <v>-2.0285641851402691E-2</v>
      </c>
      <c r="G908" s="32">
        <v>38733</v>
      </c>
      <c r="H908">
        <v>20.204637999999999</v>
      </c>
      <c r="I908" s="36">
        <f>IF(ISBLANK(H909),"",Long1[[#This Row],[Adj Close]]/H909-1)</f>
        <v>2.0005158622176111E-3</v>
      </c>
      <c r="P908" s="40">
        <v>38733</v>
      </c>
      <c r="Q908" s="38">
        <v>24.518000000000001</v>
      </c>
      <c r="R908" s="39">
        <f>IF(ISBLANK(Q909),"",Long4[[#This Row],[Adj Close]]/Q909-1)</f>
        <v>7.7071451596932627E-2</v>
      </c>
      <c r="V908" s="40">
        <v>38733</v>
      </c>
      <c r="W908" s="38">
        <v>9.69</v>
      </c>
      <c r="X908" s="39">
        <f>IF(ISBLANK(W909),"",Long6[[#This Row],[Adj Close]]/W909-1)</f>
        <v>-4.6224961479198745E-3</v>
      </c>
      <c r="AE908" s="32">
        <v>38733</v>
      </c>
      <c r="AF908" s="47">
        <v>50.869194</v>
      </c>
      <c r="AG908" s="36">
        <f>IF(ISBLANK(AF909),"",Short0[[#This Row],[Adj Close]]/AF909-1)</f>
        <v>-3.5005259845312331E-2</v>
      </c>
      <c r="AH908" s="40">
        <v>38733</v>
      </c>
      <c r="AI908" s="42">
        <v>31.449007000000002</v>
      </c>
      <c r="AJ908" s="39">
        <f>IF(ISBLANK(AH909),"",Short1[[#This Row],[Adj Close]]/AH909-1)</f>
        <v>-0.99918790975055516</v>
      </c>
      <c r="AN908" s="40">
        <v>38733</v>
      </c>
      <c r="AO908" s="42">
        <v>18.023002999999999</v>
      </c>
      <c r="AP908" s="39">
        <f>IF(ISBLANK(AO909),"",Short3[[#This Row],[Adj Close]]/AO909-1)</f>
        <v>-2.5778197575910933E-2</v>
      </c>
      <c r="AQ908" s="32">
        <v>38733</v>
      </c>
      <c r="AR908" s="47">
        <v>1.023728</v>
      </c>
      <c r="AS908" s="36">
        <f>IF(ISBLANK(AR909),"",Short4[[#This Row],[Adj Close]]/AR909-1)</f>
        <v>2.7778474969856193E-2</v>
      </c>
      <c r="AT908" s="40">
        <v>38733</v>
      </c>
      <c r="AU908" s="42">
        <v>11.493797000000001</v>
      </c>
      <c r="AV908" s="39">
        <f>IF(ISBLANK(AU909),"",Short5[[#This Row],[Adj Close]]/AU909-1)</f>
        <v>-4.1005058466433653E-2</v>
      </c>
      <c r="AZ908" s="40">
        <v>38733</v>
      </c>
      <c r="BA908" s="42">
        <v>12.132637000000001</v>
      </c>
      <c r="BB908" s="39">
        <f>IF(ISBLANK(BA909),"",Short7[[#This Row],[Adj Close]]/BA909-1)</f>
        <v>2.9776566683486383E-2</v>
      </c>
    </row>
    <row r="909" spans="1:54" x14ac:dyDescent="0.25">
      <c r="A909" s="40">
        <v>38726</v>
      </c>
      <c r="B909" s="42">
        <v>1287.6099850000001</v>
      </c>
      <c r="C909" s="39">
        <f>IF(ISBLANK(B910), "", GSPC[[#This Row],[Adj Close]]/B910-1)</f>
        <v>1.6803719182685306E-3</v>
      </c>
      <c r="G909" s="32">
        <v>38726</v>
      </c>
      <c r="H909">
        <v>20.164299</v>
      </c>
      <c r="I909" s="36">
        <f>IF(ISBLANK(H910),"",Long1[[#This Row],[Adj Close]]/H910-1)</f>
        <v>1.9219307985422374E-2</v>
      </c>
      <c r="P909" s="40">
        <v>38726</v>
      </c>
      <c r="Q909" s="38">
        <v>22.763577999999999</v>
      </c>
      <c r="R909" s="39">
        <f>IF(ISBLANK(Q910),"",Long4[[#This Row],[Adj Close]]/Q910-1)</f>
        <v>1.2758799617436756E-2</v>
      </c>
      <c r="V909" s="40">
        <v>38726</v>
      </c>
      <c r="W909" s="38">
        <v>9.7349999999999994</v>
      </c>
      <c r="X909" s="39">
        <f>IF(ISBLANK(W910),"",Long6[[#This Row],[Adj Close]]/W910-1)</f>
        <v>-4.2066420664206627E-2</v>
      </c>
      <c r="AE909" s="32">
        <v>38726</v>
      </c>
      <c r="AF909" s="47">
        <v>52.714478</v>
      </c>
      <c r="AG909" s="36">
        <f>IF(ISBLANK(AF910),"",Short0[[#This Row],[Adj Close]]/AF910-1)</f>
        <v>2.1877961808311808E-2</v>
      </c>
      <c r="AH909" s="40">
        <v>38726</v>
      </c>
      <c r="AI909" s="42">
        <v>30.836903</v>
      </c>
      <c r="AJ909" s="39">
        <f>IF(ISBLANK(AH910),"",Short1[[#This Row],[Adj Close]]/AH910-1)</f>
        <v>-0.99920357181228858</v>
      </c>
      <c r="AN909" s="40">
        <v>38726</v>
      </c>
      <c r="AO909" s="42">
        <v>18.499897000000001</v>
      </c>
      <c r="AP909" s="39">
        <f>IF(ISBLANK(AO910),"",Short3[[#This Row],[Adj Close]]/AO910-1)</f>
        <v>-4.3582442314213932E-3</v>
      </c>
      <c r="AQ909" s="32">
        <v>38726</v>
      </c>
      <c r="AR909" s="47">
        <v>0.99605900000000003</v>
      </c>
      <c r="AS909" s="36">
        <f>IF(ISBLANK(AR910),"",Short4[[#This Row],[Adj Close]]/AR910-1)</f>
        <v>1.4084349308966848E-2</v>
      </c>
      <c r="AT909" s="40">
        <v>38726</v>
      </c>
      <c r="AU909" s="42">
        <v>11.985253</v>
      </c>
      <c r="AV909" s="39">
        <f>IF(ISBLANK(AU910),"",Short5[[#This Row],[Adj Close]]/AU910-1)</f>
        <v>-3.5714498347997004E-2</v>
      </c>
      <c r="AZ909" s="40">
        <v>38726</v>
      </c>
      <c r="BA909" s="42">
        <v>11.781815</v>
      </c>
      <c r="BB909" s="39">
        <f>IF(ISBLANK(BA910),"",Short7[[#This Row],[Adj Close]]/BA910-1)</f>
        <v>5.4053993605078787E-2</v>
      </c>
    </row>
    <row r="910" spans="1:54" x14ac:dyDescent="0.25">
      <c r="A910" s="40">
        <v>38719</v>
      </c>
      <c r="B910" s="42">
        <v>1285.4499510000001</v>
      </c>
      <c r="C910" s="39">
        <f>IF(ISBLANK(B911), "", GSPC[[#This Row],[Adj Close]]/B911-1)</f>
        <v>2.9768652187410538E-2</v>
      </c>
      <c r="G910" s="32">
        <v>38719</v>
      </c>
      <c r="H910">
        <v>19.784063</v>
      </c>
      <c r="I910" s="36">
        <f>IF(ISBLANK(H911),"",Long1[[#This Row],[Adj Close]]/H911-1)</f>
        <v>-4.6372466735902229E-3</v>
      </c>
      <c r="P910" s="40">
        <v>38719</v>
      </c>
      <c r="Q910" s="38">
        <v>22.476800999999998</v>
      </c>
      <c r="R910" s="39">
        <f>IF(ISBLANK(Q911),"",Long4[[#This Row],[Adj Close]]/Q911-1)</f>
        <v>5.5283008919865928E-2</v>
      </c>
      <c r="V910" s="40">
        <v>38719</v>
      </c>
      <c r="W910" s="38">
        <v>10.1625</v>
      </c>
      <c r="X910" s="39">
        <f>IF(ISBLANK(W911),"",Long6[[#This Row],[Adj Close]]/W911-1)</f>
        <v>1.2201195219123662E-2</v>
      </c>
      <c r="AE910" s="32">
        <v>38719</v>
      </c>
      <c r="AF910" s="47">
        <v>51.585884</v>
      </c>
      <c r="AG910" s="36">
        <f>IF(ISBLANK(AF911),"",Short0[[#This Row],[Adj Close]]/AF911-1)</f>
        <v>2.6220708251834868E-2</v>
      </c>
      <c r="AH910" s="40">
        <v>38719</v>
      </c>
      <c r="AI910" s="42">
        <v>30.315021999999999</v>
      </c>
      <c r="AJ910" s="39">
        <f>IF(ISBLANK(AH911),"",Short1[[#This Row],[Adj Close]]/AH911-1)</f>
        <v>-0.99921690891713166</v>
      </c>
      <c r="AN910" s="40">
        <v>38719</v>
      </c>
      <c r="AO910" s="42">
        <v>18.580877000000001</v>
      </c>
      <c r="AP910" s="39">
        <f>IF(ISBLANK(AO911),"",Short3[[#This Row],[Adj Close]]/AO911-1)</f>
        <v>3.7643806427246629E-2</v>
      </c>
      <c r="AQ910" s="32">
        <v>38719</v>
      </c>
      <c r="AR910" s="47">
        <v>0.98222500000000001</v>
      </c>
      <c r="AS910" s="36">
        <f>IF(ISBLANK(AR911),"",Short4[[#This Row],[Adj Close]]/AR911-1)</f>
        <v>4.4117131185269276E-2</v>
      </c>
      <c r="AT910" s="40">
        <v>38719</v>
      </c>
      <c r="AU910" s="42">
        <v>12.429154</v>
      </c>
      <c r="AV910" s="39">
        <f>IF(ISBLANK(AU911),"",Short5[[#This Row],[Adj Close]]/AU911-1)</f>
        <v>7.1770296145201584E-2</v>
      </c>
      <c r="AZ910" s="40">
        <v>38719</v>
      </c>
      <c r="BA910" s="42">
        <v>11.177619999999999</v>
      </c>
      <c r="BB910" s="39">
        <f>IF(ISBLANK(BA911),"",Short7[[#This Row],[Adj Close]]/BA911-1)</f>
        <v>9.1341602022477542E-2</v>
      </c>
    </row>
    <row r="911" spans="1:54" x14ac:dyDescent="0.25">
      <c r="A911" s="40">
        <v>38712</v>
      </c>
      <c r="B911" s="42">
        <v>1248.290039</v>
      </c>
      <c r="C911" s="39">
        <f>IF(ISBLANK(B912), "", GSPC[[#This Row],[Adj Close]]/B912-1)</f>
        <v>-1.6056307012190518E-2</v>
      </c>
      <c r="G911" s="32">
        <v>38712</v>
      </c>
      <c r="H911">
        <v>19.876234</v>
      </c>
      <c r="I911" s="36">
        <f>IF(ISBLANK(H912),"",Long1[[#This Row],[Adj Close]]/H912-1)</f>
        <v>-1.2875574421084446E-2</v>
      </c>
      <c r="P911" s="40">
        <v>38712</v>
      </c>
      <c r="Q911" s="38">
        <v>21.299310999999999</v>
      </c>
      <c r="R911" s="39">
        <f>IF(ISBLANK(Q912),"",Long4[[#This Row],[Adj Close]]/Q912-1)</f>
        <v>1.1098578293413652E-3</v>
      </c>
      <c r="V911" s="40">
        <v>38712</v>
      </c>
      <c r="W911" s="38">
        <v>10.039999999999999</v>
      </c>
      <c r="X911" s="39">
        <f>IF(ISBLANK(W912),"",Long6[[#This Row],[Adj Close]]/W912-1)</f>
        <v>-1.8092909535452395E-2</v>
      </c>
      <c r="AE911" s="32">
        <v>38712</v>
      </c>
      <c r="AF911" s="47">
        <v>50.267825999999999</v>
      </c>
      <c r="AG911" s="36">
        <f>IF(ISBLANK(AF912),"",Short0[[#This Row],[Adj Close]]/AF912-1)</f>
        <v>-1.0219049159192251E-2</v>
      </c>
      <c r="AH911" s="40">
        <v>38712</v>
      </c>
      <c r="AI911" s="42">
        <v>27.963515999999998</v>
      </c>
      <c r="AJ911" s="39">
        <f>IF(ISBLANK(AH912),"",Short1[[#This Row],[Adj Close]]/AH912-1)</f>
        <v>-0.9992775218705594</v>
      </c>
      <c r="AN911" s="40">
        <v>38712</v>
      </c>
      <c r="AO911" s="42">
        <v>17.906797000000001</v>
      </c>
      <c r="AP911" s="39">
        <f>IF(ISBLANK(AO912),"",Short3[[#This Row],[Adj Close]]/AO912-1)</f>
        <v>-1.6748952027105801E-2</v>
      </c>
      <c r="AQ911" s="32">
        <v>38712</v>
      </c>
      <c r="AR911" s="47">
        <v>0.94072299999999998</v>
      </c>
      <c r="AS911" s="36">
        <f>IF(ISBLANK(AR912),"",Short4[[#This Row],[Adj Close]]/AR912-1)</f>
        <v>0</v>
      </c>
      <c r="AT911" s="40">
        <v>38712</v>
      </c>
      <c r="AU911" s="42">
        <v>11.596845</v>
      </c>
      <c r="AV911" s="39">
        <f>IF(ISBLANK(AU912),"",Short5[[#This Row],[Adj Close]]/AU912-1)</f>
        <v>-1.3486165483378665E-2</v>
      </c>
      <c r="AZ911" s="40">
        <v>38712</v>
      </c>
      <c r="BA911" s="42">
        <v>10.242091</v>
      </c>
      <c r="BB911" s="39">
        <f>IF(ISBLANK(BA912),"",Short7[[#This Row],[Adj Close]]/BA912-1)</f>
        <v>-1.2218027256252095E-2</v>
      </c>
    </row>
    <row r="912" spans="1:54" x14ac:dyDescent="0.25">
      <c r="A912" s="40">
        <v>38705</v>
      </c>
      <c r="B912" s="42">
        <v>1268.660034</v>
      </c>
      <c r="C912" s="39">
        <f>IF(ISBLANK(B913), "", GSPC[[#This Row],[Adj Close]]/B913-1)</f>
        <v>1.0574188500935833E-3</v>
      </c>
      <c r="G912" s="32">
        <v>38705</v>
      </c>
      <c r="H912">
        <v>20.135490000000001</v>
      </c>
      <c r="I912" s="36">
        <f>IF(ISBLANK(H913),"",Long1[[#This Row],[Adj Close]]/H913-1)</f>
        <v>2.858457756227395E-4</v>
      </c>
      <c r="P912" s="40">
        <v>38705</v>
      </c>
      <c r="Q912" s="38">
        <v>21.275697999999998</v>
      </c>
      <c r="R912" s="39">
        <f>IF(ISBLANK(Q913),"",Long4[[#This Row],[Adj Close]]/Q913-1)</f>
        <v>-7.0856060137604038E-3</v>
      </c>
      <c r="V912" s="40">
        <v>38705</v>
      </c>
      <c r="W912" s="38">
        <v>10.225</v>
      </c>
      <c r="X912" s="39">
        <f>IF(ISBLANK(W913),"",Long6[[#This Row],[Adj Close]]/W913-1)</f>
        <v>-1.9184652278177561E-2</v>
      </c>
      <c r="AE912" s="32">
        <v>38705</v>
      </c>
      <c r="AF912" s="47">
        <v>50.786819000000001</v>
      </c>
      <c r="AG912" s="36">
        <f>IF(ISBLANK(AF913),"",Short0[[#This Row],[Adj Close]]/AF913-1)</f>
        <v>-1.9093245073107057E-2</v>
      </c>
      <c r="AH912" s="40">
        <v>38705</v>
      </c>
      <c r="AI912" s="42">
        <v>28.490891999999999</v>
      </c>
      <c r="AJ912" s="39">
        <f>IF(ISBLANK(AH913),"",Short1[[#This Row],[Adj Close]]/AH913-1)</f>
        <v>-0.99926376319189625</v>
      </c>
      <c r="AN912" s="40">
        <v>38705</v>
      </c>
      <c r="AO912" s="42">
        <v>18.211825999999999</v>
      </c>
      <c r="AP912" s="39">
        <f>IF(ISBLANK(AO913),"",Short3[[#This Row],[Adj Close]]/AO913-1)</f>
        <v>-3.1488517243253633E-2</v>
      </c>
      <c r="AQ912" s="32">
        <v>38705</v>
      </c>
      <c r="AR912" s="47">
        <v>0.94072299999999998</v>
      </c>
      <c r="AS912" s="36">
        <f>IF(ISBLANK(AR913),"",Short4[[#This Row],[Adj Close]]/AR913-1)</f>
        <v>-2.8571104027195648E-2</v>
      </c>
      <c r="AT912" s="40">
        <v>38705</v>
      </c>
      <c r="AU912" s="42">
        <v>11.755380000000001</v>
      </c>
      <c r="AV912" s="39">
        <f>IF(ISBLANK(AU913),"",Short5[[#This Row],[Adj Close]]/AU913-1)</f>
        <v>5.1027595489319566E-2</v>
      </c>
      <c r="AZ912" s="40">
        <v>38705</v>
      </c>
      <c r="BA912" s="42">
        <v>10.368777</v>
      </c>
      <c r="BB912" s="39">
        <f>IF(ISBLANK(BA913),"",Short7[[#This Row],[Adj Close]]/BA913-1)</f>
        <v>-2.4748078799867845E-2</v>
      </c>
    </row>
    <row r="913" spans="1:54" x14ac:dyDescent="0.25">
      <c r="A913" s="40">
        <v>38698</v>
      </c>
      <c r="B913" s="42">
        <v>1267.3199460000001</v>
      </c>
      <c r="C913" s="39">
        <f>IF(ISBLANK(B914), "", GSPC[[#This Row],[Adj Close]]/B914-1)</f>
        <v>6.312641266318364E-3</v>
      </c>
      <c r="G913" s="32">
        <v>38698</v>
      </c>
      <c r="H913">
        <v>20.129736000000001</v>
      </c>
      <c r="I913" s="36">
        <f>IF(ISBLANK(H914),"",Long1[[#This Row],[Adj Close]]/H914-1)</f>
        <v>2.8857768898034486E-2</v>
      </c>
      <c r="P913" s="40">
        <v>38698</v>
      </c>
      <c r="Q913" s="38">
        <v>21.427524999999999</v>
      </c>
      <c r="R913" s="39">
        <f>IF(ISBLANK(Q914),"",Long4[[#This Row],[Adj Close]]/Q914-1)</f>
        <v>2.247388932853589E-3</v>
      </c>
      <c r="V913" s="40">
        <v>38698</v>
      </c>
      <c r="W913" s="38">
        <v>10.425000000000001</v>
      </c>
      <c r="X913" s="39">
        <f>IF(ISBLANK(W914),"",Long6[[#This Row],[Adj Close]]/W914-1)</f>
        <v>5.5696202531645644E-2</v>
      </c>
      <c r="AE913" s="32">
        <v>38698</v>
      </c>
      <c r="AF913" s="47">
        <v>51.775379000000001</v>
      </c>
      <c r="AG913" s="36">
        <f>IF(ISBLANK(AF914),"",Short0[[#This Row],[Adj Close]]/AF914-1)</f>
        <v>8.737029331984858E-2</v>
      </c>
      <c r="AH913" s="40">
        <v>38698</v>
      </c>
      <c r="AI913" s="42">
        <v>28.915358000000001</v>
      </c>
      <c r="AJ913" s="39">
        <f>IF(ISBLANK(AH914),"",Short1[[#This Row],[Adj Close]]/AH914-1)</f>
        <v>-0.99925265932645835</v>
      </c>
      <c r="AN913" s="40">
        <v>38698</v>
      </c>
      <c r="AO913" s="42">
        <v>18.803934000000002</v>
      </c>
      <c r="AP913" s="39">
        <f>IF(ISBLANK(AO914),"",Short3[[#This Row],[Adj Close]]/AO914-1)</f>
        <v>7.2082274267450952E-3</v>
      </c>
      <c r="AQ913" s="32">
        <v>38698</v>
      </c>
      <c r="AR913" s="47">
        <v>0.968391</v>
      </c>
      <c r="AS913" s="36">
        <f>IF(ISBLANK(AR914),"",Short4[[#This Row],[Adj Close]]/AR914-1)</f>
        <v>-2.7777471013263333E-2</v>
      </c>
      <c r="AT913" s="40">
        <v>38698</v>
      </c>
      <c r="AU913" s="42">
        <v>11.184654</v>
      </c>
      <c r="AV913" s="39">
        <f>IF(ISBLANK(AU914),"",Short5[[#This Row],[Adj Close]]/AU914-1)</f>
        <v>-7.0805843764876197E-4</v>
      </c>
      <c r="AZ913" s="40">
        <v>38698</v>
      </c>
      <c r="BA913" s="42">
        <v>10.631895999999999</v>
      </c>
      <c r="BB913" s="39">
        <f>IF(ISBLANK(BA914),"",Short7[[#This Row],[Adj Close]]/BA914-1)</f>
        <v>-5.8671243736587719E-2</v>
      </c>
    </row>
    <row r="914" spans="1:54" x14ac:dyDescent="0.25">
      <c r="A914" s="40">
        <v>38691</v>
      </c>
      <c r="B914" s="42">
        <v>1259.369995</v>
      </c>
      <c r="C914" s="39">
        <f>IF(ISBLANK(B915), "", GSPC[[#This Row],[Adj Close]]/B915-1)</f>
        <v>-4.5135178791814168E-3</v>
      </c>
      <c r="G914" s="32">
        <v>38691</v>
      </c>
      <c r="H914">
        <v>19.56513</v>
      </c>
      <c r="I914" s="36">
        <f>IF(ISBLANK(H915),"",Long1[[#This Row],[Adj Close]]/H915-1)</f>
        <v>1.7680315993230167E-2</v>
      </c>
      <c r="P914" s="40">
        <v>38691</v>
      </c>
      <c r="Q914" s="38">
        <v>21.379477000000001</v>
      </c>
      <c r="R914" s="39">
        <f>IF(ISBLANK(Q915),"",Long4[[#This Row],[Adj Close]]/Q915-1)</f>
        <v>6.9477199443918281E-2</v>
      </c>
      <c r="V914" s="40">
        <v>38691</v>
      </c>
      <c r="W914" s="38">
        <v>9.875</v>
      </c>
      <c r="X914" s="39">
        <f>IF(ISBLANK(W915),"",Long6[[#This Row],[Adj Close]]/W915-1)</f>
        <v>4.8023348368267493E-2</v>
      </c>
      <c r="AE914" s="32">
        <v>38691</v>
      </c>
      <c r="AF914" s="47">
        <v>47.615223</v>
      </c>
      <c r="AG914" s="36">
        <f>IF(ISBLANK(AF915),"",Short0[[#This Row],[Adj Close]]/AF915-1)</f>
        <v>-1.8842301980729892E-2</v>
      </c>
      <c r="AH914" s="40">
        <v>38691</v>
      </c>
      <c r="AI914" s="42">
        <v>32.259666000000003</v>
      </c>
      <c r="AJ914" s="39">
        <f>IF(ISBLANK(AH915),"",Short1[[#This Row],[Adj Close]]/AH915-1)</f>
        <v>-0.99916607212284148</v>
      </c>
      <c r="AN914" s="40">
        <v>38691</v>
      </c>
      <c r="AO914" s="42">
        <v>18.669360999999999</v>
      </c>
      <c r="AP914" s="39">
        <f>IF(ISBLANK(AO915),"",Short3[[#This Row],[Adj Close]]/AO915-1)</f>
        <v>0</v>
      </c>
      <c r="AQ914" s="32">
        <v>38691</v>
      </c>
      <c r="AR914" s="47">
        <v>0.99605900000000003</v>
      </c>
      <c r="AS914" s="36">
        <f>IF(ISBLANK(AR915),"",Short4[[#This Row],[Adj Close]]/AR915-1)</f>
        <v>-6.4935272194737159E-2</v>
      </c>
      <c r="AT914" s="40">
        <v>38691</v>
      </c>
      <c r="AU914" s="42">
        <v>11.192579</v>
      </c>
      <c r="AV914" s="39">
        <f>IF(ISBLANK(AU915),"",Short5[[#This Row],[Adj Close]]/AU915-1)</f>
        <v>4.5151730121270495E-2</v>
      </c>
      <c r="AZ914" s="40">
        <v>38691</v>
      </c>
      <c r="BA914" s="42">
        <v>11.294562000000001</v>
      </c>
      <c r="BB914" s="39">
        <f>IF(ISBLANK(BA915),"",Short7[[#This Row],[Adj Close]]/BA915-1)</f>
        <v>-4.2148865252214618E-2</v>
      </c>
    </row>
    <row r="915" spans="1:54" x14ac:dyDescent="0.25">
      <c r="A915" s="40">
        <v>38684</v>
      </c>
      <c r="B915" s="42">
        <v>1265.079956</v>
      </c>
      <c r="C915" s="39">
        <f>IF(ISBLANK(B916), "", GSPC[[#This Row],[Adj Close]]/B916-1)</f>
        <v>-2.4995418884289355E-3</v>
      </c>
      <c r="G915" s="32">
        <v>38684</v>
      </c>
      <c r="H915">
        <v>19.225221999999999</v>
      </c>
      <c r="I915" s="36">
        <f>IF(ISBLANK(H916),"",Long1[[#This Row],[Adj Close]]/H916-1)</f>
        <v>6.6816157930250641E-2</v>
      </c>
      <c r="P915" s="40">
        <v>38684</v>
      </c>
      <c r="Q915" s="38">
        <v>19.990587000000001</v>
      </c>
      <c r="R915" s="39">
        <f>IF(ISBLANK(Q916),"",Long4[[#This Row],[Adj Close]]/Q916-1)</f>
        <v>1.4889602647103706E-2</v>
      </c>
      <c r="V915" s="40">
        <v>38684</v>
      </c>
      <c r="W915" s="38">
        <v>9.4224999999999994</v>
      </c>
      <c r="X915" s="39">
        <f>IF(ISBLANK(W916),"",Long6[[#This Row],[Adj Close]]/W916-1)</f>
        <v>-6.3369781312127338E-2</v>
      </c>
      <c r="AE915" s="32">
        <v>38684</v>
      </c>
      <c r="AF915" s="47">
        <v>48.529632999999997</v>
      </c>
      <c r="AG915" s="36">
        <f>IF(ISBLANK(AF916),"",Short0[[#This Row],[Adj Close]]/AF916-1)</f>
        <v>-8.4157594392311186E-3</v>
      </c>
      <c r="AH915" s="40">
        <v>38684</v>
      </c>
      <c r="AI915" s="42">
        <v>31.417155999999999</v>
      </c>
      <c r="AJ915" s="39">
        <f>IF(ISBLANK(AH916),"",Short1[[#This Row],[Adj Close]]/AH916-1)</f>
        <v>-0.99918770442381777</v>
      </c>
      <c r="AN915" s="40">
        <v>38684</v>
      </c>
      <c r="AO915" s="42">
        <v>18.669360999999999</v>
      </c>
      <c r="AP915" s="39">
        <f>IF(ISBLANK(AO916),"",Short3[[#This Row],[Adj Close]]/AO916-1)</f>
        <v>-1.6075722705786499E-2</v>
      </c>
      <c r="AQ915" s="32">
        <v>38684</v>
      </c>
      <c r="AR915" s="47">
        <v>1.0652299999999999</v>
      </c>
      <c r="AS915" s="36">
        <f>IF(ISBLANK(AR916),"",Short4[[#This Row],[Adj Close]]/AR916-1)</f>
        <v>4.0540065329853103E-2</v>
      </c>
      <c r="AT915" s="40">
        <v>38684</v>
      </c>
      <c r="AU915" s="42">
        <v>10.709047</v>
      </c>
      <c r="AV915" s="39">
        <f>IF(ISBLANK(AU916),"",Short5[[#This Row],[Adj Close]]/AU916-1)</f>
        <v>2.503764788153906E-2</v>
      </c>
      <c r="AZ915" s="40">
        <v>38684</v>
      </c>
      <c r="BA915" s="42">
        <v>11.791563</v>
      </c>
      <c r="BB915" s="39">
        <f>IF(ISBLANK(BA916),"",Short7[[#This Row],[Adj Close]]/BA916-1)</f>
        <v>-1.3854882264109802E-2</v>
      </c>
    </row>
    <row r="916" spans="1:54" x14ac:dyDescent="0.25">
      <c r="A916" s="40">
        <v>38677</v>
      </c>
      <c r="B916" s="42">
        <v>1268.25</v>
      </c>
      <c r="C916" s="39">
        <f>IF(ISBLANK(B917), "", GSPC[[#This Row],[Adj Close]]/B917-1)</f>
        <v>1.6006136236453194E-2</v>
      </c>
      <c r="G916" s="32">
        <v>38677</v>
      </c>
      <c r="H916">
        <v>18.02112</v>
      </c>
      <c r="I916" s="36">
        <f>IF(ISBLANK(H917),"",Long1[[#This Row],[Adj Close]]/H917-1)</f>
        <v>-1.0439978156353447E-2</v>
      </c>
      <c r="P916" s="40">
        <v>38677</v>
      </c>
      <c r="Q916" s="38">
        <v>19.697302000000001</v>
      </c>
      <c r="R916" s="39">
        <f>IF(ISBLANK(Q917),"",Long4[[#This Row],[Adj Close]]/Q917-1)</f>
        <v>7.3094500601668999E-2</v>
      </c>
      <c r="V916" s="40">
        <v>38677</v>
      </c>
      <c r="W916" s="38">
        <v>10.06</v>
      </c>
      <c r="X916" s="39">
        <f>IF(ISBLANK(W917),"",Long6[[#This Row],[Adj Close]]/W917-1)</f>
        <v>2.0283975659229236E-2</v>
      </c>
      <c r="AE916" s="32">
        <v>38677</v>
      </c>
      <c r="AF916" s="47">
        <v>48.941513</v>
      </c>
      <c r="AG916" s="36">
        <f>IF(ISBLANK(AF917),"",Short0[[#This Row],[Adj Close]]/AF917-1)</f>
        <v>4.4112451317415147E-2</v>
      </c>
      <c r="AH916" s="40">
        <v>38677</v>
      </c>
      <c r="AI916" s="42">
        <v>32.561939000000002</v>
      </c>
      <c r="AJ916" s="39">
        <f>IF(ISBLANK(AH917),"",Short1[[#This Row],[Adj Close]]/AH917-1)</f>
        <v>-0.9991579534781484</v>
      </c>
      <c r="AN916" s="40">
        <v>38677</v>
      </c>
      <c r="AO916" s="42">
        <v>18.974388000000001</v>
      </c>
      <c r="AP916" s="39">
        <f>IF(ISBLANK(AO917),"",Short3[[#This Row],[Adj Close]]/AO917-1)</f>
        <v>1.5850074431152494E-2</v>
      </c>
      <c r="AQ916" s="32">
        <v>38677</v>
      </c>
      <c r="AR916" s="47">
        <v>1.023728</v>
      </c>
      <c r="AS916" s="36">
        <f>IF(ISBLANK(AR917),"",Short4[[#This Row],[Adj Close]]/AR917-1)</f>
        <v>-1.3333179125681327E-2</v>
      </c>
      <c r="AT916" s="40">
        <v>38677</v>
      </c>
      <c r="AU916" s="42">
        <v>10.447467</v>
      </c>
      <c r="AV916" s="39">
        <f>IF(ISBLANK(AU917),"",Short5[[#This Row],[Adj Close]]/AU917-1)</f>
        <v>2.2818232559282947E-3</v>
      </c>
      <c r="AZ916" s="40">
        <v>38677</v>
      </c>
      <c r="BA916" s="42">
        <v>11.957229</v>
      </c>
      <c r="BB916" s="39">
        <f>IF(ISBLANK(BA917),"",Short7[[#This Row],[Adj Close]]/BA917-1)</f>
        <v>1.3212265387215094E-2</v>
      </c>
    </row>
    <row r="917" spans="1:54" x14ac:dyDescent="0.25">
      <c r="A917" s="40">
        <v>38670</v>
      </c>
      <c r="B917" s="42">
        <v>1248.2700199999999</v>
      </c>
      <c r="C917" s="39">
        <f>IF(ISBLANK(B918), "", GSPC[[#This Row],[Adj Close]]/B918-1)</f>
        <v>1.0974187927830892E-2</v>
      </c>
      <c r="G917" s="32">
        <v>38670</v>
      </c>
      <c r="H917">
        <v>18.211245000000002</v>
      </c>
      <c r="I917" s="36">
        <f>IF(ISBLANK(H918),"",Long1[[#This Row],[Adj Close]]/H918-1)</f>
        <v>1.541921010581393E-2</v>
      </c>
      <c r="P917" s="40">
        <v>38670</v>
      </c>
      <c r="Q917" s="38">
        <v>18.355608</v>
      </c>
      <c r="R917" s="39">
        <f>IF(ISBLANK(Q918),"",Long4[[#This Row],[Adj Close]]/Q918-1)</f>
        <v>2.9689702585762312E-2</v>
      </c>
      <c r="V917" s="40">
        <v>38670</v>
      </c>
      <c r="W917" s="38">
        <v>9.86</v>
      </c>
      <c r="X917" s="39">
        <f>IF(ISBLANK(W918),"",Long6[[#This Row],[Adj Close]]/W918-1)</f>
        <v>-1.5189873417722488E-3</v>
      </c>
      <c r="AE917" s="32">
        <v>38670</v>
      </c>
      <c r="AF917" s="47">
        <v>46.873795000000001</v>
      </c>
      <c r="AG917" s="36">
        <f>IF(ISBLANK(AF918),"",Short0[[#This Row],[Adj Close]]/AF918-1)</f>
        <v>1.7525197447835872E-2</v>
      </c>
      <c r="AH917" s="40">
        <v>38670</v>
      </c>
      <c r="AI917" s="42">
        <v>29.526351999999999</v>
      </c>
      <c r="AJ917" s="39">
        <f>IF(ISBLANK(AH918),"",Short1[[#This Row],[Adj Close]]/AH918-1)</f>
        <v>-0.99923631502987353</v>
      </c>
      <c r="AN917" s="40">
        <v>38670</v>
      </c>
      <c r="AO917" s="42">
        <v>18.678335000000001</v>
      </c>
      <c r="AP917" s="39">
        <f>IF(ISBLANK(AO918),"",Short3[[#This Row],[Adj Close]]/AO918-1)</f>
        <v>5.0454190406394872E-2</v>
      </c>
      <c r="AQ917" s="32">
        <v>38670</v>
      </c>
      <c r="AR917" s="47">
        <v>1.0375620000000001</v>
      </c>
      <c r="AS917" s="36">
        <f>IF(ISBLANK(AR918),"",Short4[[#This Row],[Adj Close]]/AR918-1)</f>
        <v>-2.5973733372135377E-2</v>
      </c>
      <c r="AT917" s="40">
        <v>38670</v>
      </c>
      <c r="AU917" s="42">
        <v>10.423681999999999</v>
      </c>
      <c r="AV917" s="39">
        <f>IF(ISBLANK(AU918),"",Short5[[#This Row],[Adj Close]]/AU918-1)</f>
        <v>-2.2305049942845656E-2</v>
      </c>
      <c r="AZ917" s="40">
        <v>38670</v>
      </c>
      <c r="BA917" s="42">
        <v>11.801307</v>
      </c>
      <c r="BB917" s="39">
        <f>IF(ISBLANK(BA918),"",Short7[[#This Row],[Adj Close]]/BA918-1)</f>
        <v>-5.3166362469874273E-2</v>
      </c>
    </row>
    <row r="918" spans="1:54" x14ac:dyDescent="0.25">
      <c r="A918" s="40">
        <v>38663</v>
      </c>
      <c r="B918" s="42">
        <v>1234.719971</v>
      </c>
      <c r="C918" s="39">
        <f>IF(ISBLANK(B919), "", GSPC[[#This Row],[Adj Close]]/B919-1)</f>
        <v>1.1949412215613631E-2</v>
      </c>
      <c r="G918" s="32">
        <v>38663</v>
      </c>
      <c r="H918">
        <v>17.934705999999998</v>
      </c>
      <c r="I918" s="36">
        <f>IF(ISBLANK(H919),"",Long1[[#This Row],[Adj Close]]/H919-1)</f>
        <v>7.7697596911561195E-3</v>
      </c>
      <c r="P918" s="40">
        <v>38663</v>
      </c>
      <c r="Q918" s="38">
        <v>17.826349</v>
      </c>
      <c r="R918" s="39">
        <f>IF(ISBLANK(Q919),"",Long4[[#This Row],[Adj Close]]/Q919-1)</f>
        <v>-6.7043292718987457E-2</v>
      </c>
      <c r="V918" s="40">
        <v>38663</v>
      </c>
      <c r="W918" s="38">
        <v>9.875</v>
      </c>
      <c r="X918" s="39">
        <f>IF(ISBLANK(W919),"",Long6[[#This Row],[Adj Close]]/W919-1)</f>
        <v>-1.6434262948207046E-2</v>
      </c>
      <c r="AE918" s="32">
        <v>38663</v>
      </c>
      <c r="AF918" s="47">
        <v>46.066471</v>
      </c>
      <c r="AG918" s="36">
        <f>IF(ISBLANK(AF919),"",Short0[[#This Row],[Adj Close]]/AF919-1)</f>
        <v>-3.0383177427476982E-2</v>
      </c>
      <c r="AH918" s="40">
        <v>38663</v>
      </c>
      <c r="AI918" s="42">
        <v>30.253088000000002</v>
      </c>
      <c r="AJ918" s="39">
        <f>IF(ISBLANK(AH919),"",Short1[[#This Row],[Adj Close]]/AH919-1)</f>
        <v>-0.99921737665562915</v>
      </c>
      <c r="AN918" s="40">
        <v>38663</v>
      </c>
      <c r="AO918" s="42">
        <v>17.781199000000001</v>
      </c>
      <c r="AP918" s="39">
        <f>IF(ISBLANK(AO919),"",Short3[[#This Row],[Adj Close]]/AO919-1)</f>
        <v>-8.5042628096179129E-3</v>
      </c>
      <c r="AQ918" s="32">
        <v>38663</v>
      </c>
      <c r="AR918" s="47">
        <v>1.0652299999999999</v>
      </c>
      <c r="AS918" s="36">
        <f>IF(ISBLANK(AR919),"",Short4[[#This Row],[Adj Close]]/AR919-1)</f>
        <v>0.11594174051418604</v>
      </c>
      <c r="AT918" s="40">
        <v>38663</v>
      </c>
      <c r="AU918" s="42">
        <v>10.661486999999999</v>
      </c>
      <c r="AV918" s="39">
        <f>IF(ISBLANK(AU919),"",Short5[[#This Row],[Adj Close]]/AU919-1)</f>
        <v>5.2314717647610198E-3</v>
      </c>
      <c r="AZ918" s="40">
        <v>38663</v>
      </c>
      <c r="BA918" s="42">
        <v>12.463971000000001</v>
      </c>
      <c r="BB918" s="39">
        <f>IF(ISBLANK(BA919),"",Short7[[#This Row],[Adj Close]]/BA919-1)</f>
        <v>0.13992846529822511</v>
      </c>
    </row>
    <row r="919" spans="1:54" x14ac:dyDescent="0.25">
      <c r="A919" s="40">
        <v>38656</v>
      </c>
      <c r="B919" s="42">
        <v>1220.1400149999999</v>
      </c>
      <c r="C919" s="39">
        <f>IF(ISBLANK(B920), "", GSPC[[#This Row],[Adj Close]]/B920-1)</f>
        <v>1.8132342339850505E-2</v>
      </c>
      <c r="G919" s="32">
        <v>38656</v>
      </c>
      <c r="H919">
        <v>17.796431999999999</v>
      </c>
      <c r="I919" s="36">
        <f>IF(ISBLANK(H920),"",Long1[[#This Row],[Adj Close]]/H920-1)</f>
        <v>4.5346777856690501E-2</v>
      </c>
      <c r="P919" s="40">
        <v>38656</v>
      </c>
      <c r="Q919" s="38">
        <v>19.10737</v>
      </c>
      <c r="R919" s="39">
        <f>IF(ISBLANK(Q920),"",Long4[[#This Row],[Adj Close]]/Q920-1)</f>
        <v>5.3923697887234834E-2</v>
      </c>
      <c r="V919" s="40">
        <v>38656</v>
      </c>
      <c r="W919" s="38">
        <v>10.039999999999999</v>
      </c>
      <c r="X919" s="39">
        <f>IF(ISBLANK(W920),"",Long6[[#This Row],[Adj Close]]/W920-1)</f>
        <v>4.5833333333333393E-2</v>
      </c>
      <c r="AE919" s="32">
        <v>38656</v>
      </c>
      <c r="AF919" s="47">
        <v>47.509974999999997</v>
      </c>
      <c r="AG919" s="36">
        <f>IF(ISBLANK(AF920),"",Short0[[#This Row],[Adj Close]]/AF920-1)</f>
        <v>4.916559050398428E-2</v>
      </c>
      <c r="AH919" s="40">
        <v>38656</v>
      </c>
      <c r="AI919" s="42">
        <v>31.243523</v>
      </c>
      <c r="AJ919" s="39">
        <f>IF(ISBLANK(AH920),"",Short1[[#This Row],[Adj Close]]/AH920-1)</f>
        <v>-0.99919160850216049</v>
      </c>
      <c r="AN919" s="40">
        <v>38656</v>
      </c>
      <c r="AO919" s="42">
        <v>17.933712</v>
      </c>
      <c r="AP919" s="39">
        <f>IF(ISBLANK(AO920),"",Short3[[#This Row],[Adj Close]]/AO920-1)</f>
        <v>-1.5271066174254E-2</v>
      </c>
      <c r="AQ919" s="32">
        <v>38656</v>
      </c>
      <c r="AR919" s="47">
        <v>0.95455699999999999</v>
      </c>
      <c r="AS919" s="36">
        <f>IF(ISBLANK(AR920),"",Short4[[#This Row],[Adj Close]]/AR920-1)</f>
        <v>1.4705710395089833E-2</v>
      </c>
      <c r="AT919" s="40">
        <v>38656</v>
      </c>
      <c r="AU919" s="42">
        <v>10.606002</v>
      </c>
      <c r="AV919" s="39">
        <f>IF(ISBLANK(AU920),"",Short5[[#This Row],[Adj Close]]/AU920-1)</f>
        <v>4.1245221450118663E-2</v>
      </c>
      <c r="AZ919" s="40">
        <v>38656</v>
      </c>
      <c r="BA919" s="42">
        <v>10.933994</v>
      </c>
      <c r="BB919" s="39">
        <f>IF(ISBLANK(BA920),"",Short7[[#This Row],[Adj Close]]/BA920-1)</f>
        <v>7.6775387820062546E-2</v>
      </c>
    </row>
    <row r="920" spans="1:54" x14ac:dyDescent="0.25">
      <c r="A920" s="40">
        <v>38649</v>
      </c>
      <c r="B920" s="42">
        <v>1198.410034</v>
      </c>
      <c r="C920" s="39">
        <f>IF(ISBLANK(B921), "", GSPC[[#This Row],[Adj Close]]/B921-1)</f>
        <v>1.5954754230250945E-2</v>
      </c>
      <c r="G920" s="32">
        <v>38649</v>
      </c>
      <c r="H920">
        <v>17.024429000000001</v>
      </c>
      <c r="I920" s="36">
        <f>IF(ISBLANK(H921),"",Long1[[#This Row],[Adj Close]]/H921-1)</f>
        <v>2.7146944536031725E-3</v>
      </c>
      <c r="P920" s="40">
        <v>38649</v>
      </c>
      <c r="Q920" s="38">
        <v>18.129746999999998</v>
      </c>
      <c r="R920" s="39">
        <f>IF(ISBLANK(Q921),"",Long4[[#This Row],[Adj Close]]/Q921-1)</f>
        <v>7.6461606478382294E-2</v>
      </c>
      <c r="V920" s="40">
        <v>38649</v>
      </c>
      <c r="W920" s="38">
        <v>9.6</v>
      </c>
      <c r="X920" s="39">
        <f>IF(ISBLANK(W921),"",Long6[[#This Row],[Adj Close]]/W921-1)</f>
        <v>-2.2403258655804503E-2</v>
      </c>
      <c r="AE920" s="32">
        <v>38649</v>
      </c>
      <c r="AF920" s="47">
        <v>45.283580999999998</v>
      </c>
      <c r="AG920" s="36">
        <f>IF(ISBLANK(AF921),"",Short0[[#This Row],[Adj Close]]/AF921-1)</f>
        <v>-5.7715578523070965E-3</v>
      </c>
      <c r="AH920" s="40">
        <v>38649</v>
      </c>
      <c r="AI920" s="42">
        <v>27.423285</v>
      </c>
      <c r="AJ920" s="39">
        <f>IF(ISBLANK(AH921),"",Short1[[#This Row],[Adj Close]]/AH921-1)</f>
        <v>-0.99929032438797161</v>
      </c>
      <c r="AN920" s="40">
        <v>38649</v>
      </c>
      <c r="AO920" s="42">
        <v>18.211825999999999</v>
      </c>
      <c r="AP920" s="39">
        <f>IF(ISBLANK(AO921),"",Short3[[#This Row],[Adj Close]]/AO921-1)</f>
        <v>-8.3046835997774293E-3</v>
      </c>
      <c r="AQ920" s="32">
        <v>38649</v>
      </c>
      <c r="AR920" s="47">
        <v>0.94072299999999998</v>
      </c>
      <c r="AS920" s="36">
        <f>IF(ISBLANK(AR921),"",Short4[[#This Row],[Adj Close]]/AR921-1)</f>
        <v>6.2500423544081363E-2</v>
      </c>
      <c r="AT920" s="40">
        <v>38649</v>
      </c>
      <c r="AU920" s="42">
        <v>10.185883</v>
      </c>
      <c r="AV920" s="39">
        <f>IF(ISBLANK(AU921),"",Short5[[#This Row],[Adj Close]]/AU921-1)</f>
        <v>-3.3834304758681433E-2</v>
      </c>
      <c r="AZ920" s="40">
        <v>38649</v>
      </c>
      <c r="BA920" s="42">
        <v>10.154387</v>
      </c>
      <c r="BB920" s="39">
        <f>IF(ISBLANK(BA921),"",Short7[[#This Row],[Adj Close]]/BA921-1)</f>
        <v>-3.6968145288787557E-2</v>
      </c>
    </row>
    <row r="921" spans="1:54" x14ac:dyDescent="0.25">
      <c r="A921" s="40">
        <v>38642</v>
      </c>
      <c r="B921" s="42">
        <v>1179.589966</v>
      </c>
      <c r="C921" s="39">
        <f>IF(ISBLANK(B922), "", GSPC[[#This Row],[Adj Close]]/B922-1)</f>
        <v>-5.8824850768637305E-3</v>
      </c>
      <c r="G921" s="32">
        <v>38642</v>
      </c>
      <c r="H921">
        <v>16.978338000000001</v>
      </c>
      <c r="I921" s="36">
        <f>IF(ISBLANK(H922),"",Long1[[#This Row],[Adj Close]]/H922-1)</f>
        <v>-4.2560221272570975E-2</v>
      </c>
      <c r="P921" s="40">
        <v>38642</v>
      </c>
      <c r="Q921" s="38">
        <v>16.841982000000002</v>
      </c>
      <c r="R921" s="39">
        <f>IF(ISBLANK(Q922),"",Long4[[#This Row],[Adj Close]]/Q922-1)</f>
        <v>-1.8468226007344435E-2</v>
      </c>
      <c r="V921" s="40">
        <v>38642</v>
      </c>
      <c r="W921" s="38">
        <v>9.82</v>
      </c>
      <c r="X921" s="39">
        <f>IF(ISBLANK(W922),"",Long6[[#This Row],[Adj Close]]/W922-1)</f>
        <v>-5.6902761104441701E-2</v>
      </c>
      <c r="AE921" s="32">
        <v>38642</v>
      </c>
      <c r="AF921" s="47">
        <v>45.546455000000002</v>
      </c>
      <c r="AG921" s="36">
        <f>IF(ISBLANK(AF922),"",Short0[[#This Row],[Adj Close]]/AF922-1)</f>
        <v>-6.451976985062724E-3</v>
      </c>
      <c r="AH921" s="40">
        <v>38642</v>
      </c>
      <c r="AI921" s="42">
        <v>28.297948999999999</v>
      </c>
      <c r="AJ921" s="39">
        <f>IF(ISBLANK(AH922),"",Short1[[#This Row],[Adj Close]]/AH922-1)</f>
        <v>-0.99926755664552869</v>
      </c>
      <c r="AN921" s="40">
        <v>38642</v>
      </c>
      <c r="AO921" s="42">
        <v>18.364336000000002</v>
      </c>
      <c r="AP921" s="39">
        <f>IF(ISBLANK(AO922),"",Short3[[#This Row],[Adj Close]]/AO922-1)</f>
        <v>3.4360600661654361E-2</v>
      </c>
      <c r="AQ921" s="32">
        <v>38642</v>
      </c>
      <c r="AR921" s="47">
        <v>0.88538600000000001</v>
      </c>
      <c r="AS921" s="36">
        <f>IF(ISBLANK(AR922),"",Short4[[#This Row],[Adj Close]]/AR922-1)</f>
        <v>-9.8591463259436463E-2</v>
      </c>
      <c r="AT921" s="40">
        <v>38642</v>
      </c>
      <c r="AU921" s="42">
        <v>10.542584</v>
      </c>
      <c r="AV921" s="39">
        <f>IF(ISBLANK(AU922),"",Short5[[#This Row],[Adj Close]]/AU922-1)</f>
        <v>-5.2706564482291718E-2</v>
      </c>
      <c r="AZ921" s="40">
        <v>38642</v>
      </c>
      <c r="BA921" s="42">
        <v>10.544186</v>
      </c>
      <c r="BB921" s="39">
        <f>IF(ISBLANK(BA922),"",Short7[[#This Row],[Adj Close]]/BA922-1)</f>
        <v>5.1506138298141657E-2</v>
      </c>
    </row>
    <row r="922" spans="1:54" x14ac:dyDescent="0.25">
      <c r="A922" s="40">
        <v>38635</v>
      </c>
      <c r="B922" s="42">
        <v>1186.5699460000001</v>
      </c>
      <c r="C922" s="39">
        <f>IF(ISBLANK(B923), "", GSPC[[#This Row],[Adj Close]]/B923-1)</f>
        <v>-7.8017207231028118E-3</v>
      </c>
      <c r="G922" s="32">
        <v>38635</v>
      </c>
      <c r="H922">
        <v>17.733060999999999</v>
      </c>
      <c r="I922" s="36">
        <f>IF(ISBLANK(H923),"",Long1[[#This Row],[Adj Close]]/H923-1)</f>
        <v>-5.437806040931914E-2</v>
      </c>
      <c r="P922" s="40">
        <v>38635</v>
      </c>
      <c r="Q922" s="38">
        <v>17.158875999999999</v>
      </c>
      <c r="R922" s="39">
        <f>IF(ISBLANK(Q923),"",Long4[[#This Row],[Adj Close]]/Q923-1)</f>
        <v>-3.0476010958824906E-2</v>
      </c>
      <c r="V922" s="40">
        <v>38635</v>
      </c>
      <c r="W922" s="38">
        <v>10.4125</v>
      </c>
      <c r="X922" s="39">
        <f>IF(ISBLANK(W923),"",Long6[[#This Row],[Adj Close]]/W923-1)</f>
        <v>-4.5162769371847711E-2</v>
      </c>
      <c r="AE922" s="32">
        <v>38635</v>
      </c>
      <c r="AF922" s="47">
        <v>45.842227999999999</v>
      </c>
      <c r="AG922" s="36">
        <f>IF(ISBLANK(AF923),"",Short0[[#This Row],[Adj Close]]/AF923-1)</f>
        <v>-3.1249947829724012E-2</v>
      </c>
      <c r="AH922" s="40">
        <v>38635</v>
      </c>
      <c r="AI922" s="42">
        <v>27.841335000000001</v>
      </c>
      <c r="AJ922" s="39">
        <f>IF(ISBLANK(AH923),"",Short1[[#This Row],[Adj Close]]/AH923-1)</f>
        <v>-0.99927924471885676</v>
      </c>
      <c r="AN922" s="40">
        <v>38635</v>
      </c>
      <c r="AO922" s="42">
        <v>17.754287999999999</v>
      </c>
      <c r="AP922" s="39">
        <f>IF(ISBLANK(AO923),"",Short3[[#This Row],[Adj Close]]/AO923-1)</f>
        <v>-2.0296972008560732E-2</v>
      </c>
      <c r="AQ922" s="32">
        <v>38635</v>
      </c>
      <c r="AR922" s="47">
        <v>0.98222500000000001</v>
      </c>
      <c r="AS922" s="36">
        <f>IF(ISBLANK(AR923),"",Short4[[#This Row],[Adj Close]]/AR923-1)</f>
        <v>7.5757841266781645E-2</v>
      </c>
      <c r="AT922" s="40">
        <v>38635</v>
      </c>
      <c r="AU922" s="42">
        <v>11.129163999999999</v>
      </c>
      <c r="AV922" s="39">
        <f>IF(ISBLANK(AU923),"",Short5[[#This Row],[Adj Close]]/AU923-1)</f>
        <v>-4.2292131447319026E-2</v>
      </c>
      <c r="AZ922" s="40">
        <v>38635</v>
      </c>
      <c r="BA922" s="42">
        <v>10.027698000000001</v>
      </c>
      <c r="BB922" s="39">
        <f>IF(ISBLANK(BA923),"",Short7[[#This Row],[Adj Close]]/BA923-1)</f>
        <v>-3.2894814885111257E-2</v>
      </c>
    </row>
    <row r="923" spans="1:54" x14ac:dyDescent="0.25">
      <c r="A923" s="40">
        <v>38628</v>
      </c>
      <c r="B923" s="42">
        <v>1195.900024</v>
      </c>
      <c r="C923" s="39">
        <f>IF(ISBLANK(B924), "", GSPC[[#This Row],[Adj Close]]/B924-1)</f>
        <v>-2.6782035806886095E-2</v>
      </c>
      <c r="G923" s="32">
        <v>38628</v>
      </c>
      <c r="H923">
        <v>18.752801999999999</v>
      </c>
      <c r="I923" s="36">
        <f>IF(ISBLANK(H924),"",Long1[[#This Row],[Adj Close]]/H924-1)</f>
        <v>-4.2822739028406387E-3</v>
      </c>
      <c r="P923" s="40">
        <v>38628</v>
      </c>
      <c r="Q923" s="38">
        <v>17.698248</v>
      </c>
      <c r="R923" s="39">
        <f>IF(ISBLANK(Q924),"",Long4[[#This Row],[Adj Close]]/Q924-1)</f>
        <v>-0.1326613129092914</v>
      </c>
      <c r="V923" s="40">
        <v>38628</v>
      </c>
      <c r="W923" s="38">
        <v>10.904999999999999</v>
      </c>
      <c r="X923" s="39">
        <f>IF(ISBLANK(W924),"",Long6[[#This Row],[Adj Close]]/W924-1)</f>
        <v>5.3007605439041594E-3</v>
      </c>
      <c r="AE923" s="32">
        <v>38628</v>
      </c>
      <c r="AF923" s="47">
        <v>47.321007000000002</v>
      </c>
      <c r="AG923" s="36">
        <f>IF(ISBLANK(AF924),"",Short0[[#This Row],[Adj Close]]/AF924-1)</f>
        <v>-3.6144465182468055E-2</v>
      </c>
      <c r="AH923" s="40">
        <v>38628</v>
      </c>
      <c r="AI923" s="42">
        <v>27.391138000000002</v>
      </c>
      <c r="AJ923" s="39">
        <f>IF(ISBLANK(AH924),"",Short1[[#This Row],[Adj Close]]/AH924-1)</f>
        <v>-0.99929077087594831</v>
      </c>
      <c r="AN923" s="40">
        <v>38628</v>
      </c>
      <c r="AO923" s="42">
        <v>18.122112000000001</v>
      </c>
      <c r="AP923" s="39">
        <f>IF(ISBLANK(AO924),"",Short3[[#This Row],[Adj Close]]/AO924-1)</f>
        <v>5.23653335510601E-2</v>
      </c>
      <c r="AQ923" s="32">
        <v>38628</v>
      </c>
      <c r="AR923" s="47">
        <v>0.91305400000000003</v>
      </c>
      <c r="AS923" s="36">
        <f>IF(ISBLANK(AR924),"",Short4[[#This Row],[Adj Close]]/AR924-1)</f>
        <v>-0.17500065508121643</v>
      </c>
      <c r="AT923" s="40">
        <v>38628</v>
      </c>
      <c r="AU923" s="42">
        <v>11.620625</v>
      </c>
      <c r="AV923" s="39">
        <f>IF(ISBLANK(AU924),"",Short5[[#This Row],[Adj Close]]/AU924-1)</f>
        <v>-8.4893891199893212E-2</v>
      </c>
      <c r="AZ923" s="40">
        <v>38628</v>
      </c>
      <c r="BA923" s="42">
        <v>10.368777</v>
      </c>
      <c r="BB923" s="39">
        <f>IF(ISBLANK(BA924),"",Short7[[#This Row],[Adj Close]]/BA924-1)</f>
        <v>-4.5740116746346482E-2</v>
      </c>
    </row>
    <row r="924" spans="1:54" x14ac:dyDescent="0.25">
      <c r="A924" s="40">
        <v>38621</v>
      </c>
      <c r="B924" s="42">
        <v>1228.8100589999999</v>
      </c>
      <c r="C924" s="39">
        <f>IF(ISBLANK(B925), "", GSPC[[#This Row],[Adj Close]]/B925-1)</f>
        <v>1.112493278651816E-2</v>
      </c>
      <c r="G924" s="32">
        <v>38621</v>
      </c>
      <c r="H924">
        <v>18.833452000000001</v>
      </c>
      <c r="I924" s="36">
        <f>IF(ISBLANK(H925),"",Long1[[#This Row],[Adj Close]]/H925-1)</f>
        <v>-6.3831478860283397E-3</v>
      </c>
      <c r="P924" s="40">
        <v>38621</v>
      </c>
      <c r="Q924" s="38">
        <v>20.405232999999999</v>
      </c>
      <c r="R924" s="39">
        <f>IF(ISBLANK(Q925),"",Long4[[#This Row],[Adj Close]]/Q925-1)</f>
        <v>5.2512799838284607E-2</v>
      </c>
      <c r="V924" s="40">
        <v>38621</v>
      </c>
      <c r="W924" s="38">
        <v>10.8475</v>
      </c>
      <c r="X924" s="39">
        <f>IF(ISBLANK(W925),"",Long6[[#This Row],[Adj Close]]/W925-1)</f>
        <v>5.1878787878787858E-2</v>
      </c>
      <c r="AE924" s="32">
        <v>38621</v>
      </c>
      <c r="AF924" s="47">
        <v>49.095539000000002</v>
      </c>
      <c r="AG924" s="36">
        <f>IF(ISBLANK(AF925),"",Short0[[#This Row],[Adj Close]]/AF925-1)</f>
        <v>5.9574450911433541E-2</v>
      </c>
      <c r="AH924" s="40">
        <v>38621</v>
      </c>
      <c r="AI924" s="42">
        <v>27.943746999999998</v>
      </c>
      <c r="AJ924" s="39">
        <f>IF(ISBLANK(AH925),"",Short1[[#This Row],[Adj Close]]/AH925-1)</f>
        <v>-0.99927633120111881</v>
      </c>
      <c r="AN924" s="40">
        <v>38621</v>
      </c>
      <c r="AO924" s="42">
        <v>17.220362000000002</v>
      </c>
      <c r="AP924" s="39">
        <f>IF(ISBLANK(AO925),"",Short3[[#This Row],[Adj Close]]/AO925-1)</f>
        <v>6.7035564873778819E-2</v>
      </c>
      <c r="AQ924" s="32">
        <v>38621</v>
      </c>
      <c r="AR924" s="47">
        <v>1.106733</v>
      </c>
      <c r="AS924" s="36">
        <f>IF(ISBLANK(AR925),"",Short4[[#This Row],[Adj Close]]/AR925-1)</f>
        <v>0.33333453808148672</v>
      </c>
      <c r="AT924" s="40">
        <v>38621</v>
      </c>
      <c r="AU924" s="42">
        <v>12.698664000000001</v>
      </c>
      <c r="AV924" s="39">
        <f>IF(ISBLANK(AU925),"",Short5[[#This Row],[Adj Close]]/AU925-1)</f>
        <v>2.1683696251571183E-2</v>
      </c>
      <c r="AZ924" s="40">
        <v>38621</v>
      </c>
      <c r="BA924" s="42">
        <v>10.865779</v>
      </c>
      <c r="BB924" s="39">
        <f>IF(ISBLANK(BA925),"",Short7[[#This Row],[Adj Close]]/BA925-1)</f>
        <v>-3.3795353231187097E-2</v>
      </c>
    </row>
    <row r="925" spans="1:54" x14ac:dyDescent="0.25">
      <c r="A925" s="40">
        <v>38614</v>
      </c>
      <c r="B925" s="42">
        <v>1215.290039</v>
      </c>
      <c r="C925" s="39">
        <f>IF(ISBLANK(B926), "", GSPC[[#This Row],[Adj Close]]/B926-1)</f>
        <v>-1.8272729341169525E-2</v>
      </c>
      <c r="G925" s="32">
        <v>38614</v>
      </c>
      <c r="H925">
        <v>18.954440999999999</v>
      </c>
      <c r="I925" s="36">
        <f>IF(ISBLANK(H926),"",Long1[[#This Row],[Adj Close]]/H926-1)</f>
        <v>-8.1397212588955048E-3</v>
      </c>
      <c r="P925" s="40">
        <v>38614</v>
      </c>
      <c r="Q925" s="38">
        <v>19.387159</v>
      </c>
      <c r="R925" s="39">
        <f>IF(ISBLANK(Q926),"",Long4[[#This Row],[Adj Close]]/Q926-1)</f>
        <v>-3.8294341921331965E-2</v>
      </c>
      <c r="V925" s="40">
        <v>38614</v>
      </c>
      <c r="W925" s="38">
        <v>10.3125</v>
      </c>
      <c r="X925" s="39">
        <f>IF(ISBLANK(W926),"",Long6[[#This Row],[Adj Close]]/W926-1)</f>
        <v>-1.3393924898349785E-2</v>
      </c>
      <c r="AE925" s="32">
        <v>38614</v>
      </c>
      <c r="AF925" s="47">
        <v>46.335147999999997</v>
      </c>
      <c r="AG925" s="36">
        <f>IF(ISBLANK(AF926),"",Short0[[#This Row],[Adj Close]]/AF926-1)</f>
        <v>-7.2521074031377641E-2</v>
      </c>
      <c r="AH925" s="40">
        <v>38614</v>
      </c>
      <c r="AI925" s="42">
        <v>27.552147000000001</v>
      </c>
      <c r="AJ925" s="39">
        <f>IF(ISBLANK(AH926),"",Short1[[#This Row],[Adj Close]]/AH926-1)</f>
        <v>-0.99928634322791199</v>
      </c>
      <c r="AN925" s="40">
        <v>38614</v>
      </c>
      <c r="AO925" s="42">
        <v>16.138508000000002</v>
      </c>
      <c r="AP925" s="39">
        <f>IF(ISBLANK(AO926),"",Short3[[#This Row],[Adj Close]]/AO926-1)</f>
        <v>-1.5275321585958457E-2</v>
      </c>
      <c r="AQ925" s="32">
        <v>38614</v>
      </c>
      <c r="AR925" s="47">
        <v>0.83004900000000004</v>
      </c>
      <c r="AS925" s="36">
        <f>IF(ISBLANK(AR926),"",Short4[[#This Row],[Adj Close]]/AR926-1)</f>
        <v>-3.2258854308758744E-2</v>
      </c>
      <c r="AT925" s="40">
        <v>38614</v>
      </c>
      <c r="AU925" s="42">
        <v>12.429154</v>
      </c>
      <c r="AV925" s="39">
        <f>IF(ISBLANK(AU926),"",Short5[[#This Row],[Adj Close]]/AU926-1)</f>
        <v>8.3602240934992356E-3</v>
      </c>
      <c r="AZ925" s="40">
        <v>38614</v>
      </c>
      <c r="BA925" s="42">
        <v>11.245836000000001</v>
      </c>
      <c r="BB925" s="39">
        <f>IF(ISBLANK(BA926),"",Short7[[#This Row],[Adj Close]]/BA926-1)</f>
        <v>-7.2347016895557226E-2</v>
      </c>
    </row>
    <row r="926" spans="1:54" x14ac:dyDescent="0.25">
      <c r="A926" s="40">
        <v>38607</v>
      </c>
      <c r="B926" s="42">
        <v>1237.910034</v>
      </c>
      <c r="C926" s="39">
        <f>IF(ISBLANK(B927), "", GSPC[[#This Row],[Adj Close]]/B927-1)</f>
        <v>-2.8755566400676669E-3</v>
      </c>
      <c r="G926" s="32">
        <v>38607</v>
      </c>
      <c r="H926">
        <v>19.109991000000001</v>
      </c>
      <c r="I926" s="36">
        <f>IF(ISBLANK(H927),"",Long1[[#This Row],[Adj Close]]/H927-1)</f>
        <v>6.6765708376144151E-3</v>
      </c>
      <c r="P926" s="40">
        <v>38607</v>
      </c>
      <c r="Q926" s="38">
        <v>20.159140000000001</v>
      </c>
      <c r="R926" s="39">
        <f>IF(ISBLANK(Q927),"",Long4[[#This Row],[Adj Close]]/Q927-1)</f>
        <v>-5.9841713977295541E-3</v>
      </c>
      <c r="V926" s="40">
        <v>38607</v>
      </c>
      <c r="W926" s="38">
        <v>10.452500000000001</v>
      </c>
      <c r="X926" s="39">
        <f>IF(ISBLANK(W927),"",Long6[[#This Row],[Adj Close]]/W927-1)</f>
        <v>-5.943889681407466E-3</v>
      </c>
      <c r="AE926" s="32">
        <v>38607</v>
      </c>
      <c r="AF926" s="47">
        <v>49.958168000000001</v>
      </c>
      <c r="AG926" s="36">
        <f>IF(ISBLANK(AF927),"",Short0[[#This Row],[Adj Close]]/AF927-1)</f>
        <v>-2.7817674412956794E-2</v>
      </c>
      <c r="AH926" s="40">
        <v>38607</v>
      </c>
      <c r="AI926" s="42">
        <v>28.354589000000001</v>
      </c>
      <c r="AJ926" s="39">
        <f>IF(ISBLANK(AH927),"",Short1[[#This Row],[Adj Close]]/AH927-1)</f>
        <v>-0.99926542515544037</v>
      </c>
      <c r="AN926" s="40">
        <v>38607</v>
      </c>
      <c r="AO926" s="42">
        <v>16.388853000000001</v>
      </c>
      <c r="AP926" s="39">
        <f>IF(ISBLANK(AO927),"",Short3[[#This Row],[Adj Close]]/AO927-1)</f>
        <v>-1.5045496784159895E-2</v>
      </c>
      <c r="AQ926" s="32">
        <v>38607</v>
      </c>
      <c r="AR926" s="47">
        <v>0.85771799999999998</v>
      </c>
      <c r="AS926" s="36">
        <f>IF(ISBLANK(AR927),"",Short4[[#This Row],[Adj Close]]/AR927-1)</f>
        <v>-1.5872833749449256E-2</v>
      </c>
      <c r="AT926" s="40">
        <v>38607</v>
      </c>
      <c r="AU926" s="42">
        <v>12.326105</v>
      </c>
      <c r="AV926" s="39">
        <f>IF(ISBLANK(AU927),"",Short5[[#This Row],[Adj Close]]/AU927-1)</f>
        <v>-5.0671498244958757E-2</v>
      </c>
      <c r="AZ926" s="40">
        <v>38607</v>
      </c>
      <c r="BA926" s="42">
        <v>12.122890999999999</v>
      </c>
      <c r="BB926" s="39">
        <f>IF(ISBLANK(BA927),"",Short7[[#This Row],[Adj Close]]/BA927-1)</f>
        <v>-6.8165143559432151E-2</v>
      </c>
    </row>
    <row r="927" spans="1:54" x14ac:dyDescent="0.25">
      <c r="A927" s="40">
        <v>38600</v>
      </c>
      <c r="B927" s="42">
        <v>1241.4799800000001</v>
      </c>
      <c r="C927" s="39">
        <f>IF(ISBLANK(B928), "", GSPC[[#This Row],[Adj Close]]/B928-1)</f>
        <v>1.9260734318636397E-2</v>
      </c>
      <c r="G927" s="32">
        <v>38600</v>
      </c>
      <c r="H927">
        <v>18.983248</v>
      </c>
      <c r="I927" s="36">
        <f>IF(ISBLANK(H928),"",Long1[[#This Row],[Adj Close]]/H928-1)</f>
        <v>1.6975441084499554E-2</v>
      </c>
      <c r="P927" s="40">
        <v>38600</v>
      </c>
      <c r="Q927" s="38">
        <v>20.280501999999998</v>
      </c>
      <c r="R927" s="39">
        <f>IF(ISBLANK(Q928),"",Long4[[#This Row],[Adj Close]]/Q928-1)</f>
        <v>2.0559127759567808E-2</v>
      </c>
      <c r="V927" s="40">
        <v>38600</v>
      </c>
      <c r="W927" s="38">
        <v>10.515000000000001</v>
      </c>
      <c r="X927" s="39">
        <f>IF(ISBLANK(W928),"",Long6[[#This Row],[Adj Close]]/W928-1)</f>
        <v>1.3493975903614563E-2</v>
      </c>
      <c r="AE927" s="32">
        <v>38600</v>
      </c>
      <c r="AF927" s="47">
        <v>51.387653</v>
      </c>
      <c r="AG927" s="36">
        <f>IF(ISBLANK(AF928),"",Short0[[#This Row],[Adj Close]]/AF928-1)</f>
        <v>2.5409527541185861E-2</v>
      </c>
      <c r="AH927" s="40">
        <v>38600</v>
      </c>
      <c r="AI927" s="42">
        <v>31.320356</v>
      </c>
      <c r="AJ927" s="39">
        <f>IF(ISBLANK(AH928),"",Short1[[#This Row],[Adj Close]]/AH928-1)</f>
        <v>-0.99918844464021972</v>
      </c>
      <c r="AN927" s="40">
        <v>38600</v>
      </c>
      <c r="AO927" s="42">
        <v>16.639198</v>
      </c>
      <c r="AP927" s="39">
        <f>IF(ISBLANK(AO928),"",Short3[[#This Row],[Adj Close]]/AO928-1)</f>
        <v>1.4168816292139619E-2</v>
      </c>
      <c r="AQ927" s="32">
        <v>38600</v>
      </c>
      <c r="AR927" s="47">
        <v>0.87155199999999999</v>
      </c>
      <c r="AS927" s="36">
        <f>IF(ISBLANK(AR928),"",Short4[[#This Row],[Adj Close]]/AR928-1)</f>
        <v>8.6207175892749177E-2</v>
      </c>
      <c r="AT927" s="40">
        <v>38600</v>
      </c>
      <c r="AU927" s="42">
        <v>12.984025000000001</v>
      </c>
      <c r="AV927" s="39">
        <f>IF(ISBLANK(AU928),"",Short5[[#This Row],[Adj Close]]/AU928-1)</f>
        <v>1.8656823853909321E-2</v>
      </c>
      <c r="AZ927" s="40">
        <v>38600</v>
      </c>
      <c r="BA927" s="42">
        <v>13.009698999999999</v>
      </c>
      <c r="BB927" s="39">
        <f>IF(ISBLANK(BA928),"",Short7[[#This Row],[Adj Close]]/BA928-1)</f>
        <v>3.2482934471688596E-2</v>
      </c>
    </row>
    <row r="928" spans="1:54" x14ac:dyDescent="0.25">
      <c r="A928" s="40">
        <v>38593</v>
      </c>
      <c r="B928" s="42">
        <v>1218.0200199999999</v>
      </c>
      <c r="C928" s="39">
        <f>IF(ISBLANK(B929), "", GSPC[[#This Row],[Adj Close]]/B929-1)</f>
        <v>1.0721138708245981E-2</v>
      </c>
      <c r="G928" s="32">
        <v>38593</v>
      </c>
      <c r="H928">
        <v>18.666378000000002</v>
      </c>
      <c r="I928" s="36">
        <f>IF(ISBLANK(H929),"",Long1[[#This Row],[Adj Close]]/H929-1)</f>
        <v>3.5143824182834793E-2</v>
      </c>
      <c r="P928" s="40">
        <v>38593</v>
      </c>
      <c r="Q928" s="38">
        <v>19.871952</v>
      </c>
      <c r="R928" s="39">
        <f>IF(ISBLANK(Q929),"",Long4[[#This Row],[Adj Close]]/Q929-1)</f>
        <v>5.905543346792741E-2</v>
      </c>
      <c r="V928" s="40">
        <v>38593</v>
      </c>
      <c r="W928" s="38">
        <v>10.375</v>
      </c>
      <c r="X928" s="39">
        <f>IF(ISBLANK(W929),"",Long6[[#This Row],[Adj Close]]/W929-1)</f>
        <v>1.9314340898115567E-3</v>
      </c>
      <c r="AE928" s="32">
        <v>38593</v>
      </c>
      <c r="AF928" s="47">
        <v>50.114272999999997</v>
      </c>
      <c r="AG928" s="36">
        <f>IF(ISBLANK(AF929),"",Short0[[#This Row],[Adj Close]]/AF929-1)</f>
        <v>4.4341989150355587E-2</v>
      </c>
      <c r="AH928" s="40">
        <v>38593</v>
      </c>
      <c r="AI928" s="42">
        <v>29.606369000000001</v>
      </c>
      <c r="AJ928" s="39">
        <f>IF(ISBLANK(AH929),"",Short1[[#This Row],[Adj Close]]/AH929-1)</f>
        <v>-0.99923271733271135</v>
      </c>
      <c r="AN928" s="40">
        <v>38593</v>
      </c>
      <c r="AO928" s="42">
        <v>16.406734</v>
      </c>
      <c r="AP928" s="39">
        <f>IF(ISBLANK(AO929),"",Short3[[#This Row],[Adj Close]]/AO929-1)</f>
        <v>2.342442979358017E-2</v>
      </c>
      <c r="AQ928" s="32">
        <v>38593</v>
      </c>
      <c r="AR928" s="47">
        <v>0.80238100000000001</v>
      </c>
      <c r="AS928" s="36">
        <f>IF(ISBLANK(AR929),"",Short4[[#This Row],[Adj Close]]/AR929-1)</f>
        <v>1.7543659414086976E-2</v>
      </c>
      <c r="AT928" s="40">
        <v>38593</v>
      </c>
      <c r="AU928" s="42">
        <v>12.746221</v>
      </c>
      <c r="AV928" s="39">
        <f>IF(ISBLANK(AU929),"",Short5[[#This Row],[Adj Close]]/AU929-1)</f>
        <v>-2.7811536914376433E-2</v>
      </c>
      <c r="AZ928" s="40">
        <v>38593</v>
      </c>
      <c r="BA928" s="42">
        <v>12.600401</v>
      </c>
      <c r="BB928" s="39">
        <f>IF(ISBLANK(BA929),"",Short7[[#This Row],[Adj Close]]/BA929-1)</f>
        <v>-1.5445455837065358E-3</v>
      </c>
    </row>
    <row r="929" spans="1:54" x14ac:dyDescent="0.25">
      <c r="A929" s="40">
        <v>38586</v>
      </c>
      <c r="B929" s="42">
        <v>1205.099976</v>
      </c>
      <c r="C929" s="39">
        <f>IF(ISBLANK(B930), "", GSPC[[#This Row],[Adj Close]]/B930-1)</f>
        <v>-1.1978245211690997E-2</v>
      </c>
      <c r="G929" s="32">
        <v>38586</v>
      </c>
      <c r="H929">
        <v>18.032641999999999</v>
      </c>
      <c r="I929" s="36">
        <f>IF(ISBLANK(H930),"",Long1[[#This Row],[Adj Close]]/H930-1)</f>
        <v>8.0512093249018868E-3</v>
      </c>
      <c r="P929" s="40">
        <v>38586</v>
      </c>
      <c r="Q929" s="38">
        <v>18.763845</v>
      </c>
      <c r="R929" s="39">
        <f>IF(ISBLANK(Q930),"",Long4[[#This Row],[Adj Close]]/Q930-1)</f>
        <v>3.7838534437790727E-3</v>
      </c>
      <c r="V929" s="40">
        <v>38586</v>
      </c>
      <c r="W929" s="38">
        <v>10.355</v>
      </c>
      <c r="X929" s="39">
        <f>IF(ISBLANK(W930),"",Long6[[#This Row],[Adj Close]]/W930-1)</f>
        <v>-2.7242837012681931E-2</v>
      </c>
      <c r="AE929" s="32">
        <v>38586</v>
      </c>
      <c r="AF929" s="47">
        <v>47.986457999999999</v>
      </c>
      <c r="AG929" s="36">
        <f>IF(ISBLANK(AF930),"",Short0[[#This Row],[Adj Close]]/AF930-1)</f>
        <v>-2.4711932925633229E-2</v>
      </c>
      <c r="AH929" s="40">
        <v>38586</v>
      </c>
      <c r="AI929" s="42">
        <v>29.535753</v>
      </c>
      <c r="AJ929" s="39">
        <f>IF(ISBLANK(AH930),"",Short1[[#This Row],[Adj Close]]/AH930-1)</f>
        <v>-0.9992344085383239</v>
      </c>
      <c r="AN929" s="40">
        <v>38586</v>
      </c>
      <c r="AO929" s="42">
        <v>16.031212</v>
      </c>
      <c r="AP929" s="39">
        <f>IF(ISBLANK(AO930),"",Short3[[#This Row],[Adj Close]]/AO930-1)</f>
        <v>-1.3751558007079834E-2</v>
      </c>
      <c r="AQ929" s="32">
        <v>38586</v>
      </c>
      <c r="AR929" s="47">
        <v>0.788547</v>
      </c>
      <c r="AS929" s="36">
        <f>IF(ISBLANK(AR930),"",Short4[[#This Row],[Adj Close]]/AR930-1)</f>
        <v>-3.3897931304864515E-2</v>
      </c>
      <c r="AT929" s="40">
        <v>38586</v>
      </c>
      <c r="AU929" s="42">
        <v>13.110854</v>
      </c>
      <c r="AV929" s="39">
        <f>IF(ISBLANK(AU930),"",Short5[[#This Row],[Adj Close]]/AU930-1)</f>
        <v>-4.4483014077106198E-2</v>
      </c>
      <c r="AZ929" s="40">
        <v>38586</v>
      </c>
      <c r="BA929" s="42">
        <v>12.619892999999999</v>
      </c>
      <c r="BB929" s="39">
        <f>IF(ISBLANK(BA930),"",Short7[[#This Row],[Adj Close]]/BA930-1)</f>
        <v>3.3519567713262699E-2</v>
      </c>
    </row>
    <row r="930" spans="1:54" x14ac:dyDescent="0.25">
      <c r="A930" s="40">
        <v>38579</v>
      </c>
      <c r="B930" s="42">
        <v>1219.709961</v>
      </c>
      <c r="C930" s="39">
        <f>IF(ISBLANK(B931), "", GSPC[[#This Row],[Adj Close]]/B931-1)</f>
        <v>-8.6802183614924644E-3</v>
      </c>
      <c r="G930" s="32">
        <v>38579</v>
      </c>
      <c r="H930">
        <v>17.888617</v>
      </c>
      <c r="I930" s="36">
        <f>IF(ISBLANK(H931),"",Long1[[#This Row],[Adj Close]]/H931-1)</f>
        <v>2.421519849032272E-3</v>
      </c>
      <c r="P930" s="40">
        <v>38579</v>
      </c>
      <c r="Q930" s="38">
        <v>18.693113</v>
      </c>
      <c r="R930" s="39">
        <f>IF(ISBLANK(Q931),"",Long4[[#This Row],[Adj Close]]/Q931-1)</f>
        <v>-5.1281351160454069E-2</v>
      </c>
      <c r="V930" s="40">
        <v>38579</v>
      </c>
      <c r="W930" s="38">
        <v>10.645</v>
      </c>
      <c r="X930" s="39">
        <f>IF(ISBLANK(W931),"",Long6[[#This Row],[Adj Close]]/W931-1)</f>
        <v>-7.2277920261133444E-3</v>
      </c>
      <c r="AE930" s="32">
        <v>38579</v>
      </c>
      <c r="AF930" s="47">
        <v>49.202342999999999</v>
      </c>
      <c r="AG930" s="36">
        <f>IF(ISBLANK(AF931),"",Short0[[#This Row],[Adj Close]]/AF931-1)</f>
        <v>-4.5577720375503006E-2</v>
      </c>
      <c r="AH930" s="40">
        <v>38579</v>
      </c>
      <c r="AI930" s="42">
        <v>30.588536999999999</v>
      </c>
      <c r="AJ930" s="39">
        <f>IF(ISBLANK(AH931),"",Short1[[#This Row],[Adj Close]]/AH931-1)</f>
        <v>-0.99920697560406513</v>
      </c>
      <c r="AN930" s="40">
        <v>38579</v>
      </c>
      <c r="AO930" s="42">
        <v>16.254740000000002</v>
      </c>
      <c r="AP930" s="39">
        <f>IF(ISBLANK(AO931),"",Short3[[#This Row],[Adj Close]]/AO931-1)</f>
        <v>1.6210552441648263E-2</v>
      </c>
      <c r="AQ930" s="32">
        <v>38579</v>
      </c>
      <c r="AR930" s="47">
        <v>0.81621500000000002</v>
      </c>
      <c r="AS930" s="36">
        <f>IF(ISBLANK(AR931),"",Short4[[#This Row],[Adj Close]]/AR931-1)</f>
        <v>5.3570806221142631E-2</v>
      </c>
      <c r="AT930" s="40">
        <v>38579</v>
      </c>
      <c r="AU930" s="42">
        <v>13.721215000000001</v>
      </c>
      <c r="AV930" s="39">
        <f>IF(ISBLANK(AU931),"",Short5[[#This Row],[Adj Close]]/AU931-1)</f>
        <v>-3.0252043587582933E-2</v>
      </c>
      <c r="AZ930" s="40">
        <v>38579</v>
      </c>
      <c r="BA930" s="42">
        <v>12.210599</v>
      </c>
      <c r="BB930" s="39">
        <f>IF(ISBLANK(BA931),"",Short7[[#This Row],[Adj Close]]/BA931-1)</f>
        <v>-4.7148315677308927E-2</v>
      </c>
    </row>
    <row r="931" spans="1:54" x14ac:dyDescent="0.25">
      <c r="A931" s="40">
        <v>38572</v>
      </c>
      <c r="B931" s="42">
        <v>1230.3900149999999</v>
      </c>
      <c r="C931" s="39">
        <f>IF(ISBLANK(B932), "", GSPC[[#This Row],[Adj Close]]/B932-1)</f>
        <v>3.2370402126271625E-3</v>
      </c>
      <c r="G931" s="32">
        <v>38572</v>
      </c>
      <c r="H931">
        <v>17.845403999999998</v>
      </c>
      <c r="I931" s="36">
        <f>IF(ISBLANK(H932),"",Long1[[#This Row],[Adj Close]]/H932-1)</f>
        <v>5.6821303770722142E-3</v>
      </c>
      <c r="P931" s="40">
        <v>38572</v>
      </c>
      <c r="Q931" s="38">
        <v>19.703537000000001</v>
      </c>
      <c r="R931" s="39">
        <f>IF(ISBLANK(Q932),"",Long4[[#This Row],[Adj Close]]/Q932-1)</f>
        <v>7.5960301024769361E-2</v>
      </c>
      <c r="V931" s="40">
        <v>38572</v>
      </c>
      <c r="W931" s="38">
        <v>10.7225</v>
      </c>
      <c r="X931" s="39">
        <f>IF(ISBLANK(W932),"",Long6[[#This Row],[Adj Close]]/W932-1)</f>
        <v>-6.0460021905805017E-2</v>
      </c>
      <c r="AE931" s="32">
        <v>38572</v>
      </c>
      <c r="AF931" s="47">
        <v>51.551963999999998</v>
      </c>
      <c r="AG931" s="36">
        <f>IF(ISBLANK(AF932),"",Short0[[#This Row],[Adj Close]]/AF932-1)</f>
        <v>-2.3920585305534647E-3</v>
      </c>
      <c r="AH931" s="40">
        <v>38572</v>
      </c>
      <c r="AI931" s="42">
        <v>31.846746</v>
      </c>
      <c r="AJ931" s="39">
        <f>IF(ISBLANK(AH932),"",Short1[[#This Row],[Adj Close]]/AH932-1)</f>
        <v>-0.99917420598988715</v>
      </c>
      <c r="AN931" s="40">
        <v>38572</v>
      </c>
      <c r="AO931" s="42">
        <v>15.995445</v>
      </c>
      <c r="AP931" s="39">
        <f>IF(ISBLANK(AO932),"",Short3[[#This Row],[Adj Close]]/AO932-1)</f>
        <v>-5.5897159723217182E-4</v>
      </c>
      <c r="AQ931" s="32">
        <v>38572</v>
      </c>
      <c r="AR931" s="47">
        <v>0.77471299999999998</v>
      </c>
      <c r="AS931" s="36">
        <f>IF(ISBLANK(AR932),"",Short4[[#This Row],[Adj Close]]/AR932-1)</f>
        <v>-6.6665943817774687E-2</v>
      </c>
      <c r="AT931" s="40">
        <v>38572</v>
      </c>
      <c r="AU931" s="42">
        <v>14.149259000000001</v>
      </c>
      <c r="AV931" s="39">
        <f>IF(ISBLANK(AU932),"",Short5[[#This Row],[Adj Close]]/AU932-1)</f>
        <v>3.1792015422124287E-2</v>
      </c>
      <c r="AZ931" s="40">
        <v>38572</v>
      </c>
      <c r="BA931" s="42">
        <v>12.814795</v>
      </c>
      <c r="BB931" s="39">
        <f>IF(ISBLANK(BA932),"",Short7[[#This Row],[Adj Close]]/BA932-1)</f>
        <v>-3.0322618941943658E-3</v>
      </c>
    </row>
    <row r="932" spans="1:54" x14ac:dyDescent="0.25">
      <c r="A932" s="40">
        <v>38565</v>
      </c>
      <c r="B932" s="42">
        <v>1226.420044</v>
      </c>
      <c r="C932" s="39">
        <f>IF(ISBLANK(B933), "", GSPC[[#This Row],[Adj Close]]/B933-1)</f>
        <v>-6.2875833836801842E-3</v>
      </c>
      <c r="G932" s="32">
        <v>38565</v>
      </c>
      <c r="H932">
        <v>17.744577</v>
      </c>
      <c r="I932" s="36">
        <f>IF(ISBLANK(H933),"",Long1[[#This Row],[Adj Close]]/H933-1)</f>
        <v>-9.0192290036074096E-3</v>
      </c>
      <c r="P932" s="40">
        <v>38565</v>
      </c>
      <c r="Q932" s="38">
        <v>18.312512999999999</v>
      </c>
      <c r="R932" s="39">
        <f>IF(ISBLANK(Q933),"",Long4[[#This Row],[Adj Close]]/Q933-1)</f>
        <v>0.1118612699271202</v>
      </c>
      <c r="V932" s="40">
        <v>38565</v>
      </c>
      <c r="W932" s="38">
        <v>11.4125</v>
      </c>
      <c r="X932" s="39">
        <f>IF(ISBLANK(W933),"",Long6[[#This Row],[Adj Close]]/W933-1)</f>
        <v>-2.4038461538461453E-3</v>
      </c>
      <c r="AE932" s="32">
        <v>38565</v>
      </c>
      <c r="AF932" s="47">
        <v>51.675575000000002</v>
      </c>
      <c r="AG932" s="36">
        <f>IF(ISBLANK(AF933),"",Short0[[#This Row],[Adj Close]]/AF933-1)</f>
        <v>-6.3029838944644756E-2</v>
      </c>
      <c r="AH932" s="40">
        <v>38565</v>
      </c>
      <c r="AI932" s="42">
        <v>32.353886000000003</v>
      </c>
      <c r="AJ932" s="39">
        <f>IF(ISBLANK(AH933),"",Short1[[#This Row],[Adj Close]]/AH933-1)</f>
        <v>-0.99916090341822705</v>
      </c>
      <c r="AN932" s="40">
        <v>38565</v>
      </c>
      <c r="AO932" s="42">
        <v>16.004390999999998</v>
      </c>
      <c r="AP932" s="39">
        <f>IF(ISBLANK(AO933),"",Short3[[#This Row],[Adj Close]]/AO933-1)</f>
        <v>3.1106121640361639E-2</v>
      </c>
      <c r="AQ932" s="32">
        <v>38565</v>
      </c>
      <c r="AR932" s="47">
        <v>0.83004900000000004</v>
      </c>
      <c r="AS932" s="36">
        <f>IF(ISBLANK(AR933),"",Short4[[#This Row],[Adj Close]]/AR933-1)</f>
        <v>5.2630978242260706E-2</v>
      </c>
      <c r="AT932" s="40">
        <v>38565</v>
      </c>
      <c r="AU932" s="42">
        <v>13.713286</v>
      </c>
      <c r="AV932" s="39">
        <f>IF(ISBLANK(AU933),"",Short5[[#This Row],[Adj Close]]/AU933-1)</f>
        <v>-5.747231024273658E-3</v>
      </c>
      <c r="AZ932" s="40">
        <v>38565</v>
      </c>
      <c r="BA932" s="42">
        <v>12.853771</v>
      </c>
      <c r="BB932" s="39">
        <f>IF(ISBLANK(BA933),"",Short7[[#This Row],[Adj Close]]/BA933-1)</f>
        <v>0.10008316242828141</v>
      </c>
    </row>
    <row r="933" spans="1:54" x14ac:dyDescent="0.25">
      <c r="A933" s="40">
        <v>38558</v>
      </c>
      <c r="B933" s="42">
        <v>1234.1800539999999</v>
      </c>
      <c r="C933" s="39">
        <f>IF(ISBLANK(B934), "", GSPC[[#This Row],[Adj Close]]/B934-1)</f>
        <v>4.0529146789625159E-4</v>
      </c>
      <c r="G933" s="32">
        <v>38558</v>
      </c>
      <c r="H933">
        <v>17.906075999999999</v>
      </c>
      <c r="I933" s="36">
        <f>IF(ISBLANK(H934),"",Long1[[#This Row],[Adj Close]]/H934-1)</f>
        <v>2.3654165744833033E-2</v>
      </c>
      <c r="P933" s="40">
        <v>38558</v>
      </c>
      <c r="Q933" s="38">
        <v>16.470141999999999</v>
      </c>
      <c r="R933" s="39">
        <f>IF(ISBLANK(Q934),"",Long4[[#This Row],[Adj Close]]/Q934-1)</f>
        <v>-3.4644890627389957E-3</v>
      </c>
      <c r="V933" s="40">
        <v>38558</v>
      </c>
      <c r="W933" s="38">
        <v>11.44</v>
      </c>
      <c r="X933" s="39">
        <f>IF(ISBLANK(W934),"",Long6[[#This Row],[Adj Close]]/W934-1)</f>
        <v>4.4510385756676429E-2</v>
      </c>
      <c r="AE933" s="32">
        <v>38558</v>
      </c>
      <c r="AF933" s="47">
        <v>55.151783000000002</v>
      </c>
      <c r="AG933" s="36">
        <f>IF(ISBLANK(AF934),"",Short0[[#This Row],[Adj Close]]/AF934-1)</f>
        <v>1.3102491080623668E-2</v>
      </c>
      <c r="AH933" s="40">
        <v>38558</v>
      </c>
      <c r="AI933" s="42">
        <v>32.781844999999997</v>
      </c>
      <c r="AJ933" s="39">
        <f>IF(ISBLANK(AH934),"",Short1[[#This Row],[Adj Close]]/AH934-1)</f>
        <v>-0.99914964994422972</v>
      </c>
      <c r="AN933" s="40">
        <v>38558</v>
      </c>
      <c r="AO933" s="42">
        <v>15.521575</v>
      </c>
      <c r="AP933" s="39">
        <f>IF(ISBLANK(AO934),"",Short3[[#This Row],[Adj Close]]/AO934-1)</f>
        <v>-9.1321676539121155E-3</v>
      </c>
      <c r="AQ933" s="32">
        <v>38558</v>
      </c>
      <c r="AR933" s="47">
        <v>0.788547</v>
      </c>
      <c r="AS933" s="36">
        <f>IF(ISBLANK(AR934),"",Short4[[#This Row],[Adj Close]]/AR934-1)</f>
        <v>-1.7241185920404467E-2</v>
      </c>
      <c r="AT933" s="40">
        <v>38558</v>
      </c>
      <c r="AU933" s="42">
        <v>13.792555</v>
      </c>
      <c r="AV933" s="39">
        <f>IF(ISBLANK(AU934),"",Short5[[#This Row],[Adj Close]]/AU934-1)</f>
        <v>2.7154681542731263E-2</v>
      </c>
      <c r="AZ933" s="40">
        <v>38558</v>
      </c>
      <c r="BA933" s="42">
        <v>11.684362999999999</v>
      </c>
      <c r="BB933" s="39">
        <f>IF(ISBLANK(BA934),"",Short7[[#This Row],[Adj Close]]/BA934-1)</f>
        <v>4.1876521242456555E-3</v>
      </c>
    </row>
    <row r="934" spans="1:54" x14ac:dyDescent="0.25">
      <c r="A934" s="40">
        <v>38551</v>
      </c>
      <c r="B934" s="42">
        <v>1233.6800539999999</v>
      </c>
      <c r="C934" s="39">
        <f>IF(ISBLANK(B935), "", GSPC[[#This Row],[Adj Close]]/B935-1)</f>
        <v>4.6908673151360158E-3</v>
      </c>
      <c r="G934" s="32">
        <v>38551</v>
      </c>
      <c r="H934">
        <v>17.49231</v>
      </c>
      <c r="I934" s="36">
        <f>IF(ISBLANK(H935),"",Long1[[#This Row],[Adj Close]]/H935-1)</f>
        <v>2.5941634621221565E-2</v>
      </c>
      <c r="P934" s="40">
        <v>38551</v>
      </c>
      <c r="Q934" s="38">
        <v>16.527401000000001</v>
      </c>
      <c r="R934" s="39">
        <f>IF(ISBLANK(Q935),"",Long4[[#This Row],[Adj Close]]/Q935-1)</f>
        <v>6.3580410452841463E-3</v>
      </c>
      <c r="V934" s="40">
        <v>38551</v>
      </c>
      <c r="W934" s="38">
        <v>10.952500000000001</v>
      </c>
      <c r="X934" s="39">
        <f>IF(ISBLANK(W935),"",Long6[[#This Row],[Adj Close]]/W935-1)</f>
        <v>-4.3181818181817766E-3</v>
      </c>
      <c r="AE934" s="32">
        <v>38551</v>
      </c>
      <c r="AF934" s="47">
        <v>54.438502999999997</v>
      </c>
      <c r="AG934" s="36">
        <f>IF(ISBLANK(AF935),"",Short0[[#This Row],[Adj Close]]/AF935-1)</f>
        <v>-4.3482135853252224E-3</v>
      </c>
      <c r="AH934" s="40">
        <v>38551</v>
      </c>
      <c r="AI934" s="42">
        <v>32.058590000000002</v>
      </c>
      <c r="AJ934" s="39">
        <f>IF(ISBLANK(AH935),"",Short1[[#This Row],[Adj Close]]/AH935-1)</f>
        <v>-0.99916825991075131</v>
      </c>
      <c r="AN934" s="40">
        <v>38551</v>
      </c>
      <c r="AO934" s="42">
        <v>15.664626999999999</v>
      </c>
      <c r="AP934" s="39">
        <f>IF(ISBLANK(AO935),"",Short3[[#This Row],[Adj Close]]/AO935-1)</f>
        <v>-9.6907556818204843E-2</v>
      </c>
      <c r="AQ934" s="32">
        <v>38551</v>
      </c>
      <c r="AR934" s="47">
        <v>0.80238100000000001</v>
      </c>
      <c r="AS934" s="36">
        <f>IF(ISBLANK(AR935),"",Short4[[#This Row],[Adj Close]]/AR935-1)</f>
        <v>-0.10769222214808394</v>
      </c>
      <c r="AT934" s="40">
        <v>38551</v>
      </c>
      <c r="AU934" s="42">
        <v>13.427924000000001</v>
      </c>
      <c r="AV934" s="39">
        <f>IF(ISBLANK(AU935),"",Short5[[#This Row],[Adj Close]]/AU935-1)</f>
        <v>3.2926924391136536E-2</v>
      </c>
      <c r="AZ934" s="40">
        <v>38551</v>
      </c>
      <c r="BA934" s="42">
        <v>11.635636999999999</v>
      </c>
      <c r="BB934" s="39">
        <f>IF(ISBLANK(BA935),"",Short7[[#This Row],[Adj Close]]/BA935-1)</f>
        <v>3.2871751780640723E-2</v>
      </c>
    </row>
    <row r="935" spans="1:54" x14ac:dyDescent="0.25">
      <c r="A935" s="40">
        <v>38544</v>
      </c>
      <c r="B935" s="42">
        <v>1227.920044</v>
      </c>
      <c r="C935" s="39">
        <f>IF(ISBLANK(B936), "", GSPC[[#This Row],[Adj Close]]/B936-1)</f>
        <v>1.3252404732218226E-2</v>
      </c>
      <c r="G935" s="32">
        <v>38544</v>
      </c>
      <c r="H935">
        <v>17.050004999999999</v>
      </c>
      <c r="I935" s="36">
        <f>IF(ISBLANK(H936),"",Long1[[#This Row],[Adj Close]]/H936-1)</f>
        <v>3.2843630306785387E-2</v>
      </c>
      <c r="P935" s="40">
        <v>38544</v>
      </c>
      <c r="Q935" s="38">
        <v>16.422982999999999</v>
      </c>
      <c r="R935" s="39">
        <f>IF(ISBLANK(Q936),"",Long4[[#This Row],[Adj Close]]/Q936-1)</f>
        <v>-4.7842444575885157E-2</v>
      </c>
      <c r="V935" s="40">
        <v>38544</v>
      </c>
      <c r="W935" s="38">
        <v>11</v>
      </c>
      <c r="X935" s="39">
        <f>IF(ISBLANK(W936),"",Long6[[#This Row],[Adj Close]]/W936-1)</f>
        <v>7.7874484654145704E-3</v>
      </c>
      <c r="AE935" s="32">
        <v>38544</v>
      </c>
      <c r="AF935" s="47">
        <v>54.676246999999996</v>
      </c>
      <c r="AG935" s="36">
        <f>IF(ISBLANK(AF936),"",Short0[[#This Row],[Adj Close]]/AF936-1)</f>
        <v>1.7856926777740867E-2</v>
      </c>
      <c r="AH935" s="40">
        <v>38544</v>
      </c>
      <c r="AI935" s="42">
        <v>32.477997000000002</v>
      </c>
      <c r="AJ935" s="39">
        <f>IF(ISBLANK(AH936),"",Short1[[#This Row],[Adj Close]]/AH936-1)</f>
        <v>-0.9991572256013701</v>
      </c>
      <c r="AN935" s="40">
        <v>38544</v>
      </c>
      <c r="AO935" s="42">
        <v>17.345541000000001</v>
      </c>
      <c r="AP935" s="39">
        <f>IF(ISBLANK(AO936),"",Short3[[#This Row],[Adj Close]]/AO936-1)</f>
        <v>-5.1514072935965327E-4</v>
      </c>
      <c r="AQ935" s="32">
        <v>38544</v>
      </c>
      <c r="AR935" s="47">
        <v>0.89922000000000002</v>
      </c>
      <c r="AS935" s="36">
        <f>IF(ISBLANK(AR936),"",Short4[[#This Row],[Adj Close]]/AR936-1)</f>
        <v>8.333363452037168E-2</v>
      </c>
      <c r="AT935" s="40">
        <v>38544</v>
      </c>
      <c r="AU935" s="42">
        <v>12.999878000000001</v>
      </c>
      <c r="AV935" s="39">
        <f>IF(ISBLANK(AU936),"",Short5[[#This Row],[Adj Close]]/AU936-1)</f>
        <v>6.752195456732446E-3</v>
      </c>
      <c r="AZ935" s="40">
        <v>38544</v>
      </c>
      <c r="BA935" s="42">
        <v>11.265326</v>
      </c>
      <c r="BB935" s="39">
        <f>IF(ISBLANK(BA936),"",Short7[[#This Row],[Adj Close]]/BA936-1)</f>
        <v>-4.0663778437130316E-2</v>
      </c>
    </row>
    <row r="936" spans="1:54" x14ac:dyDescent="0.25">
      <c r="A936" s="40">
        <v>38537</v>
      </c>
      <c r="B936" s="42">
        <v>1211.8599850000001</v>
      </c>
      <c r="C936" s="39">
        <f>IF(ISBLANK(B937), "", GSPC[[#This Row],[Adj Close]]/B937-1)</f>
        <v>1.4584277871196871E-2</v>
      </c>
      <c r="G936" s="32">
        <v>38537</v>
      </c>
      <c r="H936">
        <v>16.507828</v>
      </c>
      <c r="I936" s="36">
        <f>IF(ISBLANK(H937),"",Long1[[#This Row],[Adj Close]]/H937-1)</f>
        <v>-1.7260739977349449E-3</v>
      </c>
      <c r="P936" s="40">
        <v>38537</v>
      </c>
      <c r="Q936" s="38">
        <v>17.248177999999999</v>
      </c>
      <c r="R936" s="39">
        <f>IF(ISBLANK(Q937),"",Long4[[#This Row],[Adj Close]]/Q937-1)</f>
        <v>4.1700631204397709E-2</v>
      </c>
      <c r="V936" s="40">
        <v>38537</v>
      </c>
      <c r="W936" s="38">
        <v>10.914999999999999</v>
      </c>
      <c r="X936" s="39">
        <f>IF(ISBLANK(W937),"",Long6[[#This Row],[Adj Close]]/W937-1)</f>
        <v>5.1035146846412971E-2</v>
      </c>
      <c r="AE936" s="32">
        <v>38537</v>
      </c>
      <c r="AF936" s="47">
        <v>53.717025999999997</v>
      </c>
      <c r="AG936" s="36">
        <f>IF(ISBLANK(AF937),"",Short0[[#This Row],[Adj Close]]/AF937-1)</f>
        <v>3.3601389951425809E-2</v>
      </c>
      <c r="AH936" s="40">
        <v>38537</v>
      </c>
      <c r="AI936" s="42">
        <v>31.142748000000001</v>
      </c>
      <c r="AJ936" s="39">
        <f>IF(ISBLANK(AH937),"",Short1[[#This Row],[Adj Close]]/AH937-1)</f>
        <v>-0.9991917272774461</v>
      </c>
      <c r="AN936" s="40">
        <v>38537</v>
      </c>
      <c r="AO936" s="42">
        <v>17.354481</v>
      </c>
      <c r="AP936" s="39">
        <f>IF(ISBLANK(AO937),"",Short3[[#This Row],[Adj Close]]/AO937-1)</f>
        <v>2.1575760187233728E-2</v>
      </c>
      <c r="AQ936" s="32">
        <v>38537</v>
      </c>
      <c r="AR936" s="47">
        <v>0.83004900000000004</v>
      </c>
      <c r="AS936" s="36">
        <f>IF(ISBLANK(AR937),"",Short4[[#This Row],[Adj Close]]/AR937-1)</f>
        <v>5.2630978242260706E-2</v>
      </c>
      <c r="AT936" s="40">
        <v>38537</v>
      </c>
      <c r="AU936" s="42">
        <v>12.912689</v>
      </c>
      <c r="AV936" s="39">
        <f>IF(ISBLANK(AU937),"",Short5[[#This Row],[Adj Close]]/AU937-1)</f>
        <v>2.9709587470685195E-2</v>
      </c>
      <c r="AZ936" s="40">
        <v>38537</v>
      </c>
      <c r="BA936" s="42">
        <v>11.742834</v>
      </c>
      <c r="BB936" s="39">
        <f>IF(ISBLANK(BA937),"",Short7[[#This Row],[Adj Close]]/BA937-1)</f>
        <v>7.9749098916732208E-2</v>
      </c>
    </row>
    <row r="937" spans="1:54" x14ac:dyDescent="0.25">
      <c r="A937" s="40">
        <v>38530</v>
      </c>
      <c r="B937" s="42">
        <v>1194.4399410000001</v>
      </c>
      <c r="C937" s="39">
        <f>IF(ISBLANK(B938), "", GSPC[[#This Row],[Adj Close]]/B938-1)</f>
        <v>2.4085829032818307E-3</v>
      </c>
      <c r="G937" s="32">
        <v>38530</v>
      </c>
      <c r="H937">
        <v>16.536370999999999</v>
      </c>
      <c r="I937" s="36">
        <f>IF(ISBLANK(H938),"",Long1[[#This Row],[Adj Close]]/H938-1)</f>
        <v>2.3851755832932531E-2</v>
      </c>
      <c r="P937" s="40">
        <v>38530</v>
      </c>
      <c r="Q937" s="38">
        <v>16.557711000000001</v>
      </c>
      <c r="R937" s="39">
        <f>IF(ISBLANK(Q938),"",Long4[[#This Row],[Adj Close]]/Q938-1)</f>
        <v>5.7431379118182191E-2</v>
      </c>
      <c r="V937" s="40">
        <v>38530</v>
      </c>
      <c r="W937" s="38">
        <v>10.385</v>
      </c>
      <c r="X937" s="39">
        <f>IF(ISBLANK(W938),"",Long6[[#This Row],[Adj Close]]/W938-1)</f>
        <v>2.5679012345678931E-2</v>
      </c>
      <c r="AE937" s="32">
        <v>38530</v>
      </c>
      <c r="AF937" s="47">
        <v>51.970737</v>
      </c>
      <c r="AG937" s="36">
        <f>IF(ISBLANK(AF938),"",Short0[[#This Row],[Adj Close]]/AF938-1)</f>
        <v>3.5446329814207145E-2</v>
      </c>
      <c r="AH937" s="40">
        <v>38530</v>
      </c>
      <c r="AI937" s="42">
        <v>29.388369000000001</v>
      </c>
      <c r="AJ937" s="39">
        <f>IF(ISBLANK(AH938),"",Short1[[#This Row],[Adj Close]]/AH938-1)</f>
        <v>-0.99923712148586563</v>
      </c>
      <c r="AN937" s="40">
        <v>38530</v>
      </c>
      <c r="AO937" s="42">
        <v>16.987953000000001</v>
      </c>
      <c r="AP937" s="39">
        <f>IF(ISBLANK(AO938),"",Short3[[#This Row],[Adj Close]]/AO938-1)</f>
        <v>0</v>
      </c>
      <c r="AQ937" s="32">
        <v>38530</v>
      </c>
      <c r="AR937" s="47">
        <v>0.788547</v>
      </c>
      <c r="AS937" s="36">
        <f>IF(ISBLANK(AR938),"",Short4[[#This Row],[Adj Close]]/AR938-1)</f>
        <v>-1.7241185920404467E-2</v>
      </c>
      <c r="AT937" s="40">
        <v>38530</v>
      </c>
      <c r="AU937" s="42">
        <v>12.540127</v>
      </c>
      <c r="AV937" s="39">
        <f>IF(ISBLANK(AU938),"",Short5[[#This Row],[Adj Close]]/AU938-1)</f>
        <v>3.398681902783629E-2</v>
      </c>
      <c r="AZ937" s="40">
        <v>38530</v>
      </c>
      <c r="BA937" s="42">
        <v>10.875521000000001</v>
      </c>
      <c r="BB937" s="39">
        <f>IF(ISBLANK(BA938),"",Short7[[#This Row],[Adj Close]]/BA938-1)</f>
        <v>0.19742493854063636</v>
      </c>
    </row>
    <row r="938" spans="1:54" x14ac:dyDescent="0.25">
      <c r="A938" s="40">
        <v>38523</v>
      </c>
      <c r="B938" s="42">
        <v>1191.5699460000001</v>
      </c>
      <c r="C938" s="39">
        <f>IF(ISBLANK(B939), "", GSPC[[#This Row],[Adj Close]]/B939-1)</f>
        <v>-2.0863476049891139E-2</v>
      </c>
      <c r="G938" s="32">
        <v>38523</v>
      </c>
      <c r="H938">
        <v>16.151138</v>
      </c>
      <c r="I938" s="36">
        <f>IF(ISBLANK(H939),"",Long1[[#This Row],[Adj Close]]/H939-1)</f>
        <v>0</v>
      </c>
      <c r="P938" s="40">
        <v>38523</v>
      </c>
      <c r="Q938" s="38">
        <v>15.658426</v>
      </c>
      <c r="R938" s="39">
        <f>IF(ISBLANK(Q939),"",Long4[[#This Row],[Adj Close]]/Q939-1)</f>
        <v>-1.3160630428122655E-2</v>
      </c>
      <c r="V938" s="40">
        <v>38523</v>
      </c>
      <c r="W938" s="38">
        <v>10.125</v>
      </c>
      <c r="X938" s="39">
        <f>IF(ISBLANK(W939),"",Long6[[#This Row],[Adj Close]]/W939-1)</f>
        <v>1.2499999999999956E-2</v>
      </c>
      <c r="AE938" s="32">
        <v>38523</v>
      </c>
      <c r="AF938" s="47">
        <v>50.191628000000001</v>
      </c>
      <c r="AG938" s="36">
        <f>IF(ISBLANK(AF939),"",Short0[[#This Row],[Adj Close]]/AF939-1)</f>
        <v>-3.3470677849568808E-2</v>
      </c>
      <c r="AH938" s="40">
        <v>38523</v>
      </c>
      <c r="AI938" s="42">
        <v>28.999552000000001</v>
      </c>
      <c r="AJ938" s="39">
        <f>IF(ISBLANK(AH939),"",Short1[[#This Row],[Adj Close]]/AH939-1)</f>
        <v>-0.9992470777858552</v>
      </c>
      <c r="AN938" s="40">
        <v>38523</v>
      </c>
      <c r="AO938" s="42">
        <v>16.987953000000001</v>
      </c>
      <c r="AP938" s="39">
        <f>IF(ISBLANK(AO939),"",Short3[[#This Row],[Adj Close]]/AO939-1)</f>
        <v>-3.1503861794967891E-2</v>
      </c>
      <c r="AQ938" s="32">
        <v>38523</v>
      </c>
      <c r="AR938" s="47">
        <v>0.80238100000000001</v>
      </c>
      <c r="AS938" s="36">
        <f>IF(ISBLANK(AR939),"",Short4[[#This Row],[Adj Close]]/AR939-1)</f>
        <v>0.11538472231489516</v>
      </c>
      <c r="AT938" s="40">
        <v>38523</v>
      </c>
      <c r="AU938" s="42">
        <v>12.127936999999999</v>
      </c>
      <c r="AV938" s="39">
        <f>IF(ISBLANK(AU939),"",Short5[[#This Row],[Adj Close]]/AU939-1)</f>
        <v>5.4445600696730656E-2</v>
      </c>
      <c r="AZ938" s="40">
        <v>38523</v>
      </c>
      <c r="BA938" s="42">
        <v>9.0824239999999996</v>
      </c>
      <c r="BB938" s="39">
        <f>IF(ISBLANK(BA939),"",Short7[[#This Row],[Adj Close]]/BA939-1)</f>
        <v>-1.1665007729916299E-2</v>
      </c>
    </row>
    <row r="939" spans="1:54" x14ac:dyDescent="0.25">
      <c r="A939" s="40">
        <v>38516</v>
      </c>
      <c r="B939" s="42">
        <v>1216.959961</v>
      </c>
      <c r="C939" s="39">
        <f>IF(ISBLANK(B940), "", GSPC[[#This Row],[Adj Close]]/B940-1)</f>
        <v>1.5733093151711008E-2</v>
      </c>
      <c r="G939" s="32">
        <v>38516</v>
      </c>
      <c r="H939">
        <v>16.151138</v>
      </c>
      <c r="I939" s="36">
        <f>IF(ISBLANK(H940),"",Long1[[#This Row],[Adj Close]]/H940-1)</f>
        <v>-1.9913231719756896E-2</v>
      </c>
      <c r="P939" s="40">
        <v>38516</v>
      </c>
      <c r="Q939" s="38">
        <v>15.867248999999999</v>
      </c>
      <c r="R939" s="39">
        <f>IF(ISBLANK(Q940),"",Long4[[#This Row],[Adj Close]]/Q940-1)</f>
        <v>9.4817338731044698E-2</v>
      </c>
      <c r="V939" s="40">
        <v>38516</v>
      </c>
      <c r="W939" s="38">
        <v>10</v>
      </c>
      <c r="X939" s="39">
        <f>IF(ISBLANK(W940),"",Long6[[#This Row],[Adj Close]]/W940-1)</f>
        <v>2.0929045431342441E-2</v>
      </c>
      <c r="AE939" s="32">
        <v>38516</v>
      </c>
      <c r="AF939" s="47">
        <v>51.929752000000001</v>
      </c>
      <c r="AG939" s="36">
        <f>IF(ISBLANK(AF940),"",Short0[[#This Row],[Adj Close]]/AF940-1)</f>
        <v>7.647876042122137E-2</v>
      </c>
      <c r="AH939" s="40">
        <v>38516</v>
      </c>
      <c r="AI939" s="42">
        <v>29.200354000000001</v>
      </c>
      <c r="AJ939" s="39">
        <f>IF(ISBLANK(AH940),"",Short1[[#This Row],[Adj Close]]/AH940-1)</f>
        <v>-0.99924172650549226</v>
      </c>
      <c r="AN939" s="40">
        <v>38516</v>
      </c>
      <c r="AO939" s="42">
        <v>17.540548000000001</v>
      </c>
      <c r="AP939" s="39">
        <f>IF(ISBLANK(AO940),"",Short3[[#This Row],[Adj Close]]/AO940-1)</f>
        <v>0.13103407007949297</v>
      </c>
      <c r="AQ939" s="32">
        <v>38516</v>
      </c>
      <c r="AR939" s="47">
        <v>0.71937600000000002</v>
      </c>
      <c r="AS939" s="36">
        <f>IF(ISBLANK(AR940),"",Short4[[#This Row],[Adj Close]]/AR940-1)</f>
        <v>-0.1186439847344144</v>
      </c>
      <c r="AT939" s="40">
        <v>38516</v>
      </c>
      <c r="AU939" s="42">
        <v>11.501719</v>
      </c>
      <c r="AV939" s="39">
        <f>IF(ISBLANK(AU940),"",Short5[[#This Row],[Adj Close]]/AU940-1)</f>
        <v>4.9167974509940704E-2</v>
      </c>
      <c r="AZ939" s="40">
        <v>38516</v>
      </c>
      <c r="BA939" s="42">
        <v>9.1896210000000007</v>
      </c>
      <c r="BB939" s="39">
        <f>IF(ISBLANK(BA940),"",Short7[[#This Row],[Adj Close]]/BA940-1)</f>
        <v>-1.3598412590051678E-2</v>
      </c>
    </row>
    <row r="940" spans="1:54" x14ac:dyDescent="0.25">
      <c r="A940" s="40">
        <v>38509</v>
      </c>
      <c r="B940" s="42">
        <v>1198.1099850000001</v>
      </c>
      <c r="C940" s="39">
        <f>IF(ISBLANK(B941), "", GSPC[[#This Row],[Adj Close]]/B941-1)</f>
        <v>1.7474331240709962E-3</v>
      </c>
      <c r="G940" s="32">
        <v>38509</v>
      </c>
      <c r="H940">
        <v>16.479293999999999</v>
      </c>
      <c r="I940" s="36">
        <f>IF(ISBLANK(H941),"",Long1[[#This Row],[Adj Close]]/H941-1)</f>
        <v>2.302932706245775E-2</v>
      </c>
      <c r="P940" s="40">
        <v>38509</v>
      </c>
      <c r="Q940" s="38">
        <v>14.493055999999999</v>
      </c>
      <c r="R940" s="39">
        <f>IF(ISBLANK(Q941),"",Long4[[#This Row],[Adj Close]]/Q941-1)</f>
        <v>7.1704305701270288E-2</v>
      </c>
      <c r="V940" s="40">
        <v>38509</v>
      </c>
      <c r="W940" s="38">
        <v>9.7949999999999999</v>
      </c>
      <c r="X940" s="39">
        <f>IF(ISBLANK(W941),"",Long6[[#This Row],[Adj Close]]/W941-1)</f>
        <v>3.9257294429708045E-2</v>
      </c>
      <c r="AE940" s="32">
        <v>38509</v>
      </c>
      <c r="AF940" s="47">
        <v>48.240386999999998</v>
      </c>
      <c r="AG940" s="36">
        <f>IF(ISBLANK(AF941),"",Short0[[#This Row],[Adj Close]]/AF941-1)</f>
        <v>1.5320161203007387E-3</v>
      </c>
      <c r="AH940" s="40">
        <v>38509</v>
      </c>
      <c r="AI940" s="42">
        <v>25.188199999999998</v>
      </c>
      <c r="AJ940" s="39">
        <f>IF(ISBLANK(AH941),"",Short1[[#This Row],[Adj Close]]/AH941-1)</f>
        <v>-0.99934579502363519</v>
      </c>
      <c r="AN940" s="40">
        <v>38509</v>
      </c>
      <c r="AO940" s="42">
        <v>15.508417</v>
      </c>
      <c r="AP940" s="39">
        <f>IF(ISBLANK(AO941),"",Short3[[#This Row],[Adj Close]]/AO941-1)</f>
        <v>2.5943473146016638E-2</v>
      </c>
      <c r="AQ940" s="32">
        <v>38509</v>
      </c>
      <c r="AR940" s="47">
        <v>0.81621500000000002</v>
      </c>
      <c r="AS940" s="36">
        <f>IF(ISBLANK(AR941),"",Short4[[#This Row],[Adj Close]]/AR941-1)</f>
        <v>-7.8125247067380776E-2</v>
      </c>
      <c r="AT940" s="40">
        <v>38509</v>
      </c>
      <c r="AU940" s="42">
        <v>10.962705</v>
      </c>
      <c r="AV940" s="39">
        <f>IF(ISBLANK(AU941),"",Short5[[#This Row],[Adj Close]]/AU941-1)</f>
        <v>1.691210314732694E-2</v>
      </c>
      <c r="AZ940" s="40">
        <v>38509</v>
      </c>
      <c r="BA940" s="42">
        <v>9.3163079999999994</v>
      </c>
      <c r="BB940" s="39">
        <f>IF(ISBLANK(BA941),"",Short7[[#This Row],[Adj Close]]/BA941-1)</f>
        <v>3.8002261557894323E-2</v>
      </c>
    </row>
    <row r="941" spans="1:54" x14ac:dyDescent="0.25">
      <c r="A941" s="40">
        <v>38502</v>
      </c>
      <c r="B941" s="42">
        <v>1196.0200199999999</v>
      </c>
      <c r="C941" s="39">
        <f>IF(ISBLANK(B942), "", GSPC[[#This Row],[Adj Close]]/B942-1)</f>
        <v>-2.3023481649944166E-3</v>
      </c>
      <c r="G941" s="32">
        <v>38502</v>
      </c>
      <c r="H941">
        <v>16.108329999999999</v>
      </c>
      <c r="I941" s="36">
        <f>IF(ISBLANK(H942),"",Long1[[#This Row],[Adj Close]]/H942-1)</f>
        <v>1.7116672220029994E-2</v>
      </c>
      <c r="P941" s="40">
        <v>38502</v>
      </c>
      <c r="Q941" s="38">
        <v>13.523372</v>
      </c>
      <c r="R941" s="39">
        <f>IF(ISBLANK(Q942),"",Long4[[#This Row],[Adj Close]]/Q942-1)</f>
        <v>2.9186211826008446E-2</v>
      </c>
      <c r="V941" s="40">
        <v>38502</v>
      </c>
      <c r="W941" s="38">
        <v>9.4250000000000007</v>
      </c>
      <c r="X941" s="39">
        <f>IF(ISBLANK(W942),"",Long6[[#This Row],[Adj Close]]/W942-1)</f>
        <v>1.9194376858610473E-2</v>
      </c>
      <c r="AE941" s="32">
        <v>38502</v>
      </c>
      <c r="AF941" s="47">
        <v>48.166595000000001</v>
      </c>
      <c r="AG941" s="36">
        <f>IF(ISBLANK(AF942),"",Short0[[#This Row],[Adj Close]]/AF942-1)</f>
        <v>2.0674192684361659E-2</v>
      </c>
      <c r="AH941" s="40">
        <v>38502</v>
      </c>
      <c r="AI941" s="42">
        <v>24.286629000000001</v>
      </c>
      <c r="AJ941" s="39">
        <f>IF(ISBLANK(AH942),"",Short1[[#This Row],[Adj Close]]/AH942-1)</f>
        <v>-0.99936909653201711</v>
      </c>
      <c r="AN941" s="40">
        <v>38502</v>
      </c>
      <c r="AO941" s="42">
        <v>15.116249</v>
      </c>
      <c r="AP941" s="39">
        <f>IF(ISBLANK(AO942),"",Short3[[#This Row],[Adj Close]]/AO942-1)</f>
        <v>1.8618593728415567E-2</v>
      </c>
      <c r="AQ941" s="32">
        <v>38502</v>
      </c>
      <c r="AR941" s="47">
        <v>0.88538600000000001</v>
      </c>
      <c r="AS941" s="36">
        <f>IF(ISBLANK(AR942),"",Short4[[#This Row],[Adj Close]]/AR942-1)</f>
        <v>-7.2463980673757589E-2</v>
      </c>
      <c r="AT941" s="40">
        <v>38502</v>
      </c>
      <c r="AU941" s="42">
        <v>10.780386</v>
      </c>
      <c r="AV941" s="39">
        <f>IF(ISBLANK(AU942),"",Short5[[#This Row],[Adj Close]]/AU942-1)</f>
        <v>4.4546875705504085E-2</v>
      </c>
      <c r="AZ941" s="40">
        <v>38502</v>
      </c>
      <c r="BA941" s="42">
        <v>8.9752290000000006</v>
      </c>
      <c r="BB941" s="39">
        <f>IF(ISBLANK(BA942),"",Short7[[#This Row],[Adj Close]]/BA942-1)</f>
        <v>-2.2293002650580429E-2</v>
      </c>
    </row>
    <row r="942" spans="1:54" x14ac:dyDescent="0.25">
      <c r="A942" s="40">
        <v>38495</v>
      </c>
      <c r="B942" s="42">
        <v>1198.780029</v>
      </c>
      <c r="C942" s="39">
        <f>IF(ISBLANK(B943), "", GSPC[[#This Row],[Adj Close]]/B943-1)</f>
        <v>7.9880261741114289E-3</v>
      </c>
      <c r="G942" s="32">
        <v>38495</v>
      </c>
      <c r="H942">
        <v>15.837249</v>
      </c>
      <c r="I942" s="36">
        <f>IF(ISBLANK(H943),"",Long1[[#This Row],[Adj Close]]/H943-1)</f>
        <v>1.5553622562031633E-2</v>
      </c>
      <c r="P942" s="40">
        <v>38495</v>
      </c>
      <c r="Q942" s="38">
        <v>13.139868999999999</v>
      </c>
      <c r="R942" s="39">
        <f>IF(ISBLANK(Q943),"",Long4[[#This Row],[Adj Close]]/Q943-1)</f>
        <v>8.0796869441479791E-2</v>
      </c>
      <c r="V942" s="40">
        <v>38495</v>
      </c>
      <c r="W942" s="38">
        <v>9.2475000000000005</v>
      </c>
      <c r="X942" s="39">
        <f>IF(ISBLANK(W943),"",Long6[[#This Row],[Adj Close]]/W943-1)</f>
        <v>4.8469387755102122E-2</v>
      </c>
      <c r="AE942" s="32">
        <v>38495</v>
      </c>
      <c r="AF942" s="47">
        <v>47.190959999999997</v>
      </c>
      <c r="AG942" s="36">
        <f>IF(ISBLANK(AF943),"",Short0[[#This Row],[Adj Close]]/AF943-1)</f>
        <v>3.5624176361958471E-2</v>
      </c>
      <c r="AH942" s="40">
        <v>38495</v>
      </c>
      <c r="AI942" s="42">
        <v>23.436329000000001</v>
      </c>
      <c r="AJ942" s="39">
        <f>IF(ISBLANK(AH943),"",Short1[[#This Row],[Adj Close]]/AH943-1)</f>
        <v>-0.99939107438682184</v>
      </c>
      <c r="AN942" s="40">
        <v>38495</v>
      </c>
      <c r="AO942" s="42">
        <v>14.83995</v>
      </c>
      <c r="AP942" s="39">
        <f>IF(ISBLANK(AO943),"",Short3[[#This Row],[Adj Close]]/AO943-1)</f>
        <v>3.223800038409963E-2</v>
      </c>
      <c r="AQ942" s="32">
        <v>38495</v>
      </c>
      <c r="AR942" s="47">
        <v>0.95455699999999999</v>
      </c>
      <c r="AS942" s="36">
        <f>IF(ISBLANK(AR943),"",Short4[[#This Row],[Adj Close]]/AR943-1)</f>
        <v>0.32692361157447558</v>
      </c>
      <c r="AT942" s="40">
        <v>38495</v>
      </c>
      <c r="AU942" s="42">
        <v>10.320634</v>
      </c>
      <c r="AV942" s="39">
        <f>IF(ISBLANK(AU943),"",Short5[[#This Row],[Adj Close]]/AU943-1)</f>
        <v>1.5382177383065354E-3</v>
      </c>
      <c r="AZ942" s="40">
        <v>38495</v>
      </c>
      <c r="BA942" s="42">
        <v>9.1798760000000001</v>
      </c>
      <c r="BB942" s="39">
        <f>IF(ISBLANK(BA943),"",Short7[[#This Row],[Adj Close]]/BA943-1)</f>
        <v>-2.2821471861508624E-2</v>
      </c>
    </row>
    <row r="943" spans="1:54" x14ac:dyDescent="0.25">
      <c r="A943" s="40">
        <v>38488</v>
      </c>
      <c r="B943" s="42">
        <v>1189.280029</v>
      </c>
      <c r="C943" s="39">
        <f>IF(ISBLANK(B944), "", GSPC[[#This Row],[Adj Close]]/B944-1)</f>
        <v>3.0527254888578881E-2</v>
      </c>
      <c r="G943" s="32">
        <v>38488</v>
      </c>
      <c r="H943">
        <v>15.594695</v>
      </c>
      <c r="I943" s="36">
        <f>IF(ISBLANK(H944),"",Long1[[#This Row],[Adj Close]]/H944-1)</f>
        <v>3.2105836896026752E-2</v>
      </c>
      <c r="P943" s="40">
        <v>38488</v>
      </c>
      <c r="Q943" s="38">
        <v>12.157575</v>
      </c>
      <c r="R943" s="39">
        <f>IF(ISBLANK(Q944),"",Long4[[#This Row],[Adj Close]]/Q944-1)</f>
        <v>-8.2327391549501527E-3</v>
      </c>
      <c r="V943" s="40">
        <v>38488</v>
      </c>
      <c r="W943" s="38">
        <v>8.82</v>
      </c>
      <c r="X943" s="39">
        <f>IF(ISBLANK(W944),"",Long6[[#This Row],[Adj Close]]/W944-1)</f>
        <v>0.10838831291234685</v>
      </c>
      <c r="AE943" s="32">
        <v>38488</v>
      </c>
      <c r="AF943" s="47">
        <v>45.56765</v>
      </c>
      <c r="AG943" s="36">
        <f>IF(ISBLANK(AF944),"",Short0[[#This Row],[Adj Close]]/AF944-1)</f>
        <v>8.3642000153862694E-2</v>
      </c>
      <c r="AH943" s="40">
        <v>38488</v>
      </c>
      <c r="AI943" s="42">
        <v>23.226987999999999</v>
      </c>
      <c r="AJ943" s="39">
        <f>IF(ISBLANK(AH944),"",Short1[[#This Row],[Adj Close]]/AH944-1)</f>
        <v>-0.99939640373171179</v>
      </c>
      <c r="AN943" s="40">
        <v>38488</v>
      </c>
      <c r="AO943" s="42">
        <v>14.376481</v>
      </c>
      <c r="AP943" s="39">
        <f>IF(ISBLANK(AO944),"",Short3[[#This Row],[Adj Close]]/AO944-1)</f>
        <v>7.4954141781173877E-3</v>
      </c>
      <c r="AQ943" s="32">
        <v>38488</v>
      </c>
      <c r="AR943" s="47">
        <v>0.71937600000000002</v>
      </c>
      <c r="AS943" s="36">
        <f>IF(ISBLANK(AR944),"",Short4[[#This Row],[Adj Close]]/AR944-1)</f>
        <v>-1.8867718661774946E-2</v>
      </c>
      <c r="AT943" s="40">
        <v>38488</v>
      </c>
      <c r="AU943" s="42">
        <v>10.304783</v>
      </c>
      <c r="AV943" s="39">
        <f>IF(ISBLANK(AU944),"",Short5[[#This Row],[Adj Close]]/AU944-1)</f>
        <v>8.5338144383979575E-3</v>
      </c>
      <c r="AZ943" s="40">
        <v>38488</v>
      </c>
      <c r="BA943" s="42">
        <v>9.3942669999999993</v>
      </c>
      <c r="BB943" s="39">
        <f>IF(ISBLANK(BA944),"",Short7[[#This Row],[Adj Close]]/BA944-1)</f>
        <v>6.755266246476066E-2</v>
      </c>
    </row>
    <row r="944" spans="1:54" x14ac:dyDescent="0.25">
      <c r="A944" s="40">
        <v>38481</v>
      </c>
      <c r="B944" s="42">
        <v>1154.0500489999999</v>
      </c>
      <c r="C944" s="39">
        <f>IF(ISBLANK(B945), "", GSPC[[#This Row],[Adj Close]]/B945-1)</f>
        <v>-1.4769221286943579E-2</v>
      </c>
      <c r="G944" s="32">
        <v>38481</v>
      </c>
      <c r="H944">
        <v>15.109589</v>
      </c>
      <c r="I944" s="36">
        <f>IF(ISBLANK(H945),"",Long1[[#This Row],[Adj Close]]/H945-1)</f>
        <v>-1.8535503414043419E-2</v>
      </c>
      <c r="P944" s="40">
        <v>38481</v>
      </c>
      <c r="Q944" s="38">
        <v>12.258495999999999</v>
      </c>
      <c r="R944" s="39">
        <f>IF(ISBLANK(Q945),"",Long4[[#This Row],[Adj Close]]/Q945-1)</f>
        <v>-7.4892350594518708E-2</v>
      </c>
      <c r="V944" s="40">
        <v>38481</v>
      </c>
      <c r="W944" s="38">
        <v>7.9574999999999996</v>
      </c>
      <c r="X944" s="39">
        <f>IF(ISBLANK(W945),"",Long6[[#This Row],[Adj Close]]/W945-1)</f>
        <v>1.079707843759925E-2</v>
      </c>
      <c r="AE944" s="32">
        <v>38481</v>
      </c>
      <c r="AF944" s="47">
        <v>42.050465000000003</v>
      </c>
      <c r="AG944" s="36">
        <f>IF(ISBLANK(AF945),"",Short0[[#This Row],[Adj Close]]/AF945-1)</f>
        <v>-2.9618552694268274E-2</v>
      </c>
      <c r="AH944" s="40">
        <v>38481</v>
      </c>
      <c r="AI944" s="42">
        <v>21.406759000000001</v>
      </c>
      <c r="AJ944" s="39">
        <f>IF(ISBLANK(AH945),"",Short1[[#This Row],[Adj Close]]/AH945-1)</f>
        <v>-0.99944360453812964</v>
      </c>
      <c r="AN944" s="40">
        <v>38481</v>
      </c>
      <c r="AO944" s="42">
        <v>14.269525</v>
      </c>
      <c r="AP944" s="39">
        <f>IF(ISBLANK(AO945),"",Short3[[#This Row],[Adj Close]]/AO945-1)</f>
        <v>-1.9595886920121819E-2</v>
      </c>
      <c r="AQ944" s="32">
        <v>38481</v>
      </c>
      <c r="AR944" s="47">
        <v>0.73321000000000003</v>
      </c>
      <c r="AS944" s="36">
        <f>IF(ISBLANK(AR945),"",Short4[[#This Row],[Adj Close]]/AR945-1)</f>
        <v>-0.29333379595628983</v>
      </c>
      <c r="AT944" s="40">
        <v>38481</v>
      </c>
      <c r="AU944" s="42">
        <v>10.217587999999999</v>
      </c>
      <c r="AV944" s="39">
        <f>IF(ISBLANK(AU945),"",Short5[[#This Row],[Adj Close]]/AU945-1)</f>
        <v>-7.6647994045775159E-2</v>
      </c>
      <c r="AZ944" s="40">
        <v>38481</v>
      </c>
      <c r="BA944" s="42">
        <v>8.7998159999999999</v>
      </c>
      <c r="BB944" s="39">
        <f>IF(ISBLANK(BA945),"",Short7[[#This Row],[Adj Close]]/BA945-1)</f>
        <v>-6.035397846435786E-2</v>
      </c>
    </row>
    <row r="945" spans="1:54" x14ac:dyDescent="0.25">
      <c r="A945" s="40">
        <v>38474</v>
      </c>
      <c r="B945" s="42">
        <v>1171.349976</v>
      </c>
      <c r="C945" s="39">
        <f>IF(ISBLANK(B946), "", GSPC[[#This Row],[Adj Close]]/B946-1)</f>
        <v>1.2534036651957292E-2</v>
      </c>
      <c r="G945" s="32">
        <v>38474</v>
      </c>
      <c r="H945">
        <v>15.394942</v>
      </c>
      <c r="I945" s="36">
        <f>IF(ISBLANK(H946),"",Long1[[#This Row],[Adj Close]]/H946-1)</f>
        <v>3.9499088518930581E-2</v>
      </c>
      <c r="P945" s="40">
        <v>38474</v>
      </c>
      <c r="Q945" s="38">
        <v>13.250885999999999</v>
      </c>
      <c r="R945" s="39">
        <f>IF(ISBLANK(Q946),"",Long4[[#This Row],[Adj Close]]/Q946-1)</f>
        <v>6.8638539884125382E-2</v>
      </c>
      <c r="V945" s="40">
        <v>38474</v>
      </c>
      <c r="W945" s="38">
        <v>7.8724999999999996</v>
      </c>
      <c r="X945" s="39">
        <f>IF(ISBLANK(W946),"",Long6[[#This Row],[Adj Close]]/W946-1)</f>
        <v>1.2214721954355579E-2</v>
      </c>
      <c r="AE945" s="32">
        <v>38474</v>
      </c>
      <c r="AF945" s="47">
        <v>43.333953999999999</v>
      </c>
      <c r="AG945" s="36">
        <f>IF(ISBLANK(AF946),"",Short0[[#This Row],[Adj Close]]/AF946-1)</f>
        <v>2.9725972932155287E-2</v>
      </c>
      <c r="AH945" s="40">
        <v>38474</v>
      </c>
      <c r="AI945" s="42">
        <v>22.017775</v>
      </c>
      <c r="AJ945" s="39">
        <f>IF(ISBLANK(AH946),"",Short1[[#This Row],[Adj Close]]/AH946-1)</f>
        <v>-0.99942761912808387</v>
      </c>
      <c r="AN945" s="40">
        <v>38474</v>
      </c>
      <c r="AO945" s="42">
        <v>14.554738</v>
      </c>
      <c r="AP945" s="39">
        <f>IF(ISBLANK(AO946),"",Short3[[#This Row],[Adj Close]]/AO946-1)</f>
        <v>-1.0303096817694812E-2</v>
      </c>
      <c r="AQ945" s="32">
        <v>38474</v>
      </c>
      <c r="AR945" s="47">
        <v>1.0375620000000001</v>
      </c>
      <c r="AS945" s="36">
        <f>IF(ISBLANK(AR946),"",Short4[[#This Row],[Adj Close]]/AR946-1)</f>
        <v>-3.8461110740419358E-2</v>
      </c>
      <c r="AT945" s="40">
        <v>38474</v>
      </c>
      <c r="AU945" s="42">
        <v>11.065756</v>
      </c>
      <c r="AV945" s="39">
        <f>IF(ISBLANK(AU946),"",Short5[[#This Row],[Adj Close]]/AU946-1)</f>
        <v>8.6381612669220731E-2</v>
      </c>
      <c r="AZ945" s="40">
        <v>38474</v>
      </c>
      <c r="BA945" s="42">
        <v>9.3650330000000004</v>
      </c>
      <c r="BB945" s="39">
        <f>IF(ISBLANK(BA946),"",Short7[[#This Row],[Adj Close]]/BA946-1)</f>
        <v>0.16062813741838311</v>
      </c>
    </row>
    <row r="946" spans="1:54" x14ac:dyDescent="0.25">
      <c r="A946" s="40">
        <v>38467</v>
      </c>
      <c r="B946" s="42">
        <v>1156.849976</v>
      </c>
      <c r="C946" s="39">
        <f>IF(ISBLANK(B947), "", GSPC[[#This Row],[Adj Close]]/B947-1)</f>
        <v>4.1054586505981927E-3</v>
      </c>
      <c r="G946" s="32">
        <v>38467</v>
      </c>
      <c r="H946">
        <v>14.809962000000001</v>
      </c>
      <c r="I946" s="36">
        <f>IF(ISBLANK(H947),"",Long1[[#This Row],[Adj Close]]/H947-1)</f>
        <v>-2.6266607834872224E-2</v>
      </c>
      <c r="P946" s="40">
        <v>38467</v>
      </c>
      <c r="Q946" s="38">
        <v>12.399782999999999</v>
      </c>
      <c r="R946" s="39">
        <f>IF(ISBLANK(Q947),"",Long4[[#This Row],[Adj Close]]/Q947-1)</f>
        <v>-2.8722281383296022E-2</v>
      </c>
      <c r="V946" s="40">
        <v>38467</v>
      </c>
      <c r="W946" s="38">
        <v>7.7774999999999999</v>
      </c>
      <c r="X946" s="39">
        <f>IF(ISBLANK(W947),"",Long6[[#This Row],[Adj Close]]/W947-1)</f>
        <v>-2.2313010685103718E-2</v>
      </c>
      <c r="AE946" s="32">
        <v>38467</v>
      </c>
      <c r="AF946" s="47">
        <v>42.082996000000001</v>
      </c>
      <c r="AG946" s="36">
        <f>IF(ISBLANK(AF947),"",Short0[[#This Row],[Adj Close]]/AF947-1)</f>
        <v>-2.0551728060838381E-2</v>
      </c>
      <c r="AH946" s="40">
        <v>38467</v>
      </c>
      <c r="AI946" s="42">
        <v>21.509312000000001</v>
      </c>
      <c r="AJ946" s="39">
        <f>IF(ISBLANK(AH947),"",Short1[[#This Row],[Adj Close]]/AH947-1)</f>
        <v>-0.99944073551742074</v>
      </c>
      <c r="AN946" s="40">
        <v>38467</v>
      </c>
      <c r="AO946" s="42">
        <v>14.706258</v>
      </c>
      <c r="AP946" s="39">
        <f>IF(ISBLANK(AO947),"",Short3[[#This Row],[Adj Close]]/AO947-1)</f>
        <v>-9.6036989231902403E-3</v>
      </c>
      <c r="AQ946" s="32">
        <v>38467</v>
      </c>
      <c r="AR946" s="47">
        <v>1.079064</v>
      </c>
      <c r="AS946" s="36">
        <f>IF(ISBLANK(AR947),"",Short4[[#This Row],[Adj Close]]/AR947-1)</f>
        <v>-0.17894760870309578</v>
      </c>
      <c r="AT946" s="40">
        <v>38467</v>
      </c>
      <c r="AU946" s="42">
        <v>10.185883</v>
      </c>
      <c r="AV946" s="39">
        <f>IF(ISBLANK(AU947),"",Short5[[#This Row],[Adj Close]]/AU947-1)</f>
        <v>-4.6474099330410246E-3</v>
      </c>
      <c r="AZ946" s="40">
        <v>38467</v>
      </c>
      <c r="BA946" s="42">
        <v>8.0689349999999997</v>
      </c>
      <c r="BB946" s="39">
        <f>IF(ISBLANK(BA947),"",Short7[[#This Row],[Adj Close]]/BA947-1)</f>
        <v>0.10106384720729533</v>
      </c>
    </row>
    <row r="947" spans="1:54" x14ac:dyDescent="0.25">
      <c r="A947" s="40">
        <v>38460</v>
      </c>
      <c r="B947" s="42">
        <v>1152.119995</v>
      </c>
      <c r="C947" s="39">
        <f>IF(ISBLANK(B948), "", GSPC[[#This Row],[Adj Close]]/B948-1)</f>
        <v>8.3142252381116499E-3</v>
      </c>
      <c r="G947" s="32">
        <v>38460</v>
      </c>
      <c r="H947">
        <v>15.209463</v>
      </c>
      <c r="I947" s="36">
        <f>IF(ISBLANK(H948),"",Long1[[#This Row],[Adj Close]]/H948-1)</f>
        <v>-3.1789306349623847E-2</v>
      </c>
      <c r="P947" s="40">
        <v>38460</v>
      </c>
      <c r="Q947" s="38">
        <v>12.766465</v>
      </c>
      <c r="R947" s="39">
        <f>IF(ISBLANK(Q948),"",Long4[[#This Row],[Adj Close]]/Q948-1)</f>
        <v>6.1538379667166687E-2</v>
      </c>
      <c r="V947" s="40">
        <v>38460</v>
      </c>
      <c r="W947" s="38">
        <v>7.9550000000000001</v>
      </c>
      <c r="X947" s="39">
        <f>IF(ISBLANK(W948),"",Long6[[#This Row],[Adj Close]]/W948-1)</f>
        <v>-9.0314543755839471E-3</v>
      </c>
      <c r="AE947" s="32">
        <v>38460</v>
      </c>
      <c r="AF947" s="47">
        <v>42.966022000000002</v>
      </c>
      <c r="AG947" s="36">
        <f>IF(ISBLANK(AF948),"",Short0[[#This Row],[Adj Close]]/AF948-1)</f>
        <v>-8.4906168497801415E-3</v>
      </c>
      <c r="AH947" s="40">
        <v>38460</v>
      </c>
      <c r="AI947" s="42">
        <v>20.753039999999999</v>
      </c>
      <c r="AJ947" s="39">
        <f>IF(ISBLANK(AH948),"",Short1[[#This Row],[Adj Close]]/AH948-1)</f>
        <v>-0.99946030114685458</v>
      </c>
      <c r="AN947" s="40">
        <v>38460</v>
      </c>
      <c r="AO947" s="42">
        <v>14.848862</v>
      </c>
      <c r="AP947" s="39">
        <f>IF(ISBLANK(AO948),"",Short3[[#This Row],[Adj Close]]/AO948-1)</f>
        <v>-1.1862485169314763E-2</v>
      </c>
      <c r="AQ947" s="32">
        <v>38460</v>
      </c>
      <c r="AR947" s="47">
        <v>1.3142450000000001</v>
      </c>
      <c r="AS947" s="36">
        <f>IF(ISBLANK(AR948),"",Short4[[#This Row],[Adj Close]]/AR948-1)</f>
        <v>-2.0618326225321448E-2</v>
      </c>
      <c r="AT947" s="40">
        <v>38460</v>
      </c>
      <c r="AU947" s="42">
        <v>10.233442</v>
      </c>
      <c r="AV947" s="39">
        <f>IF(ISBLANK(AU948),"",Short5[[#This Row],[Adj Close]]/AU948-1)</f>
        <v>4.6691091975039622E-3</v>
      </c>
      <c r="AZ947" s="40">
        <v>38460</v>
      </c>
      <c r="BA947" s="42">
        <v>7.3283079999999998</v>
      </c>
      <c r="BB947" s="39">
        <f>IF(ISBLANK(BA948),"",Short7[[#This Row],[Adj Close]]/BA948-1)</f>
        <v>0.27027016720476382</v>
      </c>
    </row>
    <row r="948" spans="1:54" x14ac:dyDescent="0.25">
      <c r="A948" s="40">
        <v>38453</v>
      </c>
      <c r="B948" s="42">
        <v>1142.619995</v>
      </c>
      <c r="C948" s="39">
        <f>IF(ISBLANK(B949), "", GSPC[[#This Row],[Adj Close]]/B949-1)</f>
        <v>-3.2661664070793739E-2</v>
      </c>
      <c r="G948" s="32">
        <v>38453</v>
      </c>
      <c r="H948">
        <v>15.708836</v>
      </c>
      <c r="I948" s="36">
        <f>IF(ISBLANK(H949),"",Long1[[#This Row],[Adj Close]]/H949-1)</f>
        <v>-2.2758839882132675E-2</v>
      </c>
      <c r="P948" s="40">
        <v>38453</v>
      </c>
      <c r="Q948" s="38">
        <v>12.026381000000001</v>
      </c>
      <c r="R948" s="39">
        <f>IF(ISBLANK(Q949),"",Long4[[#This Row],[Adj Close]]/Q949-1)</f>
        <v>-9.4248699106387779E-2</v>
      </c>
      <c r="V948" s="40">
        <v>38453</v>
      </c>
      <c r="W948" s="38">
        <v>8.0274999999999999</v>
      </c>
      <c r="X948" s="39">
        <f>IF(ISBLANK(W949),"",Long6[[#This Row],[Adj Close]]/W949-1)</f>
        <v>3.5806451612903301E-2</v>
      </c>
      <c r="AE948" s="32">
        <v>38453</v>
      </c>
      <c r="AF948" s="47">
        <v>43.333953999999999</v>
      </c>
      <c r="AG948" s="36">
        <f>IF(ISBLANK(AF949),"",Short0[[#This Row],[Adj Close]]/AF949-1)</f>
        <v>-6.9522307611175616E-2</v>
      </c>
      <c r="AH948" s="40">
        <v>38453</v>
      </c>
      <c r="AI948" s="42">
        <v>20.761568</v>
      </c>
      <c r="AJ948" s="39">
        <f>IF(ISBLANK(AH949),"",Short1[[#This Row],[Adj Close]]/AH949-1)</f>
        <v>-0.99945998106434997</v>
      </c>
      <c r="AN948" s="40">
        <v>38453</v>
      </c>
      <c r="AO948" s="42">
        <v>15.027120999999999</v>
      </c>
      <c r="AP948" s="39">
        <f>IF(ISBLANK(AO949),"",Short3[[#This Row],[Adj Close]]/AO949-1)</f>
        <v>-3.3810881656706315E-2</v>
      </c>
      <c r="AQ948" s="32">
        <v>38453</v>
      </c>
      <c r="AR948" s="47">
        <v>1.3419129999999999</v>
      </c>
      <c r="AS948" s="36">
        <f>IF(ISBLANK(AR949),"",Short4[[#This Row],[Adj Close]]/AR949-1)</f>
        <v>-3.000037588115223E-2</v>
      </c>
      <c r="AT948" s="40">
        <v>38453</v>
      </c>
      <c r="AU948" s="42">
        <v>10.185883</v>
      </c>
      <c r="AV948" s="39">
        <f>IF(ISBLANK(AU949),"",Short5[[#This Row],[Adj Close]]/AU949-1)</f>
        <v>-0.16612569821197154</v>
      </c>
      <c r="AZ948" s="40">
        <v>38453</v>
      </c>
      <c r="BA948" s="42">
        <v>5.7690939999999999</v>
      </c>
      <c r="BB948" s="39">
        <f>IF(ISBLANK(BA949),"",Short7[[#This Row],[Adj Close]]/BA949-1)</f>
        <v>-8.359134208871366E-2</v>
      </c>
    </row>
    <row r="949" spans="1:54" x14ac:dyDescent="0.25">
      <c r="A949" s="40">
        <v>38446</v>
      </c>
      <c r="B949" s="42">
        <v>1181.1999510000001</v>
      </c>
      <c r="C949" s="39">
        <f>IF(ISBLANK(B950), "", GSPC[[#This Row],[Adj Close]]/B950-1)</f>
        <v>7.0592254283277089E-3</v>
      </c>
      <c r="G949" s="32">
        <v>38446</v>
      </c>
      <c r="H949">
        <v>16.074677000000001</v>
      </c>
      <c r="I949" s="36">
        <f>IF(ISBLANK(H950),"",Long1[[#This Row],[Adj Close]]/H950-1)</f>
        <v>3.6970833472297793E-2</v>
      </c>
      <c r="P949" s="40">
        <v>38446</v>
      </c>
      <c r="Q949" s="38">
        <v>13.277796</v>
      </c>
      <c r="R949" s="39">
        <f>IF(ISBLANK(Q950),"",Long4[[#This Row],[Adj Close]]/Q950-1)</f>
        <v>-4.8915694944369759E-2</v>
      </c>
      <c r="V949" s="40">
        <v>38446</v>
      </c>
      <c r="W949" s="38">
        <v>7.75</v>
      </c>
      <c r="X949" s="39">
        <f>IF(ISBLANK(W950),"",Long6[[#This Row],[Adj Close]]/W950-1)</f>
        <v>3.3333333333333437E-2</v>
      </c>
      <c r="AE949" s="32">
        <v>38446</v>
      </c>
      <c r="AF949" s="47">
        <v>46.571728</v>
      </c>
      <c r="AG949" s="36">
        <f>IF(ISBLANK(AF950),"",Short0[[#This Row],[Adj Close]]/AF950-1)</f>
        <v>-5.7603769029604956E-3</v>
      </c>
      <c r="AH949" s="40">
        <v>38446</v>
      </c>
      <c r="AI949" s="42">
        <v>21.499102000000001</v>
      </c>
      <c r="AJ949" s="39">
        <f>IF(ISBLANK(AH950),"",Short1[[#This Row],[Adj Close]]/AH950-1)</f>
        <v>-0.99944069559561899</v>
      </c>
      <c r="AN949" s="40">
        <v>38446</v>
      </c>
      <c r="AO949" s="42">
        <v>15.552981000000001</v>
      </c>
      <c r="AP949" s="39">
        <f>IF(ISBLANK(AO950),"",Short3[[#This Row],[Adj Close]]/AO950-1)</f>
        <v>-8.5417360580991586E-3</v>
      </c>
      <c r="AQ949" s="32">
        <v>38446</v>
      </c>
      <c r="AR949" s="47">
        <v>1.383416</v>
      </c>
      <c r="AS949" s="36">
        <f>IF(ISBLANK(AR950),"",Short4[[#This Row],[Adj Close]]/AR950-1)</f>
        <v>-1.9607620807832848E-2</v>
      </c>
      <c r="AT949" s="40">
        <v>38446</v>
      </c>
      <c r="AU949" s="42">
        <v>12.21513</v>
      </c>
      <c r="AV949" s="39">
        <f>IF(ISBLANK(AU950),"",Short5[[#This Row],[Adj Close]]/AU950-1)</f>
        <v>-2.7760388904440547E-2</v>
      </c>
      <c r="AZ949" s="40">
        <v>38446</v>
      </c>
      <c r="BA949" s="42">
        <v>6.2953289999999997</v>
      </c>
      <c r="BB949" s="39">
        <f>IF(ISBLANK(BA950),"",Short7[[#This Row],[Adj Close]]/BA950-1)</f>
        <v>-5.2785882718300758E-2</v>
      </c>
    </row>
    <row r="950" spans="1:54" x14ac:dyDescent="0.25">
      <c r="A950" s="40">
        <v>38439</v>
      </c>
      <c r="B950" s="42">
        <v>1172.920044</v>
      </c>
      <c r="C950" s="39">
        <f>IF(ISBLANK(B951), "", GSPC[[#This Row],[Adj Close]]/B951-1)</f>
        <v>1.2804971262725395E-3</v>
      </c>
      <c r="G950" s="32">
        <v>38439</v>
      </c>
      <c r="H950">
        <v>15.501571</v>
      </c>
      <c r="I950" s="36">
        <f>IF(ISBLANK(H951),"",Long1[[#This Row],[Adj Close]]/H951-1)</f>
        <v>1.3710848078715587E-2</v>
      </c>
      <c r="P950" s="40">
        <v>38439</v>
      </c>
      <c r="Q950" s="38">
        <v>13.960692999999999</v>
      </c>
      <c r="R950" s="39">
        <f>IF(ISBLANK(Q951),"",Long4[[#This Row],[Adj Close]]/Q951-1)</f>
        <v>7.4016281463229916E-2</v>
      </c>
      <c r="V950" s="40">
        <v>38439</v>
      </c>
      <c r="W950" s="38">
        <v>7.5</v>
      </c>
      <c r="X950" s="39">
        <f>IF(ISBLANK(W951),"",Long6[[#This Row],[Adj Close]]/W951-1)</f>
        <v>0</v>
      </c>
      <c r="AE950" s="32">
        <v>38439</v>
      </c>
      <c r="AF950" s="47">
        <v>46.841552999999998</v>
      </c>
      <c r="AG950" s="36">
        <f>IF(ISBLANK(AF951),"",Short0[[#This Row],[Adj Close]]/AF951-1)</f>
        <v>1.7945895448556959E-2</v>
      </c>
      <c r="AH950" s="40">
        <v>38439</v>
      </c>
      <c r="AI950" s="42">
        <v>21.571563999999999</v>
      </c>
      <c r="AJ950" s="39">
        <f>IF(ISBLANK(AH951),"",Short1[[#This Row],[Adj Close]]/AH951-1)</f>
        <v>-0.99943870826394676</v>
      </c>
      <c r="AN950" s="40">
        <v>38439</v>
      </c>
      <c r="AO950" s="42">
        <v>15.686975</v>
      </c>
      <c r="AP950" s="39">
        <f>IF(ISBLANK(AO951),"",Short3[[#This Row],[Adj Close]]/AO951-1)</f>
        <v>-8.9936167892807894E-3</v>
      </c>
      <c r="AQ950" s="32">
        <v>38439</v>
      </c>
      <c r="AR950" s="47">
        <v>1.411084</v>
      </c>
      <c r="AS950" s="36">
        <f>IF(ISBLANK(AR951),"",Short4[[#This Row],[Adj Close]]/AR951-1)</f>
        <v>-0.14285731641017707</v>
      </c>
      <c r="AT950" s="40">
        <v>38439</v>
      </c>
      <c r="AU950" s="42">
        <v>12.563909000000001</v>
      </c>
      <c r="AV950" s="39">
        <f>IF(ISBLANK(AU951),"",Short5[[#This Row],[Adj Close]]/AU951-1)</f>
        <v>-6.0462558780405184E-2</v>
      </c>
      <c r="AZ950" s="40">
        <v>38439</v>
      </c>
      <c r="BA950" s="42">
        <v>6.6461519999999998</v>
      </c>
      <c r="BB950" s="39">
        <f>IF(ISBLANK(BA951),"",Short7[[#This Row],[Adj Close]]/BA951-1)</f>
        <v>-3.262424148034504E-2</v>
      </c>
    </row>
    <row r="951" spans="1:54" x14ac:dyDescent="0.25">
      <c r="A951" s="40">
        <v>38432</v>
      </c>
      <c r="B951" s="42">
        <v>1171.420044</v>
      </c>
      <c r="C951" s="39">
        <f>IF(ISBLANK(B952), "", GSPC[[#This Row],[Adj Close]]/B952-1)</f>
        <v>-1.5323817620500502E-2</v>
      </c>
      <c r="G951" s="32">
        <v>38432</v>
      </c>
      <c r="H951">
        <v>15.291906000000001</v>
      </c>
      <c r="I951" s="36">
        <f>IF(ISBLANK(H952),"",Long1[[#This Row],[Adj Close]]/H952-1)</f>
        <v>1.296325369082707E-2</v>
      </c>
      <c r="P951" s="40">
        <v>38432</v>
      </c>
      <c r="Q951" s="38">
        <v>12.998586</v>
      </c>
      <c r="R951" s="39">
        <f>IF(ISBLANK(Q952),"",Long4[[#This Row],[Adj Close]]/Q952-1)</f>
        <v>-4.6161346737740749E-2</v>
      </c>
      <c r="V951" s="40">
        <v>38432</v>
      </c>
      <c r="W951" s="38">
        <v>7.5</v>
      </c>
      <c r="X951" s="39">
        <f>IF(ISBLANK(W952),"",Long6[[#This Row],[Adj Close]]/W952-1)</f>
        <v>-1.2508229098090795E-2</v>
      </c>
      <c r="AE951" s="32">
        <v>38432</v>
      </c>
      <c r="AF951" s="47">
        <v>46.015759000000003</v>
      </c>
      <c r="AG951" s="36">
        <f>IF(ISBLANK(AF952),"",Short0[[#This Row],[Adj Close]]/AF952-1)</f>
        <v>1.9565361459150887E-2</v>
      </c>
      <c r="AH951" s="40">
        <v>38432</v>
      </c>
      <c r="AI951" s="42">
        <v>22.057568</v>
      </c>
      <c r="AJ951" s="39">
        <f>IF(ISBLANK(AH952),"",Short1[[#This Row],[Adj Close]]/AH952-1)</f>
        <v>-0.9994259578919974</v>
      </c>
      <c r="AN951" s="40">
        <v>38432</v>
      </c>
      <c r="AO951" s="42">
        <v>15.829338</v>
      </c>
      <c r="AP951" s="39">
        <f>IF(ISBLANK(AO952),"",Short3[[#This Row],[Adj Close]]/AO952-1)</f>
        <v>-5.0333714323643752E-3</v>
      </c>
      <c r="AQ951" s="32">
        <v>38432</v>
      </c>
      <c r="AR951" s="47">
        <v>1.6462650000000001</v>
      </c>
      <c r="AS951" s="36">
        <f>IF(ISBLANK(AR952),"",Short4[[#This Row],[Adj Close]]/AR952-1)</f>
        <v>0.13333314975282029</v>
      </c>
      <c r="AT951" s="40">
        <v>38432</v>
      </c>
      <c r="AU951" s="42">
        <v>13.372441</v>
      </c>
      <c r="AV951" s="39">
        <f>IF(ISBLANK(AU952),"",Short5[[#This Row],[Adj Close]]/AU952-1)</f>
        <v>4.1672467546238767E-3</v>
      </c>
      <c r="AZ951" s="40">
        <v>38432</v>
      </c>
      <c r="BA951" s="42">
        <v>6.8702899999999998</v>
      </c>
      <c r="BB951" s="39">
        <f>IF(ISBLANK(BA952),"",Short7[[#This Row],[Adj Close]]/BA952-1)</f>
        <v>3.2210985236099665E-2</v>
      </c>
    </row>
    <row r="952" spans="1:54" x14ac:dyDescent="0.25">
      <c r="A952" s="40">
        <v>38425</v>
      </c>
      <c r="B952" s="42">
        <v>1189.650024</v>
      </c>
      <c r="C952" s="39">
        <f>IF(ISBLANK(B953), "", GSPC[[#This Row],[Adj Close]]/B953-1)</f>
        <v>-8.6910309166100541E-3</v>
      </c>
      <c r="G952" s="32">
        <v>38425</v>
      </c>
      <c r="H952">
        <v>15.096209999999999</v>
      </c>
      <c r="I952" s="36">
        <f>IF(ISBLANK(H953),"",Long1[[#This Row],[Adj Close]]/H953-1)</f>
        <v>1.8552247755296847E-3</v>
      </c>
      <c r="P952" s="40">
        <v>38425</v>
      </c>
      <c r="Q952" s="38">
        <v>13.627656999999999</v>
      </c>
      <c r="R952" s="39">
        <f>IF(ISBLANK(Q953),"",Long4[[#This Row],[Adj Close]]/Q953-1)</f>
        <v>4.3265447921079669E-2</v>
      </c>
      <c r="V952" s="40">
        <v>38425</v>
      </c>
      <c r="W952" s="38">
        <v>7.5949999999999998</v>
      </c>
      <c r="X952" s="39">
        <f>IF(ISBLANK(W953),"",Long6[[#This Row],[Adj Close]]/W953-1)</f>
        <v>-5.0031269543464707E-2</v>
      </c>
      <c r="AE952" s="32">
        <v>38425</v>
      </c>
      <c r="AF952" s="47">
        <v>45.132720999999997</v>
      </c>
      <c r="AG952" s="36">
        <f>IF(ISBLANK(AF953),"",Short0[[#This Row],[Adj Close]]/AF953-1)</f>
        <v>-3.1068869052677028E-2</v>
      </c>
      <c r="AH952" s="40">
        <v>38425</v>
      </c>
      <c r="AI952" s="42">
        <v>21.929667999999999</v>
      </c>
      <c r="AJ952" s="39">
        <f>IF(ISBLANK(AH953),"",Short1[[#This Row],[Adj Close]]/AH953-1)</f>
        <v>-0.9994291824665521</v>
      </c>
      <c r="AN952" s="40">
        <v>38425</v>
      </c>
      <c r="AO952" s="42">
        <v>15.909416</v>
      </c>
      <c r="AP952" s="39">
        <f>IF(ISBLANK(AO953),"",Short3[[#This Row],[Adj Close]]/AO953-1)</f>
        <v>7.3239125567692298E-3</v>
      </c>
      <c r="AQ952" s="32">
        <v>38425</v>
      </c>
      <c r="AR952" s="47">
        <v>1.4525870000000001</v>
      </c>
      <c r="AS952" s="36">
        <f>IF(ISBLANK(AR953),"",Short4[[#This Row],[Adj Close]]/AR953-1)</f>
        <v>-2.7777461717474639E-2</v>
      </c>
      <c r="AT952" s="40">
        <v>38425</v>
      </c>
      <c r="AU952" s="42">
        <v>13.316946</v>
      </c>
      <c r="AV952" s="39">
        <f>IF(ISBLANK(AU953),"",Short5[[#This Row],[Adj Close]]/AU953-1)</f>
        <v>-2.9678242628767837E-3</v>
      </c>
      <c r="AZ952" s="40">
        <v>38425</v>
      </c>
      <c r="BA952" s="42">
        <v>6.6558970000000004</v>
      </c>
      <c r="BB952" s="39">
        <f>IF(ISBLANK(BA953),"",Short7[[#This Row],[Adj Close]]/BA953-1)</f>
        <v>-3.1205815183929508E-2</v>
      </c>
    </row>
    <row r="953" spans="1:54" x14ac:dyDescent="0.25">
      <c r="A953" s="40">
        <v>38418</v>
      </c>
      <c r="B953" s="42">
        <v>1200.079956</v>
      </c>
      <c r="C953" s="39">
        <f>IF(ISBLANK(B954), "", GSPC[[#This Row],[Adj Close]]/B954-1)</f>
        <v>-1.8034267576155671E-2</v>
      </c>
      <c r="G953" s="32">
        <v>38418</v>
      </c>
      <c r="H953">
        <v>15.068255000000001</v>
      </c>
      <c r="I953" s="36">
        <f>IF(ISBLANK(H954),"",Long1[[#This Row],[Adj Close]]/H954-1)</f>
        <v>0</v>
      </c>
      <c r="P953" s="40">
        <v>38418</v>
      </c>
      <c r="Q953" s="38">
        <v>13.062502</v>
      </c>
      <c r="R953" s="39">
        <f>IF(ISBLANK(Q954),"",Long4[[#This Row],[Adj Close]]/Q954-1)</f>
        <v>-2.1640888296759586E-2</v>
      </c>
      <c r="V953" s="40">
        <v>38418</v>
      </c>
      <c r="W953" s="38">
        <v>7.9950000000000001</v>
      </c>
      <c r="X953" s="39">
        <f>IF(ISBLANK(W954),"",Long6[[#This Row],[Adj Close]]/W954-1)</f>
        <v>-8.9866749302758286E-3</v>
      </c>
      <c r="AE953" s="32">
        <v>38418</v>
      </c>
      <c r="AF953" s="47">
        <v>46.579906000000001</v>
      </c>
      <c r="AG953" s="36">
        <f>IF(ISBLANK(AF954),"",Short0[[#This Row],[Adj Close]]/AF954-1)</f>
        <v>-8.0684214686523537E-2</v>
      </c>
      <c r="AH953" s="40">
        <v>38418</v>
      </c>
      <c r="AI953" s="42">
        <v>22.274981</v>
      </c>
      <c r="AJ953" s="39">
        <f>IF(ISBLANK(AH954),"",Short1[[#This Row],[Adj Close]]/AH954-1)</f>
        <v>-0.99942008849027619</v>
      </c>
      <c r="AN953" s="40">
        <v>38418</v>
      </c>
      <c r="AO953" s="42">
        <v>15.793744</v>
      </c>
      <c r="AP953" s="39">
        <f>IF(ISBLANK(AO954),"",Short3[[#This Row],[Adj Close]]/AO954-1)</f>
        <v>5.6654765186294753E-3</v>
      </c>
      <c r="AQ953" s="32">
        <v>38418</v>
      </c>
      <c r="AR953" s="47">
        <v>1.494089</v>
      </c>
      <c r="AS953" s="36">
        <f>IF(ISBLANK(AR954),"",Short4[[#This Row],[Adj Close]]/AR954-1)</f>
        <v>9.3456870606754006E-3</v>
      </c>
      <c r="AT953" s="40">
        <v>38418</v>
      </c>
      <c r="AU953" s="42">
        <v>13.356586</v>
      </c>
      <c r="AV953" s="39">
        <f>IF(ISBLANK(AU954),"",Short5[[#This Row],[Adj Close]]/AU954-1)</f>
        <v>-2.2621342463915006E-2</v>
      </c>
      <c r="AZ953" s="40">
        <v>38418</v>
      </c>
      <c r="BA953" s="42">
        <v>6.8702899999999998</v>
      </c>
      <c r="BB953" s="39">
        <f>IF(ISBLANK(BA954),"",Short7[[#This Row],[Adj Close]]/BA954-1)</f>
        <v>-6.6224961240457625E-2</v>
      </c>
    </row>
    <row r="954" spans="1:54" x14ac:dyDescent="0.25">
      <c r="A954" s="40">
        <v>38411</v>
      </c>
      <c r="B954" s="42">
        <v>1222.119995</v>
      </c>
      <c r="C954" s="39">
        <f>IF(ISBLANK(B955), "", GSPC[[#This Row],[Adj Close]]/B955-1)</f>
        <v>8.8742498529525982E-3</v>
      </c>
      <c r="G954" s="32">
        <v>38411</v>
      </c>
      <c r="H954">
        <v>15.068255000000001</v>
      </c>
      <c r="I954" s="36">
        <f>IF(ISBLANK(H955),"",Long1[[#This Row],[Adj Close]]/H955-1)</f>
        <v>4.6597072867999856E-3</v>
      </c>
      <c r="P954" s="40">
        <v>38411</v>
      </c>
      <c r="Q954" s="38">
        <v>13.351438999999999</v>
      </c>
      <c r="R954" s="39">
        <f>IF(ISBLANK(Q955),"",Long4[[#This Row],[Adj Close]]/Q955-1)</f>
        <v>5.5651845932083166E-3</v>
      </c>
      <c r="V954" s="40">
        <v>38411</v>
      </c>
      <c r="W954" s="38">
        <v>8.0675000000000008</v>
      </c>
      <c r="X954" s="39">
        <f>IF(ISBLANK(W955),"",Long6[[#This Row],[Adj Close]]/W955-1)</f>
        <v>-1.1941212492345143E-2</v>
      </c>
      <c r="AE954" s="32">
        <v>38411</v>
      </c>
      <c r="AF954" s="47">
        <v>50.668014999999997</v>
      </c>
      <c r="AG954" s="36">
        <f>IF(ISBLANK(AF955),"",Short0[[#This Row],[Adj Close]]/AF955-1)</f>
        <v>-5.2971425564963814E-3</v>
      </c>
      <c r="AH954" s="40">
        <v>38411</v>
      </c>
      <c r="AI954" s="42">
        <v>22.679988999999999</v>
      </c>
      <c r="AJ954" s="39">
        <f>IF(ISBLANK(AH955),"",Short1[[#This Row],[Adj Close]]/AH955-1)</f>
        <v>-0.99940943680345795</v>
      </c>
      <c r="AN954" s="40">
        <v>38411</v>
      </c>
      <c r="AO954" s="42">
        <v>15.704769000000001</v>
      </c>
      <c r="AP954" s="39">
        <f>IF(ISBLANK(AO955),"",Short3[[#This Row],[Adj Close]]/AO955-1)</f>
        <v>4.1912431362470137E-2</v>
      </c>
      <c r="AQ954" s="32">
        <v>38411</v>
      </c>
      <c r="AR954" s="47">
        <v>1.4802550000000001</v>
      </c>
      <c r="AS954" s="36">
        <f>IF(ISBLANK(AR955),"",Short4[[#This Row],[Adj Close]]/AR955-1)</f>
        <v>-3.6035637093470796E-2</v>
      </c>
      <c r="AT954" s="40">
        <v>38411</v>
      </c>
      <c r="AU954" s="42">
        <v>13.665723</v>
      </c>
      <c r="AV954" s="39">
        <f>IF(ISBLANK(AU955),"",Short5[[#This Row],[Adj Close]]/AU955-1)</f>
        <v>3.6057518809533118E-2</v>
      </c>
      <c r="AZ954" s="40">
        <v>38411</v>
      </c>
      <c r="BA954" s="42">
        <v>7.3575429999999997</v>
      </c>
      <c r="BB954" s="39">
        <f>IF(ISBLANK(BA955),"",Short7[[#This Row],[Adj Close]]/BA955-1)</f>
        <v>-3.9577472072397368E-3</v>
      </c>
    </row>
    <row r="955" spans="1:54" x14ac:dyDescent="0.25">
      <c r="A955" s="40">
        <v>38404</v>
      </c>
      <c r="B955" s="42">
        <v>1211.369995</v>
      </c>
      <c r="C955" s="39">
        <f>IF(ISBLANK(B956), "", GSPC[[#This Row],[Adj Close]]/B956-1)</f>
        <v>8.1392399044051267E-3</v>
      </c>
      <c r="G955" s="32">
        <v>38404</v>
      </c>
      <c r="H955">
        <v>14.998367</v>
      </c>
      <c r="I955" s="36">
        <f>IF(ISBLANK(H956),"",Long1[[#This Row],[Adj Close]]/H956-1)</f>
        <v>-1.1970425186851763E-2</v>
      </c>
      <c r="P955" s="40">
        <v>38404</v>
      </c>
      <c r="Q955" s="38">
        <v>13.277547</v>
      </c>
      <c r="R955" s="39">
        <f>IF(ISBLANK(Q956),"",Long4[[#This Row],[Adj Close]]/Q956-1)</f>
        <v>3.998909376246873E-2</v>
      </c>
      <c r="V955" s="40">
        <v>38404</v>
      </c>
      <c r="W955" s="38">
        <v>8.1649999999999991</v>
      </c>
      <c r="X955" s="39">
        <f>IF(ISBLANK(W956),"",Long6[[#This Row],[Adj Close]]/W956-1)</f>
        <v>-1.7153174842010288E-2</v>
      </c>
      <c r="AE955" s="32">
        <v>38404</v>
      </c>
      <c r="AF955" s="47">
        <v>50.937840000000001</v>
      </c>
      <c r="AG955" s="36">
        <f>IF(ISBLANK(AF956),"",Short0[[#This Row],[Adj Close]]/AF956-1)</f>
        <v>7.4508149616606456E-2</v>
      </c>
      <c r="AH955" s="40">
        <v>38404</v>
      </c>
      <c r="AI955" s="42">
        <v>22.036256999999999</v>
      </c>
      <c r="AJ955" s="39">
        <f>IF(ISBLANK(AH956),"",Short1[[#This Row],[Adj Close]]/AH956-1)</f>
        <v>-0.99942609430424256</v>
      </c>
      <c r="AN955" s="40">
        <v>38404</v>
      </c>
      <c r="AO955" s="42">
        <v>15.073022</v>
      </c>
      <c r="AP955" s="39">
        <f>IF(ISBLANK(AO956),"",Short3[[#This Row],[Adj Close]]/AO956-1)</f>
        <v>4.8916617478837576E-2</v>
      </c>
      <c r="AQ955" s="32">
        <v>38404</v>
      </c>
      <c r="AR955" s="47">
        <v>1.5355909999999999</v>
      </c>
      <c r="AS955" s="36">
        <f>IF(ISBLANK(AR956),"",Short4[[#This Row],[Adj Close]]/AR956-1)</f>
        <v>-5.1282098806620047E-2</v>
      </c>
      <c r="AT955" s="40">
        <v>38404</v>
      </c>
      <c r="AU955" s="42">
        <v>13.19012</v>
      </c>
      <c r="AV955" s="39">
        <f>IF(ISBLANK(AU956),"",Short5[[#This Row],[Adj Close]]/AU956-1)</f>
        <v>2.6526639018926712E-2</v>
      </c>
      <c r="AZ955" s="40">
        <v>38404</v>
      </c>
      <c r="BA955" s="42">
        <v>7.3867779999999996</v>
      </c>
      <c r="BB955" s="39">
        <f>IF(ISBLANK(BA956),"",Short7[[#This Row],[Adj Close]]/BA956-1)</f>
        <v>-6.5531536261698164E-3</v>
      </c>
    </row>
    <row r="956" spans="1:54" x14ac:dyDescent="0.25">
      <c r="A956" s="40">
        <v>38397</v>
      </c>
      <c r="B956" s="42">
        <v>1201.589966</v>
      </c>
      <c r="C956" s="39">
        <f>IF(ISBLANK(B957), "", GSPC[[#This Row],[Adj Close]]/B957-1)</f>
        <v>-3.078140586717848E-3</v>
      </c>
      <c r="G956" s="32">
        <v>38397</v>
      </c>
      <c r="H956">
        <v>15.180078999999999</v>
      </c>
      <c r="I956" s="36">
        <f>IF(ISBLANK(H957),"",Long1[[#This Row],[Adj Close]]/H957-1)</f>
        <v>7.8450929104084688E-2</v>
      </c>
      <c r="P956" s="40">
        <v>38397</v>
      </c>
      <c r="Q956" s="38">
        <v>12.767006</v>
      </c>
      <c r="R956" s="39">
        <f>IF(ISBLANK(Q957),"",Long4[[#This Row],[Adj Close]]/Q957-1)</f>
        <v>1.7126143180892228E-2</v>
      </c>
      <c r="V956" s="40">
        <v>38397</v>
      </c>
      <c r="W956" s="38">
        <v>8.3074999999999992</v>
      </c>
      <c r="X956" s="39">
        <f>IF(ISBLANK(W957),"",Long6[[#This Row],[Adj Close]]/W957-1)</f>
        <v>4.7273873306019398E-2</v>
      </c>
      <c r="AE956" s="32">
        <v>38397</v>
      </c>
      <c r="AF956" s="47">
        <v>47.405726999999999</v>
      </c>
      <c r="AG956" s="36">
        <f>IF(ISBLANK(AF957),"",Short0[[#This Row],[Adj Close]]/AF957-1)</f>
        <v>6.422984059846204E-3</v>
      </c>
      <c r="AH956" s="40">
        <v>38397</v>
      </c>
      <c r="AI956" s="42">
        <v>22.952826000000002</v>
      </c>
      <c r="AJ956" s="39">
        <f>IF(ISBLANK(AH957),"",Short1[[#This Row],[Adj Close]]/AH957-1)</f>
        <v>-0.99940211445688987</v>
      </c>
      <c r="AN956" s="40">
        <v>38397</v>
      </c>
      <c r="AO956" s="42">
        <v>14.370086000000001</v>
      </c>
      <c r="AP956" s="39">
        <f>IF(ISBLANK(AO957),"",Short3[[#This Row],[Adj Close]]/AO957-1)</f>
        <v>-6.7650163858600232E-3</v>
      </c>
      <c r="AQ956" s="32">
        <v>38397</v>
      </c>
      <c r="AR956" s="47">
        <v>1.6185959999999999</v>
      </c>
      <c r="AS956" s="36">
        <f>IF(ISBLANK(AR957),"",Short4[[#This Row],[Adj Close]]/AR957-1)</f>
        <v>-1.6807136153657032E-2</v>
      </c>
      <c r="AT956" s="40">
        <v>38397</v>
      </c>
      <c r="AU956" s="42">
        <v>12.849271999999999</v>
      </c>
      <c r="AV956" s="39">
        <f>IF(ISBLANK(AU957),"",Short5[[#This Row],[Adj Close]]/AU957-1)</f>
        <v>9.9688393204953041E-3</v>
      </c>
      <c r="AZ956" s="40">
        <v>38397</v>
      </c>
      <c r="BA956" s="42">
        <v>7.4355039999999999</v>
      </c>
      <c r="BB956" s="39">
        <f>IF(ISBLANK(BA957),"",Short7[[#This Row],[Adj Close]]/BA957-1)</f>
        <v>-8.949894243317158E-2</v>
      </c>
    </row>
    <row r="957" spans="1:54" x14ac:dyDescent="0.25">
      <c r="A957" s="40">
        <v>38390</v>
      </c>
      <c r="B957" s="42">
        <v>1205.3000489999999</v>
      </c>
      <c r="C957" s="39">
        <f>IF(ISBLANK(B958), "", GSPC[[#This Row],[Adj Close]]/B958-1)</f>
        <v>1.8869188177179641E-3</v>
      </c>
      <c r="G957" s="32">
        <v>38390</v>
      </c>
      <c r="H957">
        <v>14.075818</v>
      </c>
      <c r="I957" s="36">
        <f>IF(ISBLANK(H958),"",Long1[[#This Row],[Adj Close]]/H958-1)</f>
        <v>4.0289108920550154E-2</v>
      </c>
      <c r="P957" s="40">
        <v>38390</v>
      </c>
      <c r="Q957" s="38">
        <v>12.552038</v>
      </c>
      <c r="R957" s="39">
        <f>IF(ISBLANK(Q958),"",Long4[[#This Row],[Adj Close]]/Q958-1)</f>
        <v>0.10496755003942027</v>
      </c>
      <c r="V957" s="40">
        <v>38390</v>
      </c>
      <c r="W957" s="38">
        <v>7.9325000000000001</v>
      </c>
      <c r="X957" s="39">
        <f>IF(ISBLANK(W958),"",Long6[[#This Row],[Adj Close]]/W958-1)</f>
        <v>-6.5748278021290352E-3</v>
      </c>
      <c r="AE957" s="32">
        <v>38390</v>
      </c>
      <c r="AF957" s="47">
        <v>47.103183999999999</v>
      </c>
      <c r="AG957" s="36">
        <f>IF(ISBLANK(AF958),"",Short0[[#This Row],[Adj Close]]/AF958-1)</f>
        <v>-3.1240584927422765E-2</v>
      </c>
      <c r="AH957" s="40">
        <v>38390</v>
      </c>
      <c r="AI957" s="42">
        <v>23.170252000000001</v>
      </c>
      <c r="AJ957" s="39">
        <f>IF(ISBLANK(AH958),"",Short1[[#This Row],[Adj Close]]/AH958-1)</f>
        <v>-0.99939634077586437</v>
      </c>
      <c r="AN957" s="40">
        <v>38390</v>
      </c>
      <c r="AO957" s="42">
        <v>14.467962</v>
      </c>
      <c r="AP957" s="39">
        <f>IF(ISBLANK(AO958),"",Short3[[#This Row],[Adj Close]]/AO958-1)</f>
        <v>0</v>
      </c>
      <c r="AQ957" s="32">
        <v>38390</v>
      </c>
      <c r="AR957" s="47">
        <v>1.6462650000000001</v>
      </c>
      <c r="AS957" s="36">
        <f>IF(ISBLANK(AR958),"",Short4[[#This Row],[Adj Close]]/AR958-1)</f>
        <v>-4.0322693472679805E-2</v>
      </c>
      <c r="AT957" s="40">
        <v>38390</v>
      </c>
      <c r="AU957" s="42">
        <v>12.722443999999999</v>
      </c>
      <c r="AV957" s="39">
        <f>IF(ISBLANK(AU958),"",Short5[[#This Row],[Adj Close]]/AU958-1)</f>
        <v>-1.4127581015279889E-2</v>
      </c>
      <c r="AZ957" s="40">
        <v>38390</v>
      </c>
      <c r="BA957" s="42">
        <v>8.1663870000000003</v>
      </c>
      <c r="BB957" s="39">
        <f>IF(ISBLANK(BA958),"",Short7[[#This Row],[Adj Close]]/BA958-1)</f>
        <v>9.1146061939045397E-2</v>
      </c>
    </row>
    <row r="958" spans="1:54" x14ac:dyDescent="0.25">
      <c r="A958" s="40">
        <v>38383</v>
      </c>
      <c r="B958" s="42">
        <v>1203.030029</v>
      </c>
      <c r="C958" s="39">
        <f>IF(ISBLANK(B959), "", GSPC[[#This Row],[Adj Close]]/B959-1)</f>
        <v>2.7036986413702557E-2</v>
      </c>
      <c r="G958" s="32">
        <v>38383</v>
      </c>
      <c r="H958">
        <v>13.530678999999999</v>
      </c>
      <c r="I958" s="36">
        <f>IF(ISBLANK(H959),"",Long1[[#This Row],[Adj Close]]/H959-1)</f>
        <v>2.3688537699883438E-2</v>
      </c>
      <c r="P958" s="40">
        <v>38383</v>
      </c>
      <c r="Q958" s="38">
        <v>11.359643999999999</v>
      </c>
      <c r="R958" s="39">
        <f>IF(ISBLANK(Q959),"",Long4[[#This Row],[Adj Close]]/Q959-1)</f>
        <v>6.0188389061387459E-2</v>
      </c>
      <c r="V958" s="40">
        <v>38383</v>
      </c>
      <c r="W958" s="38">
        <v>7.9850000000000003</v>
      </c>
      <c r="X958" s="39">
        <f>IF(ISBLANK(W959),"",Long6[[#This Row],[Adj Close]]/W959-1)</f>
        <v>3.5332252836304701E-2</v>
      </c>
      <c r="AE958" s="32">
        <v>38383</v>
      </c>
      <c r="AF958" s="47">
        <v>48.622169</v>
      </c>
      <c r="AG958" s="36">
        <f>IF(ISBLANK(AF959),"",Short0[[#This Row],[Adj Close]]/AF959-1)</f>
        <v>5.9544946399811893E-2</v>
      </c>
      <c r="AH958" s="40">
        <v>38383</v>
      </c>
      <c r="AI958" s="42">
        <v>23.831047000000002</v>
      </c>
      <c r="AJ958" s="39">
        <f>IF(ISBLANK(AH959),"",Short1[[#This Row],[Adj Close]]/AH959-1)</f>
        <v>-0.99937901170002086</v>
      </c>
      <c r="AN958" s="40">
        <v>38383</v>
      </c>
      <c r="AO958" s="42">
        <v>14.467962</v>
      </c>
      <c r="AP958" s="39">
        <f>IF(ISBLANK(AO959),"",Short3[[#This Row],[Adj Close]]/AO959-1)</f>
        <v>-2.0482185633060035E-2</v>
      </c>
      <c r="AQ958" s="32">
        <v>38383</v>
      </c>
      <c r="AR958" s="47">
        <v>1.715436</v>
      </c>
      <c r="AS958" s="36">
        <f>IF(ISBLANK(AR959),"",Short4[[#This Row],[Adj Close]]/AR959-1)</f>
        <v>-7.9999074754087962E-3</v>
      </c>
      <c r="AT958" s="40">
        <v>38383</v>
      </c>
      <c r="AU958" s="42">
        <v>12.904757</v>
      </c>
      <c r="AV958" s="39">
        <f>IF(ISBLANK(AU959),"",Short5[[#This Row],[Adj Close]]/AU959-1)</f>
        <v>3.2339679348697636E-2</v>
      </c>
      <c r="AZ958" s="40">
        <v>38383</v>
      </c>
      <c r="BA958" s="42">
        <v>7.484229</v>
      </c>
      <c r="BB958" s="39">
        <f>IF(ISBLANK(BA959),"",Short7[[#This Row],[Adj Close]]/BA959-1)</f>
        <v>3.9216669955290939E-3</v>
      </c>
    </row>
    <row r="959" spans="1:54" x14ac:dyDescent="0.25">
      <c r="A959" s="40">
        <v>38376</v>
      </c>
      <c r="B959" s="42">
        <v>1171.3599850000001</v>
      </c>
      <c r="C959" s="39">
        <f>IF(ISBLANK(B960), "", GSPC[[#This Row],[Adj Close]]/B960-1)</f>
        <v>2.9883377558648228E-3</v>
      </c>
      <c r="G959" s="32">
        <v>38376</v>
      </c>
      <c r="H959">
        <v>13.217574000000001</v>
      </c>
      <c r="I959" s="36">
        <f>IF(ISBLANK(H960),"",Long1[[#This Row],[Adj Close]]/H960-1)</f>
        <v>-9.2202158872137785E-3</v>
      </c>
      <c r="P959" s="40">
        <v>38376</v>
      </c>
      <c r="Q959" s="38">
        <v>10.714741</v>
      </c>
      <c r="R959" s="39">
        <f>IF(ISBLANK(Q960),"",Long4[[#This Row],[Adj Close]]/Q960-1)</f>
        <v>-4.0024380296792339E-2</v>
      </c>
      <c r="V959" s="40">
        <v>38376</v>
      </c>
      <c r="W959" s="38">
        <v>7.7125000000000004</v>
      </c>
      <c r="X959" s="39">
        <f>IF(ISBLANK(W960),"",Long6[[#This Row],[Adj Close]]/W960-1)</f>
        <v>4.1877744005403672E-2</v>
      </c>
      <c r="AE959" s="32">
        <v>38376</v>
      </c>
      <c r="AF959" s="47">
        <v>45.889671</v>
      </c>
      <c r="AG959" s="36">
        <f>IF(ISBLANK(AF960),"",Short0[[#This Row],[Adj Close]]/AF960-1)</f>
        <v>2.6455038408236708E-2</v>
      </c>
      <c r="AH959" s="40">
        <v>38376</v>
      </c>
      <c r="AI959" s="42">
        <v>22.978407000000001</v>
      </c>
      <c r="AJ959" s="39">
        <f>IF(ISBLANK(AH960),"",Short1[[#This Row],[Adj Close]]/AH960-1)</f>
        <v>-0.99940112051395658</v>
      </c>
      <c r="AN959" s="40">
        <v>38376</v>
      </c>
      <c r="AO959" s="42">
        <v>14.770493999999999</v>
      </c>
      <c r="AP959" s="39">
        <f>IF(ISBLANK(AO960),"",Short3[[#This Row],[Adj Close]]/AO960-1)</f>
        <v>3.02118619552183E-3</v>
      </c>
      <c r="AQ959" s="32">
        <v>38376</v>
      </c>
      <c r="AR959" s="47">
        <v>1.7292700000000001</v>
      </c>
      <c r="AS959" s="36">
        <f>IF(ISBLANK(AR960),"",Short4[[#This Row],[Adj Close]]/AR960-1)</f>
        <v>-7.9364168747245722E-3</v>
      </c>
      <c r="AT959" s="40">
        <v>38376</v>
      </c>
      <c r="AU959" s="42">
        <v>12.500495000000001</v>
      </c>
      <c r="AV959" s="39">
        <f>IF(ISBLANK(AU960),"",Short5[[#This Row],[Adj Close]]/AU960-1)</f>
        <v>8.9570041523798771E-3</v>
      </c>
      <c r="AZ959" s="40">
        <v>38376</v>
      </c>
      <c r="BA959" s="42">
        <v>7.454993</v>
      </c>
      <c r="BB959" s="39">
        <f>IF(ISBLANK(BA960),"",Short7[[#This Row],[Adj Close]]/BA960-1)</f>
        <v>-1.1628195257905594E-2</v>
      </c>
    </row>
    <row r="960" spans="1:54" x14ac:dyDescent="0.25">
      <c r="A960" s="40">
        <v>38369</v>
      </c>
      <c r="B960" s="42">
        <v>1167.869995</v>
      </c>
      <c r="C960" s="39">
        <f>IF(ISBLANK(B961), "", GSPC[[#This Row],[Adj Close]]/B961-1)</f>
        <v>-1.4056347481573139E-2</v>
      </c>
      <c r="G960" s="32">
        <v>38369</v>
      </c>
      <c r="H960">
        <v>13.340577</v>
      </c>
      <c r="I960" s="36">
        <f>IF(ISBLANK(H961),"",Long1[[#This Row],[Adj Close]]/H961-1)</f>
        <v>2.9424638148145554E-3</v>
      </c>
      <c r="P960" s="40">
        <v>38369</v>
      </c>
      <c r="Q960" s="38">
        <v>11.161472</v>
      </c>
      <c r="R960" s="39">
        <f>IF(ISBLANK(Q961),"",Long4[[#This Row],[Adj Close]]/Q961-1)</f>
        <v>-3.7369626496925656E-2</v>
      </c>
      <c r="V960" s="40">
        <v>38369</v>
      </c>
      <c r="W960" s="38">
        <v>7.4024999999999999</v>
      </c>
      <c r="X960" s="39">
        <f>IF(ISBLANK(W961),"",Long6[[#This Row],[Adj Close]]/W961-1)</f>
        <v>8.9804931910195007E-2</v>
      </c>
      <c r="AE960" s="32">
        <v>38369</v>
      </c>
      <c r="AF960" s="47">
        <v>44.706947</v>
      </c>
      <c r="AG960" s="36">
        <f>IF(ISBLANK(AF961),"",Short0[[#This Row],[Adj Close]]/AF961-1)</f>
        <v>-4.7279576882265917E-2</v>
      </c>
      <c r="AH960" s="40">
        <v>38369</v>
      </c>
      <c r="AI960" s="42">
        <v>23.788408</v>
      </c>
      <c r="AJ960" s="39">
        <f>IF(ISBLANK(AH961),"",Short1[[#This Row],[Adj Close]]/AH961-1)</f>
        <v>-0.99937989656430848</v>
      </c>
      <c r="AN960" s="40">
        <v>38369</v>
      </c>
      <c r="AO960" s="42">
        <v>14.726004</v>
      </c>
      <c r="AP960" s="39">
        <f>IF(ISBLANK(AO961),"",Short3[[#This Row],[Adj Close]]/AO961-1)</f>
        <v>-3.8349571655573622E-2</v>
      </c>
      <c r="AQ960" s="32">
        <v>38369</v>
      </c>
      <c r="AR960" s="47">
        <v>1.743104</v>
      </c>
      <c r="AS960" s="36">
        <f>IF(ISBLANK(AR961),"",Short4[[#This Row],[Adj Close]]/AR961-1)</f>
        <v>-9.9999896735925908E-2</v>
      </c>
      <c r="AT960" s="40">
        <v>38369</v>
      </c>
      <c r="AU960" s="42">
        <v>12.389521999999999</v>
      </c>
      <c r="AV960" s="39">
        <f>IF(ISBLANK(AU961),"",Short5[[#This Row],[Adj Close]]/AU961-1)</f>
        <v>7.0879290774652493E-3</v>
      </c>
      <c r="AZ960" s="40">
        <v>38369</v>
      </c>
      <c r="BA960" s="42">
        <v>7.5427010000000001</v>
      </c>
      <c r="BB960" s="39">
        <f>IF(ISBLANK(BA961),"",Short7[[#This Row],[Adj Close]]/BA961-1)</f>
        <v>-3.249982811857044E-2</v>
      </c>
    </row>
    <row r="961" spans="1:54" x14ac:dyDescent="0.25">
      <c r="A961" s="40">
        <v>38362</v>
      </c>
      <c r="B961" s="42">
        <v>1184.5200199999999</v>
      </c>
      <c r="C961" s="39">
        <f>IF(ISBLANK(B962), "", GSPC[[#This Row],[Adj Close]]/B962-1)</f>
        <v>-1.4078023613928181E-3</v>
      </c>
      <c r="G961" s="32">
        <v>38362</v>
      </c>
      <c r="H961">
        <v>13.301437999999999</v>
      </c>
      <c r="I961" s="36">
        <f>IF(ISBLANK(H962),"",Long1[[#This Row],[Adj Close]]/H962-1)</f>
        <v>1.1909726718055902E-2</v>
      </c>
      <c r="P961" s="40">
        <v>38362</v>
      </c>
      <c r="Q961" s="38">
        <v>11.594764</v>
      </c>
      <c r="R961" s="39">
        <f>IF(ISBLANK(Q962),"",Long4[[#This Row],[Adj Close]]/Q962-1)</f>
        <v>5.9220443562499003E-2</v>
      </c>
      <c r="V961" s="40">
        <v>38362</v>
      </c>
      <c r="W961" s="38">
        <v>6.7925000000000004</v>
      </c>
      <c r="X961" s="39">
        <f>IF(ISBLANK(W962),"",Long6[[#This Row],[Adj Close]]/W962-1)</f>
        <v>-7.6698319941562731E-3</v>
      </c>
      <c r="AE961" s="32">
        <v>38362</v>
      </c>
      <c r="AF961" s="47">
        <v>46.925567999999998</v>
      </c>
      <c r="AG961" s="36">
        <f>IF(ISBLANK(AF962),"",Short0[[#This Row],[Adj Close]]/AF962-1)</f>
        <v>6.7941417118462466E-2</v>
      </c>
      <c r="AH961" s="40">
        <v>38362</v>
      </c>
      <c r="AI961" s="42">
        <v>24.479050000000001</v>
      </c>
      <c r="AJ961" s="39">
        <f>IF(ISBLANK(AH962),"",Short1[[#This Row],[Adj Close]]/AH962-1)</f>
        <v>-0.99936177682179639</v>
      </c>
      <c r="AN961" s="40">
        <v>38362</v>
      </c>
      <c r="AO961" s="42">
        <v>15.313261000000001</v>
      </c>
      <c r="AP961" s="39">
        <f>IF(ISBLANK(AO962),"",Short3[[#This Row],[Adj Close]]/AO962-1)</f>
        <v>4.6703614829346485E-3</v>
      </c>
      <c r="AQ961" s="32">
        <v>38362</v>
      </c>
      <c r="AR961" s="47">
        <v>1.936782</v>
      </c>
      <c r="AS961" s="36">
        <f>IF(ISBLANK(AR962),"",Short4[[#This Row],[Adj Close]]/AR962-1)</f>
        <v>7.6923333555748208E-2</v>
      </c>
      <c r="AT961" s="40">
        <v>38362</v>
      </c>
      <c r="AU961" s="42">
        <v>12.302324</v>
      </c>
      <c r="AV961" s="39">
        <f>IF(ISBLANK(AU962),"",Short5[[#This Row],[Adj Close]]/AU962-1)</f>
        <v>2.5776735259267047E-2</v>
      </c>
      <c r="AZ961" s="40">
        <v>38362</v>
      </c>
      <c r="BA961" s="42">
        <v>7.7960719999999997</v>
      </c>
      <c r="BB961" s="39">
        <f>IF(ISBLANK(BA962),"",Short7[[#This Row],[Adj Close]]/BA962-1)</f>
        <v>-3.1477076991022424E-2</v>
      </c>
    </row>
    <row r="962" spans="1:54" x14ac:dyDescent="0.25">
      <c r="A962" s="40">
        <v>38355</v>
      </c>
      <c r="B962" s="42">
        <v>1186.1899410000001</v>
      </c>
      <c r="C962" s="39">
        <f>IF(ISBLANK(B963), "", GSPC[[#This Row],[Adj Close]]/B963-1)</f>
        <v>-2.123085852683515E-2</v>
      </c>
      <c r="G962" s="32">
        <v>38355</v>
      </c>
      <c r="H962">
        <v>13.144886</v>
      </c>
      <c r="I962" s="36">
        <f>IF(ISBLANK(H963),"",Long1[[#This Row],[Adj Close]]/H963-1)</f>
        <v>-1.2599771855611896E-2</v>
      </c>
      <c r="P962" s="40">
        <v>38355</v>
      </c>
      <c r="Q962" s="38">
        <v>10.946507</v>
      </c>
      <c r="R962" s="39">
        <f>IF(ISBLANK(Q963),"",Long4[[#This Row],[Adj Close]]/Q963-1)</f>
        <v>-7.9378675828384093E-2</v>
      </c>
      <c r="V962" s="40">
        <v>38355</v>
      </c>
      <c r="W962" s="38">
        <v>6.8449999999999998</v>
      </c>
      <c r="X962" s="39">
        <f>IF(ISBLANK(W963),"",Long6[[#This Row],[Adj Close]]/W963-1)</f>
        <v>2.9710417450169224E-2</v>
      </c>
      <c r="AE962" s="32">
        <v>38355</v>
      </c>
      <c r="AF962" s="47">
        <v>43.940207999999998</v>
      </c>
      <c r="AG962" s="36">
        <f>IF(ISBLANK(AF963),"",Short0[[#This Row],[Adj Close]]/AF963-1)</f>
        <v>-4.9576773825476872E-2</v>
      </c>
      <c r="AH962" s="40">
        <v>38355</v>
      </c>
      <c r="AI962" s="42">
        <v>23.472033</v>
      </c>
      <c r="AJ962" s="39">
        <f>IF(ISBLANK(AH963),"",Short1[[#This Row],[Adj Close]]/AH963-1)</f>
        <v>-0.99938792028267442</v>
      </c>
      <c r="AN962" s="40">
        <v>38355</v>
      </c>
      <c r="AO962" s="42">
        <v>15.242075</v>
      </c>
      <c r="AP962" s="39">
        <f>IF(ISBLANK(AO963),"",Short3[[#This Row],[Adj Close]]/AO963-1)</f>
        <v>-2.9450758558629997E-2</v>
      </c>
      <c r="AQ962" s="32">
        <v>38355</v>
      </c>
      <c r="AR962" s="47">
        <v>1.79844</v>
      </c>
      <c r="AS962" s="36">
        <f>IF(ISBLANK(AR963),"",Short4[[#This Row],[Adj Close]]/AR963-1)</f>
        <v>-0.13333371885246381</v>
      </c>
      <c r="AT962" s="40">
        <v>38355</v>
      </c>
      <c r="AU962" s="42">
        <v>11.993179</v>
      </c>
      <c r="AV962" s="39">
        <f>IF(ISBLANK(AU963),"",Short5[[#This Row],[Adj Close]]/AU963-1)</f>
        <v>-7.2916756851022169E-2</v>
      </c>
      <c r="AZ962" s="40">
        <v>38355</v>
      </c>
      <c r="BA962" s="42">
        <v>8.0494450000000004</v>
      </c>
      <c r="BB962" s="39">
        <f>IF(ISBLANK(BA963),"",Short7[[#This Row],[Adj Close]]/BA963-1)</f>
        <v>-8.2222042327873446E-2</v>
      </c>
    </row>
    <row r="963" spans="1:54" x14ac:dyDescent="0.25">
      <c r="A963" s="40">
        <v>38348</v>
      </c>
      <c r="B963" s="42">
        <v>1211.920044</v>
      </c>
      <c r="C963" s="39">
        <f>IF(ISBLANK(B964), "", GSPC[[#This Row],[Adj Close]]/B964-1)</f>
        <v>1.479212144648745E-3</v>
      </c>
      <c r="G963" s="32">
        <v>38348</v>
      </c>
      <c r="H963">
        <v>13.312621999999999</v>
      </c>
      <c r="I963" s="36">
        <f>IF(ISBLANK(H964),"",Long1[[#This Row],[Adj Close]]/H964-1)</f>
        <v>-6.2960696145475392E-4</v>
      </c>
      <c r="P963" s="40">
        <v>38348</v>
      </c>
      <c r="Q963" s="38">
        <v>11.890347</v>
      </c>
      <c r="R963" s="39">
        <f>IF(ISBLANK(Q964),"",Long4[[#This Row],[Adj Close]]/Q964-1)</f>
        <v>2.6087491555951914E-2</v>
      </c>
      <c r="V963" s="40">
        <v>38348</v>
      </c>
      <c r="W963" s="38">
        <v>6.6475</v>
      </c>
      <c r="X963" s="39">
        <f>IF(ISBLANK(W964),"",Long6[[#This Row],[Adj Close]]/W964-1)</f>
        <v>1.4885496183206115E-2</v>
      </c>
      <c r="AE963" s="32">
        <v>38348</v>
      </c>
      <c r="AF963" s="47">
        <v>46.232253999999998</v>
      </c>
      <c r="AG963" s="36">
        <f>IF(ISBLANK(AF964),"",Short0[[#This Row],[Adj Close]]/AF964-1)</f>
        <v>3.1107714546650289E-2</v>
      </c>
      <c r="AH963" s="40">
        <v>38348</v>
      </c>
      <c r="AI963" s="42">
        <v>25.284780999999999</v>
      </c>
      <c r="AJ963" s="39">
        <f>IF(ISBLANK(AH964),"",Short1[[#This Row],[Adj Close]]/AH964-1)</f>
        <v>-0.99934052891160896</v>
      </c>
      <c r="AN963" s="40">
        <v>38348</v>
      </c>
      <c r="AO963" s="42">
        <v>15.704587</v>
      </c>
      <c r="AP963" s="39">
        <f>IF(ISBLANK(AO964),"",Short3[[#This Row],[Adj Close]]/AO964-1)</f>
        <v>-7.299276071105143E-3</v>
      </c>
      <c r="AQ963" s="32">
        <v>38348</v>
      </c>
      <c r="AR963" s="47">
        <v>2.0751240000000002</v>
      </c>
      <c r="AS963" s="36">
        <f>IF(ISBLANK(AR964),"",Short4[[#This Row],[Adj Close]]/AR964-1)</f>
        <v>0.11940325076856606</v>
      </c>
      <c r="AT963" s="40">
        <v>38348</v>
      </c>
      <c r="AU963" s="42">
        <v>12.936464000000001</v>
      </c>
      <c r="AV963" s="39">
        <f>IF(ISBLANK(AU964),"",Short5[[#This Row],[Adj Close]]/AU964-1)</f>
        <v>-6.0903211451616146E-3</v>
      </c>
      <c r="AZ963" s="40">
        <v>38348</v>
      </c>
      <c r="BA963" s="42">
        <v>8.7705800000000007</v>
      </c>
      <c r="BB963" s="39">
        <f>IF(ISBLANK(BA964),"",Short7[[#This Row],[Adj Close]]/BA964-1)</f>
        <v>1.2372988489030012E-2</v>
      </c>
    </row>
    <row r="964" spans="1:54" x14ac:dyDescent="0.25">
      <c r="A964" s="40">
        <v>38341</v>
      </c>
      <c r="B964" s="42">
        <v>1210.130005</v>
      </c>
      <c r="C964" s="39">
        <f>IF(ISBLANK(B965), "", GSPC[[#This Row],[Adj Close]]/B965-1)</f>
        <v>1.3339519890836149E-2</v>
      </c>
      <c r="G964" s="32">
        <v>38341</v>
      </c>
      <c r="H964">
        <v>13.321009</v>
      </c>
      <c r="I964" s="36">
        <f>IF(ISBLANK(H965),"",Long1[[#This Row],[Adj Close]]/H965-1)</f>
        <v>1.2752569303863703E-2</v>
      </c>
      <c r="P964" s="40">
        <v>38341</v>
      </c>
      <c r="Q964" s="38">
        <v>11.588044</v>
      </c>
      <c r="R964" s="39">
        <f>IF(ISBLANK(Q965),"",Long4[[#This Row],[Adj Close]]/Q965-1)</f>
        <v>3.4482469257784754E-2</v>
      </c>
      <c r="V964" s="40">
        <v>38341</v>
      </c>
      <c r="W964" s="38">
        <v>6.55</v>
      </c>
      <c r="X964" s="39">
        <f>IF(ISBLANK(W965),"",Long6[[#This Row],[Adj Close]]/W965-1)</f>
        <v>0.54299175500588914</v>
      </c>
      <c r="AE964" s="32">
        <v>38341</v>
      </c>
      <c r="AF964" s="47">
        <v>44.837463</v>
      </c>
      <c r="AG964" s="36">
        <f>IF(ISBLANK(AF965),"",Short0[[#This Row],[Adj Close]]/AF965-1)</f>
        <v>1.6400885657208431E-3</v>
      </c>
      <c r="AH964" s="40">
        <v>38341</v>
      </c>
      <c r="AI964" s="42">
        <v>24.650742999999999</v>
      </c>
      <c r="AJ964" s="39">
        <f>IF(ISBLANK(AH965),"",Short1[[#This Row],[Adj Close]]/AH965-1)</f>
        <v>-0.99935694832263788</v>
      </c>
      <c r="AN964" s="40">
        <v>38341</v>
      </c>
      <c r="AO964" s="42">
        <v>15.820062</v>
      </c>
      <c r="AP964" s="39">
        <f>IF(ISBLANK(AO965),"",Short3[[#This Row],[Adj Close]]/AO965-1)</f>
        <v>-1.0555430850447967E-2</v>
      </c>
      <c r="AQ964" s="32">
        <v>38341</v>
      </c>
      <c r="AR964" s="47">
        <v>1.853777</v>
      </c>
      <c r="AS964" s="36">
        <f>IF(ISBLANK(AR965),"",Short4[[#This Row],[Adj Close]]/AR965-1)</f>
        <v>8.9431071091284009E-2</v>
      </c>
      <c r="AT964" s="40">
        <v>38341</v>
      </c>
      <c r="AU964" s="42">
        <v>13.015734</v>
      </c>
      <c r="AV964" s="39">
        <f>IF(ISBLANK(AU965),"",Short5[[#This Row],[Adj Close]]/AU965-1)</f>
        <v>-4.2565371112070927E-2</v>
      </c>
      <c r="AZ964" s="40">
        <v>38341</v>
      </c>
      <c r="BA964" s="42">
        <v>8.6633879999999994</v>
      </c>
      <c r="BB964" s="39">
        <f>IF(ISBLANK(BA965),"",Short7[[#This Row],[Adj Close]]/BA965-1)</f>
        <v>-1.0022063532185488E-2</v>
      </c>
    </row>
    <row r="965" spans="1:54" x14ac:dyDescent="0.25">
      <c r="A965" s="40">
        <v>38334</v>
      </c>
      <c r="B965" s="42">
        <v>1194.1999510000001</v>
      </c>
      <c r="C965" s="39">
        <f>IF(ISBLANK(B966), "", GSPC[[#This Row],[Adj Close]]/B966-1)</f>
        <v>5.2188139730640071E-3</v>
      </c>
      <c r="G965" s="32">
        <v>38334</v>
      </c>
      <c r="H965">
        <v>13.153271</v>
      </c>
      <c r="I965" s="36">
        <f>IF(ISBLANK(H966),"",Long1[[#This Row],[Adj Close]]/H966-1)</f>
        <v>1.4883441653235963E-2</v>
      </c>
      <c r="P965" s="40">
        <v>38334</v>
      </c>
      <c r="Q965" s="38">
        <v>11.201779</v>
      </c>
      <c r="R965" s="39">
        <f>IF(ISBLANK(Q966),"",Long4[[#This Row],[Adj Close]]/Q966-1)</f>
        <v>5.2050576436851737E-2</v>
      </c>
      <c r="V965" s="40">
        <v>38334</v>
      </c>
      <c r="W965" s="38">
        <v>4.2450000000000001</v>
      </c>
      <c r="X965" s="39">
        <f>IF(ISBLANK(W966),"",Long6[[#This Row],[Adj Close]]/W966-1)</f>
        <v>-3.6322360953461974E-2</v>
      </c>
      <c r="AE965" s="32">
        <v>38334</v>
      </c>
      <c r="AF965" s="47">
        <v>44.764046</v>
      </c>
      <c r="AG965" s="36">
        <f>IF(ISBLANK(AF966),"",Short0[[#This Row],[Adj Close]]/AF966-1)</f>
        <v>9.5190646625445519E-2</v>
      </c>
      <c r="AH965" s="40">
        <v>38334</v>
      </c>
      <c r="AI965" s="42">
        <v>24.063507000000001</v>
      </c>
      <c r="AJ965" s="39">
        <f>IF(ISBLANK(AH966),"",Short1[[#This Row],[Adj Close]]/AH966-1)</f>
        <v>-0.9993721526078222</v>
      </c>
      <c r="AN965" s="40">
        <v>38334</v>
      </c>
      <c r="AO965" s="42">
        <v>15.988830999999999</v>
      </c>
      <c r="AP965" s="39">
        <f>IF(ISBLANK(AO966),"",Short3[[#This Row],[Adj Close]]/AO966-1)</f>
        <v>0</v>
      </c>
      <c r="AQ965" s="32">
        <v>38334</v>
      </c>
      <c r="AR965" s="47">
        <v>1.7016009999999999</v>
      </c>
      <c r="AS965" s="36">
        <f>IF(ISBLANK(AR966),"",Short4[[#This Row],[Adj Close]]/AR966-1)</f>
        <v>8.8495195936696192E-2</v>
      </c>
      <c r="AT965" s="40">
        <v>38334</v>
      </c>
      <c r="AU965" s="42">
        <v>13.594384</v>
      </c>
      <c r="AV965" s="39">
        <f>IF(ISBLANK(AU966),"",Short5[[#This Row],[Adj Close]]/AU966-1)</f>
        <v>-1.54995420181675E-2</v>
      </c>
      <c r="AZ965" s="40">
        <v>38334</v>
      </c>
      <c r="BA965" s="42">
        <v>8.7510919999999999</v>
      </c>
      <c r="BB965" s="39">
        <f>IF(ISBLANK(BA966),"",Short7[[#This Row],[Adj Close]]/BA966-1)</f>
        <v>8.7167127671535116E-2</v>
      </c>
    </row>
    <row r="966" spans="1:54" x14ac:dyDescent="0.25">
      <c r="A966" s="40">
        <v>38327</v>
      </c>
      <c r="B966" s="42">
        <v>1188</v>
      </c>
      <c r="C966" s="39">
        <f>IF(ISBLANK(B967), "", GSPC[[#This Row],[Adj Close]]/B967-1)</f>
        <v>-2.661285864237195E-3</v>
      </c>
      <c r="G966" s="32">
        <v>38327</v>
      </c>
      <c r="H966">
        <v>12.960376</v>
      </c>
      <c r="I966" s="36">
        <f>IF(ISBLANK(H967),"",Long1[[#This Row],[Adj Close]]/H967-1)</f>
        <v>1.2227130305310308E-2</v>
      </c>
      <c r="P966" s="40">
        <v>38327</v>
      </c>
      <c r="Q966" s="38">
        <v>10.647567</v>
      </c>
      <c r="R966" s="39">
        <f>IF(ISBLANK(Q967),"",Long4[[#This Row],[Adj Close]]/Q967-1)</f>
        <v>-2.8013483848876253E-2</v>
      </c>
      <c r="V966" s="40">
        <v>38327</v>
      </c>
      <c r="W966" s="38">
        <v>4.4050000000000002</v>
      </c>
      <c r="X966" s="39">
        <f>IF(ISBLANK(W967),"",Long6[[#This Row],[Adj Close]]/W967-1)</f>
        <v>6.4652567975830744E-2</v>
      </c>
      <c r="AE966" s="32">
        <v>38327</v>
      </c>
      <c r="AF966" s="47">
        <v>40.873291000000002</v>
      </c>
      <c r="AG966" s="36">
        <f>IF(ISBLANK(AF967),"",Short0[[#This Row],[Adj Close]]/AF967-1)</f>
        <v>8.95845490317555E-2</v>
      </c>
      <c r="AH966" s="40">
        <v>38327</v>
      </c>
      <c r="AI966" s="42">
        <v>24.17841</v>
      </c>
      <c r="AJ966" s="39">
        <f>IF(ISBLANK(AH967),"",Short1[[#This Row],[Adj Close]]/AH967-1)</f>
        <v>-0.99936903940501043</v>
      </c>
      <c r="AN966" s="40">
        <v>38327</v>
      </c>
      <c r="AO966" s="42">
        <v>15.988830999999999</v>
      </c>
      <c r="AP966" s="39">
        <f>IF(ISBLANK(AO967),"",Short3[[#This Row],[Adj Close]]/AO967-1)</f>
        <v>-1.9073633507704413E-2</v>
      </c>
      <c r="AQ966" s="32">
        <v>38327</v>
      </c>
      <c r="AR966" s="47">
        <v>1.5632600000000001</v>
      </c>
      <c r="AS966" s="36">
        <f>IF(ISBLANK(AR967),"",Short4[[#This Row],[Adj Close]]/AR967-1)</f>
        <v>2.727307973612092E-2</v>
      </c>
      <c r="AT966" s="40">
        <v>38327</v>
      </c>
      <c r="AU966" s="42">
        <v>13.808408</v>
      </c>
      <c r="AV966" s="39">
        <f>IF(ISBLANK(AU967),"",Short5[[#This Row],[Adj Close]]/AU967-1)</f>
        <v>-5.0681182125503765E-2</v>
      </c>
      <c r="AZ966" s="40">
        <v>38327</v>
      </c>
      <c r="BA966" s="42">
        <v>8.0494450000000004</v>
      </c>
      <c r="BB966" s="39">
        <f>IF(ISBLANK(BA967),"",Short7[[#This Row],[Adj Close]]/BA967-1)</f>
        <v>-0.12034085918134041</v>
      </c>
    </row>
    <row r="967" spans="1:54" x14ac:dyDescent="0.25">
      <c r="A967" s="40">
        <v>38320</v>
      </c>
      <c r="B967" s="42">
        <v>1191.170044</v>
      </c>
      <c r="C967" s="39">
        <f>IF(ISBLANK(B968), "", GSPC[[#This Row],[Adj Close]]/B968-1)</f>
        <v>7.2041769137949352E-3</v>
      </c>
      <c r="G967" s="32">
        <v>38320</v>
      </c>
      <c r="H967">
        <v>12.803822</v>
      </c>
      <c r="I967" s="36">
        <f>IF(ISBLANK(H968),"",Long1[[#This Row],[Adj Close]]/H968-1)</f>
        <v>5.4882485264766689E-3</v>
      </c>
      <c r="P967" s="40">
        <v>38320</v>
      </c>
      <c r="Q967" s="38">
        <v>10.954439000000001</v>
      </c>
      <c r="R967" s="39">
        <f>IF(ISBLANK(Q968),"",Long4[[#This Row],[Adj Close]]/Q968-1)</f>
        <v>-7.6074857035187793E-2</v>
      </c>
      <c r="V967" s="40">
        <v>38320</v>
      </c>
      <c r="W967" s="38">
        <v>4.1375000000000002</v>
      </c>
      <c r="X967" s="39">
        <f>IF(ISBLANK(W968),"",Long6[[#This Row],[Adj Close]]/W968-1)</f>
        <v>1.2851897184822603E-2</v>
      </c>
      <c r="AE967" s="32">
        <v>38320</v>
      </c>
      <c r="AF967" s="47">
        <v>37.512729999999998</v>
      </c>
      <c r="AG967" s="36">
        <f>IF(ISBLANK(AF968),"",Short0[[#This Row],[Adj Close]]/AF968-1)</f>
        <v>-1.4992451625889913E-2</v>
      </c>
      <c r="AH967" s="40">
        <v>38320</v>
      </c>
      <c r="AI967" s="42">
        <v>24.186921999999999</v>
      </c>
      <c r="AJ967" s="39">
        <f>IF(ISBLANK(AH968),"",Short1[[#This Row],[Adj Close]]/AH968-1)</f>
        <v>-0.99936870195494998</v>
      </c>
      <c r="AN967" s="40">
        <v>38320</v>
      </c>
      <c r="AO967" s="42">
        <v>16.299726</v>
      </c>
      <c r="AP967" s="39">
        <f>IF(ISBLANK(AO968),"",Short3[[#This Row],[Adj Close]]/AO968-1)</f>
        <v>-1.3440674406344555E-2</v>
      </c>
      <c r="AQ967" s="32">
        <v>38320</v>
      </c>
      <c r="AR967" s="47">
        <v>1.521757</v>
      </c>
      <c r="AS967" s="36">
        <f>IF(ISBLANK(AR968),"",Short4[[#This Row],[Adj Close]]/AR968-1)</f>
        <v>-2.6549006563207689E-2</v>
      </c>
      <c r="AT967" s="40">
        <v>38320</v>
      </c>
      <c r="AU967" s="42">
        <v>14.545596</v>
      </c>
      <c r="AV967" s="39">
        <f>IF(ISBLANK(AU968),"",Short5[[#This Row],[Adj Close]]/AU968-1)</f>
        <v>4.9770810032611967E-2</v>
      </c>
      <c r="AZ967" s="40">
        <v>38320</v>
      </c>
      <c r="BA967" s="42">
        <v>9.1506410000000002</v>
      </c>
      <c r="BB967" s="39">
        <f>IF(ISBLANK(BA968),"",Short7[[#This Row],[Adj Close]]/BA968-1)</f>
        <v>-4.9595192264849208E-2</v>
      </c>
    </row>
    <row r="968" spans="1:54" x14ac:dyDescent="0.25">
      <c r="A968" s="40">
        <v>38313</v>
      </c>
      <c r="B968" s="42">
        <v>1182.650024</v>
      </c>
      <c r="C968" s="39">
        <f>IF(ISBLANK(B969), "", GSPC[[#This Row],[Adj Close]]/B969-1)</f>
        <v>1.0518360782015623E-2</v>
      </c>
      <c r="G968" s="32">
        <v>38313</v>
      </c>
      <c r="H968">
        <v>12.733935000000001</v>
      </c>
      <c r="I968" s="36">
        <f>IF(ISBLANK(H969),"",Long1[[#This Row],[Adj Close]]/H969-1)</f>
        <v>8.4129341378822442E-3</v>
      </c>
      <c r="P968" s="40">
        <v>38313</v>
      </c>
      <c r="Q968" s="38">
        <v>11.856413999999999</v>
      </c>
      <c r="R968" s="39">
        <f>IF(ISBLANK(Q969),"",Long4[[#This Row],[Adj Close]]/Q969-1)</f>
        <v>5.8049610406646801E-2</v>
      </c>
      <c r="V968" s="40">
        <v>38313</v>
      </c>
      <c r="W968" s="38">
        <v>4.085</v>
      </c>
      <c r="X968" s="39">
        <f>IF(ISBLANK(W969),"",Long6[[#This Row],[Adj Close]]/W969-1)</f>
        <v>-1.0296789824349006E-2</v>
      </c>
      <c r="AE968" s="32">
        <v>38313</v>
      </c>
      <c r="AF968" s="47">
        <v>38.083697999999998</v>
      </c>
      <c r="AG968" s="36">
        <f>IF(ISBLANK(AF969),"",Short0[[#This Row],[Adj Close]]/AF969-1)</f>
        <v>7.1185365492201225E-3</v>
      </c>
      <c r="AH968" s="40">
        <v>38313</v>
      </c>
      <c r="AI968" s="42">
        <v>25.072016000000001</v>
      </c>
      <c r="AJ968" s="39">
        <f>IF(ISBLANK(AH969),"",Short1[[#This Row],[Adj Close]]/AH969-1)</f>
        <v>-0.99934548070798312</v>
      </c>
      <c r="AN968" s="40">
        <v>38313</v>
      </c>
      <c r="AO968" s="42">
        <v>16.521789999999999</v>
      </c>
      <c r="AP968" s="39">
        <f>IF(ISBLANK(AO969),"",Short3[[#This Row],[Adj Close]]/AO969-1)</f>
        <v>-1.4830560270513105E-2</v>
      </c>
      <c r="AQ968" s="32">
        <v>38313</v>
      </c>
      <c r="AR968" s="47">
        <v>1.5632600000000001</v>
      </c>
      <c r="AS968" s="36">
        <f>IF(ISBLANK(AR969),"",Short4[[#This Row],[Adj Close]]/AR969-1)</f>
        <v>6.6037652215837239E-2</v>
      </c>
      <c r="AT968" s="40">
        <v>38313</v>
      </c>
      <c r="AU968" s="42">
        <v>13.855973000000001</v>
      </c>
      <c r="AV968" s="39">
        <f>IF(ISBLANK(AU969),"",Short5[[#This Row],[Adj Close]]/AU969-1)</f>
        <v>7.3710492960076701E-2</v>
      </c>
      <c r="AZ968" s="40">
        <v>38313</v>
      </c>
      <c r="BA968" s="42">
        <v>9.6281510000000008</v>
      </c>
      <c r="BB968" s="39">
        <f>IF(ISBLANK(BA969),"",Short7[[#This Row],[Adj Close]]/BA969-1)</f>
        <v>1.7507878217588368E-2</v>
      </c>
    </row>
    <row r="969" spans="1:54" x14ac:dyDescent="0.25">
      <c r="A969" s="40">
        <v>38306</v>
      </c>
      <c r="B969" s="42">
        <v>1170.339966</v>
      </c>
      <c r="C969" s="39">
        <f>IF(ISBLANK(B970), "", GSPC[[#This Row],[Adj Close]]/B970-1)</f>
        <v>-1.1679131785231944E-2</v>
      </c>
      <c r="G969" s="32">
        <v>38306</v>
      </c>
      <c r="H969">
        <v>12.627699</v>
      </c>
      <c r="I969" s="36">
        <f>IF(ISBLANK(H970),"",Long1[[#This Row],[Adj Close]]/H970-1)</f>
        <v>2.2639848806366603E-2</v>
      </c>
      <c r="P969" s="40">
        <v>38306</v>
      </c>
      <c r="Q969" s="38">
        <v>11.205914999999999</v>
      </c>
      <c r="R969" s="39">
        <f>IF(ISBLANK(Q970),"",Long4[[#This Row],[Adj Close]]/Q970-1)</f>
        <v>-3.2810323190757273E-3</v>
      </c>
      <c r="V969" s="40">
        <v>38306</v>
      </c>
      <c r="W969" s="38">
        <v>4.1275000000000004</v>
      </c>
      <c r="X969" s="39">
        <f>IF(ISBLANK(W970),"",Long6[[#This Row],[Adj Close]]/W970-1)</f>
        <v>3.0376670716889542E-3</v>
      </c>
      <c r="AE969" s="32">
        <v>38306</v>
      </c>
      <c r="AF969" s="47">
        <v>37.814514000000003</v>
      </c>
      <c r="AG969" s="36">
        <f>IF(ISBLANK(AF970),"",Short0[[#This Row],[Adj Close]]/AF970-1)</f>
        <v>1.2957566465483517E-3</v>
      </c>
      <c r="AH969" s="40">
        <v>38306</v>
      </c>
      <c r="AI969" s="42">
        <v>25.680515</v>
      </c>
      <c r="AJ969" s="39">
        <f>IF(ISBLANK(AH970),"",Short1[[#This Row],[Adj Close]]/AH970-1)</f>
        <v>-0.99932947296274055</v>
      </c>
      <c r="AN969" s="40">
        <v>38306</v>
      </c>
      <c r="AO969" s="42">
        <v>16.770506000000001</v>
      </c>
      <c r="AP969" s="39">
        <f>IF(ISBLANK(AO970),"",Short3[[#This Row],[Adj Close]]/AO970-1)</f>
        <v>9.5127534756842991E-2</v>
      </c>
      <c r="AQ969" s="32">
        <v>38306</v>
      </c>
      <c r="AR969" s="47">
        <v>1.466421</v>
      </c>
      <c r="AS969" s="36">
        <f>IF(ISBLANK(AR970),"",Short4[[#This Row],[Adj Close]]/AR970-1)</f>
        <v>-6.1946829062344166E-2</v>
      </c>
      <c r="AT969" s="40">
        <v>38306</v>
      </c>
      <c r="AU969" s="42">
        <v>12.904757</v>
      </c>
      <c r="AV969" s="39">
        <f>IF(ISBLANK(AU970),"",Short5[[#This Row],[Adj Close]]/AU970-1)</f>
        <v>1.8462110324559688E-3</v>
      </c>
      <c r="AZ969" s="40">
        <v>38306</v>
      </c>
      <c r="BA969" s="42">
        <v>9.4624830000000006</v>
      </c>
      <c r="BB969" s="39">
        <f>IF(ISBLANK(BA970),"",Short7[[#This Row],[Adj Close]]/BA970-1)</f>
        <v>-2.9000136684189215E-2</v>
      </c>
    </row>
    <row r="970" spans="1:54" x14ac:dyDescent="0.25">
      <c r="A970" s="40">
        <v>38299</v>
      </c>
      <c r="B970" s="42">
        <v>1184.170044</v>
      </c>
      <c r="C970" s="39">
        <f>IF(ISBLANK(B971), "", GSPC[[#This Row],[Adj Close]]/B971-1)</f>
        <v>1.5435141806815267E-2</v>
      </c>
      <c r="G970" s="32">
        <v>38299</v>
      </c>
      <c r="H970">
        <v>12.348139</v>
      </c>
      <c r="I970" s="36">
        <f>IF(ISBLANK(H971),"",Long1[[#This Row],[Adj Close]]/H971-1)</f>
        <v>3.1045320227481854E-2</v>
      </c>
      <c r="P970" s="40">
        <v>38299</v>
      </c>
      <c r="Q970" s="38">
        <v>11.242803</v>
      </c>
      <c r="R970" s="39">
        <f>IF(ISBLANK(Q971),"",Long4[[#This Row],[Adj Close]]/Q971-1)</f>
        <v>-7.9883790636084973E-3</v>
      </c>
      <c r="V970" s="40">
        <v>38299</v>
      </c>
      <c r="W970" s="38">
        <v>4.1150000000000002</v>
      </c>
      <c r="X970" s="39">
        <f>IF(ISBLANK(W971),"",Long6[[#This Row],[Adj Close]]/W971-1)</f>
        <v>5.4452274183216076E-2</v>
      </c>
      <c r="AE970" s="32">
        <v>38299</v>
      </c>
      <c r="AF970" s="47">
        <v>37.765579000000002</v>
      </c>
      <c r="AG970" s="36">
        <f>IF(ISBLANK(AF971),"",Short0[[#This Row],[Adj Close]]/AF971-1)</f>
        <v>5.8360787517088619E-2</v>
      </c>
      <c r="AH970" s="40">
        <v>38299</v>
      </c>
      <c r="AI970" s="42">
        <v>25.416689000000002</v>
      </c>
      <c r="AJ970" s="39">
        <f>IF(ISBLANK(AH971),"",Short1[[#This Row],[Adj Close]]/AH971-1)</f>
        <v>-0.99933624023294687</v>
      </c>
      <c r="AN970" s="40">
        <v>38299</v>
      </c>
      <c r="AO970" s="42">
        <v>15.313746999999999</v>
      </c>
      <c r="AP970" s="39">
        <f>IF(ISBLANK(AO971),"",Short3[[#This Row],[Adj Close]]/AO971-1)</f>
        <v>2.6801476649938039E-2</v>
      </c>
      <c r="AQ970" s="32">
        <v>38299</v>
      </c>
      <c r="AR970" s="47">
        <v>1.5632600000000001</v>
      </c>
      <c r="AS970" s="36">
        <f>IF(ISBLANK(AR971),"",Short4[[#This Row],[Adj Close]]/AR971-1)</f>
        <v>0.11881195204866701</v>
      </c>
      <c r="AT970" s="40">
        <v>38299</v>
      </c>
      <c r="AU970" s="42">
        <v>12.880976</v>
      </c>
      <c r="AV970" s="39">
        <f>IF(ISBLANK(AU971),"",Short5[[#This Row],[Adj Close]]/AU971-1)</f>
        <v>0</v>
      </c>
      <c r="AZ970" s="40">
        <v>38299</v>
      </c>
      <c r="BA970" s="42">
        <v>9.7450919999999996</v>
      </c>
      <c r="BB970" s="39">
        <f>IF(ISBLANK(BA971),"",Short7[[#This Row],[Adj Close]]/BA971-1)</f>
        <v>6.0362638323516737E-3</v>
      </c>
    </row>
    <row r="971" spans="1:54" x14ac:dyDescent="0.25">
      <c r="A971" s="40">
        <v>38292</v>
      </c>
      <c r="B971" s="42">
        <v>1166.170044</v>
      </c>
      <c r="C971" s="39">
        <f>IF(ISBLANK(B972), "", GSPC[[#This Row],[Adj Close]]/B972-1)</f>
        <v>3.1826309112979123E-2</v>
      </c>
      <c r="G971" s="32">
        <v>38292</v>
      </c>
      <c r="H971">
        <v>11.976330000000001</v>
      </c>
      <c r="I971" s="36">
        <f>IF(ISBLANK(H972),"",Long1[[#This Row],[Adj Close]]/H972-1)</f>
        <v>4.2198543619471618E-3</v>
      </c>
      <c r="P971" s="40">
        <v>38292</v>
      </c>
      <c r="Q971" s="38">
        <v>11.333337999999999</v>
      </c>
      <c r="R971" s="39">
        <f>IF(ISBLANK(Q972),"",Long4[[#This Row],[Adj Close]]/Q972-1)</f>
        <v>-8.7972415421652128E-3</v>
      </c>
      <c r="V971" s="40">
        <v>38292</v>
      </c>
      <c r="W971" s="38">
        <v>3.9024999999999999</v>
      </c>
      <c r="X971" s="39">
        <f>IF(ISBLANK(W972),"",Long6[[#This Row],[Adj Close]]/W972-1)</f>
        <v>-1.8238993710691931E-2</v>
      </c>
      <c r="AE971" s="32">
        <v>38292</v>
      </c>
      <c r="AF971" s="47">
        <v>35.683086000000003</v>
      </c>
      <c r="AG971" s="36">
        <f>IF(ISBLANK(AF972),"",Short0[[#This Row],[Adj Close]]/AF972-1)</f>
        <v>-2.4456120493089206E-2</v>
      </c>
      <c r="AH971" s="40">
        <v>38292</v>
      </c>
      <c r="AI971" s="42">
        <v>26.123049000000002</v>
      </c>
      <c r="AJ971" s="39">
        <f>IF(ISBLANK(AH972),"",Short1[[#This Row],[Adj Close]]/AH972-1)</f>
        <v>-0.99931766882591089</v>
      </c>
      <c r="AN971" s="40">
        <v>38292</v>
      </c>
      <c r="AO971" s="42">
        <v>14.914028999999999</v>
      </c>
      <c r="AP971" s="39">
        <f>IF(ISBLANK(AO972),"",Short3[[#This Row],[Adj Close]]/AO972-1)</f>
        <v>-2.4970742314598837E-2</v>
      </c>
      <c r="AQ971" s="32">
        <v>38292</v>
      </c>
      <c r="AR971" s="47">
        <v>1.3972500000000001</v>
      </c>
      <c r="AS971" s="36">
        <f>IF(ISBLANK(AR972),"",Short4[[#This Row],[Adj Close]]/AR972-1)</f>
        <v>-2.8845833055314518E-2</v>
      </c>
      <c r="AT971" s="40">
        <v>38292</v>
      </c>
      <c r="AU971" s="42">
        <v>12.880976</v>
      </c>
      <c r="AV971" s="39">
        <f>IF(ISBLANK(AU972),"",Short5[[#This Row],[Adj Close]]/AU972-1)</f>
        <v>8.0451920135489186E-2</v>
      </c>
      <c r="AZ971" s="40">
        <v>38292</v>
      </c>
      <c r="BA971" s="42">
        <v>9.6866210000000006</v>
      </c>
      <c r="BB971" s="39">
        <f>IF(ISBLANK(BA972),"",Short7[[#This Row],[Adj Close]]/BA972-1)</f>
        <v>1.1190338792812726E-2</v>
      </c>
    </row>
    <row r="972" spans="1:54" x14ac:dyDescent="0.25">
      <c r="A972" s="40">
        <v>38285</v>
      </c>
      <c r="B972" s="42">
        <v>1130.1999510000001</v>
      </c>
      <c r="C972" s="39">
        <f>IF(ISBLANK(B973), "", GSPC[[#This Row],[Adj Close]]/B973-1)</f>
        <v>3.144903107898811E-2</v>
      </c>
      <c r="G972" s="32">
        <v>38285</v>
      </c>
      <c r="H972">
        <v>11.926004000000001</v>
      </c>
      <c r="I972" s="36">
        <f>IF(ISBLANK(H973),"",Long1[[#This Row],[Adj Close]]/H973-1)</f>
        <v>-1.2728562036238733E-2</v>
      </c>
      <c r="P972" s="40">
        <v>38285</v>
      </c>
      <c r="Q972" s="38">
        <v>11.433925</v>
      </c>
      <c r="R972" s="39">
        <f>IF(ISBLANK(Q973),"",Long4[[#This Row],[Adj Close]]/Q973-1)</f>
        <v>-3.2075471857837212E-2</v>
      </c>
      <c r="V972" s="40">
        <v>38285</v>
      </c>
      <c r="W972" s="38">
        <v>3.9750000000000001</v>
      </c>
      <c r="X972" s="39">
        <f>IF(ISBLANK(W973),"",Long6[[#This Row],[Adj Close]]/W973-1)</f>
        <v>7.4324324324324342E-2</v>
      </c>
      <c r="AE972" s="32">
        <v>38285</v>
      </c>
      <c r="AF972" s="47">
        <v>36.577632999999999</v>
      </c>
      <c r="AG972" s="36">
        <f>IF(ISBLANK(AF973),"",Short0[[#This Row],[Adj Close]]/AF973-1)</f>
        <v>5.9599829468126808E-2</v>
      </c>
      <c r="AH972" s="40">
        <v>38285</v>
      </c>
      <c r="AI972" s="42">
        <v>25.199674999999999</v>
      </c>
      <c r="AJ972" s="39">
        <f>IF(ISBLANK(AH973),"",Short1[[#This Row],[Adj Close]]/AH973-1)</f>
        <v>-0.9993416668843722</v>
      </c>
      <c r="AN972" s="40">
        <v>38285</v>
      </c>
      <c r="AO972" s="42">
        <v>15.295980999999999</v>
      </c>
      <c r="AP972" s="39">
        <f>IF(ISBLANK(AO973),"",Short3[[#This Row],[Adj Close]]/AO973-1)</f>
        <v>1.5330069306851213E-2</v>
      </c>
      <c r="AQ972" s="32">
        <v>38285</v>
      </c>
      <c r="AR972" s="47">
        <v>1.438752</v>
      </c>
      <c r="AS972" s="36">
        <f>IF(ISBLANK(AR973),"",Short4[[#This Row],[Adj Close]]/AR973-1)</f>
        <v>9.7086288474144133E-3</v>
      </c>
      <c r="AT972" s="40">
        <v>38285</v>
      </c>
      <c r="AU972" s="42">
        <v>11.921841000000001</v>
      </c>
      <c r="AV972" s="39">
        <f>IF(ISBLANK(AU973),"",Short5[[#This Row],[Adj Close]]/AU973-1)</f>
        <v>2.6665803205767613E-3</v>
      </c>
      <c r="AZ972" s="40">
        <v>38285</v>
      </c>
      <c r="BA972" s="42">
        <v>9.5794239999999995</v>
      </c>
      <c r="BB972" s="39">
        <f>IF(ISBLANK(BA973),"",Short7[[#This Row],[Adj Close]]/BA973-1)</f>
        <v>5.698903754809681E-2</v>
      </c>
    </row>
    <row r="973" spans="1:54" x14ac:dyDescent="0.25">
      <c r="A973" s="40">
        <v>38278</v>
      </c>
      <c r="B973" s="42">
        <v>1095.73999</v>
      </c>
      <c r="C973" s="39">
        <f>IF(ISBLANK(B974), "", GSPC[[#This Row],[Adj Close]]/B974-1)</f>
        <v>-1.124342316452609E-2</v>
      </c>
      <c r="G973" s="32">
        <v>38278</v>
      </c>
      <c r="H973">
        <v>12.079762000000001</v>
      </c>
      <c r="I973" s="36">
        <f>IF(ISBLANK(H974),"",Long1[[#This Row],[Adj Close]]/H974-1)</f>
        <v>2.8809095941745078E-2</v>
      </c>
      <c r="P973" s="40">
        <v>38278</v>
      </c>
      <c r="Q973" s="38">
        <v>11.812827</v>
      </c>
      <c r="R973" s="39">
        <f>IF(ISBLANK(Q974),"",Long4[[#This Row],[Adj Close]]/Q974-1)</f>
        <v>5.7006058300200557E-2</v>
      </c>
      <c r="V973" s="40">
        <v>38278</v>
      </c>
      <c r="W973" s="38">
        <v>3.7</v>
      </c>
      <c r="X973" s="39">
        <f>IF(ISBLANK(W974),"",Long6[[#This Row],[Adj Close]]/W974-1)</f>
        <v>-2.8871391076115471E-2</v>
      </c>
      <c r="AE973" s="32">
        <v>38278</v>
      </c>
      <c r="AF973" s="47">
        <v>34.520232999999998</v>
      </c>
      <c r="AG973" s="36">
        <f>IF(ISBLANK(AF974),"",Short0[[#This Row],[Adj Close]]/AF974-1)</f>
        <v>-6.3206446344802325E-3</v>
      </c>
      <c r="AH973" s="40">
        <v>38278</v>
      </c>
      <c r="AI973" s="42">
        <v>24.212441999999999</v>
      </c>
      <c r="AJ973" s="39">
        <f>IF(ISBLANK(AH974),"",Short1[[#This Row],[Adj Close]]/AH974-1)</f>
        <v>-0.99936734232186253</v>
      </c>
      <c r="AN973" s="40">
        <v>38278</v>
      </c>
      <c r="AO973" s="42">
        <v>15.065033</v>
      </c>
      <c r="AP973" s="39">
        <f>IF(ISBLANK(AO974),"",Short3[[#This Row],[Adj Close]]/AO974-1)</f>
        <v>-3.1963262877462872E-2</v>
      </c>
      <c r="AQ973" s="32">
        <v>38278</v>
      </c>
      <c r="AR973" s="47">
        <v>1.4249179999999999</v>
      </c>
      <c r="AS973" s="36">
        <f>IF(ISBLANK(AR974),"",Short4[[#This Row],[Adj Close]]/AR974-1)</f>
        <v>2.9999653032782625E-2</v>
      </c>
      <c r="AT973" s="40">
        <v>38278</v>
      </c>
      <c r="AU973" s="42">
        <v>11.890135000000001</v>
      </c>
      <c r="AV973" s="39">
        <f>IF(ISBLANK(AU974),"",Short5[[#This Row],[Adj Close]]/AU974-1)</f>
        <v>-3.100756873105881E-2</v>
      </c>
      <c r="AZ973" s="40">
        <v>38278</v>
      </c>
      <c r="BA973" s="42">
        <v>9.0629360000000005</v>
      </c>
      <c r="BB973" s="39">
        <f>IF(ISBLANK(BA974),"",Short7[[#This Row],[Adj Close]]/BA974-1)</f>
        <v>5.4054653707868994E-3</v>
      </c>
    </row>
    <row r="974" spans="1:54" x14ac:dyDescent="0.25">
      <c r="A974" s="40">
        <v>38271</v>
      </c>
      <c r="B974" s="42">
        <v>1108.1999510000001</v>
      </c>
      <c r="C974" s="39">
        <f>IF(ISBLANK(B975), "", GSPC[[#This Row],[Adj Close]]/B975-1)</f>
        <v>-1.2422749223500285E-2</v>
      </c>
      <c r="G974" s="32">
        <v>38271</v>
      </c>
      <c r="H974">
        <v>11.7415</v>
      </c>
      <c r="I974" s="36">
        <f>IF(ISBLANK(H975),"",Long1[[#This Row],[Adj Close]]/H975-1)</f>
        <v>-2.3255690139753038E-2</v>
      </c>
      <c r="P974" s="40">
        <v>38271</v>
      </c>
      <c r="Q974" s="38">
        <v>11.175742</v>
      </c>
      <c r="R974" s="39">
        <f>IF(ISBLANK(Q975),"",Long4[[#This Row],[Adj Close]]/Q975-1)</f>
        <v>-2.4297525582006041E-2</v>
      </c>
      <c r="V974" s="40">
        <v>38271</v>
      </c>
      <c r="W974" s="38">
        <v>3.81</v>
      </c>
      <c r="X974" s="39">
        <f>IF(ISBLANK(W975),"",Long6[[#This Row],[Adj Close]]/W975-1)</f>
        <v>-7.1863580998782095E-2</v>
      </c>
      <c r="AE974" s="32">
        <v>38271</v>
      </c>
      <c r="AF974" s="47">
        <v>34.739811000000003</v>
      </c>
      <c r="AG974" s="36">
        <f>IF(ISBLANK(AF975),"",Short0[[#This Row],[Adj Close]]/AF975-1)</f>
        <v>-2.2425055275213213E-2</v>
      </c>
      <c r="AH974" s="40">
        <v>38271</v>
      </c>
      <c r="AI974" s="42">
        <v>24.123096</v>
      </c>
      <c r="AJ974" s="39">
        <f>IF(ISBLANK(AH975),"",Short1[[#This Row],[Adj Close]]/AH975-1)</f>
        <v>-0.999369561572235</v>
      </c>
      <c r="AN974" s="40">
        <v>38271</v>
      </c>
      <c r="AO974" s="42">
        <v>15.56246</v>
      </c>
      <c r="AP974" s="39">
        <f>IF(ISBLANK(AO975),"",Short3[[#This Row],[Adj Close]]/AO975-1)</f>
        <v>1.2716629998367202E-2</v>
      </c>
      <c r="AQ974" s="32">
        <v>38271</v>
      </c>
      <c r="AR974" s="47">
        <v>1.383416</v>
      </c>
      <c r="AS974" s="36">
        <f>IF(ISBLANK(AR975),"",Short4[[#This Row],[Adj Close]]/AR975-1)</f>
        <v>-8.2568539640286653E-2</v>
      </c>
      <c r="AT974" s="40">
        <v>38271</v>
      </c>
      <c r="AU974" s="42">
        <v>12.270617</v>
      </c>
      <c r="AV974" s="39">
        <f>IF(ISBLANK(AU975),"",Short5[[#This Row],[Adj Close]]/AU975-1)</f>
        <v>-6.0679934016657611E-2</v>
      </c>
      <c r="AZ974" s="40">
        <v>38271</v>
      </c>
      <c r="BA974" s="42">
        <v>9.0142100000000003</v>
      </c>
      <c r="BB974" s="39">
        <f>IF(ISBLANK(BA975),"",Short7[[#This Row],[Adj Close]]/BA975-1)</f>
        <v>2.7778094493180472E-2</v>
      </c>
    </row>
    <row r="975" spans="1:54" x14ac:dyDescent="0.25">
      <c r="A975" s="40">
        <v>38264</v>
      </c>
      <c r="B975" s="42">
        <v>1122.1400149999999</v>
      </c>
      <c r="C975" s="39">
        <f>IF(ISBLANK(B976), "", GSPC[[#This Row],[Adj Close]]/B976-1)</f>
        <v>-8.2721917808219469E-3</v>
      </c>
      <c r="G975" s="32">
        <v>38264</v>
      </c>
      <c r="H975">
        <v>12.021058</v>
      </c>
      <c r="I975" s="36">
        <f>IF(ISBLANK(H976),"",Long1[[#This Row],[Adj Close]]/H976-1)</f>
        <v>2.0892657234629963E-2</v>
      </c>
      <c r="P975" s="40">
        <v>38264</v>
      </c>
      <c r="Q975" s="38">
        <v>11.454046999999999</v>
      </c>
      <c r="R975" s="39">
        <f>IF(ISBLANK(Q976),"",Long4[[#This Row],[Adj Close]]/Q976-1)</f>
        <v>4.3690677012046208E-2</v>
      </c>
      <c r="V975" s="40">
        <v>38264</v>
      </c>
      <c r="W975" s="38">
        <v>4.1050000000000004</v>
      </c>
      <c r="X975" s="39">
        <f>IF(ISBLANK(W976),"",Long6[[#This Row],[Adj Close]]/W976-1)</f>
        <v>5.9354838709677615E-2</v>
      </c>
      <c r="AE975" s="32">
        <v>38264</v>
      </c>
      <c r="AF975" s="47">
        <v>35.536724</v>
      </c>
      <c r="AG975" s="36">
        <f>IF(ISBLANK(AF976),"",Short0[[#This Row],[Adj Close]]/AF976-1)</f>
        <v>-8.1933066079063366E-2</v>
      </c>
      <c r="AH975" s="40">
        <v>38264</v>
      </c>
      <c r="AI975" s="42">
        <v>23.042656000000001</v>
      </c>
      <c r="AJ975" s="39">
        <f>IF(ISBLANK(AH976),"",Short1[[#This Row],[Adj Close]]/AH976-1)</f>
        <v>-0.99939768784797556</v>
      </c>
      <c r="AN975" s="40">
        <v>38264</v>
      </c>
      <c r="AO975" s="42">
        <v>15.367043000000001</v>
      </c>
      <c r="AP975" s="39">
        <f>IF(ISBLANK(AO976),"",Short3[[#This Row],[Adj Close]]/AO976-1)</f>
        <v>-5.3085130224616028E-2</v>
      </c>
      <c r="AQ975" s="32">
        <v>38264</v>
      </c>
      <c r="AR975" s="47">
        <v>1.5079229999999999</v>
      </c>
      <c r="AS975" s="36">
        <f>IF(ISBLANK(AR976),"",Short4[[#This Row],[Adj Close]]/AR976-1)</f>
        <v>6.8627381502447626E-2</v>
      </c>
      <c r="AT975" s="40">
        <v>38264</v>
      </c>
      <c r="AU975" s="42">
        <v>13.063297</v>
      </c>
      <c r="AV975" s="39">
        <f>IF(ISBLANK(AU976),"",Short5[[#This Row],[Adj Close]]/AU976-1)</f>
        <v>-6.8926257542840874E-2</v>
      </c>
      <c r="AZ975" s="40">
        <v>38264</v>
      </c>
      <c r="BA975" s="42">
        <v>8.7705800000000007</v>
      </c>
      <c r="BB975" s="39">
        <f>IF(ISBLANK(BA976),"",Short7[[#This Row],[Adj Close]]/BA976-1)</f>
        <v>3.3294871072885091E-2</v>
      </c>
    </row>
    <row r="976" spans="1:54" x14ac:dyDescent="0.25">
      <c r="A976" s="40">
        <v>38257</v>
      </c>
      <c r="B976" s="42">
        <v>1131.5</v>
      </c>
      <c r="C976" s="39">
        <f>IF(ISBLANK(B977), "", GSPC[[#This Row],[Adj Close]]/B977-1)</f>
        <v>1.9268374565606594E-2</v>
      </c>
      <c r="G976" s="32">
        <v>38257</v>
      </c>
      <c r="H976">
        <v>11.775046</v>
      </c>
      <c r="I976" s="36">
        <f>IF(ISBLANK(H977),"",Long1[[#This Row],[Adj Close]]/H977-1)</f>
        <v>3.23529832079128E-2</v>
      </c>
      <c r="P976" s="40">
        <v>38257</v>
      </c>
      <c r="Q976" s="38">
        <v>10.974561</v>
      </c>
      <c r="R976" s="39">
        <f>IF(ISBLANK(Q977),"",Long4[[#This Row],[Adj Close]]/Q977-1)</f>
        <v>7.6999253087087993E-2</v>
      </c>
      <c r="V976" s="40">
        <v>38257</v>
      </c>
      <c r="W976" s="38">
        <v>3.875</v>
      </c>
      <c r="X976" s="39">
        <f>IF(ISBLANK(W977),"",Long6[[#This Row],[Adj Close]]/W977-1)</f>
        <v>1.0430247718383301E-2</v>
      </c>
      <c r="AE976" s="32">
        <v>38257</v>
      </c>
      <c r="AF976" s="47">
        <v>38.708205999999997</v>
      </c>
      <c r="AG976" s="36">
        <f>IF(ISBLANK(AF977),"",Short0[[#This Row],[Adj Close]]/AF977-1)</f>
        <v>-2.1006634950693215E-4</v>
      </c>
      <c r="AH976" s="40">
        <v>38257</v>
      </c>
      <c r="AI976" s="42">
        <v>23.246513</v>
      </c>
      <c r="AJ976" s="39">
        <f>IF(ISBLANK(AH977),"",Short1[[#This Row],[Adj Close]]/AH977-1)</f>
        <v>-0.99939224802614379</v>
      </c>
      <c r="AN976" s="40">
        <v>38257</v>
      </c>
      <c r="AO976" s="42">
        <v>16.228536999999999</v>
      </c>
      <c r="AP976" s="39">
        <f>IF(ISBLANK(AO977),"",Short3[[#This Row],[Adj Close]]/AO977-1)</f>
        <v>-6.5143151970854518E-3</v>
      </c>
      <c r="AQ976" s="32">
        <v>38257</v>
      </c>
      <c r="AR976" s="47">
        <v>1.411084</v>
      </c>
      <c r="AS976" s="36">
        <f>IF(ISBLANK(AR977),"",Short4[[#This Row],[Adj Close]]/AR977-1)</f>
        <v>-0.1500000903560571</v>
      </c>
      <c r="AT976" s="40">
        <v>38257</v>
      </c>
      <c r="AU976" s="42">
        <v>14.030357</v>
      </c>
      <c r="AV976" s="39">
        <f>IF(ISBLANK(AU977),"",Short5[[#This Row],[Adj Close]]/AU977-1)</f>
        <v>2.3713205907266E-2</v>
      </c>
      <c r="AZ976" s="40">
        <v>38257</v>
      </c>
      <c r="BA976" s="42">
        <v>8.4879739999999995</v>
      </c>
      <c r="BB976" s="39">
        <f>IF(ISBLANK(BA977),"",Short7[[#This Row],[Adj Close]]/BA977-1)</f>
        <v>-2.6815622729841171E-2</v>
      </c>
    </row>
    <row r="977" spans="1:54" x14ac:dyDescent="0.25">
      <c r="A977" s="40">
        <v>38250</v>
      </c>
      <c r="B977" s="42">
        <v>1110.1099850000001</v>
      </c>
      <c r="C977" s="39">
        <f>IF(ISBLANK(B978), "", GSPC[[#This Row],[Adj Close]]/B978-1)</f>
        <v>-1.6339606751459068E-2</v>
      </c>
      <c r="G977" s="32">
        <v>38250</v>
      </c>
      <c r="H977">
        <v>11.406027</v>
      </c>
      <c r="I977" s="36">
        <f>IF(ISBLANK(H978),"",Long1[[#This Row],[Adj Close]]/H978-1)</f>
        <v>2.1021298170992297E-2</v>
      </c>
      <c r="P977" s="40">
        <v>38250</v>
      </c>
      <c r="Q977" s="38">
        <v>10.189943</v>
      </c>
      <c r="R977" s="39">
        <f>IF(ISBLANK(Q978),"",Long4[[#This Row],[Adj Close]]/Q978-1)</f>
        <v>3.8619217845025311E-2</v>
      </c>
      <c r="V977" s="40">
        <v>38250</v>
      </c>
      <c r="W977" s="38">
        <v>3.835</v>
      </c>
      <c r="X977" s="39">
        <f>IF(ISBLANK(W978),"",Long6[[#This Row],[Adj Close]]/W978-1)</f>
        <v>-6.7477203647416384E-2</v>
      </c>
      <c r="AE977" s="32">
        <v>38250</v>
      </c>
      <c r="AF977" s="47">
        <v>38.716338999999998</v>
      </c>
      <c r="AG977" s="36">
        <f>IF(ISBLANK(AF978),"",Short0[[#This Row],[Adj Close]]/AF978-1)</f>
        <v>1.0513325713386035E-3</v>
      </c>
      <c r="AH977" s="40">
        <v>38250</v>
      </c>
      <c r="AI977" s="42">
        <v>22.787852999999998</v>
      </c>
      <c r="AJ977" s="39">
        <f>IF(ISBLANK(AH978),"",Short1[[#This Row],[Adj Close]]/AH978-1)</f>
        <v>-0.99940413008916662</v>
      </c>
      <c r="AN977" s="40">
        <v>38250</v>
      </c>
      <c r="AO977" s="42">
        <v>16.334948000000001</v>
      </c>
      <c r="AP977" s="39">
        <f>IF(ISBLANK(AO978),"",Short3[[#This Row],[Adj Close]]/AO978-1)</f>
        <v>-5.4899929870863673E-2</v>
      </c>
      <c r="AQ977" s="32">
        <v>38250</v>
      </c>
      <c r="AR977" s="47">
        <v>1.660099</v>
      </c>
      <c r="AS977" s="36">
        <f>IF(ISBLANK(AR978),"",Short4[[#This Row],[Adj Close]]/AR978-1)</f>
        <v>2.5641358313007068E-2</v>
      </c>
      <c r="AT977" s="40">
        <v>38250</v>
      </c>
      <c r="AU977" s="42">
        <v>13.705359</v>
      </c>
      <c r="AV977" s="39">
        <f>IF(ISBLANK(AU978),"",Short5[[#This Row],[Adj Close]]/AU978-1)</f>
        <v>3.2855318357160268E-2</v>
      </c>
      <c r="AZ977" s="40">
        <v>38250</v>
      </c>
      <c r="BA977" s="42">
        <v>8.7218560000000007</v>
      </c>
      <c r="BB977" s="39">
        <f>IF(ISBLANK(BA978),"",Short7[[#This Row],[Adj Close]]/BA978-1)</f>
        <v>-9.9558854394934393E-3</v>
      </c>
    </row>
    <row r="978" spans="1:54" x14ac:dyDescent="0.25">
      <c r="A978" s="40">
        <v>38243</v>
      </c>
      <c r="B978" s="42">
        <v>1128.5500489999999</v>
      </c>
      <c r="C978" s="39">
        <f>IF(ISBLANK(B979), "", GSPC[[#This Row],[Adj Close]]/B979-1)</f>
        <v>4.1195145728711857E-3</v>
      </c>
      <c r="G978" s="32">
        <v>38243</v>
      </c>
      <c r="H978">
        <v>11.171194</v>
      </c>
      <c r="I978" s="36">
        <f>IF(ISBLANK(H979),"",Long1[[#This Row],[Adj Close]]/H979-1)</f>
        <v>7.3101076236838924E-3</v>
      </c>
      <c r="P978" s="40">
        <v>38243</v>
      </c>
      <c r="Q978" s="38">
        <v>9.8110479999999995</v>
      </c>
      <c r="R978" s="39">
        <f>IF(ISBLANK(Q979),"",Long4[[#This Row],[Adj Close]]/Q979-1)</f>
        <v>2.6306520722848559E-2</v>
      </c>
      <c r="V978" s="40">
        <v>38243</v>
      </c>
      <c r="W978" s="38">
        <v>4.1124999999999998</v>
      </c>
      <c r="X978" s="39">
        <f>IF(ISBLANK(W979),"",Long6[[#This Row],[Adj Close]]/W979-1)</f>
        <v>-2.6627218934911157E-2</v>
      </c>
      <c r="AE978" s="32">
        <v>38243</v>
      </c>
      <c r="AF978" s="47">
        <v>38.675677999999998</v>
      </c>
      <c r="AG978" s="36">
        <f>IF(ISBLANK(AF979),"",Short0[[#This Row],[Adj Close]]/AF979-1)</f>
        <v>1.732612136504974E-2</v>
      </c>
      <c r="AH978" s="40">
        <v>38243</v>
      </c>
      <c r="AI978" s="42">
        <v>22.668962000000001</v>
      </c>
      <c r="AJ978" s="39">
        <f>IF(ISBLANK(AH979),"",Short1[[#This Row],[Adj Close]]/AH979-1)</f>
        <v>-0.99940713040066953</v>
      </c>
      <c r="AN978" s="40">
        <v>38243</v>
      </c>
      <c r="AO978" s="42">
        <v>17.283829000000001</v>
      </c>
      <c r="AP978" s="39">
        <f>IF(ISBLANK(AO979),"",Short3[[#This Row],[Adj Close]]/AO979-1)</f>
        <v>6.3284182919171039E-2</v>
      </c>
      <c r="AQ978" s="32">
        <v>38243</v>
      </c>
      <c r="AR978" s="47">
        <v>1.6185959999999999</v>
      </c>
      <c r="AS978" s="36">
        <f>IF(ISBLANK(AR979),"",Short4[[#This Row],[Adj Close]]/AR979-1)</f>
        <v>0</v>
      </c>
      <c r="AT978" s="40">
        <v>38243</v>
      </c>
      <c r="AU978" s="42">
        <v>13.269389</v>
      </c>
      <c r="AV978" s="39">
        <f>IF(ISBLANK(AU979),"",Short5[[#This Row],[Adj Close]]/AU979-1)</f>
        <v>2.9957468603352133E-3</v>
      </c>
      <c r="AZ978" s="40">
        <v>38243</v>
      </c>
      <c r="BA978" s="42">
        <v>8.8095630000000007</v>
      </c>
      <c r="BB978" s="39">
        <f>IF(ISBLANK(BA979),"",Short7[[#This Row],[Adj Close]]/BA979-1)</f>
        <v>-5.4393328344232383E-2</v>
      </c>
    </row>
    <row r="979" spans="1:54" x14ac:dyDescent="0.25">
      <c r="A979" s="40">
        <v>38236</v>
      </c>
      <c r="B979" s="42">
        <v>1123.920044</v>
      </c>
      <c r="C979" s="39">
        <f>IF(ISBLANK(B980), "", GSPC[[#This Row],[Adj Close]]/B980-1)</f>
        <v>9.2400877794236447E-3</v>
      </c>
      <c r="G979" s="32">
        <v>38236</v>
      </c>
      <c r="H979">
        <v>11.090123999999999</v>
      </c>
      <c r="I979" s="36">
        <f>IF(ISBLANK(H980),"",Long1[[#This Row],[Adj Close]]/H980-1)</f>
        <v>-1.0723229948079283E-2</v>
      </c>
      <c r="P979" s="40">
        <v>38236</v>
      </c>
      <c r="Q979" s="38">
        <v>9.5595689999999998</v>
      </c>
      <c r="R979" s="39">
        <f>IF(ISBLANK(Q980),"",Long4[[#This Row],[Adj Close]]/Q980-1)</f>
        <v>-1.3068756384757352E-2</v>
      </c>
      <c r="V979" s="40">
        <v>38236</v>
      </c>
      <c r="W979" s="38">
        <v>4.2249999999999996</v>
      </c>
      <c r="X979" s="39">
        <f>IF(ISBLANK(W980),"",Long6[[#This Row],[Adj Close]]/W980-1)</f>
        <v>-4.0318001135718373E-2</v>
      </c>
      <c r="AE979" s="32">
        <v>38236</v>
      </c>
      <c r="AF979" s="47">
        <v>38.016990999999997</v>
      </c>
      <c r="AG979" s="36">
        <f>IF(ISBLANK(AF980),"",Short0[[#This Row],[Adj Close]]/AF980-1)</f>
        <v>6.4592423488878392E-3</v>
      </c>
      <c r="AH979" s="40">
        <v>38236</v>
      </c>
      <c r="AI979" s="42">
        <v>21.424659999999999</v>
      </c>
      <c r="AJ979" s="39">
        <f>IF(ISBLANK(AH980),"",Short1[[#This Row],[Adj Close]]/AH980-1)</f>
        <v>-0.99943957048314103</v>
      </c>
      <c r="AN979" s="40">
        <v>38236</v>
      </c>
      <c r="AO979" s="42">
        <v>16.255136</v>
      </c>
      <c r="AP979" s="39">
        <f>IF(ISBLANK(AO980),"",Short3[[#This Row],[Adj Close]]/AO980-1)</f>
        <v>4.3849734416153696E-2</v>
      </c>
      <c r="AQ979" s="32">
        <v>38236</v>
      </c>
      <c r="AR979" s="47">
        <v>1.6185959999999999</v>
      </c>
      <c r="AS979" s="36">
        <f>IF(ISBLANK(AR980),"",Short4[[#This Row],[Adj Close]]/AR980-1)</f>
        <v>8.3333054456595335E-2</v>
      </c>
      <c r="AT979" s="40">
        <v>38236</v>
      </c>
      <c r="AU979" s="42">
        <v>13.229756</v>
      </c>
      <c r="AV979" s="39">
        <f>IF(ISBLANK(AU980),"",Short5[[#This Row],[Adj Close]]/AU980-1)</f>
        <v>2.2045376870539757E-2</v>
      </c>
      <c r="AZ979" s="40">
        <v>38236</v>
      </c>
      <c r="BA979" s="42">
        <v>9.3163079999999994</v>
      </c>
      <c r="BB979" s="39">
        <f>IF(ISBLANK(BA980),"",Short7[[#This Row],[Adj Close]]/BA980-1)</f>
        <v>8.3900376606861782E-2</v>
      </c>
    </row>
    <row r="980" spans="1:54" x14ac:dyDescent="0.25">
      <c r="A980" s="40">
        <v>38229</v>
      </c>
      <c r="B980" s="42">
        <v>1113.630005</v>
      </c>
      <c r="C980" s="39">
        <f>IF(ISBLANK(B981), "", GSPC[[#This Row],[Adj Close]]/B981-1)</f>
        <v>5.2898931133738003E-3</v>
      </c>
      <c r="G980" s="32">
        <v>38229</v>
      </c>
      <c r="H980">
        <v>11.210335000000001</v>
      </c>
      <c r="I980" s="36">
        <f>IF(ISBLANK(H981),"",Long1[[#This Row],[Adj Close]]/H981-1)</f>
        <v>4.9898507275147885E-4</v>
      </c>
      <c r="P980" s="40">
        <v>38229</v>
      </c>
      <c r="Q980" s="38">
        <v>9.6861549999999994</v>
      </c>
      <c r="R980" s="39">
        <f>IF(ISBLANK(Q981),"",Long4[[#This Row],[Adj Close]]/Q981-1)</f>
        <v>4.1367629466555256E-2</v>
      </c>
      <c r="V980" s="40">
        <v>38229</v>
      </c>
      <c r="W980" s="38">
        <v>4.4024999999999999</v>
      </c>
      <c r="X980" s="39">
        <f>IF(ISBLANK(W981),"",Long6[[#This Row],[Adj Close]]/W981-1)</f>
        <v>-3.1885651456844522E-2</v>
      </c>
      <c r="AE980" s="32">
        <v>38229</v>
      </c>
      <c r="AF980" s="47">
        <v>37.773006000000002</v>
      </c>
      <c r="AG980" s="36">
        <f>IF(ISBLANK(AF981),"",Short0[[#This Row],[Adj Close]]/AF981-1)</f>
        <v>2.0653910669977904E-2</v>
      </c>
      <c r="AH980" s="40">
        <v>38229</v>
      </c>
      <c r="AI980" s="42">
        <v>20.834372999999999</v>
      </c>
      <c r="AJ980" s="39">
        <f>IF(ISBLANK(AH981),"",Short1[[#This Row],[Adj Close]]/AH981-1)</f>
        <v>-0.99945491149076449</v>
      </c>
      <c r="AN980" s="40">
        <v>38229</v>
      </c>
      <c r="AO980" s="42">
        <v>15.572295</v>
      </c>
      <c r="AP980" s="39">
        <f>IF(ISBLANK(AO981),"",Short3[[#This Row],[Adj Close]]/AO981-1)</f>
        <v>8.6154282204498056E-3</v>
      </c>
      <c r="AQ980" s="32">
        <v>38229</v>
      </c>
      <c r="AR980" s="47">
        <v>1.494089</v>
      </c>
      <c r="AS980" s="36">
        <f>IF(ISBLANK(AR981),"",Short4[[#This Row],[Adj Close]]/AR981-1)</f>
        <v>-6.0869505093882226E-2</v>
      </c>
      <c r="AT980" s="40">
        <v>38229</v>
      </c>
      <c r="AU980" s="42">
        <v>12.944392000000001</v>
      </c>
      <c r="AV980" s="39">
        <f>IF(ISBLANK(AU981),"",Short5[[#This Row],[Adj Close]]/AU981-1)</f>
        <v>9.4504340849987489E-2</v>
      </c>
      <c r="AZ980" s="40">
        <v>38229</v>
      </c>
      <c r="BA980" s="42">
        <v>8.5951699999999995</v>
      </c>
      <c r="BB980" s="39">
        <f>IF(ISBLANK(BA981),"",Short7[[#This Row],[Adj Close]]/BA981-1)</f>
        <v>-1.6722254984787965E-2</v>
      </c>
    </row>
    <row r="981" spans="1:54" x14ac:dyDescent="0.25">
      <c r="A981" s="40">
        <v>38222</v>
      </c>
      <c r="B981" s="42">
        <v>1107.7700199999999</v>
      </c>
      <c r="C981" s="39">
        <f>IF(ISBLANK(B982), "", GSPC[[#This Row],[Adj Close]]/B982-1)</f>
        <v>8.5765413628051679E-3</v>
      </c>
      <c r="G981" s="32">
        <v>38222</v>
      </c>
      <c r="H981">
        <v>11.204744</v>
      </c>
      <c r="I981" s="36">
        <f>IF(ISBLANK(H982),"",Long1[[#This Row],[Adj Close]]/H982-1)</f>
        <v>2.4801963128237237E-2</v>
      </c>
      <c r="P981" s="40">
        <v>38222</v>
      </c>
      <c r="Q981" s="38">
        <v>9.3013790000000007</v>
      </c>
      <c r="R981" s="39">
        <f>IF(ISBLANK(Q982),"",Long4[[#This Row],[Adj Close]]/Q982-1)</f>
        <v>-1.5929214962302374E-2</v>
      </c>
      <c r="V981" s="40">
        <v>38222</v>
      </c>
      <c r="W981" s="38">
        <v>4.5475000000000003</v>
      </c>
      <c r="X981" s="39">
        <f>IF(ISBLANK(W982),"",Long6[[#This Row],[Adj Close]]/W982-1)</f>
        <v>0.1298136645962733</v>
      </c>
      <c r="AE981" s="32">
        <v>38222</v>
      </c>
      <c r="AF981" s="47">
        <v>37.008633000000003</v>
      </c>
      <c r="AG981" s="36">
        <f>IF(ISBLANK(AF982),"",Short0[[#This Row],[Adj Close]]/AF982-1)</f>
        <v>9.0912638016595881E-3</v>
      </c>
      <c r="AH981" s="40">
        <v>38222</v>
      </c>
      <c r="AI981" s="42">
        <v>20.56683</v>
      </c>
      <c r="AJ981" s="39">
        <f>IF(ISBLANK(AH982),"",Short1[[#This Row],[Adj Close]]/AH982-1)</f>
        <v>-0.99946181263901612</v>
      </c>
      <c r="AN981" s="40">
        <v>38222</v>
      </c>
      <c r="AO981" s="42">
        <v>15.439279000000001</v>
      </c>
      <c r="AP981" s="39">
        <f>IF(ISBLANK(AO982),"",Short3[[#This Row],[Adj Close]]/AO982-1)</f>
        <v>3.0787605241719751E-2</v>
      </c>
      <c r="AQ981" s="32">
        <v>38222</v>
      </c>
      <c r="AR981" s="47">
        <v>1.5909279999999999</v>
      </c>
      <c r="AS981" s="36">
        <f>IF(ISBLANK(AR982),"",Short4[[#This Row],[Adj Close]]/AR982-1)</f>
        <v>0</v>
      </c>
      <c r="AT981" s="40">
        <v>38222</v>
      </c>
      <c r="AU981" s="42">
        <v>11.826715999999999</v>
      </c>
      <c r="AV981" s="39">
        <f>IF(ISBLANK(AU982),"",Short5[[#This Row],[Adj Close]]/AU982-1)</f>
        <v>3.755163866824196E-2</v>
      </c>
      <c r="AZ981" s="40">
        <v>38222</v>
      </c>
      <c r="BA981" s="42">
        <v>8.7413450000000008</v>
      </c>
      <c r="BB981" s="39">
        <f>IF(ISBLANK(BA982),"",Short7[[#This Row],[Adj Close]]/BA982-1)</f>
        <v>1.3559196257597161E-2</v>
      </c>
    </row>
    <row r="982" spans="1:54" x14ac:dyDescent="0.25">
      <c r="A982" s="40">
        <v>38215</v>
      </c>
      <c r="B982" s="42">
        <v>1098.349976</v>
      </c>
      <c r="C982" s="39">
        <f>IF(ISBLANK(B983), "", GSPC[[#This Row],[Adj Close]]/B983-1)</f>
        <v>3.1508194455389216E-2</v>
      </c>
      <c r="G982" s="32">
        <v>38215</v>
      </c>
      <c r="H982">
        <v>10.93357</v>
      </c>
      <c r="I982" s="36">
        <f>IF(ISBLANK(H983),"",Long1[[#This Row],[Adj Close]]/H983-1)</f>
        <v>1.7164843376130223E-2</v>
      </c>
      <c r="P982" s="40">
        <v>38215</v>
      </c>
      <c r="Q982" s="38">
        <v>9.4519409999999997</v>
      </c>
      <c r="R982" s="39">
        <f>IF(ISBLANK(Q983),"",Long4[[#This Row],[Adj Close]]/Q983-1)</f>
        <v>-1.0161718927947816E-2</v>
      </c>
      <c r="V982" s="40">
        <v>38215</v>
      </c>
      <c r="W982" s="38">
        <v>4.0250000000000004</v>
      </c>
      <c r="X982" s="39">
        <f>IF(ISBLANK(W983),"",Long6[[#This Row],[Adj Close]]/W983-1)</f>
        <v>-6.1728395061727559E-3</v>
      </c>
      <c r="AE982" s="32">
        <v>38215</v>
      </c>
      <c r="AF982" s="47">
        <v>36.675209000000002</v>
      </c>
      <c r="AG982" s="36">
        <f>IF(ISBLANK(AF983),"",Short0[[#This Row],[Adj Close]]/AF983-1)</f>
        <v>5.4477490045631294E-2</v>
      </c>
      <c r="AH982" s="40">
        <v>38215</v>
      </c>
      <c r="AI982" s="42">
        <v>20.694234999999999</v>
      </c>
      <c r="AJ982" s="39">
        <f>IF(ISBLANK(AH983),"",Short1[[#This Row],[Adj Close]]/AH983-1)</f>
        <v>-0.99945837952784755</v>
      </c>
      <c r="AN982" s="40">
        <v>38215</v>
      </c>
      <c r="AO982" s="42">
        <v>14.978138</v>
      </c>
      <c r="AP982" s="39">
        <f>IF(ISBLANK(AO983),"",Short3[[#This Row],[Adj Close]]/AO983-1)</f>
        <v>5.5624960444381699E-2</v>
      </c>
      <c r="AQ982" s="32">
        <v>38215</v>
      </c>
      <c r="AR982" s="47">
        <v>1.5909279999999999</v>
      </c>
      <c r="AS982" s="36">
        <f>IF(ISBLANK(AR983),"",Short4[[#This Row],[Adj Close]]/AR983-1)</f>
        <v>-5.7376995758300797E-2</v>
      </c>
      <c r="AT982" s="40">
        <v>38215</v>
      </c>
      <c r="AU982" s="42">
        <v>11.398676999999999</v>
      </c>
      <c r="AV982" s="39">
        <f>IF(ISBLANK(AU983),"",Short5[[#This Row],[Adj Close]]/AU983-1)</f>
        <v>3.0824693070236275E-2</v>
      </c>
      <c r="AZ982" s="40">
        <v>38215</v>
      </c>
      <c r="BA982" s="42">
        <v>8.6244049999999994</v>
      </c>
      <c r="BB982" s="39">
        <f>IF(ISBLANK(BA983),"",Short7[[#This Row],[Adj Close]]/BA983-1)</f>
        <v>0.25710220647225634</v>
      </c>
    </row>
    <row r="983" spans="1:54" x14ac:dyDescent="0.25">
      <c r="A983" s="40">
        <v>38208</v>
      </c>
      <c r="B983" s="42">
        <v>1064.8000489999999</v>
      </c>
      <c r="C983" s="39">
        <f>IF(ISBLANK(B984), "", GSPC[[#This Row],[Adj Close]]/B984-1)</f>
        <v>7.8017051479362109E-4</v>
      </c>
      <c r="G983" s="32">
        <v>38208</v>
      </c>
      <c r="H983">
        <v>10.749064000000001</v>
      </c>
      <c r="I983" s="36">
        <f>IF(ISBLANK(H984),"",Long1[[#This Row],[Adj Close]]/H984-1)</f>
        <v>-2.7566414629135338E-2</v>
      </c>
      <c r="P983" s="40">
        <v>38208</v>
      </c>
      <c r="Q983" s="38">
        <v>9.5489750000000004</v>
      </c>
      <c r="R983" s="39">
        <f>IF(ISBLANK(Q984),"",Long4[[#This Row],[Adj Close]]/Q984-1)</f>
        <v>1.7468994232089585E-2</v>
      </c>
      <c r="V983" s="40">
        <v>38208</v>
      </c>
      <c r="W983" s="38">
        <v>4.05</v>
      </c>
      <c r="X983" s="39">
        <f>IF(ISBLANK(W984),"",Long6[[#This Row],[Adj Close]]/W984-1)</f>
        <v>-2.7611044417767183E-2</v>
      </c>
      <c r="AE983" s="32">
        <v>38208</v>
      </c>
      <c r="AF983" s="47">
        <v>34.780456999999998</v>
      </c>
      <c r="AG983" s="36">
        <f>IF(ISBLANK(AF984),"",Short0[[#This Row],[Adj Close]]/AF984-1)</f>
        <v>1.4831991927669153E-2</v>
      </c>
      <c r="AH983" s="40">
        <v>38208</v>
      </c>
      <c r="AI983" s="42">
        <v>18.944579999999998</v>
      </c>
      <c r="AJ983" s="39">
        <f>IF(ISBLANK(AH984),"",Short1[[#This Row],[Adj Close]]/AH984-1)</f>
        <v>-0.99950408156854531</v>
      </c>
      <c r="AN983" s="40">
        <v>38208</v>
      </c>
      <c r="AO983" s="42">
        <v>14.188882</v>
      </c>
      <c r="AP983" s="39">
        <f>IF(ISBLANK(AO984),"",Short3[[#This Row],[Adj Close]]/AO984-1)</f>
        <v>5.7501773821377666E-2</v>
      </c>
      <c r="AQ983" s="32">
        <v>38208</v>
      </c>
      <c r="AR983" s="47">
        <v>1.687767</v>
      </c>
      <c r="AS983" s="36">
        <f>IF(ISBLANK(AR984),"",Short4[[#This Row],[Adj Close]]/AR984-1)</f>
        <v>0.15094301022694023</v>
      </c>
      <c r="AT983" s="40">
        <v>38208</v>
      </c>
      <c r="AU983" s="42">
        <v>11.057823000000001</v>
      </c>
      <c r="AV983" s="39">
        <f>IF(ISBLANK(AU984),"",Short5[[#This Row],[Adj Close]]/AU984-1)</f>
        <v>3.409935966734734E-2</v>
      </c>
      <c r="AZ983" s="40">
        <v>38208</v>
      </c>
      <c r="BA983" s="42">
        <v>6.860544</v>
      </c>
      <c r="BB983" s="39">
        <f>IF(ISBLANK(BA984),"",Short7[[#This Row],[Adj Close]]/BA984-1)</f>
        <v>-8.5714285714285743E-2</v>
      </c>
    </row>
    <row r="984" spans="1:54" x14ac:dyDescent="0.25">
      <c r="A984" s="40">
        <v>38201</v>
      </c>
      <c r="B984" s="42">
        <v>1063.969971</v>
      </c>
      <c r="C984" s="39">
        <f>IF(ISBLANK(B985), "", GSPC[[#This Row],[Adj Close]]/B985-1)</f>
        <v>-3.4264605338628296E-2</v>
      </c>
      <c r="G984" s="32">
        <v>38201</v>
      </c>
      <c r="H984">
        <v>11.053777</v>
      </c>
      <c r="I984" s="36">
        <f>IF(ISBLANK(H985),"",Long1[[#This Row],[Adj Close]]/H985-1)</f>
        <v>-3.8135553399085587E-2</v>
      </c>
      <c r="P984" s="40">
        <v>38201</v>
      </c>
      <c r="Q984" s="38">
        <v>9.3850280000000001</v>
      </c>
      <c r="R984" s="39">
        <f>IF(ISBLANK(Q985),"",Long4[[#This Row],[Adj Close]]/Q985-1)</f>
        <v>-3.2091361227170379E-2</v>
      </c>
      <c r="V984" s="40">
        <v>38201</v>
      </c>
      <c r="W984" s="38">
        <v>4.165</v>
      </c>
      <c r="X984" s="39">
        <f>IF(ISBLANK(W985),"",Long6[[#This Row],[Adj Close]]/W985-1)</f>
        <v>-6.1936936936937026E-2</v>
      </c>
      <c r="AE984" s="32">
        <v>38201</v>
      </c>
      <c r="AF984" s="47">
        <v>34.272132999999997</v>
      </c>
      <c r="AG984" s="36">
        <f>IF(ISBLANK(AF985),"",Short0[[#This Row],[Adj Close]]/AF985-1)</f>
        <v>-9.6062503682682321E-3</v>
      </c>
      <c r="AH984" s="40">
        <v>38201</v>
      </c>
      <c r="AI984" s="42">
        <v>19.059252000000001</v>
      </c>
      <c r="AJ984" s="39">
        <f>IF(ISBLANK(AH985),"",Short1[[#This Row],[Adj Close]]/AH985-1)</f>
        <v>-0.99950098832277323</v>
      </c>
      <c r="AN984" s="40">
        <v>38201</v>
      </c>
      <c r="AO984" s="42">
        <v>13.41736</v>
      </c>
      <c r="AP984" s="39">
        <f>IF(ISBLANK(AO985),"",Short3[[#This Row],[Adj Close]]/AO985-1)</f>
        <v>2.0917713211767941E-2</v>
      </c>
      <c r="AQ984" s="32">
        <v>38201</v>
      </c>
      <c r="AR984" s="47">
        <v>1.466421</v>
      </c>
      <c r="AS984" s="36">
        <f>IF(ISBLANK(AR985),"",Short4[[#This Row],[Adj Close]]/AR985-1)</f>
        <v>-0.10924365153848259</v>
      </c>
      <c r="AT984" s="40">
        <v>38201</v>
      </c>
      <c r="AU984" s="42">
        <v>10.693192</v>
      </c>
      <c r="AV984" s="39">
        <f>IF(ISBLANK(AU985),"",Short5[[#This Row],[Adj Close]]/AU985-1)</f>
        <v>-1.1722061640338177E-2</v>
      </c>
      <c r="AZ984" s="40">
        <v>38201</v>
      </c>
      <c r="BA984" s="42">
        <v>7.5037200000000004</v>
      </c>
      <c r="BB984" s="39">
        <f>IF(ISBLANK(BA985),"",Short7[[#This Row],[Adj Close]]/BA985-1)</f>
        <v>-9.1981122086507772E-2</v>
      </c>
    </row>
    <row r="985" spans="1:54" x14ac:dyDescent="0.25">
      <c r="A985" s="40">
        <v>38194</v>
      </c>
      <c r="B985" s="42">
        <v>1101.719971</v>
      </c>
      <c r="C985" s="39">
        <f>IF(ISBLANK(B986), "", GSPC[[#This Row],[Adj Close]]/B986-1)</f>
        <v>1.4288363745286192E-2</v>
      </c>
      <c r="G985" s="32">
        <v>38194</v>
      </c>
      <c r="H985">
        <v>11.492032</v>
      </c>
      <c r="I985" s="36">
        <f>IF(ISBLANK(H986),"",Long1[[#This Row],[Adj Close]]/H986-1)</f>
        <v>3.9381994520739205E-2</v>
      </c>
      <c r="P985" s="40">
        <v>38194</v>
      </c>
      <c r="Q985" s="38">
        <v>9.6961919999999999</v>
      </c>
      <c r="R985" s="39">
        <f>IF(ISBLANK(Q986),"",Long4[[#This Row],[Adj Close]]/Q986-1)</f>
        <v>7.6123461857028785E-2</v>
      </c>
      <c r="V985" s="40">
        <v>38194</v>
      </c>
      <c r="W985" s="38">
        <v>4.4400000000000004</v>
      </c>
      <c r="X985" s="39">
        <f>IF(ISBLANK(W986),"",Long6[[#This Row],[Adj Close]]/W986-1)</f>
        <v>2.8232636928289256E-3</v>
      </c>
      <c r="AE985" s="32">
        <v>38194</v>
      </c>
      <c r="AF985" s="47">
        <v>34.604553000000003</v>
      </c>
      <c r="AG985" s="36">
        <f>IF(ISBLANK(AF986),"",Short0[[#This Row],[Adj Close]]/AF986-1)</f>
        <v>1.9345516051622269E-2</v>
      </c>
      <c r="AH985" s="40">
        <v>38194</v>
      </c>
      <c r="AI985" s="42">
        <v>20.452168</v>
      </c>
      <c r="AJ985" s="39">
        <f>IF(ISBLANK(AH986),"",Short1[[#This Row],[Adj Close]]/AH986-1)</f>
        <v>-0.99946442066671903</v>
      </c>
      <c r="AN985" s="40">
        <v>38194</v>
      </c>
      <c r="AO985" s="42">
        <v>13.14245</v>
      </c>
      <c r="AP985" s="39">
        <f>IF(ISBLANK(AO986),"",Short3[[#This Row],[Adj Close]]/AO986-1)</f>
        <v>-0.19935153471964284</v>
      </c>
      <c r="AQ985" s="32">
        <v>38194</v>
      </c>
      <c r="AR985" s="47">
        <v>1.6462650000000001</v>
      </c>
      <c r="AS985" s="36">
        <f>IF(ISBLANK(AR986),"",Short4[[#This Row],[Adj Close]]/AR986-1)</f>
        <v>3.4782843723914825E-2</v>
      </c>
      <c r="AT985" s="40">
        <v>38194</v>
      </c>
      <c r="AU985" s="42">
        <v>10.820024999999999</v>
      </c>
      <c r="AV985" s="39">
        <f>IF(ISBLANK(AU986),"",Short5[[#This Row],[Adj Close]]/AU986-1)</f>
        <v>0.10795490326767099</v>
      </c>
      <c r="AZ985" s="40">
        <v>38194</v>
      </c>
      <c r="BA985" s="42">
        <v>8.2638370000000005</v>
      </c>
      <c r="BB985" s="39">
        <f>IF(ISBLANK(BA986),"",Short7[[#This Row],[Adj Close]]/BA986-1)</f>
        <v>2.6634382867390283E-2</v>
      </c>
    </row>
    <row r="986" spans="1:54" x14ac:dyDescent="0.25">
      <c r="A986" s="40">
        <v>38187</v>
      </c>
      <c r="B986" s="42">
        <v>1086.1999510000001</v>
      </c>
      <c r="C986" s="39">
        <f>IF(ISBLANK(B987), "", GSPC[[#This Row],[Adj Close]]/B987-1)</f>
        <v>-1.3791721182436767E-2</v>
      </c>
      <c r="G986" s="32">
        <v>38187</v>
      </c>
      <c r="H986">
        <v>11.056601000000001</v>
      </c>
      <c r="I986" s="36">
        <f>IF(ISBLANK(H987),"",Long1[[#This Row],[Adj Close]]/H987-1)</f>
        <v>-5.946912215120892E-3</v>
      </c>
      <c r="P986" s="40">
        <v>38187</v>
      </c>
      <c r="Q986" s="38">
        <v>9.0102969999999996</v>
      </c>
      <c r="R986" s="39">
        <f>IF(ISBLANK(Q987),"",Long4[[#This Row],[Adj Close]]/Q987-1)</f>
        <v>2.9434574562767546E-2</v>
      </c>
      <c r="V986" s="40">
        <v>38187</v>
      </c>
      <c r="W986" s="38">
        <v>4.4275000000000002</v>
      </c>
      <c r="X986" s="39">
        <f>IF(ISBLANK(W987),"",Long6[[#This Row],[Adj Close]]/W987-1)</f>
        <v>2.1927293710328977E-2</v>
      </c>
      <c r="AE986" s="32">
        <v>38187</v>
      </c>
      <c r="AF986" s="47">
        <v>33.947814999999999</v>
      </c>
      <c r="AG986" s="36">
        <f>IF(ISBLANK(AF987),"",Short0[[#This Row],[Adj Close]]/AF987-1)</f>
        <v>-2.9888917274918381E-2</v>
      </c>
      <c r="AH986" s="40">
        <v>38187</v>
      </c>
      <c r="AI986" s="42">
        <v>20.006266</v>
      </c>
      <c r="AJ986" s="39">
        <f>IF(ISBLANK(AH987),"",Short1[[#This Row],[Adj Close]]/AH987-1)</f>
        <v>-0.99947600141435311</v>
      </c>
      <c r="AN986" s="40">
        <v>38187</v>
      </c>
      <c r="AO986" s="42">
        <v>16.414757000000002</v>
      </c>
      <c r="AP986" s="39">
        <f>IF(ISBLANK(AO987),"",Short3[[#This Row],[Adj Close]]/AO987-1)</f>
        <v>-4.930697709545917E-2</v>
      </c>
      <c r="AQ986" s="32">
        <v>38187</v>
      </c>
      <c r="AR986" s="47">
        <v>1.5909279999999999</v>
      </c>
      <c r="AS986" s="36">
        <f>IF(ISBLANK(AR987),"",Short4[[#This Row],[Adj Close]]/AR987-1)</f>
        <v>-8.730173300044064E-2</v>
      </c>
      <c r="AT986" s="40">
        <v>38187</v>
      </c>
      <c r="AU986" s="42">
        <v>9.7657629999999997</v>
      </c>
      <c r="AV986" s="39">
        <f>IF(ISBLANK(AU987),"",Short5[[#This Row],[Adj Close]]/AU987-1)</f>
        <v>-7.715357242181442E-2</v>
      </c>
      <c r="AZ986" s="40">
        <v>38187</v>
      </c>
      <c r="BA986" s="42">
        <v>8.0494450000000004</v>
      </c>
      <c r="BB986" s="39">
        <f>IF(ISBLANK(BA987),"",Short7[[#This Row],[Adj Close]]/BA987-1)</f>
        <v>-4.618941803944876E-2</v>
      </c>
    </row>
    <row r="987" spans="1:54" x14ac:dyDescent="0.25">
      <c r="A987" s="40">
        <v>38180</v>
      </c>
      <c r="B987" s="42">
        <v>1101.3900149999999</v>
      </c>
      <c r="C987" s="39">
        <f>IF(ISBLANK(B988), "", GSPC[[#This Row],[Adj Close]]/B988-1)</f>
        <v>-1.0262347925091841E-2</v>
      </c>
      <c r="G987" s="32">
        <v>38180</v>
      </c>
      <c r="H987">
        <v>11.122747</v>
      </c>
      <c r="I987" s="36">
        <f>IF(ISBLANK(H988),"",Long1[[#This Row],[Adj Close]]/H988-1)</f>
        <v>1.4070953395163732E-2</v>
      </c>
      <c r="P987" s="40">
        <v>38180</v>
      </c>
      <c r="Q987" s="38">
        <v>8.7526659999999996</v>
      </c>
      <c r="R987" s="39">
        <f>IF(ISBLANK(Q988),"",Long4[[#This Row],[Adj Close]]/Q988-1)</f>
        <v>-9.8411047124221662E-3</v>
      </c>
      <c r="V987" s="40">
        <v>38180</v>
      </c>
      <c r="W987" s="38">
        <v>4.3324999999999996</v>
      </c>
      <c r="X987" s="39">
        <f>IF(ISBLANK(W988),"",Long6[[#This Row],[Adj Close]]/W988-1)</f>
        <v>-6.1213434452871196E-2</v>
      </c>
      <c r="AE987" s="32">
        <v>38180</v>
      </c>
      <c r="AF987" s="47">
        <v>34.993740000000003</v>
      </c>
      <c r="AG987" s="36">
        <f>IF(ISBLANK(AF988),"",Short0[[#This Row],[Adj Close]]/AF988-1)</f>
        <v>1.2195141704901769E-2</v>
      </c>
      <c r="AH987" s="40">
        <v>38180</v>
      </c>
      <c r="AI987" s="42">
        <v>20.201611</v>
      </c>
      <c r="AJ987" s="39">
        <f>IF(ISBLANK(AH988),"",Short1[[#This Row],[Adj Close]]/AH988-1)</f>
        <v>-0.99947078796531585</v>
      </c>
      <c r="AN987" s="40">
        <v>38180</v>
      </c>
      <c r="AO987" s="42">
        <v>17.266096000000001</v>
      </c>
      <c r="AP987" s="39">
        <f>IF(ISBLANK(AO988),"",Short3[[#This Row],[Adj Close]]/AO988-1)</f>
        <v>-1.3177939157094309E-2</v>
      </c>
      <c r="AQ987" s="32">
        <v>38180</v>
      </c>
      <c r="AR987" s="47">
        <v>1.743104</v>
      </c>
      <c r="AS987" s="36">
        <f>IF(ISBLANK(AR988),"",Short4[[#This Row],[Adj Close]]/AR988-1)</f>
        <v>-0.16000007710382613</v>
      </c>
      <c r="AT987" s="40">
        <v>38180</v>
      </c>
      <c r="AU987" s="42">
        <v>10.582219</v>
      </c>
      <c r="AV987" s="39">
        <f>IF(ISBLANK(AU988),"",Short5[[#This Row],[Adj Close]]/AU988-1)</f>
        <v>-3.2608871529880568E-2</v>
      </c>
      <c r="AZ987" s="40">
        <v>38180</v>
      </c>
      <c r="BA987" s="42">
        <v>8.4392490000000002</v>
      </c>
      <c r="BB987" s="39">
        <f>IF(ISBLANK(BA988),"",Short7[[#This Row],[Adj Close]]/BA988-1)</f>
        <v>-0.10905334088805096</v>
      </c>
    </row>
    <row r="988" spans="1:54" x14ac:dyDescent="0.25">
      <c r="A988" s="40">
        <v>38173</v>
      </c>
      <c r="B988" s="42">
        <v>1112.8100589999999</v>
      </c>
      <c r="C988" s="39">
        <f>IF(ISBLANK(B989), "", GSPC[[#This Row],[Adj Close]]/B989-1)</f>
        <v>-1.1169512470589948E-2</v>
      </c>
      <c r="G988" s="32">
        <v>38173</v>
      </c>
      <c r="H988">
        <v>10.968411</v>
      </c>
      <c r="I988" s="36">
        <f>IF(ISBLANK(H989),"",Long1[[#This Row],[Adj Close]]/H989-1)</f>
        <v>-1.0442650633214479E-2</v>
      </c>
      <c r="P988" s="40">
        <v>38173</v>
      </c>
      <c r="Q988" s="38">
        <v>8.839658</v>
      </c>
      <c r="R988" s="39">
        <f>IF(ISBLANK(Q989),"",Long4[[#This Row],[Adj Close]]/Q989-1)</f>
        <v>2.2445750156640409E-2</v>
      </c>
      <c r="V988" s="40">
        <v>38173</v>
      </c>
      <c r="W988" s="38">
        <v>4.6150000000000002</v>
      </c>
      <c r="X988" s="39">
        <f>IF(ISBLANK(W989),"",Long6[[#This Row],[Adj Close]]/W989-1)</f>
        <v>-8.3870967741935365E-2</v>
      </c>
      <c r="AE988" s="32">
        <v>38173</v>
      </c>
      <c r="AF988" s="47">
        <v>34.572127999999999</v>
      </c>
      <c r="AG988" s="36">
        <f>IF(ISBLANK(AF989),"",Short0[[#This Row],[Adj Close]]/AF989-1)</f>
        <v>-5.8511758020444171E-2</v>
      </c>
      <c r="AH988" s="40">
        <v>38173</v>
      </c>
      <c r="AI988" s="42">
        <v>20.736694</v>
      </c>
      <c r="AJ988" s="39">
        <f>IF(ISBLANK(AH989),"",Short1[[#This Row],[Adj Close]]/AH989-1)</f>
        <v>-0.99945667101608759</v>
      </c>
      <c r="AN988" s="40">
        <v>38173</v>
      </c>
      <c r="AO988" s="42">
        <v>17.496666000000001</v>
      </c>
      <c r="AP988" s="39">
        <f>IF(ISBLANK(AO989),"",Short3[[#This Row],[Adj Close]]/AO989-1)</f>
        <v>-2.2840785685184661E-2</v>
      </c>
      <c r="AQ988" s="32">
        <v>38173</v>
      </c>
      <c r="AR988" s="47">
        <v>2.0751240000000002</v>
      </c>
      <c r="AS988" s="36">
        <f>IF(ISBLANK(AR989),"",Short4[[#This Row],[Adj Close]]/AR989-1)</f>
        <v>-2.5973733372135377E-2</v>
      </c>
      <c r="AT988" s="40">
        <v>38173</v>
      </c>
      <c r="AU988" s="42">
        <v>10.938924999999999</v>
      </c>
      <c r="AV988" s="39">
        <f>IF(ISBLANK(AU989),"",Short5[[#This Row],[Adj Close]]/AU989-1)</f>
        <v>1.0249032388312873E-2</v>
      </c>
      <c r="AZ988" s="40">
        <v>38173</v>
      </c>
      <c r="BA988" s="42">
        <v>9.4722270000000002</v>
      </c>
      <c r="BB988" s="39">
        <f>IF(ISBLANK(BA989),"",Short7[[#This Row],[Adj Close]]/BA989-1)</f>
        <v>-9.4128867791506199E-2</v>
      </c>
    </row>
    <row r="989" spans="1:54" x14ac:dyDescent="0.25">
      <c r="A989" s="40">
        <v>38166</v>
      </c>
      <c r="B989" s="42">
        <v>1125.380005</v>
      </c>
      <c r="C989" s="39">
        <f>IF(ISBLANK(B990), "", GSPC[[#This Row],[Adj Close]]/B990-1)</f>
        <v>-7.9776174547645518E-3</v>
      </c>
      <c r="G989" s="32">
        <v>38166</v>
      </c>
      <c r="H989">
        <v>11.084159</v>
      </c>
      <c r="I989" s="36">
        <f>IF(ISBLANK(H990),"",Long1[[#This Row],[Adj Close]]/H990-1)</f>
        <v>-6.4228409749860216E-3</v>
      </c>
      <c r="P989" s="40">
        <v>38166</v>
      </c>
      <c r="Q989" s="38">
        <v>8.6456009999999992</v>
      </c>
      <c r="R989" s="39">
        <f>IF(ISBLANK(Q990),"",Long4[[#This Row],[Adj Close]]/Q990-1)</f>
        <v>-8.8225286257836988E-3</v>
      </c>
      <c r="V989" s="40">
        <v>38166</v>
      </c>
      <c r="W989" s="38">
        <v>5.0374999999999996</v>
      </c>
      <c r="X989" s="39">
        <f>IF(ISBLANK(W990),"",Long6[[#This Row],[Adj Close]]/W990-1)</f>
        <v>5.6633455689564682E-2</v>
      </c>
      <c r="AE989" s="32">
        <v>38166</v>
      </c>
      <c r="AF989" s="47">
        <v>36.720722000000002</v>
      </c>
      <c r="AG989" s="36">
        <f>IF(ISBLANK(AF990),"",Short0[[#This Row],[Adj Close]]/AF990-1)</f>
        <v>-1.3289774193708692E-2</v>
      </c>
      <c r="AH989" s="40">
        <v>38166</v>
      </c>
      <c r="AI989" s="42">
        <v>20.873007000000001</v>
      </c>
      <c r="AJ989" s="39">
        <f>IF(ISBLANK(AH990),"",Short1[[#This Row],[Adj Close]]/AH990-1)</f>
        <v>-0.99945299910899132</v>
      </c>
      <c r="AN989" s="40">
        <v>38166</v>
      </c>
      <c r="AO989" s="42">
        <v>17.905645</v>
      </c>
      <c r="AP989" s="39">
        <f>IF(ISBLANK(AO990),"",Short3[[#This Row],[Adj Close]]/AO990-1)</f>
        <v>-3.9429605360074005E-2</v>
      </c>
      <c r="AQ989" s="32">
        <v>38166</v>
      </c>
      <c r="AR989" s="47">
        <v>2.1304599999999998</v>
      </c>
      <c r="AS989" s="36">
        <f>IF(ISBLANK(AR990),"",Short4[[#This Row],[Adj Close]]/AR990-1)</f>
        <v>-7.228920909047365E-2</v>
      </c>
      <c r="AT989" s="40">
        <v>38166</v>
      </c>
      <c r="AU989" s="42">
        <v>10.827949</v>
      </c>
      <c r="AV989" s="39">
        <f>IF(ISBLANK(AU990),"",Short5[[#This Row],[Adj Close]]/AU990-1)</f>
        <v>1.9402921561527675E-2</v>
      </c>
      <c r="AZ989" s="40">
        <v>38166</v>
      </c>
      <c r="BA989" s="42">
        <v>10.456484</v>
      </c>
      <c r="BB989" s="39">
        <f>IF(ISBLANK(BA990),"",Short7[[#This Row],[Adj Close]]/BA990-1)</f>
        <v>-2.4545409852474998E-2</v>
      </c>
    </row>
    <row r="990" spans="1:54" x14ac:dyDescent="0.25">
      <c r="A990" s="40">
        <v>38159</v>
      </c>
      <c r="B990" s="42">
        <v>1134.4300539999999</v>
      </c>
      <c r="C990" s="39">
        <f>IF(ISBLANK(B991), "", GSPC[[#This Row],[Adj Close]]/B991-1)</f>
        <v>-5.197846642387427E-4</v>
      </c>
      <c r="G990" s="32">
        <v>38159</v>
      </c>
      <c r="H990">
        <v>11.155811</v>
      </c>
      <c r="I990" s="36">
        <f>IF(ISBLANK(H991),"",Long1[[#This Row],[Adj Close]]/H991-1)</f>
        <v>-4.9402736682246928E-4</v>
      </c>
      <c r="P990" s="40">
        <v>38159</v>
      </c>
      <c r="Q990" s="38">
        <v>8.7225560000000009</v>
      </c>
      <c r="R990" s="39">
        <f>IF(ISBLANK(Q991),"",Long4[[#This Row],[Adj Close]]/Q991-1)</f>
        <v>-4.9615282780189895E-3</v>
      </c>
      <c r="V990" s="40">
        <v>38159</v>
      </c>
      <c r="W990" s="38">
        <v>4.7675000000000001</v>
      </c>
      <c r="X990" s="39">
        <f>IF(ISBLANK(W991),"",Long6[[#This Row],[Adj Close]]/W991-1)</f>
        <v>2.6925148088314588E-2</v>
      </c>
      <c r="AE990" s="32">
        <v>38159</v>
      </c>
      <c r="AF990" s="47">
        <v>37.215305000000001</v>
      </c>
      <c r="AG990" s="36">
        <f>IF(ISBLANK(AF991),"",Short0[[#This Row],[Adj Close]]/AF991-1)</f>
        <v>3.7522806705495571E-2</v>
      </c>
      <c r="AH990" s="40">
        <v>38159</v>
      </c>
      <c r="AI990" s="42">
        <v>22.216511000000001</v>
      </c>
      <c r="AJ990" s="39">
        <f>IF(ISBLANK(AH991),"",Short1[[#This Row],[Adj Close]]/AH991-1)</f>
        <v>-0.99941768423673727</v>
      </c>
      <c r="AN990" s="40">
        <v>38159</v>
      </c>
      <c r="AO990" s="42">
        <v>18.640637999999999</v>
      </c>
      <c r="AP990" s="39">
        <f>IF(ISBLANK(AO991),"",Short3[[#This Row],[Adj Close]]/AO991-1)</f>
        <v>-5.9428225602950802E-2</v>
      </c>
      <c r="AQ990" s="32">
        <v>38159</v>
      </c>
      <c r="AR990" s="47">
        <v>2.2964699999999998</v>
      </c>
      <c r="AS990" s="36">
        <f>IF(ISBLANK(AR991),"",Short4[[#This Row],[Adj Close]]/AR991-1)</f>
        <v>0.16083880735081135</v>
      </c>
      <c r="AT990" s="40">
        <v>38159</v>
      </c>
      <c r="AU990" s="42">
        <v>10.621854000000001</v>
      </c>
      <c r="AV990" s="39">
        <f>IF(ISBLANK(AU991),"",Short5[[#This Row],[Adj Close]]/AU991-1)</f>
        <v>1.5152181259624253E-2</v>
      </c>
      <c r="AZ990" s="40">
        <v>38159</v>
      </c>
      <c r="BA990" s="42">
        <v>10.719601000000001</v>
      </c>
      <c r="BB990" s="39">
        <f>IF(ISBLANK(BA991),"",Short7[[#This Row],[Adj Close]]/BA991-1)</f>
        <v>4.7619191886121959E-2</v>
      </c>
    </row>
    <row r="991" spans="1:54" x14ac:dyDescent="0.25">
      <c r="A991" s="40">
        <v>38152</v>
      </c>
      <c r="B991" s="42">
        <v>1135.0200199999999</v>
      </c>
      <c r="C991" s="39">
        <f>IF(ISBLANK(B992), "", GSPC[[#This Row],[Adj Close]]/B992-1)</f>
        <v>-1.2758374941699291E-3</v>
      </c>
      <c r="G991" s="32">
        <v>38152</v>
      </c>
      <c r="H991">
        <v>11.161325</v>
      </c>
      <c r="I991" s="36">
        <f>IF(ISBLANK(H992),"",Long1[[#This Row],[Adj Close]]/H992-1)</f>
        <v>-3.445027990852445E-3</v>
      </c>
      <c r="P991" s="40">
        <v>38152</v>
      </c>
      <c r="Q991" s="38">
        <v>8.7660490000000006</v>
      </c>
      <c r="R991" s="39">
        <f>IF(ISBLANK(Q992),"",Long4[[#This Row],[Adj Close]]/Q992-1)</f>
        <v>7.5533276133834093E-2</v>
      </c>
      <c r="V991" s="40">
        <v>38152</v>
      </c>
      <c r="W991" s="38">
        <v>4.6425000000000001</v>
      </c>
      <c r="X991" s="39">
        <f>IF(ISBLANK(W992),"",Long6[[#This Row],[Adj Close]]/W992-1)</f>
        <v>-7.057057057057059E-2</v>
      </c>
      <c r="AE991" s="32">
        <v>38152</v>
      </c>
      <c r="AF991" s="47">
        <v>35.869385000000001</v>
      </c>
      <c r="AG991" s="36">
        <f>IF(ISBLANK(AF992),"",Short0[[#This Row],[Adj Close]]/AF992-1)</f>
        <v>-1.3545283669037511E-3</v>
      </c>
      <c r="AH991" s="40">
        <v>38152</v>
      </c>
      <c r="AI991" s="42">
        <v>21.835076999999998</v>
      </c>
      <c r="AJ991" s="39">
        <f>IF(ISBLANK(AH992),"",Short1[[#This Row],[Adj Close]]/AH992-1)</f>
        <v>-0.99942757695635076</v>
      </c>
      <c r="AN991" s="40">
        <v>38152</v>
      </c>
      <c r="AO991" s="42">
        <v>19.818411000000001</v>
      </c>
      <c r="AP991" s="39">
        <f>IF(ISBLANK(AO992),"",Short3[[#This Row],[Adj Close]]/AO992-1)</f>
        <v>-1.4531113155468289E-2</v>
      </c>
      <c r="AQ991" s="32">
        <v>38152</v>
      </c>
      <c r="AR991" s="47">
        <v>1.9782850000000001</v>
      </c>
      <c r="AS991" s="36">
        <f>IF(ISBLANK(AR992),"",Short4[[#This Row],[Adj Close]]/AR992-1)</f>
        <v>-0.12269930216304614</v>
      </c>
      <c r="AT991" s="40">
        <v>38152</v>
      </c>
      <c r="AU991" s="42">
        <v>10.463312</v>
      </c>
      <c r="AV991" s="39">
        <f>IF(ISBLANK(AU992),"",Short5[[#This Row],[Adj Close]]/AU992-1)</f>
        <v>4.7618094066751437E-2</v>
      </c>
      <c r="AZ991" s="40">
        <v>38152</v>
      </c>
      <c r="BA991" s="42">
        <v>10.232345</v>
      </c>
      <c r="BB991" s="39">
        <f>IF(ISBLANK(BA992),"",Short7[[#This Row],[Adj Close]]/BA992-1)</f>
        <v>1.1560785072033175E-2</v>
      </c>
    </row>
    <row r="992" spans="1:54" x14ac:dyDescent="0.25">
      <c r="A992" s="40">
        <v>38145</v>
      </c>
      <c r="B992" s="42">
        <v>1136.469971</v>
      </c>
      <c r="C992" s="39">
        <f>IF(ISBLANK(B993), "", GSPC[[#This Row],[Adj Close]]/B993-1)</f>
        <v>1.2445408463251706E-2</v>
      </c>
      <c r="G992" s="32">
        <v>38145</v>
      </c>
      <c r="H992">
        <v>11.199909</v>
      </c>
      <c r="I992" s="36">
        <f>IF(ISBLANK(H993),"",Long1[[#This Row],[Adj Close]]/H993-1)</f>
        <v>-8.7803305726755765E-3</v>
      </c>
      <c r="P992" s="40">
        <v>38145</v>
      </c>
      <c r="Q992" s="38">
        <v>8.1504209999999997</v>
      </c>
      <c r="R992" s="39">
        <f>IF(ISBLANK(Q993),"",Long4[[#This Row],[Adj Close]]/Q993-1)</f>
        <v>2.017348311793965E-2</v>
      </c>
      <c r="V992" s="40">
        <v>38145</v>
      </c>
      <c r="W992" s="38">
        <v>4.9950000000000001</v>
      </c>
      <c r="X992" s="39">
        <f>IF(ISBLANK(W993),"",Long6[[#This Row],[Adj Close]]/W993-1)</f>
        <v>-4.5845272206303744E-2</v>
      </c>
      <c r="AE992" s="32">
        <v>38145</v>
      </c>
      <c r="AF992" s="47">
        <v>35.918036999999998</v>
      </c>
      <c r="AG992" s="36">
        <f>IF(ISBLANK(AF993),"",Short0[[#This Row],[Adj Close]]/AF993-1)</f>
        <v>2.262384979083043E-3</v>
      </c>
      <c r="AH992" s="40">
        <v>38145</v>
      </c>
      <c r="AI992" s="42">
        <v>22.674237999999999</v>
      </c>
      <c r="AJ992" s="39">
        <f>IF(ISBLANK(AH993),"",Short1[[#This Row],[Adj Close]]/AH993-1)</f>
        <v>-0.99940546861398083</v>
      </c>
      <c r="AN992" s="40">
        <v>38145</v>
      </c>
      <c r="AO992" s="42">
        <v>20.110641000000001</v>
      </c>
      <c r="AP992" s="39">
        <f>IF(ISBLANK(AO993),"",Short3[[#This Row],[Adj Close]]/AO993-1)</f>
        <v>8.885130174391076E-3</v>
      </c>
      <c r="AQ992" s="32">
        <v>38145</v>
      </c>
      <c r="AR992" s="47">
        <v>2.2549679999999999</v>
      </c>
      <c r="AS992" s="36">
        <f>IF(ISBLANK(AR993),"",Short4[[#This Row],[Adj Close]]/AR993-1)</f>
        <v>-6.8571461615925422E-2</v>
      </c>
      <c r="AT992" s="40">
        <v>38145</v>
      </c>
      <c r="AU992" s="42">
        <v>9.9877160000000007</v>
      </c>
      <c r="AV992" s="39">
        <f>IF(ISBLANK(AU993),"",Short5[[#This Row],[Adj Close]]/AU993-1)</f>
        <v>-1.0211424177591355E-2</v>
      </c>
      <c r="AZ992" s="40">
        <v>38145</v>
      </c>
      <c r="BA992" s="42">
        <v>10.115403000000001</v>
      </c>
      <c r="BB992" s="39">
        <f>IF(ISBLANK(BA993),"",Short7[[#This Row],[Adj Close]]/BA993-1)</f>
        <v>-2.7179324821066775E-2</v>
      </c>
    </row>
    <row r="993" spans="1:54" x14ac:dyDescent="0.25">
      <c r="A993" s="40">
        <v>38138</v>
      </c>
      <c r="B993" s="42">
        <v>1122.5</v>
      </c>
      <c r="C993" s="39">
        <f>IF(ISBLANK(B994), "", GSPC[[#This Row],[Adj Close]]/B994-1)</f>
        <v>1.6239657282237641E-3</v>
      </c>
      <c r="G993" s="32">
        <v>38138</v>
      </c>
      <c r="H993">
        <v>11.299118999999999</v>
      </c>
      <c r="I993" s="36">
        <f>IF(ISBLANK(H994),"",Long1[[#This Row],[Adj Close]]/H994-1)</f>
        <v>1.3346545532716858E-2</v>
      </c>
      <c r="P993" s="40">
        <v>38138</v>
      </c>
      <c r="Q993" s="38">
        <v>7.9892500000000002</v>
      </c>
      <c r="R993" s="39">
        <f>IF(ISBLANK(Q994),"",Long4[[#This Row],[Adj Close]]/Q994-1)</f>
        <v>1.1416533845123533E-2</v>
      </c>
      <c r="V993" s="40">
        <v>38138</v>
      </c>
      <c r="W993" s="38">
        <v>5.2350000000000003</v>
      </c>
      <c r="X993" s="39">
        <f>IF(ISBLANK(W994),"",Long6[[#This Row],[Adj Close]]/W994-1)</f>
        <v>-2.1495327102803663E-2</v>
      </c>
      <c r="AE993" s="32">
        <v>38138</v>
      </c>
      <c r="AF993" s="47">
        <v>35.836959999999998</v>
      </c>
      <c r="AG993" s="36">
        <f>IF(ISBLANK(AF994),"",Short0[[#This Row],[Adj Close]]/AF994-1)</f>
        <v>-3.7037046989135347E-2</v>
      </c>
      <c r="AH993" s="40">
        <v>38138</v>
      </c>
      <c r="AI993" s="42">
        <v>22.165648000000001</v>
      </c>
      <c r="AJ993" s="39">
        <f>IF(ISBLANK(AH994),"",Short1[[#This Row],[Adj Close]]/AH994-1)</f>
        <v>-0.99941869743778033</v>
      </c>
      <c r="AN993" s="40">
        <v>38138</v>
      </c>
      <c r="AO993" s="42">
        <v>19.933529</v>
      </c>
      <c r="AP993" s="39">
        <f>IF(ISBLANK(AO994),"",Short3[[#This Row],[Adj Close]]/AO994-1)</f>
        <v>8.964323810389585E-3</v>
      </c>
      <c r="AQ993" s="32">
        <v>38138</v>
      </c>
      <c r="AR993" s="47">
        <v>2.4209779999999999</v>
      </c>
      <c r="AS993" s="36">
        <f>IF(ISBLANK(AR994),"",Short4[[#This Row],[Adj Close]]/AR994-1)</f>
        <v>-0.10256403602973108</v>
      </c>
      <c r="AT993" s="40">
        <v>38138</v>
      </c>
      <c r="AU993" s="42">
        <v>10.090757</v>
      </c>
      <c r="AV993" s="39">
        <f>IF(ISBLANK(AU994),"",Short5[[#This Row],[Adj Close]]/AU994-1)</f>
        <v>2.2489742937598312E-2</v>
      </c>
      <c r="AZ993" s="40">
        <v>38138</v>
      </c>
      <c r="BA993" s="42">
        <v>10.398014</v>
      </c>
      <c r="BB993" s="39">
        <f>IF(ISBLANK(BA994),"",Short7[[#This Row],[Adj Close]]/BA994-1)</f>
        <v>-7.6989516326469443E-2</v>
      </c>
    </row>
    <row r="994" spans="1:54" x14ac:dyDescent="0.25">
      <c r="A994" s="40">
        <v>38131</v>
      </c>
      <c r="B994" s="42">
        <v>1120.6800539999999</v>
      </c>
      <c r="C994" s="39">
        <f>IF(ISBLANK(B995), "", GSPC[[#This Row],[Adj Close]]/B995-1)</f>
        <v>2.4799730729741398E-2</v>
      </c>
      <c r="G994" s="32">
        <v>38131</v>
      </c>
      <c r="H994">
        <v>11.150301000000001</v>
      </c>
      <c r="I994" s="36">
        <f>IF(ISBLANK(H995),"",Long1[[#This Row],[Adj Close]]/H995-1)</f>
        <v>9.9848116877541138E-3</v>
      </c>
      <c r="P994" s="40">
        <v>38131</v>
      </c>
      <c r="Q994" s="38">
        <v>7.89907</v>
      </c>
      <c r="R994" s="39">
        <f>IF(ISBLANK(Q995),"",Long4[[#This Row],[Adj Close]]/Q995-1)</f>
        <v>1.6944578723938619E-3</v>
      </c>
      <c r="V994" s="40">
        <v>38131</v>
      </c>
      <c r="W994" s="38">
        <v>5.35</v>
      </c>
      <c r="X994" s="39">
        <f>IF(ISBLANK(W995),"",Long6[[#This Row],[Adj Close]]/W995-1)</f>
        <v>-1.5186378278877255E-2</v>
      </c>
      <c r="AE994" s="32">
        <v>38131</v>
      </c>
      <c r="AF994" s="47">
        <v>37.215305000000001</v>
      </c>
      <c r="AG994" s="36">
        <f>IF(ISBLANK(AF995),"",Short0[[#This Row],[Adj Close]]/AF995-1)</f>
        <v>8.5363116825848628E-2</v>
      </c>
      <c r="AH994" s="40">
        <v>38131</v>
      </c>
      <c r="AI994" s="42">
        <v>22.360607000000002</v>
      </c>
      <c r="AJ994" s="39">
        <f>IF(ISBLANK(AH995),"",Short1[[#This Row],[Adj Close]]/AH995-1)</f>
        <v>-0.99941347689119719</v>
      </c>
      <c r="AN994" s="40">
        <v>38131</v>
      </c>
      <c r="AO994" s="42">
        <v>19.756426000000001</v>
      </c>
      <c r="AP994" s="39">
        <f>IF(ISBLANK(AO995),"",Short3[[#This Row],[Adj Close]]/AO995-1)</f>
        <v>-1.7613312275824522E-2</v>
      </c>
      <c r="AQ994" s="32">
        <v>38131</v>
      </c>
      <c r="AR994" s="47">
        <v>2.6976610000000001</v>
      </c>
      <c r="AS994" s="36">
        <f>IF(ISBLANK(AR995),"",Short4[[#This Row],[Adj Close]]/AR995-1)</f>
        <v>-2.9850762371316786E-2</v>
      </c>
      <c r="AT994" s="40">
        <v>38131</v>
      </c>
      <c r="AU994" s="42">
        <v>9.8688099999999999</v>
      </c>
      <c r="AV994" s="39">
        <f>IF(ISBLANK(AU995),"",Short5[[#This Row],[Adj Close]]/AU995-1)</f>
        <v>6.9587031096980168E-2</v>
      </c>
      <c r="AZ994" s="40">
        <v>38131</v>
      </c>
      <c r="BA994" s="42">
        <v>11.265326</v>
      </c>
      <c r="BB994" s="39">
        <f>IF(ISBLANK(BA995),"",Short7[[#This Row],[Adj Close]]/BA995-1)</f>
        <v>8.6466224512302681E-2</v>
      </c>
    </row>
    <row r="995" spans="1:54" x14ac:dyDescent="0.25">
      <c r="A995" s="40">
        <v>38124</v>
      </c>
      <c r="B995" s="42">
        <v>1093.5600589999999</v>
      </c>
      <c r="C995" s="39">
        <f>IF(ISBLANK(B996), "", GSPC[[#This Row],[Adj Close]]/B996-1)</f>
        <v>-1.9529908694868592E-3</v>
      </c>
      <c r="G995" s="32">
        <v>38124</v>
      </c>
      <c r="H995">
        <v>11.040068</v>
      </c>
      <c r="I995" s="36">
        <f>IF(ISBLANK(H996),"",Long1[[#This Row],[Adj Close]]/H996-1)</f>
        <v>9.8309732643409031E-3</v>
      </c>
      <c r="P995" s="40">
        <v>38124</v>
      </c>
      <c r="Q995" s="38">
        <v>7.8857080000000002</v>
      </c>
      <c r="R995" s="39">
        <f>IF(ISBLANK(Q996),"",Long4[[#This Row],[Adj Close]]/Q996-1)</f>
        <v>-4.8751310186711527E-2</v>
      </c>
      <c r="V995" s="40">
        <v>38124</v>
      </c>
      <c r="W995" s="38">
        <v>5.4325000000000001</v>
      </c>
      <c r="X995" s="39">
        <f>IF(ISBLANK(W996),"",Long6[[#This Row],[Adj Close]]/W996-1)</f>
        <v>2.4033930254476976E-2</v>
      </c>
      <c r="AE995" s="32">
        <v>38124</v>
      </c>
      <c r="AF995" s="47">
        <v>34.288345</v>
      </c>
      <c r="AG995" s="36">
        <f>IF(ISBLANK(AF996),"",Short0[[#This Row],[Adj Close]]/AF996-1)</f>
        <v>-4.3645533662066582E-2</v>
      </c>
      <c r="AH995" s="40">
        <v>38124</v>
      </c>
      <c r="AI995" s="42">
        <v>21.695215000000001</v>
      </c>
      <c r="AJ995" s="39">
        <f>IF(ISBLANK(AH996),"",Short1[[#This Row],[Adj Close]]/AH996-1)</f>
        <v>-0.99943082574704201</v>
      </c>
      <c r="AN995" s="40">
        <v>38124</v>
      </c>
      <c r="AO995" s="42">
        <v>20.110641000000001</v>
      </c>
      <c r="AP995" s="39">
        <f>IF(ISBLANK(AO996),"",Short3[[#This Row],[Adj Close]]/AO996-1)</f>
        <v>-6.1182306796216501E-2</v>
      </c>
      <c r="AQ995" s="32">
        <v>38124</v>
      </c>
      <c r="AR995" s="47">
        <v>2.7806660000000001</v>
      </c>
      <c r="AS995" s="36">
        <f>IF(ISBLANK(AR996),"",Short4[[#This Row],[Adj Close]]/AR996-1)</f>
        <v>-0.10666643107156681</v>
      </c>
      <c r="AT995" s="40">
        <v>38124</v>
      </c>
      <c r="AU995" s="42">
        <v>9.2267480000000006</v>
      </c>
      <c r="AV995" s="39">
        <f>IF(ISBLANK(AU996),"",Short5[[#This Row],[Adj Close]]/AU996-1)</f>
        <v>4.3145232831651725E-3</v>
      </c>
      <c r="AZ995" s="40">
        <v>38124</v>
      </c>
      <c r="BA995" s="42">
        <v>10.368777</v>
      </c>
      <c r="BB995" s="39">
        <f>IF(ISBLANK(BA996),"",Short7[[#This Row],[Adj Close]]/BA996-1)</f>
        <v>-2.5641066602516194E-2</v>
      </c>
    </row>
    <row r="996" spans="1:54" x14ac:dyDescent="0.25">
      <c r="A996" s="40">
        <v>38117</v>
      </c>
      <c r="B996" s="42">
        <v>1095.6999510000001</v>
      </c>
      <c r="C996" s="39">
        <f>IF(ISBLANK(B997), "", GSPC[[#This Row],[Adj Close]]/B997-1)</f>
        <v>-2.7304998032169348E-3</v>
      </c>
      <c r="G996" s="32">
        <v>38117</v>
      </c>
      <c r="H996">
        <v>10.932589999999999</v>
      </c>
      <c r="I996" s="36">
        <f>IF(ISBLANK(H997),"",Long1[[#This Row],[Adj Close]]/H997-1)</f>
        <v>8.9017019913935069E-3</v>
      </c>
      <c r="P996" s="40">
        <v>38117</v>
      </c>
      <c r="Q996" s="38">
        <v>8.2898490000000002</v>
      </c>
      <c r="R996" s="39">
        <f>IF(ISBLANK(Q997),"",Long4[[#This Row],[Adj Close]]/Q997-1)</f>
        <v>-5.608518095795656E-3</v>
      </c>
      <c r="V996" s="40">
        <v>38117</v>
      </c>
      <c r="W996" s="38">
        <v>5.3049999999999997</v>
      </c>
      <c r="X996" s="39">
        <f>IF(ISBLANK(W997),"",Long6[[#This Row],[Adj Close]]/W997-1)</f>
        <v>3.7842951750235443E-3</v>
      </c>
      <c r="AE996" s="32">
        <v>38117</v>
      </c>
      <c r="AF996" s="47">
        <v>35.853175999999998</v>
      </c>
      <c r="AG996" s="36">
        <f>IF(ISBLANK(AF997),"",Short0[[#This Row],[Adj Close]]/AF997-1)</f>
        <v>-3.6507615338329247E-3</v>
      </c>
      <c r="AH996" s="40">
        <v>38117</v>
      </c>
      <c r="AI996" s="42">
        <v>21.699449999999999</v>
      </c>
      <c r="AJ996" s="39">
        <f>IF(ISBLANK(AH997),"",Short1[[#This Row],[Adj Close]]/AH997-1)</f>
        <v>-0.99943061007609546</v>
      </c>
      <c r="AN996" s="40">
        <v>38117</v>
      </c>
      <c r="AO996" s="42">
        <v>21.421241999999999</v>
      </c>
      <c r="AP996" s="39">
        <f>IF(ISBLANK(AO997),"",Short3[[#This Row],[Adj Close]]/AO997-1)</f>
        <v>8.0875858311748594E-2</v>
      </c>
      <c r="AQ996" s="32">
        <v>38117</v>
      </c>
      <c r="AR996" s="47">
        <v>3.1126849999999999</v>
      </c>
      <c r="AS996" s="36">
        <f>IF(ISBLANK(AR997),"",Short4[[#This Row],[Adj Close]]/AR997-1)</f>
        <v>-0.11417335159237274</v>
      </c>
      <c r="AT996" s="40">
        <v>38117</v>
      </c>
      <c r="AU996" s="42">
        <v>9.1871100000000006</v>
      </c>
      <c r="AV996" s="39">
        <f>IF(ISBLANK(AU997),"",Short5[[#This Row],[Adj Close]]/AU997-1)</f>
        <v>-3.0936560594852502E-2</v>
      </c>
      <c r="AZ996" s="40">
        <v>38117</v>
      </c>
      <c r="BA996" s="42">
        <v>10.641640000000001</v>
      </c>
      <c r="BB996" s="39">
        <f>IF(ISBLANK(BA997),"",Short7[[#This Row],[Adj Close]]/BA997-1)</f>
        <v>-9.0757625650490725E-2</v>
      </c>
    </row>
    <row r="997" spans="1:54" x14ac:dyDescent="0.25">
      <c r="A997" s="40">
        <v>38110</v>
      </c>
      <c r="B997" s="42">
        <v>1098.6999510000001</v>
      </c>
      <c r="C997" s="39">
        <f>IF(ISBLANK(B998), "", GSPC[[#This Row],[Adj Close]]/B998-1)</f>
        <v>-7.7667277336135321E-3</v>
      </c>
      <c r="G997" s="32">
        <v>38110</v>
      </c>
      <c r="H997">
        <v>10.836130000000001</v>
      </c>
      <c r="I997" s="36">
        <f>IF(ISBLANK(H998),"",Long1[[#This Row],[Adj Close]]/H998-1)</f>
        <v>-1.65082322428588E-2</v>
      </c>
      <c r="P997" s="40">
        <v>38110</v>
      </c>
      <c r="Q997" s="38">
        <v>8.3366050000000005</v>
      </c>
      <c r="R997" s="39">
        <f>IF(ISBLANK(Q998),"",Long4[[#This Row],[Adj Close]]/Q998-1)</f>
        <v>4.4351266409506485E-2</v>
      </c>
      <c r="V997" s="40">
        <v>38110</v>
      </c>
      <c r="W997" s="38">
        <v>5.2850000000000001</v>
      </c>
      <c r="X997" s="39">
        <f>IF(ISBLANK(W998),"",Long6[[#This Row],[Adj Close]]/W998-1)</f>
        <v>-4.3871551334237813E-2</v>
      </c>
      <c r="AE997" s="32">
        <v>38110</v>
      </c>
      <c r="AF997" s="47">
        <v>35.984546999999999</v>
      </c>
      <c r="AG997" s="36">
        <f>IF(ISBLANK(AF998),"",Short0[[#This Row],[Adj Close]]/AF998-1)</f>
        <v>-5.0160046813432335E-2</v>
      </c>
      <c r="AH997" s="40">
        <v>38110</v>
      </c>
      <c r="AI997" s="42">
        <v>22.080887000000001</v>
      </c>
      <c r="AJ997" s="39">
        <f>IF(ISBLANK(AH998),"",Short1[[#This Row],[Adj Close]]/AH998-1)</f>
        <v>-0.99942049479043649</v>
      </c>
      <c r="AN997" s="40">
        <v>38110</v>
      </c>
      <c r="AO997" s="42">
        <v>19.818411000000001</v>
      </c>
      <c r="AP997" s="39">
        <f>IF(ISBLANK(AO998),"",Short3[[#This Row],[Adj Close]]/AO998-1)</f>
        <v>-2.3134108020849919E-2</v>
      </c>
      <c r="AQ997" s="32">
        <v>38110</v>
      </c>
      <c r="AR997" s="47">
        <v>3.5138760000000002</v>
      </c>
      <c r="AS997" s="36">
        <f>IF(ISBLANK(AR998),"",Short4[[#This Row],[Adj Close]]/AR998-1)</f>
        <v>-3.9215241615664365E-3</v>
      </c>
      <c r="AT997" s="40">
        <v>38110</v>
      </c>
      <c r="AU997" s="42">
        <v>9.4804010000000005</v>
      </c>
      <c r="AV997" s="39">
        <f>IF(ISBLANK(AU998),"",Short5[[#This Row],[Adj Close]]/AU998-1)</f>
        <v>-4.8528226755438886E-2</v>
      </c>
      <c r="AZ997" s="40">
        <v>38110</v>
      </c>
      <c r="BA997" s="42">
        <v>11.703854</v>
      </c>
      <c r="BB997" s="39">
        <f>IF(ISBLANK(BA998),"",Short7[[#This Row],[Adj Close]]/BA998-1)</f>
        <v>-5.0592746094151209E-2</v>
      </c>
    </row>
    <row r="998" spans="1:54" x14ac:dyDescent="0.25">
      <c r="A998" s="40">
        <v>38103</v>
      </c>
      <c r="B998" s="42">
        <v>1107.3000489999999</v>
      </c>
      <c r="C998" s="39">
        <f>IF(ISBLANK(B999), "", GSPC[[#This Row],[Adj Close]]/B999-1)</f>
        <v>-2.9195097054780295E-2</v>
      </c>
      <c r="G998" s="32">
        <v>38103</v>
      </c>
      <c r="H998">
        <v>11.018018</v>
      </c>
      <c r="I998" s="36">
        <f>IF(ISBLANK(H999),"",Long1[[#This Row],[Adj Close]]/H999-1)</f>
        <v>5.6274570351098063E-2</v>
      </c>
      <c r="P998" s="40">
        <v>38103</v>
      </c>
      <c r="Q998" s="38">
        <v>7.9825679999999997</v>
      </c>
      <c r="R998" s="39">
        <f>IF(ISBLANK(Q999),"",Long4[[#This Row],[Adj Close]]/Q999-1)</f>
        <v>-6.2745223739859468E-2</v>
      </c>
      <c r="V998" s="40">
        <v>38103</v>
      </c>
      <c r="W998" s="38">
        <v>5.5274999999999999</v>
      </c>
      <c r="X998" s="39">
        <f>IF(ISBLANK(W999),"",Long6[[#This Row],[Adj Close]]/W999-1)</f>
        <v>-3.6052275799910438E-3</v>
      </c>
      <c r="AE998" s="32">
        <v>38103</v>
      </c>
      <c r="AF998" s="47">
        <v>37.884853</v>
      </c>
      <c r="AG998" s="36">
        <f>IF(ISBLANK(AF999),"",Short0[[#This Row],[Adj Close]]/AF999-1)</f>
        <v>-3.0422260741592599E-2</v>
      </c>
      <c r="AH998" s="40">
        <v>38103</v>
      </c>
      <c r="AI998" s="42">
        <v>22.992096</v>
      </c>
      <c r="AJ998" s="39">
        <f>IF(ISBLANK(AH999),"",Short1[[#This Row],[Adj Close]]/AH999-1)</f>
        <v>-0.99939646955060901</v>
      </c>
      <c r="AN998" s="40">
        <v>38103</v>
      </c>
      <c r="AO998" s="42">
        <v>20.287749999999999</v>
      </c>
      <c r="AP998" s="39">
        <f>IF(ISBLANK(AO999),"",Short3[[#This Row],[Adj Close]]/AO999-1)</f>
        <v>-5.7589305290571602E-2</v>
      </c>
      <c r="AQ998" s="32">
        <v>38103</v>
      </c>
      <c r="AR998" s="47">
        <v>3.5277099999999999</v>
      </c>
      <c r="AS998" s="36">
        <f>IF(ISBLANK(AR999),"",Short4[[#This Row],[Adj Close]]/AR999-1)</f>
        <v>-1.9230828042406833E-2</v>
      </c>
      <c r="AT998" s="40">
        <v>38103</v>
      </c>
      <c r="AU998" s="42">
        <v>9.9639330000000008</v>
      </c>
      <c r="AV998" s="39">
        <f>IF(ISBLANK(AU999),"",Short5[[#This Row],[Adj Close]]/AU999-1)</f>
        <v>-6.8198438782357873E-2</v>
      </c>
      <c r="AZ998" s="40">
        <v>38103</v>
      </c>
      <c r="BA998" s="42">
        <v>12.327538000000001</v>
      </c>
      <c r="BB998" s="39">
        <f>IF(ISBLANK(BA999),"",Short7[[#This Row],[Adj Close]]/BA999-1)</f>
        <v>-4.5283361967644931E-2</v>
      </c>
    </row>
    <row r="999" spans="1:54" x14ac:dyDescent="0.25">
      <c r="A999" s="40">
        <v>38096</v>
      </c>
      <c r="B999" s="42">
        <v>1140.599976</v>
      </c>
      <c r="C999" s="39">
        <f>IF(ISBLANK(B1000), "", GSPC[[#This Row],[Adj Close]]/B1000-1)</f>
        <v>5.2793392259806726E-3</v>
      </c>
      <c r="G999" s="32">
        <v>38096</v>
      </c>
      <c r="H999">
        <v>10.431017000000001</v>
      </c>
      <c r="I999" s="36">
        <f>IF(ISBLANK(H1000),"",Long1[[#This Row],[Adj Close]]/H1000-1)</f>
        <v>1.5017584462539757E-2</v>
      </c>
      <c r="P999" s="40">
        <v>38096</v>
      </c>
      <c r="Q999" s="38">
        <v>8.5169669999999993</v>
      </c>
      <c r="R999" s="39">
        <f>IF(ISBLANK(Q1000),"",Long4[[#This Row],[Adj Close]]/Q1000-1)</f>
        <v>-5.0279726432221672E-2</v>
      </c>
      <c r="V999" s="40">
        <v>38096</v>
      </c>
      <c r="W999" s="38">
        <v>5.5475000000000003</v>
      </c>
      <c r="X999" s="39">
        <f>IF(ISBLANK(W1000),"",Long6[[#This Row],[Adj Close]]/W1000-1)</f>
        <v>-1.6836508639787251E-2</v>
      </c>
      <c r="AE999" s="32">
        <v>38096</v>
      </c>
      <c r="AF999" s="47">
        <v>39.073559000000003</v>
      </c>
      <c r="AG999" s="36">
        <f>IF(ISBLANK(AF1000),"",Short0[[#This Row],[Adj Close]]/AF1000-1)</f>
        <v>-1.8085879127002769E-2</v>
      </c>
      <c r="AH999" s="40">
        <v>38096</v>
      </c>
      <c r="AI999" s="42">
        <v>23.477481999999998</v>
      </c>
      <c r="AJ999" s="39">
        <f>IF(ISBLANK(AH1000),"",Short1[[#This Row],[Adj Close]]/AH1000-1)</f>
        <v>-0.99938361516448315</v>
      </c>
      <c r="AN999" s="40">
        <v>38096</v>
      </c>
      <c r="AO999" s="42">
        <v>21.527504</v>
      </c>
      <c r="AP999" s="39">
        <f>IF(ISBLANK(AO1000),"",Short3[[#This Row],[Adj Close]]/AO1000-1)</f>
        <v>6.7163974157063322E-2</v>
      </c>
      <c r="AQ999" s="32">
        <v>38096</v>
      </c>
      <c r="AR999" s="47">
        <v>3.5968810000000002</v>
      </c>
      <c r="AS999" s="36">
        <f>IF(ISBLANK(AR1000),"",Short4[[#This Row],[Adj Close]]/AR1000-1)</f>
        <v>0.1063829983571345</v>
      </c>
      <c r="AT999" s="40">
        <v>38096</v>
      </c>
      <c r="AU999" s="42">
        <v>10.693192</v>
      </c>
      <c r="AV999" s="39">
        <f>IF(ISBLANK(AU1000),"",Short5[[#This Row],[Adj Close]]/AU1000-1)</f>
        <v>-2.5993031143069945E-2</v>
      </c>
      <c r="AZ999" s="40">
        <v>38096</v>
      </c>
      <c r="BA999" s="42">
        <v>12.912248</v>
      </c>
      <c r="BB999" s="39">
        <f>IF(ISBLANK(BA1000),"",Short7[[#This Row],[Adj Close]]/BA1000-1)</f>
        <v>-1.6332437902225938E-2</v>
      </c>
    </row>
    <row r="1000" spans="1:54" x14ac:dyDescent="0.25">
      <c r="A1000" s="40">
        <v>38089</v>
      </c>
      <c r="B1000" s="42">
        <v>1134.6099850000001</v>
      </c>
      <c r="C1000" s="39">
        <f>IF(ISBLANK(B1001), "", GSPC[[#This Row],[Adj Close]]/B1001-1)</f>
        <v>-4.1340108338628889E-3</v>
      </c>
      <c r="G1000" s="32">
        <v>38089</v>
      </c>
      <c r="H1000">
        <v>10.276686</v>
      </c>
      <c r="I1000" s="36">
        <f>IF(ISBLANK(H1001),"",Long1[[#This Row],[Adj Close]]/H1001-1)</f>
        <v>1.4970005766849148E-2</v>
      </c>
      <c r="P1000" s="40">
        <v>38089</v>
      </c>
      <c r="Q1000" s="38">
        <v>8.9678690000000003</v>
      </c>
      <c r="R1000" s="39">
        <f>IF(ISBLANK(Q1001),"",Long4[[#This Row],[Adj Close]]/Q1001-1)</f>
        <v>2.0524936199190158E-2</v>
      </c>
      <c r="V1000" s="40">
        <v>38089</v>
      </c>
      <c r="W1000" s="38">
        <v>5.6425000000000001</v>
      </c>
      <c r="X1000" s="39">
        <f>IF(ISBLANK(W1001),"",Long6[[#This Row],[Adj Close]]/W1001-1)</f>
        <v>4.9767441860465222E-2</v>
      </c>
      <c r="AE1000" s="32">
        <v>38089</v>
      </c>
      <c r="AF1000" s="47">
        <v>39.793255000000002</v>
      </c>
      <c r="AG1000" s="36">
        <f>IF(ISBLANK(AF1001),"",Short0[[#This Row],[Adj Close]]/AF1001-1)</f>
        <v>-2.4965267075794828E-2</v>
      </c>
      <c r="AH1000" s="40">
        <v>38089</v>
      </c>
      <c r="AI1000" s="42">
        <v>22.419944999999998</v>
      </c>
      <c r="AJ1000" s="39">
        <f>IF(ISBLANK(AH1001),"",Short1[[#This Row],[Adj Close]]/AH1001-1)</f>
        <v>-0.99941127186072165</v>
      </c>
      <c r="AN1000" s="40">
        <v>38089</v>
      </c>
      <c r="AO1000" s="42">
        <v>20.172630000000002</v>
      </c>
      <c r="AP1000" s="39">
        <f>IF(ISBLANK(AO1001),"",Short3[[#This Row],[Adj Close]]/AO1001-1)</f>
        <v>-2.3574621748629565E-2</v>
      </c>
      <c r="AQ1000" s="32">
        <v>38089</v>
      </c>
      <c r="AR1000" s="47">
        <v>3.2510270000000001</v>
      </c>
      <c r="AS1000" s="36">
        <f>IF(ISBLANK(AR1001),"",Short4[[#This Row],[Adj Close]]/AR1001-1)</f>
        <v>6.8181691235298603E-2</v>
      </c>
      <c r="AT1000" s="40">
        <v>38089</v>
      </c>
      <c r="AU1000" s="42">
        <v>10.978558</v>
      </c>
      <c r="AV1000" s="39">
        <f>IF(ISBLANK(AU1001),"",Short5[[#This Row],[Adj Close]]/AU1001-1)</f>
        <v>-4.482757090628986E-2</v>
      </c>
      <c r="AZ1000" s="40">
        <v>38089</v>
      </c>
      <c r="BA1000" s="42">
        <v>13.126638</v>
      </c>
      <c r="BB1000" s="39">
        <f>IF(ISBLANK(BA1001),"",Short7[[#This Row],[Adj Close]]/BA1001-1)</f>
        <v>-7.4862640412160175E-2</v>
      </c>
    </row>
    <row r="1001" spans="1:54" x14ac:dyDescent="0.25">
      <c r="A1001" s="40">
        <v>38082</v>
      </c>
      <c r="B1001" s="42">
        <v>1139.3199460000001</v>
      </c>
      <c r="C1001" s="39">
        <f>IF(ISBLANK(B1002), "", GSPC[[#This Row],[Adj Close]]/B1002-1)</f>
        <v>-2.1808469634438943E-3</v>
      </c>
      <c r="G1001" s="32">
        <v>38082</v>
      </c>
      <c r="H1001">
        <v>10.125113000000001</v>
      </c>
      <c r="I1001" s="36">
        <f>IF(ISBLANK(H1002),"",Long1[[#This Row],[Adj Close]]/H1002-1)</f>
        <v>4.830070540273157E-2</v>
      </c>
      <c r="P1001" s="40">
        <v>38082</v>
      </c>
      <c r="Q1001" s="38">
        <v>8.7875060000000005</v>
      </c>
      <c r="R1001" s="39">
        <f>IF(ISBLANK(Q1002),"",Long4[[#This Row],[Adj Close]]/Q1002-1)</f>
        <v>-3.8728258317907271E-2</v>
      </c>
      <c r="V1001" s="40">
        <v>38082</v>
      </c>
      <c r="W1001" s="38">
        <v>5.375</v>
      </c>
      <c r="X1001" s="39">
        <f>IF(ISBLANK(W1002),"",Long6[[#This Row],[Adj Close]]/W1002-1)</f>
        <v>8.9160018770531035E-3</v>
      </c>
      <c r="AE1001" s="32">
        <v>38082</v>
      </c>
      <c r="AF1001" s="47">
        <v>40.812140999999997</v>
      </c>
      <c r="AG1001" s="36">
        <f>IF(ISBLANK(AF1002),"",Short0[[#This Row],[Adj Close]]/AF1002-1)</f>
        <v>-3.3511565827576417E-2</v>
      </c>
      <c r="AH1001" s="40">
        <v>38082</v>
      </c>
      <c r="AI1001" s="42">
        <v>22.191510999999998</v>
      </c>
      <c r="AJ1001" s="39">
        <f>IF(ISBLANK(AH1002),"",Short1[[#This Row],[Adj Close]]/AH1002-1)</f>
        <v>-0.99941716320420226</v>
      </c>
      <c r="AN1001" s="40">
        <v>38082</v>
      </c>
      <c r="AO1001" s="42">
        <v>20.659673999999999</v>
      </c>
      <c r="AP1001" s="39">
        <f>IF(ISBLANK(AO1002),"",Short3[[#This Row],[Adj Close]]/AO1002-1)</f>
        <v>8.6276118945649571E-4</v>
      </c>
      <c r="AQ1001" s="32">
        <v>38082</v>
      </c>
      <c r="AR1001" s="47">
        <v>3.0435150000000002</v>
      </c>
      <c r="AS1001" s="36">
        <f>IF(ISBLANK(AR1002),"",Short4[[#This Row],[Adj Close]]/AR1002-1)</f>
        <v>4.7619195139153581E-2</v>
      </c>
      <c r="AT1001" s="40">
        <v>38082</v>
      </c>
      <c r="AU1001" s="42">
        <v>11.493797000000001</v>
      </c>
      <c r="AV1001" s="39">
        <f>IF(ISBLANK(AU1002),"",Short5[[#This Row],[Adj Close]]/AU1002-1)</f>
        <v>-5.4869639396563086E-3</v>
      </c>
      <c r="AZ1001" s="40">
        <v>38082</v>
      </c>
      <c r="BA1001" s="42">
        <v>14.188853</v>
      </c>
      <c r="BB1001" s="39">
        <f>IF(ISBLANK(BA1002),"",Short7[[#This Row],[Adj Close]]/BA1002-1)</f>
        <v>-1.1541103429442479E-2</v>
      </c>
    </row>
    <row r="1002" spans="1:54" x14ac:dyDescent="0.25">
      <c r="A1002" s="40">
        <v>38075</v>
      </c>
      <c r="B1002" s="42">
        <v>1141.8100589999999</v>
      </c>
      <c r="C1002" s="39">
        <f>IF(ISBLANK(B1003), "", GSPC[[#This Row],[Adj Close]]/B1003-1)</f>
        <v>3.0458637802050825E-2</v>
      </c>
      <c r="G1002" s="32">
        <v>38075</v>
      </c>
      <c r="H1002">
        <v>9.6585959999999993</v>
      </c>
      <c r="I1002" s="36">
        <f>IF(ISBLANK(H1003),"",Long1[[#This Row],[Adj Close]]/H1003-1)</f>
        <v>5.2762819604112998E-3</v>
      </c>
      <c r="P1002" s="40">
        <v>38075</v>
      </c>
      <c r="Q1002" s="38">
        <v>9.1415419999999994</v>
      </c>
      <c r="R1002" s="39">
        <f>IF(ISBLANK(Q1003),"",Long4[[#This Row],[Adj Close]]/Q1003-1)</f>
        <v>4.1476350170504439E-2</v>
      </c>
      <c r="V1002" s="40">
        <v>38075</v>
      </c>
      <c r="W1002" s="38">
        <v>5.3274999999999997</v>
      </c>
      <c r="X1002" s="39">
        <f>IF(ISBLANK(W1003),"",Long6[[#This Row],[Adj Close]]/W1003-1)</f>
        <v>2.6987951807228905E-2</v>
      </c>
      <c r="AE1002" s="32">
        <v>38075</v>
      </c>
      <c r="AF1002" s="47">
        <v>42.227241999999997</v>
      </c>
      <c r="AG1002" s="36">
        <f>IF(ISBLANK(AF1003),"",Short0[[#This Row],[Adj Close]]/AF1003-1)</f>
        <v>-2.8104035795174176E-2</v>
      </c>
      <c r="AH1002" s="40">
        <v>38075</v>
      </c>
      <c r="AI1002" s="42">
        <v>22.809118000000002</v>
      </c>
      <c r="AJ1002" s="39">
        <f>IF(ISBLANK(AH1003),"",Short1[[#This Row],[Adj Close]]/AH1003-1)</f>
        <v>-0.99940083224755705</v>
      </c>
      <c r="AN1002" s="40">
        <v>38075</v>
      </c>
      <c r="AO1002" s="42">
        <v>20.641864999999999</v>
      </c>
      <c r="AP1002" s="39">
        <f>IF(ISBLANK(AO1003),"",Short3[[#This Row],[Adj Close]]/AO1003-1)</f>
        <v>3.8712665040807615E-3</v>
      </c>
      <c r="AQ1002" s="32">
        <v>38075</v>
      </c>
      <c r="AR1002" s="47">
        <v>2.905173</v>
      </c>
      <c r="AS1002" s="36">
        <f>IF(ISBLANK(AR1003),"",Short4[[#This Row],[Adj Close]]/AR1003-1)</f>
        <v>-0.1025641659301747</v>
      </c>
      <c r="AT1002" s="40">
        <v>38075</v>
      </c>
      <c r="AU1002" s="42">
        <v>11.557211000000001</v>
      </c>
      <c r="AV1002" s="39">
        <f>IF(ISBLANK(AU1003),"",Short5[[#This Row],[Adj Close]]/AU1003-1)</f>
        <v>0.11128076014562449</v>
      </c>
      <c r="AZ1002" s="40">
        <v>38075</v>
      </c>
      <c r="BA1002" s="42">
        <v>14.354520000000001</v>
      </c>
      <c r="BB1002" s="39">
        <f>IF(ISBLANK(BA1003),"",Short7[[#This Row],[Adj Close]]/BA1003-1)</f>
        <v>0.13046818777409164</v>
      </c>
    </row>
    <row r="1003" spans="1:54" x14ac:dyDescent="0.25">
      <c r="A1003" s="40">
        <v>38068</v>
      </c>
      <c r="B1003" s="42">
        <v>1108.0600589999999</v>
      </c>
      <c r="C1003" s="39">
        <f>IF(ISBLANK(B1004), "", GSPC[[#This Row],[Adj Close]]/B1004-1)</f>
        <v>-1.5498296554767865E-3</v>
      </c>
      <c r="G1003" s="32">
        <v>38068</v>
      </c>
      <c r="H1003">
        <v>9.6079019999999993</v>
      </c>
      <c r="I1003" s="36">
        <f>IF(ISBLANK(H1004),"",Long1[[#This Row],[Adj Close]]/H1004-1)</f>
        <v>-1.8800757638966381E-2</v>
      </c>
      <c r="P1003" s="40">
        <v>38068</v>
      </c>
      <c r="Q1003" s="38">
        <v>8.7774839999999994</v>
      </c>
      <c r="R1003" s="39">
        <f>IF(ISBLANK(Q1004),"",Long4[[#This Row],[Adj Close]]/Q1004-1)</f>
        <v>-5.1263634833706884E-2</v>
      </c>
      <c r="V1003" s="40">
        <v>38068</v>
      </c>
      <c r="W1003" s="38">
        <v>5.1875</v>
      </c>
      <c r="X1003" s="39">
        <f>IF(ISBLANK(W1004),"",Long6[[#This Row],[Adj Close]]/W1004-1)</f>
        <v>5.8673469387755084E-2</v>
      </c>
      <c r="AE1003" s="32">
        <v>38068</v>
      </c>
      <c r="AF1003" s="47">
        <v>43.448315000000001</v>
      </c>
      <c r="AG1003" s="36">
        <f>IF(ISBLANK(AF1004),"",Short0[[#This Row],[Adj Close]]/AF1004-1)</f>
        <v>9.9626157544565608E-3</v>
      </c>
      <c r="AH1003" s="40">
        <v>38068</v>
      </c>
      <c r="AI1003" s="42">
        <v>20.385228999999999</v>
      </c>
      <c r="AJ1003" s="39">
        <f>IF(ISBLANK(AH1004),"",Short1[[#This Row],[Adj Close]]/AH1004-1)</f>
        <v>-0.9994644063739786</v>
      </c>
      <c r="AN1003" s="40">
        <v>38068</v>
      </c>
      <c r="AO1003" s="42">
        <v>20.562263000000002</v>
      </c>
      <c r="AP1003" s="39">
        <f>IF(ISBLANK(AO1004),"",Short3[[#This Row],[Adj Close]]/AO1004-1)</f>
        <v>3.4252732784995077E-2</v>
      </c>
      <c r="AQ1003" s="32">
        <v>38068</v>
      </c>
      <c r="AR1003" s="47">
        <v>3.237193</v>
      </c>
      <c r="AS1003" s="36">
        <f>IF(ISBLANK(AR1004),"",Short4[[#This Row],[Adj Close]]/AR1004-1)</f>
        <v>-7.1428612406373881E-2</v>
      </c>
      <c r="AT1003" s="40">
        <v>38068</v>
      </c>
      <c r="AU1003" s="42">
        <v>10.399902000000001</v>
      </c>
      <c r="AV1003" s="39">
        <f>IF(ISBLANK(AU1004),"",Short5[[#This Row],[Adj Close]]/AU1004-1)</f>
        <v>4.0443937601187807E-2</v>
      </c>
      <c r="AZ1003" s="40">
        <v>38068</v>
      </c>
      <c r="BA1003" s="42">
        <v>12.697854</v>
      </c>
      <c r="BB1003" s="39">
        <f>IF(ISBLANK(BA1004),"",Short7[[#This Row],[Adj Close]]/BA1004-1)</f>
        <v>9.9577794681231291E-2</v>
      </c>
    </row>
    <row r="1004" spans="1:54" x14ac:dyDescent="0.25">
      <c r="A1004" s="40">
        <v>38061</v>
      </c>
      <c r="B1004" s="42">
        <v>1109.780029</v>
      </c>
      <c r="C1004" s="39">
        <f>IF(ISBLANK(B1005), "", GSPC[[#This Row],[Adj Close]]/B1005-1)</f>
        <v>-9.6289544784918801E-3</v>
      </c>
      <c r="G1004" s="32">
        <v>38061</v>
      </c>
      <c r="H1004">
        <v>9.7919990000000006</v>
      </c>
      <c r="I1004" s="36">
        <f>IF(ISBLANK(H1005),"",Long1[[#This Row],[Adj Close]]/H1005-1)</f>
        <v>-5.6896652742055576E-3</v>
      </c>
      <c r="P1004" s="40">
        <v>38061</v>
      </c>
      <c r="Q1004" s="38">
        <v>9.2517630000000004</v>
      </c>
      <c r="R1004" s="39">
        <f>IF(ISBLANK(Q1005),"",Long4[[#This Row],[Adj Close]]/Q1005-1)</f>
        <v>2.1010150548779416E-2</v>
      </c>
      <c r="V1004" s="40">
        <v>38061</v>
      </c>
      <c r="W1004" s="38">
        <v>4.9000000000000004</v>
      </c>
      <c r="X1004" s="39">
        <f>IF(ISBLANK(W1005),"",Long6[[#This Row],[Adj Close]]/W1005-1)</f>
        <v>0</v>
      </c>
      <c r="AE1004" s="32">
        <v>38061</v>
      </c>
      <c r="AF1004" s="47">
        <v>43.019725999999999</v>
      </c>
      <c r="AG1004" s="36">
        <f>IF(ISBLANK(AF1005),"",Short0[[#This Row],[Adj Close]]/AF1005-1)</f>
        <v>-4.2820867145293429E-2</v>
      </c>
      <c r="AH1004" s="40">
        <v>38061</v>
      </c>
      <c r="AI1004" s="42">
        <v>19.979136</v>
      </c>
      <c r="AJ1004" s="39">
        <f>IF(ISBLANK(AH1005),"",Short1[[#This Row],[Adj Close]]/AH1005-1)</f>
        <v>-0.99947497934514107</v>
      </c>
      <c r="AN1004" s="40">
        <v>38061</v>
      </c>
      <c r="AO1004" s="42">
        <v>19.881274999999999</v>
      </c>
      <c r="AP1004" s="39">
        <f>IF(ISBLANK(AO1005),"",Short3[[#This Row],[Adj Close]]/AO1005-1)</f>
        <v>-3.4364557429281906E-2</v>
      </c>
      <c r="AQ1004" s="32">
        <v>38061</v>
      </c>
      <c r="AR1004" s="47">
        <v>3.486208</v>
      </c>
      <c r="AS1004" s="36">
        <f>IF(ISBLANK(AR1005),"",Short4[[#This Row],[Adj Close]]/AR1005-1)</f>
        <v>3.2787108647105878E-2</v>
      </c>
      <c r="AT1004" s="40">
        <v>38061</v>
      </c>
      <c r="AU1004" s="42">
        <v>9.9956390000000006</v>
      </c>
      <c r="AV1004" s="39">
        <f>IF(ISBLANK(AU1005),"",Short5[[#This Row],[Adj Close]]/AU1005-1)</f>
        <v>2.9387309119819571E-2</v>
      </c>
      <c r="AZ1004" s="40">
        <v>38061</v>
      </c>
      <c r="BA1004" s="42">
        <v>11.547936</v>
      </c>
      <c r="BB1004" s="39">
        <f>IF(ISBLANK(BA1005),"",Short7[[#This Row],[Adj Close]]/BA1005-1)</f>
        <v>-0.11830337663122992</v>
      </c>
    </row>
    <row r="1005" spans="1:54" x14ac:dyDescent="0.25">
      <c r="A1005" s="40">
        <v>38054</v>
      </c>
      <c r="B1005" s="42">
        <v>1120.5699460000001</v>
      </c>
      <c r="C1005" s="39">
        <f>IF(ISBLANK(B1006), "", GSPC[[#This Row],[Adj Close]]/B1006-1)</f>
        <v>-3.1369430588438885E-2</v>
      </c>
      <c r="G1005" s="32">
        <v>38054</v>
      </c>
      <c r="H1005">
        <v>9.8480310000000006</v>
      </c>
      <c r="I1005" s="36">
        <f>IF(ISBLANK(H1006),"",Long1[[#This Row],[Adj Close]]/H1006-1)</f>
        <v>-9.9250479025666527E-3</v>
      </c>
      <c r="P1005" s="40">
        <v>38054</v>
      </c>
      <c r="Q1005" s="38">
        <v>9.061382</v>
      </c>
      <c r="R1005" s="39">
        <f>IF(ISBLANK(Q1006),"",Long4[[#This Row],[Adj Close]]/Q1006-1)</f>
        <v>-4.1289470022911279E-2</v>
      </c>
      <c r="V1005" s="40">
        <v>38054</v>
      </c>
      <c r="W1005" s="38">
        <v>4.9000000000000004</v>
      </c>
      <c r="X1005" s="39">
        <f>IF(ISBLANK(W1006),"",Long6[[#This Row],[Adj Close]]/W1006-1)</f>
        <v>-5.6331246990852124E-2</v>
      </c>
      <c r="AE1005" s="32">
        <v>38054</v>
      </c>
      <c r="AF1005" s="47">
        <v>44.944279000000002</v>
      </c>
      <c r="AG1005" s="36">
        <f>IF(ISBLANK(AF1006),"",Short0[[#This Row],[Adj Close]]/AF1006-1)</f>
        <v>5.0629867838303255E-3</v>
      </c>
      <c r="AH1005" s="40">
        <v>38054</v>
      </c>
      <c r="AI1005" s="42">
        <v>20.854773000000002</v>
      </c>
      <c r="AJ1005" s="39">
        <f>IF(ISBLANK(AH1006),"",Short1[[#This Row],[Adj Close]]/AH1006-1)</f>
        <v>-0.99945186813677822</v>
      </c>
      <c r="AN1005" s="40">
        <v>38054</v>
      </c>
      <c r="AO1005" s="42">
        <v>20.588799999999999</v>
      </c>
      <c r="AP1005" s="39">
        <f>IF(ISBLANK(AO1006),"",Short3[[#This Row],[Adj Close]]/AO1006-1)</f>
        <v>-3.6423760320145049E-2</v>
      </c>
      <c r="AQ1005" s="32">
        <v>38054</v>
      </c>
      <c r="AR1005" s="47">
        <v>3.375534</v>
      </c>
      <c r="AS1005" s="36">
        <f>IF(ISBLANK(AR1006),"",Short4[[#This Row],[Adj Close]]/AR1006-1)</f>
        <v>4.7210068751262435E-2</v>
      </c>
      <c r="AT1005" s="40">
        <v>38054</v>
      </c>
      <c r="AU1005" s="42">
        <v>9.7102799999999991</v>
      </c>
      <c r="AV1005" s="39">
        <f>IF(ISBLANK(AU1006),"",Short5[[#This Row],[Adj Close]]/AU1006-1)</f>
        <v>-2.7005188287604676E-2</v>
      </c>
      <c r="AZ1005" s="40">
        <v>38054</v>
      </c>
      <c r="BA1005" s="42">
        <v>13.097403</v>
      </c>
      <c r="BB1005" s="39">
        <f>IF(ISBLANK(BA1006),"",Short7[[#This Row],[Adj Close]]/BA1006-1)</f>
        <v>-0.10399998303419355</v>
      </c>
    </row>
    <row r="1006" spans="1:54" x14ac:dyDescent="0.25">
      <c r="A1006" s="40">
        <v>38047</v>
      </c>
      <c r="B1006" s="42">
        <v>1156.8599850000001</v>
      </c>
      <c r="C1006" s="39">
        <f>IF(ISBLANK(B1007), "", GSPC[[#This Row],[Adj Close]]/B1007-1)</f>
        <v>1.041106487174237E-2</v>
      </c>
      <c r="G1006" s="32">
        <v>38047</v>
      </c>
      <c r="H1006">
        <v>9.9467529999999993</v>
      </c>
      <c r="I1006" s="36">
        <f>IF(ISBLANK(H1007),"",Long1[[#This Row],[Adj Close]]/H1007-1)</f>
        <v>-2.1779157153354878E-2</v>
      </c>
      <c r="P1006" s="40">
        <v>38047</v>
      </c>
      <c r="Q1006" s="38">
        <v>9.4516349999999996</v>
      </c>
      <c r="R1006" s="39">
        <f>IF(ISBLANK(Q1007),"",Long4[[#This Row],[Adj Close]]/Q1007-1)</f>
        <v>9.1223932485589465E-2</v>
      </c>
      <c r="V1006" s="40">
        <v>38047</v>
      </c>
      <c r="W1006" s="38">
        <v>5.1924999999999999</v>
      </c>
      <c r="X1006" s="39">
        <f>IF(ISBLANK(W1007),"",Long6[[#This Row],[Adj Close]]/W1007-1)</f>
        <v>0.16033519553072639</v>
      </c>
      <c r="AE1006" s="32">
        <v>38047</v>
      </c>
      <c r="AF1006" s="47">
        <v>44.717872999999997</v>
      </c>
      <c r="AG1006" s="36">
        <f>IF(ISBLANK(AF1007),"",Short0[[#This Row],[Adj Close]]/AF1007-1)</f>
        <v>0.11830110278936368</v>
      </c>
      <c r="AH1006" s="40">
        <v>38047</v>
      </c>
      <c r="AI1006" s="42">
        <v>22.419944999999998</v>
      </c>
      <c r="AJ1006" s="39">
        <f>IF(ISBLANK(AH1007),"",Short1[[#This Row],[Adj Close]]/AH1007-1)</f>
        <v>-0.99941062184542584</v>
      </c>
      <c r="AN1006" s="40">
        <v>38047</v>
      </c>
      <c r="AO1006" s="42">
        <v>21.367069000000001</v>
      </c>
      <c r="AP1006" s="39">
        <f>IF(ISBLANK(AO1007),"",Short3[[#This Row],[Adj Close]]/AO1007-1)</f>
        <v>2.8084955812505585E-2</v>
      </c>
      <c r="AQ1006" s="32">
        <v>38047</v>
      </c>
      <c r="AR1006" s="47">
        <v>3.2233589999999999</v>
      </c>
      <c r="AS1006" s="36">
        <f>IF(ISBLANK(AR1007),"",Short4[[#This Row],[Adj Close]]/AR1007-1)</f>
        <v>-8.5105414381363431E-3</v>
      </c>
      <c r="AT1006" s="40">
        <v>38047</v>
      </c>
      <c r="AU1006" s="42">
        <v>9.9797860000000007</v>
      </c>
      <c r="AV1006" s="39">
        <f>IF(ISBLANK(AU1007),"",Short5[[#This Row],[Adj Close]]/AU1007-1)</f>
        <v>0.11415947313193708</v>
      </c>
      <c r="AZ1006" s="40">
        <v>38047</v>
      </c>
      <c r="BA1006" s="42">
        <v>14.617637</v>
      </c>
      <c r="BB1006" s="39">
        <f>IF(ISBLANK(BA1007),"",Short7[[#This Row],[Adj Close]]/BA1007-1)</f>
        <v>-3.984298020095367E-3</v>
      </c>
    </row>
    <row r="1007" spans="1:54" x14ac:dyDescent="0.25">
      <c r="A1007" s="40">
        <v>38040</v>
      </c>
      <c r="B1007" s="42">
        <v>1144.9399410000001</v>
      </c>
      <c r="C1007" s="39">
        <f>IF(ISBLANK(B1008), "", GSPC[[#This Row],[Adj Close]]/B1008-1)</f>
        <v>7.2541627193301039E-4</v>
      </c>
      <c r="G1007" s="32">
        <v>38040</v>
      </c>
      <c r="H1007">
        <v>10.168208</v>
      </c>
      <c r="I1007" s="36">
        <f>IF(ISBLANK(H1008),"",Long1[[#This Row],[Adj Close]]/H1008-1)</f>
        <v>2.5841123583784542E-2</v>
      </c>
      <c r="P1007" s="40">
        <v>38040</v>
      </c>
      <c r="Q1007" s="38">
        <v>8.6614989999999992</v>
      </c>
      <c r="R1007" s="39">
        <f>IF(ISBLANK(Q1008),"",Long4[[#This Row],[Adj Close]]/Q1008-1)</f>
        <v>3.2591704740372984E-2</v>
      </c>
      <c r="V1007" s="40">
        <v>38040</v>
      </c>
      <c r="W1007" s="38">
        <v>4.4749999999999996</v>
      </c>
      <c r="X1007" s="39">
        <f>IF(ISBLANK(W1008),"",Long6[[#This Row],[Adj Close]]/W1008-1)</f>
        <v>4.4950379451255129E-2</v>
      </c>
      <c r="AE1007" s="32">
        <v>38040</v>
      </c>
      <c r="AF1007" s="47">
        <v>39.987327999999998</v>
      </c>
      <c r="AG1007" s="36">
        <f>IF(ISBLANK(AF1008),"",Short0[[#This Row],[Adj Close]]/AF1008-1)</f>
        <v>6.9189241307002769E-2</v>
      </c>
      <c r="AH1007" s="40">
        <v>38040</v>
      </c>
      <c r="AI1007" s="42">
        <v>22.525701999999999</v>
      </c>
      <c r="AJ1007" s="39">
        <f>IF(ISBLANK(AH1008),"",Short1[[#This Row],[Adj Close]]/AH1008-1)</f>
        <v>-0.99940773270580807</v>
      </c>
      <c r="AN1007" s="40">
        <v>38040</v>
      </c>
      <c r="AO1007" s="42">
        <v>20.783369</v>
      </c>
      <c r="AP1007" s="39">
        <f>IF(ISBLANK(AO1008),"",Short3[[#This Row],[Adj Close]]/AO1008-1)</f>
        <v>-8.4386418193107549E-3</v>
      </c>
      <c r="AQ1007" s="32">
        <v>38040</v>
      </c>
      <c r="AR1007" s="47">
        <v>3.2510270000000001</v>
      </c>
      <c r="AS1007" s="36">
        <f>IF(ISBLANK(AR1008),"",Short4[[#This Row],[Adj Close]]/AR1008-1)</f>
        <v>4.4444587229353516E-2</v>
      </c>
      <c r="AT1007" s="40">
        <v>38040</v>
      </c>
      <c r="AU1007" s="42">
        <v>8.9572330000000004</v>
      </c>
      <c r="AV1007" s="39">
        <f>IF(ISBLANK(AU1008),"",Short5[[#This Row],[Adj Close]]/AU1008-1)</f>
        <v>3.008169714223885E-2</v>
      </c>
      <c r="AZ1007" s="40">
        <v>38040</v>
      </c>
      <c r="BA1007" s="42">
        <v>14.676111000000001</v>
      </c>
      <c r="BB1007" s="39">
        <f>IF(ISBLANK(BA1008),"",Short7[[#This Row],[Adj Close]]/BA1008-1)</f>
        <v>3.0096256699505552E-2</v>
      </c>
    </row>
    <row r="1008" spans="1:54" x14ac:dyDescent="0.25">
      <c r="A1008" s="40">
        <v>38033</v>
      </c>
      <c r="B1008" s="42">
        <v>1144.1099850000001</v>
      </c>
      <c r="C1008" s="39">
        <f>IF(ISBLANK(B1009), "", GSPC[[#This Row],[Adj Close]]/B1009-1)</f>
        <v>-1.4837310832159778E-3</v>
      </c>
      <c r="G1008" s="32">
        <v>38033</v>
      </c>
      <c r="H1008">
        <v>9.9120690000000007</v>
      </c>
      <c r="I1008" s="36">
        <f>IF(ISBLANK(H1009),"",Long1[[#This Row],[Adj Close]]/H1009-1)</f>
        <v>-1.9788815009863847E-2</v>
      </c>
      <c r="P1008" s="40">
        <v>38033</v>
      </c>
      <c r="Q1008" s="38">
        <v>8.3881160000000001</v>
      </c>
      <c r="R1008" s="39">
        <f>IF(ISBLANK(Q1009),"",Long4[[#This Row],[Adj Close]]/Q1009-1)</f>
        <v>-1.9485641531339359E-2</v>
      </c>
      <c r="V1008" s="40">
        <v>38033</v>
      </c>
      <c r="W1008" s="38">
        <v>4.2824999999999998</v>
      </c>
      <c r="X1008" s="39">
        <f>IF(ISBLANK(W1009),"",Long6[[#This Row],[Adj Close]]/W1009-1)</f>
        <v>1.0023584905660243E-2</v>
      </c>
      <c r="AE1008" s="32">
        <v>38033</v>
      </c>
      <c r="AF1008" s="47">
        <v>37.399673</v>
      </c>
      <c r="AG1008" s="36">
        <f>IF(ISBLANK(AF1009),"",Short0[[#This Row],[Adj Close]]/AF1009-1)</f>
        <v>-1.2385063656432327E-2</v>
      </c>
      <c r="AH1008" s="40">
        <v>38033</v>
      </c>
      <c r="AI1008" s="42">
        <v>22.221125000000001</v>
      </c>
      <c r="AJ1008" s="39">
        <f>IF(ISBLANK(AH1009),"",Short1[[#This Row],[Adj Close]]/AH1009-1)</f>
        <v>-0.99941563338242256</v>
      </c>
      <c r="AN1008" s="40">
        <v>38033</v>
      </c>
      <c r="AO1008" s="42">
        <v>20.960245</v>
      </c>
      <c r="AP1008" s="39">
        <f>IF(ISBLANK(AO1009),"",Short3[[#This Row],[Adj Close]]/AO1009-1)</f>
        <v>-2.5092686043374224E-2</v>
      </c>
      <c r="AQ1008" s="32">
        <v>38033</v>
      </c>
      <c r="AR1008" s="47">
        <v>3.1126849999999999</v>
      </c>
      <c r="AS1008" s="36">
        <f>IF(ISBLANK(AR1009),"",Short4[[#This Row],[Adj Close]]/AR1009-1)</f>
        <v>-7.7868864600386223E-2</v>
      </c>
      <c r="AT1008" s="40">
        <v>38033</v>
      </c>
      <c r="AU1008" s="42">
        <v>8.6956530000000001</v>
      </c>
      <c r="AV1008" s="39">
        <f>IF(ISBLANK(AU1009),"",Short5[[#This Row],[Adj Close]]/AU1009-1)</f>
        <v>-4.1083852270734855E-2</v>
      </c>
      <c r="AZ1008" s="40">
        <v>38033</v>
      </c>
      <c r="BA1008" s="42">
        <v>14.24732</v>
      </c>
      <c r="BB1008" s="39">
        <f>IF(ISBLANK(BA1009),"",Short7[[#This Row],[Adj Close]]/BA1009-1)</f>
        <v>-2.0479726275758336E-3</v>
      </c>
    </row>
    <row r="1009" spans="1:54" x14ac:dyDescent="0.25">
      <c r="A1009" s="40">
        <v>38026</v>
      </c>
      <c r="B1009" s="42">
        <v>1145.8100589999999</v>
      </c>
      <c r="C1009" s="39">
        <f>IF(ISBLANK(B1010), "", GSPC[[#This Row],[Adj Close]]/B1010-1)</f>
        <v>2.6690197183221187E-3</v>
      </c>
      <c r="G1009" s="32">
        <v>38026</v>
      </c>
      <c r="H1009">
        <v>10.112177000000001</v>
      </c>
      <c r="I1009" s="36">
        <f>IF(ISBLANK(H1010),"",Long1[[#This Row],[Adj Close]]/H1010-1)</f>
        <v>1.0128175749636537E-2</v>
      </c>
      <c r="P1009" s="40">
        <v>38026</v>
      </c>
      <c r="Q1009" s="38">
        <v>8.5548120000000001</v>
      </c>
      <c r="R1009" s="39">
        <f>IF(ISBLANK(Q1010),"",Long4[[#This Row],[Adj Close]]/Q1010-1)</f>
        <v>1.6237829824236272E-2</v>
      </c>
      <c r="V1009" s="40">
        <v>38026</v>
      </c>
      <c r="W1009" s="38">
        <v>4.24</v>
      </c>
      <c r="X1009" s="39">
        <f>IF(ISBLANK(W1010),"",Long6[[#This Row],[Adj Close]]/W1010-1)</f>
        <v>2.7878787878787836E-2</v>
      </c>
      <c r="AE1009" s="32">
        <v>38026</v>
      </c>
      <c r="AF1009" s="47">
        <v>37.868679</v>
      </c>
      <c r="AG1009" s="36">
        <f>IF(ISBLANK(AF1010),"",Short0[[#This Row],[Adj Close]]/AF1010-1)</f>
        <v>4.3353670026059499E-2</v>
      </c>
      <c r="AH1009" s="40">
        <v>38026</v>
      </c>
      <c r="AI1009" s="42">
        <v>22.694901999999999</v>
      </c>
      <c r="AJ1009" s="39">
        <f>IF(ISBLANK(AH1010),"",Short1[[#This Row],[Adj Close]]/AH1010-1)</f>
        <v>-0.99940306420473979</v>
      </c>
      <c r="AN1009" s="40">
        <v>38026</v>
      </c>
      <c r="AO1009" s="42">
        <v>21.499731000000001</v>
      </c>
      <c r="AP1009" s="39">
        <f>IF(ISBLANK(AO1010),"",Short3[[#This Row],[Adj Close]]/AO1010-1)</f>
        <v>-2.682110077416211E-2</v>
      </c>
      <c r="AQ1009" s="32">
        <v>38026</v>
      </c>
      <c r="AR1009" s="47">
        <v>3.375534</v>
      </c>
      <c r="AS1009" s="36">
        <f>IF(ISBLANK(AR1010),"",Short4[[#This Row],[Adj Close]]/AR1010-1)</f>
        <v>-6.1538594131971602E-2</v>
      </c>
      <c r="AT1009" s="40">
        <v>38026</v>
      </c>
      <c r="AU1009" s="42">
        <v>9.0682100000000005</v>
      </c>
      <c r="AV1009" s="39">
        <f>IF(ISBLANK(AU1010),"",Short5[[#This Row],[Adj Close]]/AU1010-1)</f>
        <v>3.8112666043523591E-2</v>
      </c>
      <c r="AZ1009" s="40">
        <v>38026</v>
      </c>
      <c r="BA1009" s="42">
        <v>14.276558</v>
      </c>
      <c r="BB1009" s="39">
        <f>IF(ISBLANK(BA1010),"",Short7[[#This Row],[Adj Close]]/BA1010-1)</f>
        <v>-0.12953087657558293</v>
      </c>
    </row>
    <row r="1010" spans="1:54" x14ac:dyDescent="0.25">
      <c r="A1010" s="40">
        <v>38019</v>
      </c>
      <c r="B1010" s="42">
        <v>1142.76001</v>
      </c>
      <c r="C1010" s="39">
        <f>IF(ISBLANK(B1011), "", GSPC[[#This Row],[Adj Close]]/B1011-1)</f>
        <v>1.0281758019494935E-2</v>
      </c>
      <c r="G1010" s="32">
        <v>38019</v>
      </c>
      <c r="H1010">
        <v>10.010786</v>
      </c>
      <c r="I1010" s="36">
        <f>IF(ISBLANK(H1011),"",Long1[[#This Row],[Adj Close]]/H1011-1)</f>
        <v>3.2082103890138658E-3</v>
      </c>
      <c r="P1010" s="40">
        <v>38019</v>
      </c>
      <c r="Q1010" s="38">
        <v>8.41812</v>
      </c>
      <c r="R1010" s="39">
        <f>IF(ISBLANK(Q1011),"",Long4[[#This Row],[Adj Close]]/Q1011-1)</f>
        <v>3.9608845714100838E-4</v>
      </c>
      <c r="V1010" s="40">
        <v>38019</v>
      </c>
      <c r="W1010" s="38">
        <v>4.125</v>
      </c>
      <c r="X1010" s="39">
        <f>IF(ISBLANK(W1011),"",Long6[[#This Row],[Adj Close]]/W1011-1)</f>
        <v>-0.16073245167853512</v>
      </c>
      <c r="AE1010" s="32">
        <v>38019</v>
      </c>
      <c r="AF1010" s="47">
        <v>36.295150999999997</v>
      </c>
      <c r="AG1010" s="36">
        <f>IF(ISBLANK(AF1011),"",Short0[[#This Row],[Adj Close]]/AF1011-1)</f>
        <v>2.063550781642709E-2</v>
      </c>
      <c r="AH1010" s="40">
        <v>38019</v>
      </c>
      <c r="AI1010" s="42">
        <v>22.229586000000001</v>
      </c>
      <c r="AJ1010" s="39">
        <f>IF(ISBLANK(AH1011),"",Short1[[#This Row],[Adj Close]]/AH1011-1)</f>
        <v>-0.99941519556982006</v>
      </c>
      <c r="AN1010" s="40">
        <v>38019</v>
      </c>
      <c r="AO1010" s="42">
        <v>22.092269999999999</v>
      </c>
      <c r="AP1010" s="39">
        <f>IF(ISBLANK(AO1011),"",Short3[[#This Row],[Adj Close]]/AO1011-1)</f>
        <v>2.4190004116737329E-2</v>
      </c>
      <c r="AQ1010" s="32">
        <v>38019</v>
      </c>
      <c r="AR1010" s="47">
        <v>3.5968810000000002</v>
      </c>
      <c r="AS1010" s="36">
        <f>IF(ISBLANK(AR1011),"",Short4[[#This Row],[Adj Close]]/AR1011-1)</f>
        <v>-5.1094838518540353E-2</v>
      </c>
      <c r="AT1010" s="40">
        <v>38019</v>
      </c>
      <c r="AU1010" s="42">
        <v>8.7352849999999993</v>
      </c>
      <c r="AV1010" s="39">
        <f>IF(ISBLANK(AU1011),"",Short5[[#This Row],[Adj Close]]/AU1011-1)</f>
        <v>-2.5640925538417569E-2</v>
      </c>
      <c r="AZ1010" s="40">
        <v>38019</v>
      </c>
      <c r="BA1010" s="42">
        <v>16.400993</v>
      </c>
      <c r="BB1010" s="39">
        <f>IF(ISBLANK(BA1011),"",Short7[[#This Row],[Adj Close]]/BA1011-1)</f>
        <v>4.0816709884386793E-2</v>
      </c>
    </row>
    <row r="1011" spans="1:54" x14ac:dyDescent="0.25">
      <c r="A1011" s="40">
        <v>38012</v>
      </c>
      <c r="B1011" s="42">
        <v>1131.130005</v>
      </c>
      <c r="C1011" s="39">
        <f>IF(ISBLANK(B1012), "", GSPC[[#This Row],[Adj Close]]/B1012-1)</f>
        <v>-9.1279782337427839E-3</v>
      </c>
      <c r="G1011" s="32">
        <v>38012</v>
      </c>
      <c r="H1011">
        <v>9.9787719999999993</v>
      </c>
      <c r="I1011" s="36">
        <f>IF(ISBLANK(H1012),"",Long1[[#This Row],[Adj Close]]/H1012-1)</f>
        <v>-8.2205575460397862E-3</v>
      </c>
      <c r="P1011" s="40">
        <v>38012</v>
      </c>
      <c r="Q1011" s="38">
        <v>8.4147870000000005</v>
      </c>
      <c r="R1011" s="39">
        <f>IF(ISBLANK(Q1012),"",Long4[[#This Row],[Adj Close]]/Q1012-1)</f>
        <v>-4.2125681072709753E-2</v>
      </c>
      <c r="V1011" s="40">
        <v>38012</v>
      </c>
      <c r="W1011" s="38">
        <v>4.915</v>
      </c>
      <c r="X1011" s="39">
        <f>IF(ISBLANK(W1012),"",Long6[[#This Row],[Adj Close]]/W1012-1)</f>
        <v>-7.0009460737937568E-2</v>
      </c>
      <c r="AE1011" s="32">
        <v>38012</v>
      </c>
      <c r="AF1011" s="47">
        <v>35.561324999999997</v>
      </c>
      <c r="AG1011" s="36">
        <f>IF(ISBLANK(AF1012),"",Short0[[#This Row],[Adj Close]]/AF1012-1)</f>
        <v>-5.5675244052117767E-2</v>
      </c>
      <c r="AH1011" s="40">
        <v>38012</v>
      </c>
      <c r="AI1011" s="42">
        <v>21.315866</v>
      </c>
      <c r="AJ1011" s="39">
        <f>IF(ISBLANK(AH1012),"",Short1[[#This Row],[Adj Close]]/AH1012-1)</f>
        <v>-0.99943912995658468</v>
      </c>
      <c r="AN1011" s="40">
        <v>38012</v>
      </c>
      <c r="AO1011" s="42">
        <v>21.57048</v>
      </c>
      <c r="AP1011" s="39">
        <f>IF(ISBLANK(AO1012),"",Short3[[#This Row],[Adj Close]]/AO1012-1)</f>
        <v>-5.281553428753416E-2</v>
      </c>
      <c r="AQ1011" s="32">
        <v>38012</v>
      </c>
      <c r="AR1011" s="47">
        <v>3.790559</v>
      </c>
      <c r="AS1011" s="36">
        <f>IF(ISBLANK(AR1012),"",Short4[[#This Row],[Adj Close]]/AR1012-1)</f>
        <v>0.36999969640368491</v>
      </c>
      <c r="AT1011" s="40">
        <v>38012</v>
      </c>
      <c r="AU1011" s="42">
        <v>8.9651599999999991</v>
      </c>
      <c r="AV1011" s="39">
        <f>IF(ISBLANK(AU1012),"",Short5[[#This Row],[Adj Close]]/AU1012-1)</f>
        <v>4.7222282249694603E-2</v>
      </c>
      <c r="AZ1011" s="40">
        <v>38012</v>
      </c>
      <c r="BA1011" s="42">
        <v>15.757811</v>
      </c>
      <c r="BB1011" s="39">
        <f>IF(ISBLANK(BA1012),"",Short7[[#This Row],[Adj Close]]/BA1012-1)</f>
        <v>-9.1572891398248424E-2</v>
      </c>
    </row>
    <row r="1012" spans="1:54" x14ac:dyDescent="0.25">
      <c r="A1012" s="40">
        <v>38005</v>
      </c>
      <c r="B1012" s="42">
        <v>1141.5500489999999</v>
      </c>
      <c r="C1012" s="39">
        <f>IF(ISBLANK(B1013), "", GSPC[[#This Row],[Adj Close]]/B1013-1)</f>
        <v>1.5090786050546701E-3</v>
      </c>
      <c r="G1012" s="32">
        <v>38005</v>
      </c>
      <c r="H1012">
        <v>10.061483000000001</v>
      </c>
      <c r="I1012" s="36">
        <f>IF(ISBLANK(H1013),"",Long1[[#This Row],[Adj Close]]/H1013-1)</f>
        <v>-2.0010367268573304E-2</v>
      </c>
      <c r="P1012" s="40">
        <v>38005</v>
      </c>
      <c r="Q1012" s="38">
        <v>8.7848550000000003</v>
      </c>
      <c r="R1012" s="39">
        <f>IF(ISBLANK(Q1013),"",Long4[[#This Row],[Adj Close]]/Q1013-1)</f>
        <v>5.4422164715823396E-2</v>
      </c>
      <c r="V1012" s="40">
        <v>38005</v>
      </c>
      <c r="W1012" s="38">
        <v>5.2850000000000001</v>
      </c>
      <c r="X1012" s="39">
        <f>IF(ISBLANK(W1013),"",Long6[[#This Row],[Adj Close]]/W1013-1)</f>
        <v>-4.3005885015844236E-2</v>
      </c>
      <c r="AE1012" s="32">
        <v>38005</v>
      </c>
      <c r="AF1012" s="47">
        <v>37.657940000000004</v>
      </c>
      <c r="AG1012" s="36">
        <f>IF(ISBLANK(AF1013),"",Short0[[#This Row],[Adj Close]]/AF1013-1)</f>
        <v>2.8521511218366769E-2</v>
      </c>
      <c r="AH1012" s="40">
        <v>38005</v>
      </c>
      <c r="AI1012" s="42">
        <v>22.229586000000001</v>
      </c>
      <c r="AJ1012" s="39">
        <f>IF(ISBLANK(AH1013),"",Short1[[#This Row],[Adj Close]]/AH1013-1)</f>
        <v>-0.99941498010421603</v>
      </c>
      <c r="AN1012" s="40">
        <v>38005</v>
      </c>
      <c r="AO1012" s="42">
        <v>22.773261999999999</v>
      </c>
      <c r="AP1012" s="39">
        <f>IF(ISBLANK(AO1013),"",Short3[[#This Row],[Adj Close]]/AO1013-1)</f>
        <v>4.632247358391206E-2</v>
      </c>
      <c r="AQ1012" s="32">
        <v>38005</v>
      </c>
      <c r="AR1012" s="47">
        <v>2.766832</v>
      </c>
      <c r="AS1012" s="36">
        <f>IF(ISBLANK(AR1013),"",Short4[[#This Row],[Adj Close]]/AR1013-1)</f>
        <v>-0.15611790666713432</v>
      </c>
      <c r="AT1012" s="40">
        <v>38005</v>
      </c>
      <c r="AU1012" s="42">
        <v>8.5608950000000004</v>
      </c>
      <c r="AV1012" s="39">
        <f>IF(ISBLANK(AU1013),"",Short5[[#This Row],[Adj Close]]/AU1013-1)</f>
        <v>-4.6083211858246598E-3</v>
      </c>
      <c r="AZ1012" s="40">
        <v>38005</v>
      </c>
      <c r="BA1012" s="42">
        <v>17.346257999999999</v>
      </c>
      <c r="BB1012" s="39">
        <f>IF(ISBLANK(BA1013),"",Short7[[#This Row],[Adj Close]]/BA1013-1)</f>
        <v>4.705850112418597E-2</v>
      </c>
    </row>
    <row r="1013" spans="1:54" x14ac:dyDescent="0.25">
      <c r="A1013" s="40">
        <v>37998</v>
      </c>
      <c r="B1013" s="42">
        <v>1139.829956</v>
      </c>
      <c r="C1013" s="39">
        <f>IF(ISBLANK(B1014), "", GSPC[[#This Row],[Adj Close]]/B1014-1)</f>
        <v>1.6018015831093191E-2</v>
      </c>
      <c r="G1013" s="32">
        <v>37998</v>
      </c>
      <c r="H1013">
        <v>10.266928</v>
      </c>
      <c r="I1013" s="36">
        <f>IF(ISBLANK(H1014),"",Long1[[#This Row],[Adj Close]]/H1014-1)</f>
        <v>3.4686581592064059E-2</v>
      </c>
      <c r="P1013" s="40">
        <v>37998</v>
      </c>
      <c r="Q1013" s="38">
        <v>8.3314400000000006</v>
      </c>
      <c r="R1013" s="39">
        <f>IF(ISBLANK(Q1014),"",Long4[[#This Row],[Adj Close]]/Q1014-1)</f>
        <v>-1.1471474728121378E-2</v>
      </c>
      <c r="V1013" s="40">
        <v>37998</v>
      </c>
      <c r="W1013" s="38">
        <v>5.5225</v>
      </c>
      <c r="X1013" s="39">
        <f>IF(ISBLANK(W1014),"",Long6[[#This Row],[Adj Close]]/W1014-1)</f>
        <v>-3.5371179039301204E-2</v>
      </c>
      <c r="AE1013" s="32">
        <v>37998</v>
      </c>
      <c r="AF1013" s="47">
        <v>36.613663000000003</v>
      </c>
      <c r="AG1013" s="36">
        <f>IF(ISBLANK(AF1014),"",Short0[[#This Row],[Adj Close]]/AF1014-1)</f>
        <v>-1.4969035699508915E-2</v>
      </c>
      <c r="AH1013" s="40">
        <v>37998</v>
      </c>
      <c r="AI1013" s="42">
        <v>22.787979</v>
      </c>
      <c r="AJ1013" s="39">
        <f>IF(ISBLANK(AH1014),"",Short1[[#This Row],[Adj Close]]/AH1014-1)</f>
        <v>-0.99940017427811845</v>
      </c>
      <c r="AN1013" s="40">
        <v>37998</v>
      </c>
      <c r="AO1013" s="42">
        <v>21.765051</v>
      </c>
      <c r="AP1013" s="39">
        <f>IF(ISBLANK(AO1014),"",Short3[[#This Row],[Adj Close]]/AO1014-1)</f>
        <v>-4.8523678057030839E-3</v>
      </c>
      <c r="AQ1013" s="32">
        <v>37998</v>
      </c>
      <c r="AR1013" s="47">
        <v>3.2786949999999999</v>
      </c>
      <c r="AS1013" s="36">
        <f>IF(ISBLANK(AR1014),"",Short4[[#This Row],[Adj Close]]/AR1014-1)</f>
        <v>0.14492726294326408</v>
      </c>
      <c r="AT1013" s="40">
        <v>37998</v>
      </c>
      <c r="AU1013" s="42">
        <v>8.6005289999999999</v>
      </c>
      <c r="AV1013" s="39">
        <f>IF(ISBLANK(AU1014),"",Short5[[#This Row],[Adj Close]]/AU1014-1)</f>
        <v>-2.757784880952352E-3</v>
      </c>
      <c r="AZ1013" s="40">
        <v>37998</v>
      </c>
      <c r="BA1013" s="42">
        <v>16.566655999999998</v>
      </c>
      <c r="BB1013" s="39">
        <f>IF(ISBLANK(BA1014),"",Short7[[#This Row],[Adj Close]]/BA1014-1)</f>
        <v>0.12956826850232295</v>
      </c>
    </row>
    <row r="1014" spans="1:54" x14ac:dyDescent="0.25">
      <c r="A1014" s="40">
        <v>37991</v>
      </c>
      <c r="B1014" s="42">
        <v>1121.8599850000001</v>
      </c>
      <c r="C1014" s="39">
        <f>IF(ISBLANK(B1015), "", GSPC[[#This Row],[Adj Close]]/B1015-1)</f>
        <v>1.2070587869345228E-2</v>
      </c>
      <c r="G1014" s="32">
        <v>37991</v>
      </c>
      <c r="H1014">
        <v>9.9227419999999995</v>
      </c>
      <c r="I1014" s="36">
        <f>IF(ISBLANK(H1015),"",Long1[[#This Row],[Adj Close]]/H1015-1)</f>
        <v>-5.3448045605091754E-2</v>
      </c>
      <c r="P1014" s="40">
        <v>37991</v>
      </c>
      <c r="Q1014" s="38">
        <v>8.4281229999999994</v>
      </c>
      <c r="R1014" s="39">
        <f>IF(ISBLANK(Q1015),"",Long4[[#This Row],[Adj Close]]/Q1015-1)</f>
        <v>-7.4596070925799784E-3</v>
      </c>
      <c r="V1014" s="40">
        <v>37991</v>
      </c>
      <c r="W1014" s="38">
        <v>5.7249999999999996</v>
      </c>
      <c r="X1014" s="39">
        <f>IF(ISBLANK(W1015),"",Long6[[#This Row],[Adj Close]]/W1015-1)</f>
        <v>2.0044543429843964E-2</v>
      </c>
      <c r="AE1014" s="32">
        <v>37991</v>
      </c>
      <c r="AF1014" s="47">
        <v>37.170062999999999</v>
      </c>
      <c r="AG1014" s="36">
        <f>IF(ISBLANK(AF1015),"",Short0[[#This Row],[Adj Close]]/AF1015-1)</f>
        <v>-1.7059788314651048E-2</v>
      </c>
      <c r="AH1014" s="40">
        <v>37991</v>
      </c>
      <c r="AI1014" s="42">
        <v>22.798003999999999</v>
      </c>
      <c r="AJ1014" s="39">
        <f>IF(ISBLANK(AH1015),"",Short1[[#This Row],[Adj Close]]/AH1015-1)</f>
        <v>-0.99939979981044647</v>
      </c>
      <c r="AN1014" s="40">
        <v>37991</v>
      </c>
      <c r="AO1014" s="42">
        <v>21.871178</v>
      </c>
      <c r="AP1014" s="39">
        <f>IF(ISBLANK(AO1015),"",Short3[[#This Row],[Adj Close]]/AO1015-1)</f>
        <v>-1.4349789365231236E-2</v>
      </c>
      <c r="AQ1014" s="32">
        <v>37991</v>
      </c>
      <c r="AR1014" s="47">
        <v>2.8636710000000001</v>
      </c>
      <c r="AS1014" s="36">
        <f>IF(ISBLANK(AR1015),"",Short4[[#This Row],[Adj Close]]/AR1015-1)</f>
        <v>0.58015257066394454</v>
      </c>
      <c r="AT1014" s="40">
        <v>37991</v>
      </c>
      <c r="AU1014" s="42">
        <v>8.6243130000000008</v>
      </c>
      <c r="AV1014" s="39">
        <f>IF(ISBLANK(AU1015),"",Short5[[#This Row],[Adj Close]]/AU1015-1)</f>
        <v>6.1463313890289362E-2</v>
      </c>
      <c r="AZ1014" s="40">
        <v>37991</v>
      </c>
      <c r="BA1014" s="42">
        <v>14.666361</v>
      </c>
      <c r="BB1014" s="39">
        <f>IF(ISBLANK(BA1015),"",Short7[[#This Row],[Adj Close]]/BA1015-1)</f>
        <v>0.10256421436490193</v>
      </c>
    </row>
    <row r="1015" spans="1:54" x14ac:dyDescent="0.25">
      <c r="A1015" s="40">
        <v>37984</v>
      </c>
      <c r="B1015" s="42">
        <v>1108.4799800000001</v>
      </c>
      <c r="C1015" s="39">
        <f>IF(ISBLANK(B1016), "", GSPC[[#This Row],[Adj Close]]/B1016-1)</f>
        <v>1.1488347213383543E-2</v>
      </c>
      <c r="G1015" s="32">
        <v>37984</v>
      </c>
      <c r="H1015">
        <v>10.483040000000001</v>
      </c>
      <c r="I1015" s="36">
        <f>IF(ISBLANK(H1016),"",Long1[[#This Row],[Adj Close]]/H1016-1)</f>
        <v>2.4777766894301001E-2</v>
      </c>
      <c r="P1015" s="40">
        <v>37984</v>
      </c>
      <c r="Q1015" s="38">
        <v>8.4914660000000008</v>
      </c>
      <c r="R1015" s="39">
        <f>IF(ISBLANK(Q1016),"",Long4[[#This Row],[Adj Close]]/Q1016-1)</f>
        <v>3.9591688522073509E-2</v>
      </c>
      <c r="V1015" s="40">
        <v>37984</v>
      </c>
      <c r="W1015" s="38">
        <v>5.6124999999999998</v>
      </c>
      <c r="X1015" s="39">
        <f>IF(ISBLANK(W1016),"",Long6[[#This Row],[Adj Close]]/W1016-1)</f>
        <v>8.7167070217917697E-2</v>
      </c>
      <c r="AE1015" s="32">
        <v>37984</v>
      </c>
      <c r="AF1015" s="47">
        <v>37.815182</v>
      </c>
      <c r="AG1015" s="36">
        <f>IF(ISBLANK(AF1016),"",Short0[[#This Row],[Adj Close]]/AF1016-1)</f>
        <v>-5.6438504289934133E-2</v>
      </c>
      <c r="AH1015" s="40">
        <v>37984</v>
      </c>
      <c r="AI1015" s="42">
        <v>21.455466999999999</v>
      </c>
      <c r="AJ1015" s="39">
        <f>IF(ISBLANK(AH1016),"",Short1[[#This Row],[Adj Close]]/AH1016-1)</f>
        <v>-0.99943504049819631</v>
      </c>
      <c r="AN1015" s="40">
        <v>37984</v>
      </c>
      <c r="AO1015" s="42">
        <v>22.189594</v>
      </c>
      <c r="AP1015" s="39">
        <f>IF(ISBLANK(AO1016),"",Short3[[#This Row],[Adj Close]]/AO1016-1)</f>
        <v>-1.1926940702574607E-3</v>
      </c>
      <c r="AQ1015" s="32">
        <v>37984</v>
      </c>
      <c r="AR1015" s="47">
        <v>1.8122750000000001</v>
      </c>
      <c r="AS1015" s="36">
        <f>IF(ISBLANK(AR1016),"",Short4[[#This Row],[Adj Close]]/AR1016-1)</f>
        <v>-4.3795639694398703E-2</v>
      </c>
      <c r="AT1015" s="40">
        <v>37984</v>
      </c>
      <c r="AU1015" s="42">
        <v>8.1249280000000006</v>
      </c>
      <c r="AV1015" s="39">
        <f>IF(ISBLANK(AU1016),"",Short5[[#This Row],[Adj Close]]/AU1016-1)</f>
        <v>3.4309067782024583E-2</v>
      </c>
      <c r="AZ1015" s="40">
        <v>37984</v>
      </c>
      <c r="BA1015" s="42">
        <v>13.302047</v>
      </c>
      <c r="BB1015" s="39">
        <f>IF(ISBLANK(BA1016),"",Short7[[#This Row],[Adj Close]]/BA1016-1)</f>
        <v>-3.6017119730497371E-2</v>
      </c>
    </row>
    <row r="1016" spans="1:54" x14ac:dyDescent="0.25">
      <c r="A1016" s="40">
        <v>37977</v>
      </c>
      <c r="B1016" s="42">
        <v>1095.8900149999999</v>
      </c>
      <c r="C1016" s="39">
        <f>IF(ISBLANK(B1017), "", GSPC[[#This Row],[Adj Close]]/B1017-1)</f>
        <v>6.6411742639576055E-3</v>
      </c>
      <c r="G1016" s="32">
        <v>37977</v>
      </c>
      <c r="H1016">
        <v>10.229574</v>
      </c>
      <c r="I1016" s="36">
        <f>IF(ISBLANK(H1017),"",Long1[[#This Row],[Adj Close]]/H1017-1)</f>
        <v>1.4285663293109208E-2</v>
      </c>
      <c r="P1016" s="40">
        <v>37977</v>
      </c>
      <c r="Q1016" s="38">
        <v>8.1680779999999995</v>
      </c>
      <c r="R1016" s="39">
        <f>IF(ISBLANK(Q1017),"",Long4[[#This Row],[Adj Close]]/Q1017-1)</f>
        <v>3.0710800050071096E-2</v>
      </c>
      <c r="V1016" s="40">
        <v>37977</v>
      </c>
      <c r="W1016" s="38">
        <v>5.1624999999999996</v>
      </c>
      <c r="X1016" s="39">
        <f>IF(ISBLANK(W1017),"",Long6[[#This Row],[Adj Close]]/W1017-1)</f>
        <v>-3.5046728971962593E-2</v>
      </c>
      <c r="AE1016" s="32">
        <v>37977</v>
      </c>
      <c r="AF1016" s="47">
        <v>40.077072000000001</v>
      </c>
      <c r="AG1016" s="36">
        <f>IF(ISBLANK(AF1017),"",Short0[[#This Row],[Adj Close]]/AF1017-1)</f>
        <v>3.9205248618848998E-2</v>
      </c>
      <c r="AH1016" s="40">
        <v>37977</v>
      </c>
      <c r="AI1016" s="42">
        <v>21.345699</v>
      </c>
      <c r="AJ1016" s="39">
        <f>IF(ISBLANK(AH1017),"",Short1[[#This Row],[Adj Close]]/AH1017-1)</f>
        <v>-0.99943782725836183</v>
      </c>
      <c r="AN1016" s="40">
        <v>37977</v>
      </c>
      <c r="AO1016" s="42">
        <v>22.216090999999999</v>
      </c>
      <c r="AP1016" s="39">
        <f>IF(ISBLANK(AO1017),"",Short3[[#This Row],[Adj Close]]/AO1017-1)</f>
        <v>-1.0621568129889236E-2</v>
      </c>
      <c r="AQ1016" s="32">
        <v>37977</v>
      </c>
      <c r="AR1016" s="47">
        <v>1.8952800000000001</v>
      </c>
      <c r="AS1016" s="36">
        <f>IF(ISBLANK(AR1017),"",Short4[[#This Row],[Adj Close]]/AR1017-1)</f>
        <v>3.7878899890422701E-2</v>
      </c>
      <c r="AT1016" s="40">
        <v>37977</v>
      </c>
      <c r="AU1016" s="42">
        <v>7.855416</v>
      </c>
      <c r="AV1016" s="39">
        <f>IF(ISBLANK(AU1017),"",Short5[[#This Row],[Adj Close]]/AU1017-1)</f>
        <v>2.6943585544119353E-2</v>
      </c>
      <c r="AZ1016" s="40">
        <v>37977</v>
      </c>
      <c r="BA1016" s="42">
        <v>13.799049</v>
      </c>
      <c r="BB1016" s="39">
        <f>IF(ISBLANK(BA1017),"",Short7[[#This Row],[Adj Close]]/BA1017-1)</f>
        <v>2.6086935183867288E-2</v>
      </c>
    </row>
    <row r="1017" spans="1:54" x14ac:dyDescent="0.25">
      <c r="A1017" s="40">
        <v>37970</v>
      </c>
      <c r="B1017" s="42">
        <v>1088.660034</v>
      </c>
      <c r="C1017" s="39">
        <f>IF(ISBLANK(B1018), "", GSPC[[#This Row],[Adj Close]]/B1018-1)</f>
        <v>1.3517808476765536E-2</v>
      </c>
      <c r="G1017" s="32">
        <v>37970</v>
      </c>
      <c r="H1017">
        <v>10.085495999999999</v>
      </c>
      <c r="I1017" s="36">
        <f>IF(ISBLANK(H1018),"",Long1[[#This Row],[Adj Close]]/H1018-1)</f>
        <v>1.6402119494792755E-2</v>
      </c>
      <c r="P1017" s="40">
        <v>37970</v>
      </c>
      <c r="Q1017" s="38">
        <v>7.9247040000000002</v>
      </c>
      <c r="R1017" s="39">
        <f>IF(ISBLANK(Q1018),"",Long4[[#This Row],[Adj Close]]/Q1018-1)</f>
        <v>3.7991107653194467E-2</v>
      </c>
      <c r="V1017" s="40">
        <v>37970</v>
      </c>
      <c r="W1017" s="38">
        <v>5.35</v>
      </c>
      <c r="X1017" s="39">
        <f>IF(ISBLANK(W1018),"",Long6[[#This Row],[Adj Close]]/W1018-1)</f>
        <v>-7.5993091537133073E-2</v>
      </c>
      <c r="AE1017" s="32">
        <v>37970</v>
      </c>
      <c r="AF1017" s="47">
        <v>38.565117000000001</v>
      </c>
      <c r="AG1017" s="36">
        <f>IF(ISBLANK(AF1018),"",Short0[[#This Row],[Adj Close]]/AF1018-1)</f>
        <v>3.1267155143263947E-2</v>
      </c>
      <c r="AH1017" s="40">
        <v>37970</v>
      </c>
      <c r="AI1017" s="42">
        <v>21.793216999999999</v>
      </c>
      <c r="AJ1017" s="39">
        <f>IF(ISBLANK(AH1018),"",Short1[[#This Row],[Adj Close]]/AH1018-1)</f>
        <v>-0.99942593533177038</v>
      </c>
      <c r="AN1017" s="40">
        <v>37970</v>
      </c>
      <c r="AO1017" s="42">
        <v>22.454594</v>
      </c>
      <c r="AP1017" s="39">
        <f>IF(ISBLANK(AO1018),"",Short3[[#This Row],[Adj Close]]/AO1018-1)</f>
        <v>8.7300867105775115E-3</v>
      </c>
      <c r="AQ1017" s="32">
        <v>37970</v>
      </c>
      <c r="AR1017" s="47">
        <v>1.826109</v>
      </c>
      <c r="AS1017" s="36">
        <f>IF(ISBLANK(AR1018),"",Short4[[#This Row],[Adj Close]]/AR1018-1)</f>
        <v>0</v>
      </c>
      <c r="AT1017" s="40">
        <v>37970</v>
      </c>
      <c r="AU1017" s="42">
        <v>7.6493159999999998</v>
      </c>
      <c r="AV1017" s="39">
        <f>IF(ISBLANK(AU1018),"",Short5[[#This Row],[Adj Close]]/AU1018-1)</f>
        <v>7.2221936426551947E-2</v>
      </c>
      <c r="AZ1017" s="40">
        <v>37970</v>
      </c>
      <c r="BA1017" s="42">
        <v>13.448226</v>
      </c>
      <c r="BB1017" s="39">
        <f>IF(ISBLANK(BA1018),"",Short7[[#This Row],[Adj Close]]/BA1018-1)</f>
        <v>3.6363294424173187E-3</v>
      </c>
    </row>
    <row r="1018" spans="1:54" x14ac:dyDescent="0.25">
      <c r="A1018" s="40">
        <v>37963</v>
      </c>
      <c r="B1018" s="42">
        <v>1074.1400149999999</v>
      </c>
      <c r="C1018" s="39">
        <f>IF(ISBLANK(B1019), "", GSPC[[#This Row],[Adj Close]]/B1019-1)</f>
        <v>1.1907691945360233E-2</v>
      </c>
      <c r="G1018" s="32">
        <v>37963</v>
      </c>
      <c r="H1018">
        <v>9.9227419999999995</v>
      </c>
      <c r="I1018" s="36">
        <f>IF(ISBLANK(H1019),"",Long1[[#This Row],[Adj Close]]/H1019-1)</f>
        <v>-3.5278534471921641E-2</v>
      </c>
      <c r="P1018" s="40">
        <v>37963</v>
      </c>
      <c r="Q1018" s="38">
        <v>7.6346550000000004</v>
      </c>
      <c r="R1018" s="39">
        <f>IF(ISBLANK(Q1019),"",Long4[[#This Row],[Adj Close]]/Q1019-1)</f>
        <v>-9.8649659350922292E-3</v>
      </c>
      <c r="V1018" s="40">
        <v>37963</v>
      </c>
      <c r="W1018" s="38">
        <v>5.79</v>
      </c>
      <c r="X1018" s="39">
        <f>IF(ISBLANK(W1019),"",Long6[[#This Row],[Adj Close]]/W1019-1)</f>
        <v>-1.2366737739872069E-2</v>
      </c>
      <c r="AE1018" s="32">
        <v>37963</v>
      </c>
      <c r="AF1018" s="47">
        <v>37.395854999999997</v>
      </c>
      <c r="AG1018" s="36">
        <f>IF(ISBLANK(AF1019),"",Short0[[#This Row],[Adj Close]]/AF1019-1)</f>
        <v>-4.1937555330075704E-2</v>
      </c>
      <c r="AH1018" s="40">
        <v>37963</v>
      </c>
      <c r="AI1018" s="42">
        <v>22.624918000000001</v>
      </c>
      <c r="AJ1018" s="39">
        <f>IF(ISBLANK(AH1019),"",Short1[[#This Row],[Adj Close]]/AH1019-1)</f>
        <v>-0.99940391721993893</v>
      </c>
      <c r="AN1018" s="40">
        <v>37963</v>
      </c>
      <c r="AO1018" s="42">
        <v>22.260259999999999</v>
      </c>
      <c r="AP1018" s="39">
        <f>IF(ISBLANK(AO1019),"",Short3[[#This Row],[Adj Close]]/AO1019-1)</f>
        <v>-9.8229663320165139E-3</v>
      </c>
      <c r="AQ1018" s="32">
        <v>37963</v>
      </c>
      <c r="AR1018" s="47">
        <v>1.826109</v>
      </c>
      <c r="AS1018" s="36">
        <f>IF(ISBLANK(AR1019),"",Short4[[#This Row],[Adj Close]]/AR1019-1)</f>
        <v>1.5385000333622445E-2</v>
      </c>
      <c r="AT1018" s="40">
        <v>37963</v>
      </c>
      <c r="AU1018" s="42">
        <v>7.1340789999999998</v>
      </c>
      <c r="AV1018" s="39">
        <f>IF(ISBLANK(AU1019),"",Short5[[#This Row],[Adj Close]]/AU1019-1)</f>
        <v>0.15236879916068946</v>
      </c>
      <c r="AZ1018" s="40">
        <v>37963</v>
      </c>
      <c r="BA1018" s="42">
        <v>13.399501000000001</v>
      </c>
      <c r="BB1018" s="39">
        <f>IF(ISBLANK(BA1019),"",Short7[[#This Row],[Adj Close]]/BA1019-1)</f>
        <v>-3.1007609549211557E-2</v>
      </c>
    </row>
    <row r="1019" spans="1:54" x14ac:dyDescent="0.25">
      <c r="A1019" s="40">
        <v>37956</v>
      </c>
      <c r="B1019" s="42">
        <v>1061.5</v>
      </c>
      <c r="C1019" s="39">
        <f>IF(ISBLANK(B1020), "", GSPC[[#This Row],[Adj Close]]/B1020-1)</f>
        <v>3.1185495679539876E-3</v>
      </c>
      <c r="G1019" s="32">
        <v>37956</v>
      </c>
      <c r="H1019">
        <v>10.285603</v>
      </c>
      <c r="I1019" s="36">
        <f>IF(ISBLANK(H1020),"",Long1[[#This Row],[Adj Close]]/H1020-1)</f>
        <v>2.6005651274929598E-3</v>
      </c>
      <c r="P1019" s="40">
        <v>37956</v>
      </c>
      <c r="Q1019" s="38">
        <v>7.7107210000000004</v>
      </c>
      <c r="R1019" s="39">
        <f>IF(ISBLANK(Q1020),"",Long4[[#This Row],[Adj Close]]/Q1020-1)</f>
        <v>3.6672316069714883E-2</v>
      </c>
      <c r="V1019" s="40">
        <v>37956</v>
      </c>
      <c r="W1019" s="38">
        <v>5.8624999999999998</v>
      </c>
      <c r="X1019" s="39">
        <f>IF(ISBLANK(W1020),"",Long6[[#This Row],[Adj Close]]/W1020-1)</f>
        <v>-9.2843326885880151E-2</v>
      </c>
      <c r="AE1019" s="32">
        <v>37956</v>
      </c>
      <c r="AF1019" s="47">
        <v>39.032795</v>
      </c>
      <c r="AG1019" s="36">
        <f>IF(ISBLANK(AF1020),"",Short0[[#This Row],[Adj Close]]/AF1020-1)</f>
        <v>-1.1133890813235459E-2</v>
      </c>
      <c r="AH1019" s="40">
        <v>37956</v>
      </c>
      <c r="AI1019" s="42">
        <v>22.836013999999999</v>
      </c>
      <c r="AJ1019" s="39">
        <f>IF(ISBLANK(AH1020),"",Short1[[#This Row],[Adj Close]]/AH1020-1)</f>
        <v>-0.99939824464412763</v>
      </c>
      <c r="AN1019" s="40">
        <v>37956</v>
      </c>
      <c r="AO1019" s="42">
        <v>22.481090999999999</v>
      </c>
      <c r="AP1019" s="39">
        <f>IF(ISBLANK(AO1020),"",Short3[[#This Row],[Adj Close]]/AO1020-1)</f>
        <v>5.1344317709363096E-3</v>
      </c>
      <c r="AQ1019" s="32">
        <v>37956</v>
      </c>
      <c r="AR1019" s="47">
        <v>1.79844</v>
      </c>
      <c r="AS1019" s="36">
        <f>IF(ISBLANK(AR1020),"",Short4[[#This Row],[Adj Close]]/AR1020-1)</f>
        <v>0</v>
      </c>
      <c r="AT1019" s="40">
        <v>37956</v>
      </c>
      <c r="AU1019" s="42">
        <v>6.1907949999999996</v>
      </c>
      <c r="AV1019" s="39">
        <f>IF(ISBLANK(AU1020),"",Short5[[#This Row],[Adj Close]]/AU1020-1)</f>
        <v>7.4277346261413468E-2</v>
      </c>
      <c r="AZ1019" s="40">
        <v>37956</v>
      </c>
      <c r="BA1019" s="42">
        <v>13.828283000000001</v>
      </c>
      <c r="BB1019" s="39">
        <f>IF(ISBLANK(BA1020),"",Short7[[#This Row],[Adj Close]]/BA1020-1)</f>
        <v>-4.3800548123133942E-2</v>
      </c>
    </row>
    <row r="1020" spans="1:54" x14ac:dyDescent="0.25">
      <c r="A1020" s="40">
        <v>37949</v>
      </c>
      <c r="B1020" s="42">
        <v>1058.1999510000001</v>
      </c>
      <c r="C1020" s="39">
        <f>IF(ISBLANK(B1021), "", GSPC[[#This Row],[Adj Close]]/B1021-1)</f>
        <v>2.2138862296164463E-2</v>
      </c>
      <c r="G1020" s="32">
        <v>37949</v>
      </c>
      <c r="H1020">
        <v>10.258924</v>
      </c>
      <c r="I1020" s="36">
        <f>IF(ISBLANK(H1021),"",Long1[[#This Row],[Adj Close]]/H1021-1)</f>
        <v>1.5852425720872754E-2</v>
      </c>
      <c r="P1020" s="40">
        <v>37949</v>
      </c>
      <c r="Q1020" s="38">
        <v>7.4379540000000004</v>
      </c>
      <c r="R1020" s="39">
        <f>IF(ISBLANK(Q1021),"",Long4[[#This Row],[Adj Close]]/Q1021-1)</f>
        <v>9.4808728114095242E-3</v>
      </c>
      <c r="V1020" s="40">
        <v>37949</v>
      </c>
      <c r="W1020" s="38">
        <v>6.4625000000000004</v>
      </c>
      <c r="X1020" s="39">
        <f>IF(ISBLANK(W1021),"",Long6[[#This Row],[Adj Close]]/W1021-1)</f>
        <v>5.5102040816326525E-2</v>
      </c>
      <c r="AE1020" s="32">
        <v>37949</v>
      </c>
      <c r="AF1020" s="47">
        <v>39.472275000000003</v>
      </c>
      <c r="AG1020" s="36">
        <f>IF(ISBLANK(AF1021),"",Short0[[#This Row],[Adj Close]]/AF1021-1)</f>
        <v>4.9303189328337771E-2</v>
      </c>
      <c r="AH1020" s="40">
        <v>37949</v>
      </c>
      <c r="AI1020" s="42">
        <v>26.175498999999999</v>
      </c>
      <c r="AJ1020" s="39">
        <f>IF(ISBLANK(AH1021),"",Short1[[#This Row],[Adj Close]]/AH1021-1)</f>
        <v>-0.99931011810131254</v>
      </c>
      <c r="AN1020" s="40">
        <v>37949</v>
      </c>
      <c r="AO1020" s="42">
        <v>22.366253</v>
      </c>
      <c r="AP1020" s="39">
        <f>IF(ISBLANK(AO1021),"",Short3[[#This Row],[Adj Close]]/AO1021-1)</f>
        <v>9.5155317032518116E-2</v>
      </c>
      <c r="AQ1020" s="32">
        <v>37949</v>
      </c>
      <c r="AR1020" s="47">
        <v>1.79844</v>
      </c>
      <c r="AS1020" s="36">
        <f>IF(ISBLANK(AR1021),"",Short4[[#This Row],[Adj Close]]/AR1021-1)</f>
        <v>0</v>
      </c>
      <c r="AT1020" s="40">
        <v>37949</v>
      </c>
      <c r="AU1020" s="42">
        <v>5.762753</v>
      </c>
      <c r="AV1020" s="39">
        <f>IF(ISBLANK(AU1021),"",Short5[[#This Row],[Adj Close]]/AU1021-1)</f>
        <v>4.0057558454534181E-2</v>
      </c>
      <c r="AZ1020" s="40">
        <v>37949</v>
      </c>
      <c r="BA1020" s="42">
        <v>14.461714000000001</v>
      </c>
      <c r="BB1020" s="39">
        <f>IF(ISBLANK(BA1021),"",Short7[[#This Row],[Adj Close]]/BA1021-1)</f>
        <v>9.5236499657773699E-3</v>
      </c>
    </row>
    <row r="1021" spans="1:54" x14ac:dyDescent="0.25">
      <c r="A1021" s="40">
        <v>37942</v>
      </c>
      <c r="B1021" s="42">
        <v>1035.280029</v>
      </c>
      <c r="C1021" s="39">
        <f>IF(ISBLANK(B1022), "", GSPC[[#This Row],[Adj Close]]/B1022-1)</f>
        <v>-1.4347548288038414E-2</v>
      </c>
      <c r="G1021" s="32">
        <v>37942</v>
      </c>
      <c r="H1021">
        <v>10.098833000000001</v>
      </c>
      <c r="I1021" s="36">
        <f>IF(ISBLANK(H1022),"",Long1[[#This Row],[Adj Close]]/H1022-1)</f>
        <v>-5.0188390098659164E-2</v>
      </c>
      <c r="P1021" s="40">
        <v>37942</v>
      </c>
      <c r="Q1021" s="38">
        <v>7.3680979999999998</v>
      </c>
      <c r="R1021" s="39">
        <f>IF(ISBLANK(Q1022),"",Long4[[#This Row],[Adj Close]]/Q1022-1)</f>
        <v>7.2761335328537236E-3</v>
      </c>
      <c r="V1021" s="40">
        <v>37942</v>
      </c>
      <c r="W1021" s="38">
        <v>6.125</v>
      </c>
      <c r="X1021" s="39">
        <f>IF(ISBLANK(W1022),"",Long6[[#This Row],[Adj Close]]/W1022-1)</f>
        <v>-0.13120567375886527</v>
      </c>
      <c r="AE1021" s="32">
        <v>37942</v>
      </c>
      <c r="AF1021" s="47">
        <v>37.617607</v>
      </c>
      <c r="AG1021" s="36">
        <f>IF(ISBLANK(AF1022),"",Short0[[#This Row],[Adj Close]]/AF1022-1)</f>
        <v>1.6118303791321287E-2</v>
      </c>
      <c r="AH1021" s="40">
        <v>37942</v>
      </c>
      <c r="AI1021" s="42">
        <v>24.588072</v>
      </c>
      <c r="AJ1021" s="39">
        <f>IF(ISBLANK(AH1022),"",Short1[[#This Row],[Adj Close]]/AH1022-1)</f>
        <v>-0.9993518367734282</v>
      </c>
      <c r="AN1021" s="40">
        <v>37942</v>
      </c>
      <c r="AO1021" s="42">
        <v>20.422905</v>
      </c>
      <c r="AP1021" s="39">
        <f>IF(ISBLANK(AO1022),"",Short3[[#This Row],[Adj Close]]/AO1022-1)</f>
        <v>1.7332130181877403E-3</v>
      </c>
      <c r="AQ1021" s="32">
        <v>37942</v>
      </c>
      <c r="AR1021" s="47">
        <v>1.79844</v>
      </c>
      <c r="AS1021" s="36">
        <f>IF(ISBLANK(AR1022),"",Short4[[#This Row],[Adj Close]]/AR1022-1)</f>
        <v>0</v>
      </c>
      <c r="AT1021" s="40">
        <v>37942</v>
      </c>
      <c r="AU1021" s="42">
        <v>5.5408020000000002</v>
      </c>
      <c r="AV1021" s="39">
        <f>IF(ISBLANK(AU1022),"",Short5[[#This Row],[Adj Close]]/AU1022-1)</f>
        <v>-5.7951565656797488E-2</v>
      </c>
      <c r="AZ1021" s="40">
        <v>37942</v>
      </c>
      <c r="BA1021" s="42">
        <v>14.325284999999999</v>
      </c>
      <c r="BB1021" s="39">
        <f>IF(ISBLANK(BA1022),"",Short7[[#This Row],[Adj Close]]/BA1022-1)</f>
        <v>5.0750573060259541E-2</v>
      </c>
    </row>
    <row r="1022" spans="1:54" x14ac:dyDescent="0.25">
      <c r="A1022" s="40">
        <v>37935</v>
      </c>
      <c r="B1022" s="42">
        <v>1050.349976</v>
      </c>
      <c r="C1022" s="39">
        <f>IF(ISBLANK(B1023), "", GSPC[[#This Row],[Adj Close]]/B1023-1)</f>
        <v>-2.7154936868282187E-3</v>
      </c>
      <c r="G1022" s="32">
        <v>37935</v>
      </c>
      <c r="H1022">
        <v>10.632459000000001</v>
      </c>
      <c r="I1022" s="36">
        <f>IF(ISBLANK(H1023),"",Long1[[#This Row],[Adj Close]]/H1023-1)</f>
        <v>-5.9867268683126973E-3</v>
      </c>
      <c r="P1022" s="40">
        <v>37935</v>
      </c>
      <c r="Q1022" s="38">
        <v>7.3148739999999997</v>
      </c>
      <c r="R1022" s="39">
        <f>IF(ISBLANK(Q1023),"",Long4[[#This Row],[Adj Close]]/Q1023-1)</f>
        <v>4.1193098315230881E-2</v>
      </c>
      <c r="V1022" s="40">
        <v>37935</v>
      </c>
      <c r="W1022" s="38">
        <v>7.05</v>
      </c>
      <c r="X1022" s="39">
        <f>IF(ISBLANK(W1023),"",Long6[[#This Row],[Adj Close]]/W1023-1)</f>
        <v>-2.4221453287197159E-2</v>
      </c>
      <c r="AE1022" s="32">
        <v>37935</v>
      </c>
      <c r="AF1022" s="47">
        <v>37.020893000000001</v>
      </c>
      <c r="AG1022" s="36">
        <f>IF(ISBLANK(AF1023),"",Short0[[#This Row],[Adj Close]]/AF1023-1)</f>
        <v>1.1877216827511416E-2</v>
      </c>
      <c r="AH1022" s="40">
        <v>37935</v>
      </c>
      <c r="AI1022" s="42">
        <v>24.100254</v>
      </c>
      <c r="AJ1022" s="39">
        <f>IF(ISBLANK(AH1023),"",Short1[[#This Row],[Adj Close]]/AH1023-1)</f>
        <v>-0.99936457883357943</v>
      </c>
      <c r="AN1022" s="40">
        <v>37935</v>
      </c>
      <c r="AO1022" s="42">
        <v>20.387568999999999</v>
      </c>
      <c r="AP1022" s="39">
        <f>IF(ISBLANK(AO1023),"",Short3[[#This Row],[Adj Close]]/AO1023-1)</f>
        <v>-5.9877843326723079E-2</v>
      </c>
      <c r="AQ1022" s="32">
        <v>37935</v>
      </c>
      <c r="AR1022" s="47">
        <v>1.79844</v>
      </c>
      <c r="AS1022" s="36">
        <f>IF(ISBLANK(AR1023),"",Short4[[#This Row],[Adj Close]]/AR1023-1)</f>
        <v>-7.142879270873026E-2</v>
      </c>
      <c r="AT1022" s="40">
        <v>37935</v>
      </c>
      <c r="AU1022" s="42">
        <v>5.881653</v>
      </c>
      <c r="AV1022" s="39">
        <f>IF(ISBLANK(AU1023),"",Short5[[#This Row],[Adj Close]]/AU1023-1)</f>
        <v>9.5237588493015668E-3</v>
      </c>
      <c r="AZ1022" s="40">
        <v>37935</v>
      </c>
      <c r="BA1022" s="42">
        <v>13.633383</v>
      </c>
      <c r="BB1022" s="39">
        <f>IF(ISBLANK(BA1023),"",Short7[[#This Row],[Adj Close]]/BA1023-1)</f>
        <v>3.2472400901564669E-2</v>
      </c>
    </row>
    <row r="1023" spans="1:54" x14ac:dyDescent="0.25">
      <c r="A1023" s="40">
        <v>37928</v>
      </c>
      <c r="B1023" s="42">
        <v>1053.209961</v>
      </c>
      <c r="C1023" s="39">
        <f>IF(ISBLANK(B1024), "", GSPC[[#This Row],[Adj Close]]/B1024-1)</f>
        <v>2.379343579859805E-3</v>
      </c>
      <c r="G1023" s="32">
        <v>37928</v>
      </c>
      <c r="H1023">
        <v>10.696496</v>
      </c>
      <c r="I1023" s="36">
        <f>IF(ISBLANK(H1024),"",Long1[[#This Row],[Adj Close]]/H1024-1)</f>
        <v>1.648084156453633E-2</v>
      </c>
      <c r="P1023" s="40">
        <v>37928</v>
      </c>
      <c r="Q1023" s="38">
        <v>7.0254729999999999</v>
      </c>
      <c r="R1023" s="39">
        <f>IF(ISBLANK(Q1024),"",Long4[[#This Row],[Adj Close]]/Q1024-1)</f>
        <v>4.757582262653326E-3</v>
      </c>
      <c r="V1023" s="40">
        <v>37928</v>
      </c>
      <c r="W1023" s="38">
        <v>7.2249999999999996</v>
      </c>
      <c r="X1023" s="39">
        <f>IF(ISBLANK(W1024),"",Long6[[#This Row],[Adj Close]]/W1024-1)</f>
        <v>3.9194534340165399E-2</v>
      </c>
      <c r="AE1023" s="32">
        <v>37928</v>
      </c>
      <c r="AF1023" s="47">
        <v>36.586348999999998</v>
      </c>
      <c r="AG1023" s="36">
        <f>IF(ISBLANK(AF1024),"",Short0[[#This Row],[Adj Close]]/AF1024-1)</f>
        <v>-9.3630893063679776E-3</v>
      </c>
      <c r="AH1023" s="40">
        <v>37928</v>
      </c>
      <c r="AI1023" s="42">
        <v>24.419466</v>
      </c>
      <c r="AJ1023" s="39">
        <f>IF(ISBLANK(AH1024),"",Short1[[#This Row],[Adj Close]]/AH1024-1)</f>
        <v>-0.99935604372247566</v>
      </c>
      <c r="AN1023" s="40">
        <v>37928</v>
      </c>
      <c r="AO1023" s="42">
        <v>21.686084999999999</v>
      </c>
      <c r="AP1023" s="39">
        <f>IF(ISBLANK(AO1024),"",Short3[[#This Row],[Adj Close]]/AO1024-1)</f>
        <v>1.656312632577861E-2</v>
      </c>
      <c r="AQ1023" s="32">
        <v>37928</v>
      </c>
      <c r="AR1023" s="47">
        <v>1.936782</v>
      </c>
      <c r="AS1023" s="36">
        <f>IF(ISBLANK(AR1024),"",Short4[[#This Row],[Adj Close]]/AR1024-1)</f>
        <v>-9.6774043111625518E-2</v>
      </c>
      <c r="AT1023" s="40">
        <v>37928</v>
      </c>
      <c r="AU1023" s="42">
        <v>5.8261659999999997</v>
      </c>
      <c r="AV1023" s="39">
        <f>IF(ISBLANK(AU1024),"",Short5[[#This Row],[Adj Close]]/AU1024-1)</f>
        <v>5.1502291545519885E-2</v>
      </c>
      <c r="AZ1023" s="40">
        <v>37928</v>
      </c>
      <c r="BA1023" s="42">
        <v>13.204598000000001</v>
      </c>
      <c r="BB1023" s="39">
        <f>IF(ISBLANK(BA1024),"",Short7[[#This Row],[Adj Close]]/BA1024-1)</f>
        <v>0.17519521249787195</v>
      </c>
    </row>
    <row r="1024" spans="1:54" x14ac:dyDescent="0.25">
      <c r="A1024" s="40">
        <v>37921</v>
      </c>
      <c r="B1024" s="42">
        <v>1050.709961</v>
      </c>
      <c r="C1024" s="39">
        <f>IF(ISBLANK(B1025), "", GSPC[[#This Row],[Adj Close]]/B1025-1)</f>
        <v>2.1187398586492989E-2</v>
      </c>
      <c r="G1024" s="32">
        <v>37921</v>
      </c>
      <c r="H1024">
        <v>10.523066999999999</v>
      </c>
      <c r="I1024" s="36">
        <f>IF(ISBLANK(H1025),"",Long1[[#This Row],[Adj Close]]/H1025-1)</f>
        <v>-5.06724572257089E-4</v>
      </c>
      <c r="P1024" s="40">
        <v>37921</v>
      </c>
      <c r="Q1024" s="38">
        <v>6.9922069999999996</v>
      </c>
      <c r="R1024" s="39">
        <f>IF(ISBLANK(Q1025),"",Long4[[#This Row],[Adj Close]]/Q1025-1)</f>
        <v>3.089740412326103E-2</v>
      </c>
      <c r="V1024" s="40">
        <v>37921</v>
      </c>
      <c r="W1024" s="38">
        <v>6.9524999999999997</v>
      </c>
      <c r="X1024" s="39">
        <f>IF(ISBLANK(W1025),"",Long6[[#This Row],[Adj Close]]/W1025-1)</f>
        <v>0.11062300319488827</v>
      </c>
      <c r="AE1024" s="32">
        <v>37921</v>
      </c>
      <c r="AF1024" s="47">
        <v>36.932147999999998</v>
      </c>
      <c r="AG1024" s="36">
        <f>IF(ISBLANK(AF1025),"",Short0[[#This Row],[Adj Close]]/AF1025-1)</f>
        <v>7.3390250224888653E-2</v>
      </c>
      <c r="AH1024" s="40">
        <v>37921</v>
      </c>
      <c r="AI1024" s="42">
        <v>24.490866</v>
      </c>
      <c r="AJ1024" s="39">
        <f>IF(ISBLANK(AH1025),"",Short1[[#This Row],[Adj Close]]/AH1025-1)</f>
        <v>-0.99935404162050956</v>
      </c>
      <c r="AN1024" s="40">
        <v>37921</v>
      </c>
      <c r="AO1024" s="42">
        <v>21.332747999999999</v>
      </c>
      <c r="AP1024" s="39">
        <f>IF(ISBLANK(AO1025),"",Short3[[#This Row],[Adj Close]]/AO1025-1)</f>
        <v>-0.11861300365470262</v>
      </c>
      <c r="AQ1024" s="32">
        <v>37921</v>
      </c>
      <c r="AR1024" s="47">
        <v>2.1442939999999999</v>
      </c>
      <c r="AS1024" s="36">
        <f>IF(ISBLANK(AR1025),"",Short4[[#This Row],[Adj Close]]/AR1025-1)</f>
        <v>0.10714267274272471</v>
      </c>
      <c r="AT1024" s="40">
        <v>37921</v>
      </c>
      <c r="AU1024" s="42">
        <v>5.5408020000000002</v>
      </c>
      <c r="AV1024" s="39">
        <f>IF(ISBLANK(AU1025),"",Short5[[#This Row],[Adj Close]]/AU1025-1)</f>
        <v>0.18474567790786245</v>
      </c>
      <c r="AZ1024" s="40">
        <v>37921</v>
      </c>
      <c r="BA1024" s="42">
        <v>11.236089</v>
      </c>
      <c r="BB1024" s="39">
        <f>IF(ISBLANK(BA1025),"",Short7[[#This Row],[Adj Close]]/BA1025-1)</f>
        <v>4.6279433359809774E-2</v>
      </c>
    </row>
    <row r="1025" spans="1:54" x14ac:dyDescent="0.25">
      <c r="A1025" s="40">
        <v>37914</v>
      </c>
      <c r="B1025" s="42">
        <v>1028.910034</v>
      </c>
      <c r="C1025" s="39">
        <f>IF(ISBLANK(B1026), "", GSPC[[#This Row],[Adj Close]]/B1026-1)</f>
        <v>-1.0016080264854343E-2</v>
      </c>
      <c r="G1025" s="32">
        <v>37914</v>
      </c>
      <c r="H1025">
        <v>10.528402</v>
      </c>
      <c r="I1025" s="36">
        <f>IF(ISBLANK(H1026),"",Long1[[#This Row],[Adj Close]]/H1026-1)</f>
        <v>-1.9627649653553791E-2</v>
      </c>
      <c r="P1025" s="40">
        <v>37914</v>
      </c>
      <c r="Q1025" s="38">
        <v>6.7826409999999999</v>
      </c>
      <c r="R1025" s="39">
        <f>IF(ISBLANK(Q1026),"",Long4[[#This Row],[Adj Close]]/Q1026-1)</f>
        <v>1.291592158722743E-2</v>
      </c>
      <c r="V1025" s="40">
        <v>37914</v>
      </c>
      <c r="W1025" s="38">
        <v>6.26</v>
      </c>
      <c r="X1025" s="39">
        <f>IF(ISBLANK(W1026),"",Long6[[#This Row],[Adj Close]]/W1026-1)</f>
        <v>0.18168947616800368</v>
      </c>
      <c r="AE1025" s="32">
        <v>37914</v>
      </c>
      <c r="AF1025" s="47">
        <v>34.407009000000002</v>
      </c>
      <c r="AG1025" s="36">
        <f>IF(ISBLANK(AF1026),"",Short0[[#This Row],[Adj Close]]/AF1026-1)</f>
        <v>2.6634852243481832E-2</v>
      </c>
      <c r="AH1025" s="40">
        <v>37914</v>
      </c>
      <c r="AI1025" s="42">
        <v>22.529420999999999</v>
      </c>
      <c r="AJ1025" s="39">
        <f>IF(ISBLANK(AH1026),"",Short1[[#This Row],[Adj Close]]/AH1026-1)</f>
        <v>-0.99940566594560376</v>
      </c>
      <c r="AN1025" s="40">
        <v>37914</v>
      </c>
      <c r="AO1025" s="42">
        <v>24.203610999999999</v>
      </c>
      <c r="AP1025" s="39">
        <f>IF(ISBLANK(AO1026),"",Short3[[#This Row],[Adj Close]]/AO1026-1)</f>
        <v>1.443897110998682E-2</v>
      </c>
      <c r="AQ1025" s="32">
        <v>37914</v>
      </c>
      <c r="AR1025" s="47">
        <v>1.936782</v>
      </c>
      <c r="AS1025" s="36">
        <f>IF(ISBLANK(AR1026),"",Short4[[#This Row],[Adj Close]]/AR1026-1)</f>
        <v>0.10236217783439128</v>
      </c>
      <c r="AT1025" s="40">
        <v>37914</v>
      </c>
      <c r="AU1025" s="42">
        <v>4.6767859999999999</v>
      </c>
      <c r="AV1025" s="39">
        <f>IF(ISBLANK(AU1026),"",Short5[[#This Row],[Adj Close]]/AU1026-1)</f>
        <v>-9.9236791187101159E-2</v>
      </c>
      <c r="AZ1025" s="40">
        <v>37914</v>
      </c>
      <c r="BA1025" s="42">
        <v>10.739089999999999</v>
      </c>
      <c r="BB1025" s="39">
        <f>IF(ISBLANK(BA1026),"",Short7[[#This Row],[Adj Close]]/BA1026-1)</f>
        <v>-7.7824233002899201E-2</v>
      </c>
    </row>
    <row r="1026" spans="1:54" x14ac:dyDescent="0.25">
      <c r="A1026" s="40">
        <v>37907</v>
      </c>
      <c r="B1026" s="42">
        <v>1039.3199460000001</v>
      </c>
      <c r="C1026" s="39">
        <f>IF(ISBLANK(B1027), "", GSPC[[#This Row],[Adj Close]]/B1027-1)</f>
        <v>1.2136937444773288E-3</v>
      </c>
      <c r="G1026" s="32">
        <v>37907</v>
      </c>
      <c r="H1026">
        <v>10.739186999999999</v>
      </c>
      <c r="I1026" s="36">
        <f>IF(ISBLANK(H1027),"",Long1[[#This Row],[Adj Close]]/H1027-1)</f>
        <v>2.0020607115875722E-2</v>
      </c>
      <c r="P1026" s="40">
        <v>37907</v>
      </c>
      <c r="Q1026" s="38">
        <v>6.6961539999999999</v>
      </c>
      <c r="R1026" s="39">
        <f>IF(ISBLANK(Q1027),"",Long4[[#This Row],[Adj Close]]/Q1027-1)</f>
        <v>2.2865779144283005E-2</v>
      </c>
      <c r="V1026" s="40">
        <v>37907</v>
      </c>
      <c r="W1026" s="38">
        <v>5.2975000000000003</v>
      </c>
      <c r="X1026" s="39">
        <f>IF(ISBLANK(W1027),"",Long6[[#This Row],[Adj Close]]/W1027-1)</f>
        <v>3.8725490196078516E-2</v>
      </c>
      <c r="AE1026" s="32">
        <v>37907</v>
      </c>
      <c r="AF1026" s="47">
        <v>33.514358999999999</v>
      </c>
      <c r="AG1026" s="36">
        <f>IF(ISBLANK(AF1027),"",Short0[[#This Row],[Adj Close]]/AF1027-1)</f>
        <v>-1.6287641292664246E-2</v>
      </c>
      <c r="AH1026" s="40">
        <v>37907</v>
      </c>
      <c r="AI1026" s="42">
        <v>22.113600000000002</v>
      </c>
      <c r="AJ1026" s="39">
        <f>IF(ISBLANK(AH1027),"",Short1[[#This Row],[Adj Close]]/AH1027-1)</f>
        <v>-0.99941652770448552</v>
      </c>
      <c r="AN1026" s="40">
        <v>37907</v>
      </c>
      <c r="AO1026" s="42">
        <v>23.859110000000001</v>
      </c>
      <c r="AP1026" s="39">
        <f>IF(ISBLANK(AO1027),"",Short3[[#This Row],[Adj Close]]/AO1027-1)</f>
        <v>-3.5701512699650273E-2</v>
      </c>
      <c r="AQ1026" s="32">
        <v>37907</v>
      </c>
      <c r="AR1026" s="47">
        <v>1.7569380000000001</v>
      </c>
      <c r="AS1026" s="36">
        <f>IF(ISBLANK(AR1027),"",Short4[[#This Row],[Adj Close]]/AR1027-1)</f>
        <v>-2.3076666444251659E-2</v>
      </c>
      <c r="AT1026" s="40">
        <v>37907</v>
      </c>
      <c r="AU1026" s="42">
        <v>5.1920260000000003</v>
      </c>
      <c r="AV1026" s="39">
        <f>IF(ISBLANK(AU1027),"",Short5[[#This Row],[Adj Close]]/AU1027-1)</f>
        <v>4.1335935857878425E-2</v>
      </c>
      <c r="AZ1026" s="40">
        <v>37907</v>
      </c>
      <c r="BA1026" s="42">
        <v>11.645383000000001</v>
      </c>
      <c r="BB1026" s="39">
        <f>IF(ISBLANK(BA1027),"",Short7[[#This Row],[Adj Close]]/BA1027-1)</f>
        <v>-4.4000002298593244E-2</v>
      </c>
    </row>
    <row r="1027" spans="1:54" x14ac:dyDescent="0.25">
      <c r="A1027" s="40">
        <v>37900</v>
      </c>
      <c r="B1027" s="42">
        <v>1038.0600589999999</v>
      </c>
      <c r="C1027" s="39">
        <f>IF(ISBLANK(B1028), "", GSPC[[#This Row],[Adj Close]]/B1028-1)</f>
        <v>7.9721155423904122E-3</v>
      </c>
      <c r="G1027" s="32">
        <v>37900</v>
      </c>
      <c r="H1027">
        <v>10.528402</v>
      </c>
      <c r="I1027" s="36">
        <f>IF(ISBLANK(H1028),"",Long1[[#This Row],[Adj Close]]/H1028-1)</f>
        <v>-2.6160035163455997E-2</v>
      </c>
      <c r="P1027" s="40">
        <v>37900</v>
      </c>
      <c r="Q1027" s="38">
        <v>6.5464640000000003</v>
      </c>
      <c r="R1027" s="39">
        <f>IF(ISBLANK(Q1028),"",Long4[[#This Row],[Adj Close]]/Q1028-1)</f>
        <v>5.0160119619293564E-2</v>
      </c>
      <c r="V1027" s="40">
        <v>37900</v>
      </c>
      <c r="W1027" s="38">
        <v>5.0999999999999996</v>
      </c>
      <c r="X1027" s="39">
        <f>IF(ISBLANK(W1028),"",Long6[[#This Row],[Adj Close]]/W1028-1)</f>
        <v>5.3175012906556463E-2</v>
      </c>
      <c r="AE1027" s="32">
        <v>37900</v>
      </c>
      <c r="AF1027" s="47">
        <v>34.069267000000004</v>
      </c>
      <c r="AG1027" s="36">
        <f>IF(ISBLANK(AF1028),"",Short0[[#This Row],[Adj Close]]/AF1028-1)</f>
        <v>3.1406473018634529E-2</v>
      </c>
      <c r="AH1027" s="40">
        <v>37900</v>
      </c>
      <c r="AI1027" s="42">
        <v>22.113600000000002</v>
      </c>
      <c r="AJ1027" s="39">
        <f>IF(ISBLANK(AH1028),"",Short1[[#This Row],[Adj Close]]/AH1028-1)</f>
        <v>-0.99941641991924635</v>
      </c>
      <c r="AN1027" s="40">
        <v>37900</v>
      </c>
      <c r="AO1027" s="42">
        <v>24.742453000000001</v>
      </c>
      <c r="AP1027" s="39">
        <f>IF(ISBLANK(AO1028),"",Short3[[#This Row],[Adj Close]]/AO1028-1)</f>
        <v>2.0273044403875673E-3</v>
      </c>
      <c r="AQ1027" s="32">
        <v>37900</v>
      </c>
      <c r="AR1027" s="47">
        <v>1.79844</v>
      </c>
      <c r="AS1027" s="36" t="str">
        <f>IF(ISBLANK(AR1028),"",Short4[[#This Row],[Adj Close]]/AR1028-1)</f>
        <v/>
      </c>
      <c r="AT1027" s="40">
        <v>37900</v>
      </c>
      <c r="AU1027" s="42">
        <v>4.9859280000000004</v>
      </c>
      <c r="AV1027" s="39">
        <f>IF(ISBLANK(AU1028),"",Short5[[#This Row],[Adj Close]]/AU1028-1)</f>
        <v>-3.3794241710344508E-2</v>
      </c>
      <c r="AZ1027" s="40">
        <v>37900</v>
      </c>
      <c r="BA1027" s="42">
        <v>12.181362999999999</v>
      </c>
      <c r="BB1027" s="39">
        <f>IF(ISBLANK(BA1028),"",Short7[[#This Row],[Adj Close]]/BA1028-1)</f>
        <v>0.10619420326468743</v>
      </c>
    </row>
    <row r="1028" spans="1:54" x14ac:dyDescent="0.25">
      <c r="A1028" s="40">
        <v>37893</v>
      </c>
      <c r="B1028" s="42">
        <v>1029.849976</v>
      </c>
      <c r="C1028" s="39">
        <f>IF(ISBLANK(B1029), "", GSPC[[#This Row],[Adj Close]]/B1029-1)</f>
        <v>3.3104279274216442E-2</v>
      </c>
      <c r="G1028" s="32">
        <v>37893</v>
      </c>
      <c r="H1028">
        <v>10.811223999999999</v>
      </c>
      <c r="I1028" s="36">
        <f>IF(ISBLANK(H1029),"",Long1[[#This Row],[Adj Close]]/H1029-1)</f>
        <v>-2.6897171417634258E-2</v>
      </c>
      <c r="P1028" s="40">
        <v>37893</v>
      </c>
      <c r="Q1028" s="38">
        <v>6.2337769999999999</v>
      </c>
      <c r="R1028" s="39">
        <f>IF(ISBLANK(Q1029),"",Long4[[#This Row],[Adj Close]]/Q1029-1)</f>
        <v>1.3520594763094529E-2</v>
      </c>
      <c r="V1028" s="40">
        <v>37893</v>
      </c>
      <c r="W1028" s="38">
        <v>4.8425000000000002</v>
      </c>
      <c r="X1028" s="39">
        <f>IF(ISBLANK(W1029),"",Long6[[#This Row],[Adj Close]]/W1029-1)</f>
        <v>8.8202247191011329E-2</v>
      </c>
      <c r="AE1028" s="32">
        <v>37893</v>
      </c>
      <c r="AF1028" s="47">
        <v>33.031852999999998</v>
      </c>
      <c r="AG1028" s="36">
        <f>IF(ISBLANK(AF1029),"",Short0[[#This Row],[Adj Close]]/AF1029-1)</f>
        <v>8.4488291253246972E-2</v>
      </c>
      <c r="AH1028" s="40">
        <v>37893</v>
      </c>
      <c r="AI1028" s="42">
        <v>21.420584000000002</v>
      </c>
      <c r="AJ1028" s="39">
        <f>IF(ISBLANK(AH1029),"",Short1[[#This Row],[Adj Close]]/AH1029-1)</f>
        <v>-0.99943460423375385</v>
      </c>
      <c r="AN1028" s="40">
        <v>37893</v>
      </c>
      <c r="AO1028" s="42">
        <v>24.692394</v>
      </c>
      <c r="AP1028" s="39">
        <f>IF(ISBLANK(AO1029),"",Short3[[#This Row],[Adj Close]]/AO1029-1)</f>
        <v>0.11703687940740615</v>
      </c>
      <c r="AT1028" s="40">
        <v>37893</v>
      </c>
      <c r="AU1028" s="42">
        <v>5.160317</v>
      </c>
      <c r="AV1028" s="39">
        <f>IF(ISBLANK(AU1029),"",Short5[[#This Row],[Adj Close]]/AU1029-1)</f>
        <v>1.2441474275364017E-2</v>
      </c>
      <c r="AZ1028" s="40">
        <v>37893</v>
      </c>
      <c r="BA1028" s="42">
        <v>11.011957000000001</v>
      </c>
      <c r="BB1028" s="39">
        <f>IF(ISBLANK(BA1029),"",Short7[[#This Row],[Adj Close]]/BA1029-1)</f>
        <v>0.10029246991144958</v>
      </c>
    </row>
    <row r="1029" spans="1:54" x14ac:dyDescent="0.25">
      <c r="A1029" s="40">
        <v>37886</v>
      </c>
      <c r="B1029" s="42">
        <v>996.84997599999997</v>
      </c>
      <c r="C1029" s="39">
        <f>IF(ISBLANK(B1030), "", GSPC[[#This Row],[Adj Close]]/B1030-1)</f>
        <v>-3.8068195633174207E-2</v>
      </c>
      <c r="G1029" s="32">
        <v>37886</v>
      </c>
      <c r="H1029">
        <v>11.110053000000001</v>
      </c>
      <c r="I1029" s="36">
        <f>IF(ISBLANK(H1030),"",Long1[[#This Row],[Adj Close]]/H1030-1)</f>
        <v>-4.8228621419276974E-2</v>
      </c>
      <c r="P1029" s="40">
        <v>37886</v>
      </c>
      <c r="Q1029" s="38">
        <v>6.1506169999999996</v>
      </c>
      <c r="R1029" s="39">
        <f>IF(ISBLANK(Q1030),"",Long4[[#This Row],[Adj Close]]/Q1030-1)</f>
        <v>-1.6196487514599234E-3</v>
      </c>
      <c r="V1029" s="40">
        <v>37886</v>
      </c>
      <c r="W1029" s="38">
        <v>4.45</v>
      </c>
      <c r="X1029" s="39">
        <f>IF(ISBLANK(W1030),"",Long6[[#This Row],[Adj Close]]/W1030-1)</f>
        <v>-6.5616797900262425E-2</v>
      </c>
      <c r="AE1029" s="32">
        <v>37886</v>
      </c>
      <c r="AF1029" s="47">
        <v>30.458469000000001</v>
      </c>
      <c r="AG1029" s="36">
        <f>IF(ISBLANK(AF1030),"",Short0[[#This Row],[Adj Close]]/AF1030-1)</f>
        <v>1.0134854806875149E-2</v>
      </c>
      <c r="AH1029" s="40">
        <v>37886</v>
      </c>
      <c r="AI1029" s="42">
        <v>20.206748999999999</v>
      </c>
      <c r="AJ1029" s="39">
        <f>IF(ISBLANK(AH1030),"",Short1[[#This Row],[Adj Close]]/AH1030-1)</f>
        <v>-0.99946654481374908</v>
      </c>
      <c r="AN1029" s="40">
        <v>37886</v>
      </c>
      <c r="AO1029" s="42">
        <v>22.105263000000001</v>
      </c>
      <c r="AP1029" s="39">
        <f>IF(ISBLANK(AO1030),"",Short3[[#This Row],[Adj Close]]/AO1030-1)</f>
        <v>-6.7047487962924479E-2</v>
      </c>
      <c r="AT1029" s="40">
        <v>37886</v>
      </c>
      <c r="AU1029" s="42">
        <v>5.0969040000000003</v>
      </c>
      <c r="AV1029" s="39">
        <f>IF(ISBLANK(AU1030),"",Short5[[#This Row],[Adj Close]]/AU1030-1)</f>
        <v>-0.18089154491231985</v>
      </c>
      <c r="AZ1029" s="40">
        <v>37886</v>
      </c>
      <c r="BA1029" s="42">
        <v>10.008209000000001</v>
      </c>
      <c r="BB1029" s="39">
        <f>IF(ISBLANK(BA1030),"",Short7[[#This Row],[Adj Close]]/BA1030-1)</f>
        <v>-2.8382237784695508E-2</v>
      </c>
    </row>
    <row r="1030" spans="1:54" x14ac:dyDescent="0.25">
      <c r="A1030" s="40">
        <v>37879</v>
      </c>
      <c r="B1030" s="42">
        <v>1036.3000489999999</v>
      </c>
      <c r="C1030" s="39">
        <f>IF(ISBLANK(B1031), "", GSPC[[#This Row],[Adj Close]]/B1031-1)</f>
        <v>1.7346871693613597E-2</v>
      </c>
      <c r="G1030" s="32">
        <v>37879</v>
      </c>
      <c r="H1030">
        <v>11.673026999999999</v>
      </c>
      <c r="I1030" s="36">
        <f>IF(ISBLANK(H1031),"",Long1[[#This Row],[Adj Close]]/H1031-1)</f>
        <v>2.286133614226582E-4</v>
      </c>
      <c r="P1030" s="40">
        <v>37879</v>
      </c>
      <c r="Q1030" s="38">
        <v>6.1605949999999998</v>
      </c>
      <c r="R1030" s="39">
        <f>IF(ISBLANK(Q1031),"",Long4[[#This Row],[Adj Close]]/Q1031-1)</f>
        <v>-5.2684856231132504E-2</v>
      </c>
      <c r="V1030" s="40">
        <v>37879</v>
      </c>
      <c r="W1030" s="38">
        <v>4.7625000000000002</v>
      </c>
      <c r="X1030" s="39">
        <f>IF(ISBLANK(W1031),"",Long6[[#This Row],[Adj Close]]/W1031-1)</f>
        <v>2.4744486282947786E-2</v>
      </c>
      <c r="AE1030" s="32">
        <v>37879</v>
      </c>
      <c r="AF1030" s="47">
        <v>30.152874000000001</v>
      </c>
      <c r="AG1030" s="36">
        <f>IF(ISBLANK(AF1031),"",Short0[[#This Row],[Adj Close]]/AF1031-1)</f>
        <v>5.8134435887376101E-2</v>
      </c>
      <c r="AH1030" s="40">
        <v>37879</v>
      </c>
      <c r="AI1030" s="42">
        <v>21.605387</v>
      </c>
      <c r="AJ1030" s="39">
        <f>IF(ISBLANK(AH1031),"",Short1[[#This Row],[Adj Close]]/AH1031-1)</f>
        <v>-0.99942951555238702</v>
      </c>
      <c r="AN1030" s="40">
        <v>37879</v>
      </c>
      <c r="AO1030" s="42">
        <v>23.693878000000002</v>
      </c>
      <c r="AP1030" s="39">
        <f>IF(ISBLANK(AO1031),"",Short3[[#This Row],[Adj Close]]/AO1031-1)</f>
        <v>3.2564247538136248E-2</v>
      </c>
      <c r="AT1030" s="40">
        <v>37879</v>
      </c>
      <c r="AU1030" s="42">
        <v>6.2225020000000004</v>
      </c>
      <c r="AV1030" s="39">
        <f>IF(ISBLANK(AU1031),"",Short5[[#This Row],[Adj Close]]/AU1031-1)</f>
        <v>1.1584487883180783E-2</v>
      </c>
      <c r="AZ1030" s="40">
        <v>37879</v>
      </c>
      <c r="BA1030" s="42">
        <v>10.300561999999999</v>
      </c>
      <c r="BB1030" s="39">
        <f>IF(ISBLANK(BA1031),"",Short7[[#This Row],[Adj Close]]/BA1031-1)</f>
        <v>0.15267164638410957</v>
      </c>
    </row>
    <row r="1031" spans="1:54" x14ac:dyDescent="0.25">
      <c r="A1031" s="40">
        <v>37872</v>
      </c>
      <c r="B1031" s="42">
        <v>1018.630005</v>
      </c>
      <c r="C1031" s="39">
        <f>IF(ISBLANK(B1032), "", GSPC[[#This Row],[Adj Close]]/B1032-1)</f>
        <v>-2.7022096941098361E-3</v>
      </c>
      <c r="G1031" s="32">
        <v>37872</v>
      </c>
      <c r="H1031">
        <v>11.670358999999999</v>
      </c>
      <c r="I1031" s="36">
        <f>IF(ISBLANK(H1032),"",Long1[[#This Row],[Adj Close]]/H1032-1)</f>
        <v>2.9810050523075837E-3</v>
      </c>
      <c r="P1031" s="40">
        <v>37872</v>
      </c>
      <c r="Q1031" s="38">
        <v>6.5032160000000001</v>
      </c>
      <c r="R1031" s="39">
        <f>IF(ISBLANK(Q1032),"",Long4[[#This Row],[Adj Close]]/Q1032-1)</f>
        <v>2.1497544513304767E-2</v>
      </c>
      <c r="V1031" s="40">
        <v>37872</v>
      </c>
      <c r="W1031" s="38">
        <v>4.6475</v>
      </c>
      <c r="X1031" s="39">
        <f>IF(ISBLANK(W1032),"",Long6[[#This Row],[Adj Close]]/W1032-1)</f>
        <v>-4.715530497180942E-2</v>
      </c>
      <c r="AE1031" s="32">
        <v>37872</v>
      </c>
      <c r="AF1031" s="47">
        <v>28.496259999999999</v>
      </c>
      <c r="AG1031" s="36">
        <f>IF(ISBLANK(AF1032),"",Short0[[#This Row],[Adj Close]]/AF1032-1)</f>
        <v>3.8242268244423894E-3</v>
      </c>
      <c r="AH1031" s="40">
        <v>37872</v>
      </c>
      <c r="AI1031" s="42">
        <v>21.395382000000001</v>
      </c>
      <c r="AJ1031" s="39">
        <f>IF(ISBLANK(AH1032),"",Short1[[#This Row],[Adj Close]]/AH1032-1)</f>
        <v>-0.99943495623927114</v>
      </c>
      <c r="AN1031" s="40">
        <v>37872</v>
      </c>
      <c r="AO1031" s="42">
        <v>22.946638</v>
      </c>
      <c r="AP1031" s="39">
        <f>IF(ISBLANK(AO1032),"",Short3[[#This Row],[Adj Close]]/AO1032-1)</f>
        <v>6.732336594084698E-2</v>
      </c>
      <c r="AT1031" s="40">
        <v>37872</v>
      </c>
      <c r="AU1031" s="42">
        <v>6.151243</v>
      </c>
      <c r="AV1031" s="39">
        <f>IF(ISBLANK(AU1032),"",Short5[[#This Row],[Adj Close]]/AU1032-1)</f>
        <v>-2.628298888129077E-2</v>
      </c>
      <c r="AZ1031" s="40">
        <v>37872</v>
      </c>
      <c r="BA1031" s="42">
        <v>8.9362499999999994</v>
      </c>
      <c r="BB1031" s="39">
        <f>IF(ISBLANK(BA1032),"",Short7[[#This Row],[Adj Close]]/BA1032-1)</f>
        <v>5.6452044791084122E-2</v>
      </c>
    </row>
    <row r="1032" spans="1:54" x14ac:dyDescent="0.25">
      <c r="A1032" s="40">
        <v>37865</v>
      </c>
      <c r="B1032" s="42">
        <v>1021.3900149999999</v>
      </c>
      <c r="C1032" s="39">
        <f>IF(ISBLANK(B1033), "", GSPC[[#This Row],[Adj Close]]/B1033-1)</f>
        <v>1.3273682669083797E-2</v>
      </c>
      <c r="G1032" s="32">
        <v>37865</v>
      </c>
      <c r="H1032">
        <v>11.635673000000001</v>
      </c>
      <c r="I1032" s="36">
        <f>IF(ISBLANK(H1033),"",Long1[[#This Row],[Adj Close]]/H1033-1)</f>
        <v>5.2110786509274698E-2</v>
      </c>
      <c r="P1032" s="40">
        <v>37865</v>
      </c>
      <c r="Q1032" s="38">
        <v>6.3663550000000004</v>
      </c>
      <c r="R1032" s="39">
        <f>IF(ISBLANK(Q1033),"",Long4[[#This Row],[Adj Close]]/Q1033-1)</f>
        <v>2.8954416919554138E-2</v>
      </c>
      <c r="V1032" s="40">
        <v>37865</v>
      </c>
      <c r="W1032" s="38">
        <v>4.8775000000000004</v>
      </c>
      <c r="X1032" s="39">
        <f>IF(ISBLANK(W1033),"",Long6[[#This Row],[Adj Close]]/W1033-1)</f>
        <v>4.1088580576307487E-2</v>
      </c>
      <c r="AE1032" s="32">
        <v>37865</v>
      </c>
      <c r="AF1032" s="47">
        <v>28.387699000000001</v>
      </c>
      <c r="AG1032" s="36">
        <f>IF(ISBLANK(AF1033),"",Short0[[#This Row],[Adj Close]]/AF1033-1)</f>
        <v>4.9814189276020437E-2</v>
      </c>
      <c r="AH1032" s="40">
        <v>37865</v>
      </c>
      <c r="AI1032" s="42">
        <v>22.059007999999999</v>
      </c>
      <c r="AJ1032" s="39">
        <f>IF(ISBLANK(AH1033),"",Short1[[#This Row],[Adj Close]]/AH1033-1)</f>
        <v>-0.99941732241534154</v>
      </c>
      <c r="AN1032" s="40">
        <v>37865</v>
      </c>
      <c r="AO1032" s="42">
        <v>21.499237000000001</v>
      </c>
      <c r="AP1032" s="39">
        <f>IF(ISBLANK(AO1033),"",Short3[[#This Row],[Adj Close]]/AO1033-1)</f>
        <v>3.8459871910310195E-3</v>
      </c>
      <c r="AT1032" s="40">
        <v>37865</v>
      </c>
      <c r="AU1032" s="42">
        <v>6.3172800000000002</v>
      </c>
      <c r="AV1032" s="39">
        <f>IF(ISBLANK(AU1033),"",Short5[[#This Row],[Adj Close]]/AU1033-1)</f>
        <v>2.0434107059582374E-2</v>
      </c>
      <c r="AZ1032" s="40">
        <v>37865</v>
      </c>
      <c r="BA1032" s="42">
        <v>8.4587369999999993</v>
      </c>
      <c r="BB1032" s="39">
        <f>IF(ISBLANK(BA1033),"",Short7[[#This Row],[Adj Close]]/BA1033-1)</f>
        <v>2.2379061451255344E-2</v>
      </c>
    </row>
    <row r="1033" spans="1:54" x14ac:dyDescent="0.25">
      <c r="A1033" s="40">
        <v>37858</v>
      </c>
      <c r="B1033" s="42">
        <v>1008.01001</v>
      </c>
      <c r="C1033" s="39">
        <f>IF(ISBLANK(B1034), "", GSPC[[#This Row],[Adj Close]]/B1034-1)</f>
        <v>1.5054490192041747E-2</v>
      </c>
      <c r="G1033" s="32">
        <v>37858</v>
      </c>
      <c r="H1033">
        <v>11.059361000000001</v>
      </c>
      <c r="I1033" s="36">
        <f>IF(ISBLANK(H1034),"",Long1[[#This Row],[Adj Close]]/H1034-1)</f>
        <v>2.4215672646203057E-2</v>
      </c>
      <c r="P1033" s="40">
        <v>37858</v>
      </c>
      <c r="Q1033" s="38">
        <v>6.187208</v>
      </c>
      <c r="R1033" s="39">
        <f>IF(ISBLANK(Q1034),"",Long4[[#This Row],[Adj Close]]/Q1034-1)</f>
        <v>-2.0996986189828371E-2</v>
      </c>
      <c r="V1033" s="40">
        <v>37858</v>
      </c>
      <c r="W1033" s="38">
        <v>4.6849999999999996</v>
      </c>
      <c r="X1033" s="39">
        <f>IF(ISBLANK(W1034),"",Long6[[#This Row],[Adj Close]]/W1034-1)</f>
        <v>6.1155152887882203E-2</v>
      </c>
      <c r="AE1033" s="32">
        <v>37858</v>
      </c>
      <c r="AF1033" s="47">
        <v>27.040689</v>
      </c>
      <c r="AG1033" s="36">
        <f>IF(ISBLANK(AF1034),"",Short0[[#This Row],[Adj Close]]/AF1034-1)</f>
        <v>-1.102970031818129E-2</v>
      </c>
      <c r="AH1033" s="40">
        <v>37858</v>
      </c>
      <c r="AI1033" s="42">
        <v>21.844801</v>
      </c>
      <c r="AJ1033" s="39">
        <f>IF(ISBLANK(AH1034),"",Short1[[#This Row],[Adj Close]]/AH1034-1)</f>
        <v>-0.99942287387387385</v>
      </c>
      <c r="AN1033" s="40">
        <v>37858</v>
      </c>
      <c r="AO1033" s="42">
        <v>21.416868000000001</v>
      </c>
      <c r="AP1033" s="39">
        <f>IF(ISBLANK(AO1034),"",Short3[[#This Row],[Adj Close]]/AO1034-1)</f>
        <v>-2.3343007542928396E-2</v>
      </c>
      <c r="AT1033" s="40">
        <v>37858</v>
      </c>
      <c r="AU1033" s="42">
        <v>6.1907769999999998</v>
      </c>
      <c r="AV1033" s="39">
        <f>IF(ISBLANK(AU1034),"",Short5[[#This Row],[Adj Close]]/AU1034-1)</f>
        <v>1.1627517455737646E-2</v>
      </c>
      <c r="AZ1033" s="40">
        <v>37858</v>
      </c>
      <c r="BA1033" s="42">
        <v>8.2735819999999993</v>
      </c>
      <c r="BB1033" s="39">
        <f>IF(ISBLANK(BA1034),"",Short7[[#This Row],[Adj Close]]/BA1034-1)</f>
        <v>-5.6666491839764466E-2</v>
      </c>
    </row>
    <row r="1034" spans="1:54" x14ac:dyDescent="0.25">
      <c r="A1034" s="40">
        <v>37851</v>
      </c>
      <c r="B1034" s="42">
        <v>993.05999799999995</v>
      </c>
      <c r="C1034" s="39">
        <f>IF(ISBLANK(B1035), "", GSPC[[#This Row],[Adj Close]]/B1035-1)</f>
        <v>2.4125238888963452E-3</v>
      </c>
      <c r="G1034" s="32">
        <v>37851</v>
      </c>
      <c r="H1034">
        <v>10.797883000000001</v>
      </c>
      <c r="I1034" s="36">
        <f>IF(ISBLANK(H1035),"",Long1[[#This Row],[Adj Close]]/H1035-1)</f>
        <v>3.3452426983756389E-2</v>
      </c>
      <c r="P1034" s="40">
        <v>37851</v>
      </c>
      <c r="Q1034" s="38">
        <v>6.3199069999999997</v>
      </c>
      <c r="R1034" s="39">
        <f>IF(ISBLANK(Q1035),"",Long4[[#This Row],[Adj Close]]/Q1035-1)</f>
        <v>2.1039736227130845E-3</v>
      </c>
      <c r="V1034" s="40">
        <v>37851</v>
      </c>
      <c r="W1034" s="38">
        <v>4.415</v>
      </c>
      <c r="X1034" s="39">
        <f>IF(ISBLANK(W1035),"",Long6[[#This Row],[Adj Close]]/W1035-1)</f>
        <v>6.2678062678063196E-3</v>
      </c>
      <c r="AE1034" s="32">
        <v>37851</v>
      </c>
      <c r="AF1034" s="47">
        <v>27.342265999999999</v>
      </c>
      <c r="AG1034" s="36">
        <f>IF(ISBLANK(AF1035),"",Short0[[#This Row],[Adj Close]]/AF1035-1)</f>
        <v>3.0616031905288166E-2</v>
      </c>
      <c r="AH1034" s="40">
        <v>37851</v>
      </c>
      <c r="AI1034" s="42">
        <v>21.034178000000001</v>
      </c>
      <c r="AJ1034" s="39">
        <f>IF(ISBLANK(AH1035),"",Short1[[#This Row],[Adj Close]]/AH1035-1)</f>
        <v>-0.99944418724236339</v>
      </c>
      <c r="AN1034" s="40">
        <v>37851</v>
      </c>
      <c r="AO1034" s="42">
        <v>21.928750999999998</v>
      </c>
      <c r="AP1034" s="39">
        <f>IF(ISBLANK(AO1035),"",Short3[[#This Row],[Adj Close]]/AO1035-1)</f>
        <v>6.7602357641746824E-2</v>
      </c>
      <c r="AT1034" s="40">
        <v>37851</v>
      </c>
      <c r="AU1034" s="42">
        <v>6.1196210000000004</v>
      </c>
      <c r="AV1034" s="39">
        <f>IF(ISBLANK(AU1035),"",Short5[[#This Row],[Adj Close]]/AU1035-1)</f>
        <v>6.3187292387663518E-2</v>
      </c>
      <c r="AZ1034" s="40">
        <v>37851</v>
      </c>
      <c r="BA1034" s="42">
        <v>8.7705800000000007</v>
      </c>
      <c r="BB1034" s="39">
        <f>IF(ISBLANK(BA1035),"",Short7[[#This Row],[Adj Close]]/BA1035-1)</f>
        <v>2.8571643017533566E-2</v>
      </c>
    </row>
    <row r="1035" spans="1:54" x14ac:dyDescent="0.25">
      <c r="A1035" s="40">
        <v>37844</v>
      </c>
      <c r="B1035" s="42">
        <v>990.669983</v>
      </c>
      <c r="C1035" s="39">
        <f>IF(ISBLANK(B1036), "", GSPC[[#This Row],[Adj Close]]/B1036-1)</f>
        <v>1.3379796886982875E-2</v>
      </c>
      <c r="G1035" s="32">
        <v>37844</v>
      </c>
      <c r="H1035">
        <v>10.448359999999999</v>
      </c>
      <c r="I1035" s="36">
        <f>IF(ISBLANK(H1036),"",Long1[[#This Row],[Adj Close]]/H1036-1)</f>
        <v>1.5343614235443503E-3</v>
      </c>
      <c r="P1035" s="40">
        <v>37844</v>
      </c>
      <c r="Q1035" s="38">
        <v>6.3066380000000004</v>
      </c>
      <c r="R1035" s="39">
        <f>IF(ISBLANK(Q1036),"",Long4[[#This Row],[Adj Close]]/Q1036-1)</f>
        <v>1.8211155242764621E-2</v>
      </c>
      <c r="V1035" s="40">
        <v>37844</v>
      </c>
      <c r="W1035" s="38">
        <v>4.3875000000000002</v>
      </c>
      <c r="X1035" s="39">
        <f>IF(ISBLANK(W1036),"",Long6[[#This Row],[Adj Close]]/W1036-1)</f>
        <v>3.2352941176470695E-2</v>
      </c>
      <c r="AE1035" s="32">
        <v>37844</v>
      </c>
      <c r="AF1035" s="47">
        <v>26.530021999999999</v>
      </c>
      <c r="AG1035" s="36">
        <f>IF(ISBLANK(AF1036),"",Short0[[#This Row],[Adj Close]]/AF1036-1)</f>
        <v>-2.3386972891225377E-2</v>
      </c>
      <c r="AH1035" s="40">
        <v>37844</v>
      </c>
      <c r="AI1035" s="42">
        <v>20.714963999999998</v>
      </c>
      <c r="AJ1035" s="39">
        <f>IF(ISBLANK(AH1036),"",Short1[[#This Row],[Adj Close]]/AH1036-1)</f>
        <v>-0.99945252097153581</v>
      </c>
      <c r="AN1035" s="40">
        <v>37844</v>
      </c>
      <c r="AO1035" s="42">
        <v>20.540185999999999</v>
      </c>
      <c r="AP1035" s="39">
        <f>IF(ISBLANK(AO1036),"",Short3[[#This Row],[Adj Close]]/AO1036-1)</f>
        <v>2.2554439329616427E-2</v>
      </c>
      <c r="AT1035" s="40">
        <v>37844</v>
      </c>
      <c r="AU1035" s="42">
        <v>5.7559199999999997</v>
      </c>
      <c r="AV1035" s="39">
        <f>IF(ISBLANK(AU1036),"",Short5[[#This Row],[Adj Close]]/AU1036-1)</f>
        <v>6.1224625252150222E-2</v>
      </c>
      <c r="AZ1035" s="40">
        <v>37844</v>
      </c>
      <c r="BA1035" s="42">
        <v>8.5269510000000004</v>
      </c>
      <c r="BB1035" s="39">
        <f>IF(ISBLANK(BA1036),"",Short7[[#This Row],[Adj Close]]/BA1036-1)</f>
        <v>5.1682596988892326E-2</v>
      </c>
    </row>
    <row r="1036" spans="1:54" x14ac:dyDescent="0.25">
      <c r="A1036" s="40">
        <v>37837</v>
      </c>
      <c r="B1036" s="42">
        <v>977.59002699999996</v>
      </c>
      <c r="C1036" s="39">
        <f>IF(ISBLANK(B1037), "", GSPC[[#This Row],[Adj Close]]/B1037-1)</f>
        <v>-2.6118420010364796E-3</v>
      </c>
      <c r="G1036" s="32">
        <v>37837</v>
      </c>
      <c r="H1036">
        <v>10.432353000000001</v>
      </c>
      <c r="I1036" s="36">
        <f>IF(ISBLANK(H1037),"",Long1[[#This Row],[Adj Close]]/H1037-1)</f>
        <v>4.375606051620462E-3</v>
      </c>
      <c r="P1036" s="40">
        <v>37837</v>
      </c>
      <c r="Q1036" s="38">
        <v>6.1938409999999999</v>
      </c>
      <c r="R1036" s="39">
        <f>IF(ISBLANK(Q1037),"",Long4[[#This Row],[Adj Close]]/Q1037-1)</f>
        <v>1.8548450620427648E-2</v>
      </c>
      <c r="V1036" s="40">
        <v>37837</v>
      </c>
      <c r="W1036" s="38">
        <v>4.25</v>
      </c>
      <c r="X1036" s="39">
        <f>IF(ISBLANK(W1037),"",Long6[[#This Row],[Adj Close]]/W1037-1)</f>
        <v>-7.3569482288828425E-2</v>
      </c>
      <c r="AE1036" s="32">
        <v>37837</v>
      </c>
      <c r="AF1036" s="47">
        <v>27.165337000000001</v>
      </c>
      <c r="AG1036" s="36">
        <f>IF(ISBLANK(AF1037),"",Short0[[#This Row],[Adj Close]]/AF1037-1)</f>
        <v>6.9200228471065328E-2</v>
      </c>
      <c r="AH1036" s="40">
        <v>37837</v>
      </c>
      <c r="AI1036" s="42">
        <v>20.118549000000002</v>
      </c>
      <c r="AJ1036" s="39">
        <f>IF(ISBLANK(AH1037),"",Short1[[#This Row],[Adj Close]]/AH1037-1)</f>
        <v>-0.99946818532910386</v>
      </c>
      <c r="AN1036" s="40">
        <v>37837</v>
      </c>
      <c r="AO1036" s="42">
        <v>20.087132</v>
      </c>
      <c r="AP1036" s="39">
        <f>IF(ISBLANK(AO1037),"",Short3[[#This Row],[Adj Close]]/AO1037-1)</f>
        <v>1.7585413897753588E-2</v>
      </c>
      <c r="AT1036" s="40">
        <v>37837</v>
      </c>
      <c r="AU1036" s="42">
        <v>5.4238470000000003</v>
      </c>
      <c r="AV1036" s="39">
        <f>IF(ISBLANK(AU1037),"",Short5[[#This Row],[Adj Close]]/AU1037-1)</f>
        <v>-4.0559611514741523E-2</v>
      </c>
      <c r="AZ1036" s="40">
        <v>37837</v>
      </c>
      <c r="BA1036" s="42">
        <v>8.1079129999999999</v>
      </c>
      <c r="BB1036" s="39">
        <f>IF(ISBLANK(BA1037),"",Short7[[#This Row],[Adj Close]]/BA1037-1)</f>
        <v>3.6185366916376971E-3</v>
      </c>
    </row>
    <row r="1037" spans="1:54" x14ac:dyDescent="0.25">
      <c r="A1037" s="40">
        <v>37830</v>
      </c>
      <c r="B1037" s="42">
        <v>980.15002400000003</v>
      </c>
      <c r="C1037" s="39">
        <f>IF(ISBLANK(B1038), "", GSPC[[#This Row],[Adj Close]]/B1038-1)</f>
        <v>-1.8554461018425505E-2</v>
      </c>
      <c r="G1037" s="32">
        <v>37830</v>
      </c>
      <c r="H1037">
        <v>10.386903999999999</v>
      </c>
      <c r="I1037" s="36">
        <f>IF(ISBLANK(H1038),"",Long1[[#This Row],[Adj Close]]/H1038-1)</f>
        <v>-1.6679306592986221E-2</v>
      </c>
      <c r="P1037" s="40">
        <v>37830</v>
      </c>
      <c r="Q1037" s="38">
        <v>6.0810469999999999</v>
      </c>
      <c r="R1037" s="39">
        <f>IF(ISBLANK(Q1038),"",Long4[[#This Row],[Adj Close]]/Q1038-1)</f>
        <v>-3.3227711508221458E-2</v>
      </c>
      <c r="V1037" s="40">
        <v>37830</v>
      </c>
      <c r="W1037" s="38">
        <v>4.5875000000000004</v>
      </c>
      <c r="X1037" s="39">
        <f>IF(ISBLANK(W1038),"",Long6[[#This Row],[Adj Close]]/W1038-1)</f>
        <v>9.0963139120095127E-2</v>
      </c>
      <c r="AE1037" s="32">
        <v>37830</v>
      </c>
      <c r="AF1037" s="47">
        <v>25.407156000000001</v>
      </c>
      <c r="AG1037" s="36">
        <f>IF(ISBLANK(AF1038),"",Short0[[#This Row],[Adj Close]]/AF1038-1)</f>
        <v>-6.7846264809502954E-2</v>
      </c>
      <c r="AH1037" s="40">
        <v>37830</v>
      </c>
      <c r="AI1037" s="42">
        <v>17.997489999999999</v>
      </c>
      <c r="AJ1037" s="39">
        <f>IF(ISBLANK(AH1038),"",Short1[[#This Row],[Adj Close]]/AH1038-1)</f>
        <v>-0.99952416545488199</v>
      </c>
      <c r="AN1037" s="40">
        <v>37830</v>
      </c>
      <c r="AO1037" s="42">
        <v>19.739996000000001</v>
      </c>
      <c r="AP1037" s="39">
        <f>IF(ISBLANK(AO1038),"",Short3[[#This Row],[Adj Close]]/AO1038-1)</f>
        <v>2.8825571918205561E-2</v>
      </c>
      <c r="AT1037" s="40">
        <v>37830</v>
      </c>
      <c r="AU1037" s="42">
        <v>5.6531359999999999</v>
      </c>
      <c r="AV1037" s="39">
        <f>IF(ISBLANK(AU1038),"",Short5[[#This Row],[Adj Close]]/AU1038-1)</f>
        <v>-4.0268372060648483E-2</v>
      </c>
      <c r="AZ1037" s="40">
        <v>37830</v>
      </c>
      <c r="BA1037" s="42">
        <v>8.0786800000000003</v>
      </c>
      <c r="BB1037" s="39">
        <f>IF(ISBLANK(BA1038),"",Short7[[#This Row],[Adj Close]]/BA1038-1)</f>
        <v>-4.0509354246362705E-2</v>
      </c>
    </row>
    <row r="1038" spans="1:54" x14ac:dyDescent="0.25">
      <c r="A1038" s="40">
        <v>37823</v>
      </c>
      <c r="B1038" s="42">
        <v>998.67999299999997</v>
      </c>
      <c r="C1038" s="39">
        <f>IF(ISBLANK(B1039), "", GSPC[[#This Row],[Adj Close]]/B1039-1)</f>
        <v>5.396031452329364E-3</v>
      </c>
      <c r="G1038" s="32">
        <v>37823</v>
      </c>
      <c r="H1038">
        <v>10.563089</v>
      </c>
      <c r="I1038" s="36">
        <f>IF(ISBLANK(H1039),"",Long1[[#This Row],[Adj Close]]/H1039-1)</f>
        <v>1.3626117805335181E-2</v>
      </c>
      <c r="P1038" s="40">
        <v>37823</v>
      </c>
      <c r="Q1038" s="38">
        <v>6.2900510000000001</v>
      </c>
      <c r="R1038" s="39">
        <f>IF(ISBLANK(Q1039),"",Long4[[#This Row],[Adj Close]]/Q1039-1)</f>
        <v>4.7514645934593647E-2</v>
      </c>
      <c r="V1038" s="40">
        <v>37823</v>
      </c>
      <c r="W1038" s="38">
        <v>4.2050000000000001</v>
      </c>
      <c r="X1038" s="39">
        <f>IF(ISBLANK(W1039),"",Long6[[#This Row],[Adj Close]]/W1039-1)</f>
        <v>1.7867778439548676E-3</v>
      </c>
      <c r="AE1038" s="32">
        <v>37823</v>
      </c>
      <c r="AF1038" s="47">
        <v>27.256401</v>
      </c>
      <c r="AG1038" s="36">
        <f>IF(ISBLANK(AF1039),"",Short0[[#This Row],[Adj Close]]/AF1039-1)</f>
        <v>-8.0467276777859142E-3</v>
      </c>
      <c r="AH1038" s="40">
        <v>37823</v>
      </c>
      <c r="AI1038" s="42">
        <v>18.085691000000001</v>
      </c>
      <c r="AJ1038" s="39">
        <f>IF(ISBLANK(AH1039),"",Short1[[#This Row],[Adj Close]]/AH1039-1)</f>
        <v>-0.99952174500211555</v>
      </c>
      <c r="AN1038" s="40">
        <v>37823</v>
      </c>
      <c r="AO1038" s="42">
        <v>19.186921999999999</v>
      </c>
      <c r="AP1038" s="39">
        <f>IF(ISBLANK(AO1039),"",Short3[[#This Row],[Adj Close]]/AO1039-1)</f>
        <v>4.3115904686792383E-3</v>
      </c>
      <c r="AT1038" s="40">
        <v>37823</v>
      </c>
      <c r="AU1038" s="42">
        <v>5.8903299999999996</v>
      </c>
      <c r="AV1038" s="39">
        <f>IF(ISBLANK(AU1039),"",Short5[[#This Row],[Adj Close]]/AU1039-1)</f>
        <v>9.8820186938203713E-2</v>
      </c>
      <c r="AZ1038" s="40">
        <v>37823</v>
      </c>
      <c r="BA1038" s="42">
        <v>8.4197590000000009</v>
      </c>
      <c r="BB1038" s="39">
        <f>IF(ISBLANK(BA1039),"",Short7[[#This Row],[Adj Close]]/BA1039-1)</f>
        <v>-3.1390072108285816E-2</v>
      </c>
    </row>
    <row r="1039" spans="1:54" x14ac:dyDescent="0.25">
      <c r="A1039" s="40">
        <v>37816</v>
      </c>
      <c r="B1039" s="42">
        <v>993.32000700000003</v>
      </c>
      <c r="C1039" s="39">
        <f>IF(ISBLANK(B1040), "", GSPC[[#This Row],[Adj Close]]/B1040-1)</f>
        <v>-4.8289898486836291E-3</v>
      </c>
      <c r="G1039" s="32">
        <v>37816</v>
      </c>
      <c r="H1039">
        <v>10.42109</v>
      </c>
      <c r="I1039" s="36">
        <f>IF(ISBLANK(H1040),"",Long1[[#This Row],[Adj Close]]/H1040-1)</f>
        <v>3.988437535580136E-2</v>
      </c>
      <c r="P1039" s="40">
        <v>37816</v>
      </c>
      <c r="Q1039" s="38">
        <v>6.0047379999999997</v>
      </c>
      <c r="R1039" s="39">
        <f>IF(ISBLANK(Q1040),"",Long4[[#This Row],[Adj Close]]/Q1040-1)</f>
        <v>-3.3044265173423071E-3</v>
      </c>
      <c r="V1039" s="40">
        <v>37816</v>
      </c>
      <c r="W1039" s="38">
        <v>4.1974999999999998</v>
      </c>
      <c r="X1039" s="39">
        <f>IF(ISBLANK(W1040),"",Long6[[#This Row],[Adj Close]]/W1040-1)</f>
        <v>2.6911314984709334E-2</v>
      </c>
      <c r="AE1039" s="32">
        <v>37816</v>
      </c>
      <c r="AF1039" s="47">
        <v>27.477505000000001</v>
      </c>
      <c r="AG1039" s="36">
        <f>IF(ISBLANK(AF1040),"",Short0[[#This Row],[Adj Close]]/AF1040-1)</f>
        <v>-6.1255369274961335E-2</v>
      </c>
      <c r="AH1039" s="40">
        <v>37816</v>
      </c>
      <c r="AI1039" s="42">
        <v>18.656908000000001</v>
      </c>
      <c r="AJ1039" s="39">
        <f>IF(ISBLANK(AH1040),"",Short1[[#This Row],[Adj Close]]/AH1040-1)</f>
        <v>-0.99950654849374487</v>
      </c>
      <c r="AN1039" s="40">
        <v>37816</v>
      </c>
      <c r="AO1039" s="42">
        <v>19.104551000000001</v>
      </c>
      <c r="AP1039" s="39">
        <f>IF(ISBLANK(AO1040),"",Short3[[#This Row],[Adj Close]]/AO1040-1)</f>
        <v>-3.7640693890212185E-2</v>
      </c>
      <c r="AT1039" s="40">
        <v>37816</v>
      </c>
      <c r="AU1039" s="42">
        <v>5.360595</v>
      </c>
      <c r="AV1039" s="39">
        <f>IF(ISBLANK(AU1040),"",Short5[[#This Row],[Adj Close]]/AU1040-1)</f>
        <v>-5.0420275244812851E-2</v>
      </c>
      <c r="AZ1039" s="40">
        <v>37816</v>
      </c>
      <c r="BA1039" s="42">
        <v>8.6926210000000008</v>
      </c>
      <c r="BB1039" s="39">
        <f>IF(ISBLANK(BA1040),"",Short7[[#This Row],[Adj Close]]/BA1040-1)</f>
        <v>-2.1929844794775666E-2</v>
      </c>
    </row>
    <row r="1040" spans="1:54" x14ac:dyDescent="0.25">
      <c r="A1040" s="40">
        <v>37809</v>
      </c>
      <c r="B1040" s="42">
        <v>998.14001499999995</v>
      </c>
      <c r="C1040" s="39">
        <f>IF(ISBLANK(B1041), "", GSPC[[#This Row],[Adj Close]]/B1041-1)</f>
        <v>1.262047565035429E-2</v>
      </c>
      <c r="G1040" s="32">
        <v>37809</v>
      </c>
      <c r="H1040">
        <v>10.021393</v>
      </c>
      <c r="I1040" s="36">
        <f>IF(ISBLANK(H1041),"",Long1[[#This Row],[Adj Close]]/H1041-1)</f>
        <v>2.7223902248118659E-2</v>
      </c>
      <c r="P1040" s="40">
        <v>37809</v>
      </c>
      <c r="Q1040" s="38">
        <v>6.0246459999999997</v>
      </c>
      <c r="R1040" s="39">
        <f>IF(ISBLANK(Q1041),"",Long4[[#This Row],[Adj Close]]/Q1041-1)</f>
        <v>-4.4713522482184742E-2</v>
      </c>
      <c r="V1040" s="40">
        <v>37809</v>
      </c>
      <c r="W1040" s="38">
        <v>4.0875000000000004</v>
      </c>
      <c r="X1040" s="39">
        <f>IF(ISBLANK(W1041),"",Long6[[#This Row],[Adj Close]]/W1041-1)</f>
        <v>-6.6828675577156327E-3</v>
      </c>
      <c r="AE1040" s="32">
        <v>37809</v>
      </c>
      <c r="AF1040" s="47">
        <v>29.270479000000002</v>
      </c>
      <c r="AG1040" s="36">
        <f>IF(ISBLANK(AF1041),"",Short0[[#This Row],[Adj Close]]/AF1041-1)</f>
        <v>-1.1942272988422209E-2</v>
      </c>
      <c r="AH1040" s="40">
        <v>37809</v>
      </c>
      <c r="AI1040" s="42">
        <v>19.068527</v>
      </c>
      <c r="AJ1040" s="39">
        <f>IF(ISBLANK(AH1041),"",Short1[[#This Row],[Adj Close]]/AH1041-1)</f>
        <v>-0.99949556830326436</v>
      </c>
      <c r="AN1040" s="40">
        <v>37809</v>
      </c>
      <c r="AO1040" s="42">
        <v>19.851786000000001</v>
      </c>
      <c r="AP1040" s="39">
        <f>IF(ISBLANK(AO1041),"",Short3[[#This Row],[Adj Close]]/AO1041-1)</f>
        <v>-4.4192605836275156E-2</v>
      </c>
      <c r="AT1040" s="40">
        <v>37809</v>
      </c>
      <c r="AU1040" s="42">
        <v>5.6452289999999996</v>
      </c>
      <c r="AV1040" s="39">
        <f>IF(ISBLANK(AU1041),"",Short5[[#This Row],[Adj Close]]/AU1041-1)</f>
        <v>1.7094054051716601E-2</v>
      </c>
      <c r="AZ1040" s="40">
        <v>37809</v>
      </c>
      <c r="BA1040" s="42">
        <v>8.8875229999999998</v>
      </c>
      <c r="BB1040" s="39">
        <f>IF(ISBLANK(BA1041),"",Short7[[#This Row],[Adj Close]]/BA1041-1)</f>
        <v>6.6224542994588464E-3</v>
      </c>
    </row>
    <row r="1041" spans="1:54" x14ac:dyDescent="0.25">
      <c r="A1041" s="40">
        <v>37802</v>
      </c>
      <c r="B1041" s="42">
        <v>985.70001200000002</v>
      </c>
      <c r="C1041" s="39">
        <f>IF(ISBLANK(B1042), "", GSPC[[#This Row],[Adj Close]]/B1042-1)</f>
        <v>9.710968103110007E-3</v>
      </c>
      <c r="G1041" s="32">
        <v>37802</v>
      </c>
      <c r="H1041">
        <v>9.7558019999999992</v>
      </c>
      <c r="I1041" s="36">
        <f>IF(ISBLANK(H1042),"",Long1[[#This Row],[Adj Close]]/H1042-1)</f>
        <v>2.7027065916809256E-3</v>
      </c>
      <c r="P1041" s="40">
        <v>37802</v>
      </c>
      <c r="Q1041" s="38">
        <v>6.3066380000000004</v>
      </c>
      <c r="R1041" s="39">
        <f>IF(ISBLANK(Q1042),"",Long4[[#This Row],[Adj Close]]/Q1042-1)</f>
        <v>2.7012282840468416E-2</v>
      </c>
      <c r="V1041" s="40">
        <v>37802</v>
      </c>
      <c r="W1041" s="38">
        <v>4.1150000000000002</v>
      </c>
      <c r="X1041" s="39">
        <f>IF(ISBLANK(W1042),"",Long6[[#This Row],[Adj Close]]/W1042-1)</f>
        <v>-4.8004626951995255E-2</v>
      </c>
      <c r="AE1041" s="32">
        <v>37802</v>
      </c>
      <c r="AF1041" s="47">
        <v>29.62426</v>
      </c>
      <c r="AG1041" s="36">
        <f>IF(ISBLANK(AF1042),"",Short0[[#This Row],[Adj Close]]/AF1042-1)</f>
        <v>-1.3550559850126209E-3</v>
      </c>
      <c r="AH1041" s="40">
        <v>37802</v>
      </c>
      <c r="AI1041" s="42">
        <v>18.661116</v>
      </c>
      <c r="AJ1041" s="39">
        <f>IF(ISBLANK(AH1042),"",Short1[[#This Row],[Adj Close]]/AH1042-1)</f>
        <v>-0.99950625437227147</v>
      </c>
      <c r="AN1041" s="40">
        <v>37802</v>
      </c>
      <c r="AO1041" s="42">
        <v>20.769651</v>
      </c>
      <c r="AP1041" s="39">
        <f>IF(ISBLANK(AO1042),"",Short3[[#This Row],[Adj Close]]/AO1042-1)</f>
        <v>9.6720020673179974E-4</v>
      </c>
      <c r="AT1041" s="40">
        <v>37802</v>
      </c>
      <c r="AU1041" s="42">
        <v>5.550351</v>
      </c>
      <c r="AV1041" s="39">
        <f>IF(ISBLANK(AU1042),"",Short5[[#This Row],[Adj Close]]/AU1042-1)</f>
        <v>5.0898319237039358E-2</v>
      </c>
      <c r="AZ1041" s="40">
        <v>37802</v>
      </c>
      <c r="BA1041" s="42">
        <v>8.829053</v>
      </c>
      <c r="BB1041" s="39">
        <f>IF(ISBLANK(BA1042),"",Short7[[#This Row],[Adj Close]]/BA1042-1)</f>
        <v>-2.0540568724269792E-2</v>
      </c>
    </row>
    <row r="1042" spans="1:54" x14ac:dyDescent="0.25">
      <c r="A1042" s="40">
        <v>37795</v>
      </c>
      <c r="B1042" s="42">
        <v>976.21997099999999</v>
      </c>
      <c r="C1042" s="39">
        <f>IF(ISBLANK(B1043), "", GSPC[[#This Row],[Adj Close]]/B1043-1)</f>
        <v>-1.9554310037151579E-2</v>
      </c>
      <c r="G1042" s="32">
        <v>37795</v>
      </c>
      <c r="H1042">
        <v>9.7295060000000007</v>
      </c>
      <c r="I1042" s="36">
        <f>IF(ISBLANK(H1043),"",Long1[[#This Row],[Adj Close]]/H1043-1)</f>
        <v>-4.1202592057600906E-2</v>
      </c>
      <c r="P1042" s="40">
        <v>37795</v>
      </c>
      <c r="Q1042" s="38">
        <v>6.1407619999999996</v>
      </c>
      <c r="R1042" s="39">
        <f>IF(ISBLANK(Q1043),"",Long4[[#This Row],[Adj Close]]/Q1043-1)</f>
        <v>3.2523234090662267E-3</v>
      </c>
      <c r="V1042" s="40">
        <v>37795</v>
      </c>
      <c r="W1042" s="38">
        <v>4.3224999999999998</v>
      </c>
      <c r="X1042" s="39">
        <f>IF(ISBLANK(W1043),"",Long6[[#This Row],[Adj Close]]/W1043-1)</f>
        <v>1.2295081967213184E-2</v>
      </c>
      <c r="AE1042" s="32">
        <v>37795</v>
      </c>
      <c r="AF1042" s="47">
        <v>29.664456999999999</v>
      </c>
      <c r="AG1042" s="36">
        <f>IF(ISBLANK(AF1043),"",Short0[[#This Row],[Adj Close]]/AF1043-1)</f>
        <v>1.9008939254108181E-3</v>
      </c>
      <c r="AH1042" s="40">
        <v>37795</v>
      </c>
      <c r="AI1042" s="42">
        <v>18.270496000000001</v>
      </c>
      <c r="AJ1042" s="39">
        <f>IF(ISBLANK(AH1043),"",Short1[[#This Row],[Adj Close]]/AH1043-1)</f>
        <v>-0.9995165000529268</v>
      </c>
      <c r="AN1042" s="40">
        <v>37795</v>
      </c>
      <c r="AO1042" s="42">
        <v>20.749582</v>
      </c>
      <c r="AP1042" s="39">
        <f>IF(ISBLANK(AO1043),"",Short3[[#This Row],[Adj Close]]/AO1043-1)</f>
        <v>3.9152239020046276E-2</v>
      </c>
      <c r="AT1042" s="40">
        <v>37795</v>
      </c>
      <c r="AU1042" s="42">
        <v>5.2815300000000001</v>
      </c>
      <c r="AV1042" s="39">
        <f>IF(ISBLANK(AU1043),"",Short5[[#This Row],[Adj Close]]/AU1043-1)</f>
        <v>-0.13917524933052783</v>
      </c>
      <c r="AZ1042" s="40">
        <v>37795</v>
      </c>
      <c r="BA1042" s="42">
        <v>9.0142100000000003</v>
      </c>
      <c r="BB1042" s="39">
        <f>IF(ISBLANK(BA1043),"",Short7[[#This Row],[Adj Close]]/BA1043-1)</f>
        <v>7.8088815752885843E-2</v>
      </c>
    </row>
    <row r="1043" spans="1:54" x14ac:dyDescent="0.25">
      <c r="A1043" s="40">
        <v>37788</v>
      </c>
      <c r="B1043" s="42">
        <v>995.69000200000005</v>
      </c>
      <c r="C1043" s="39">
        <f>IF(ISBLANK(B1044), "", GSPC[[#This Row],[Adj Close]]/B1044-1)</f>
        <v>7.1615875900747916E-3</v>
      </c>
      <c r="G1043" s="32">
        <v>37788</v>
      </c>
      <c r="H1043">
        <v>10.147614000000001</v>
      </c>
      <c r="I1043" s="36">
        <f>IF(ISBLANK(H1044),"",Long1[[#This Row],[Adj Close]]/H1044-1)</f>
        <v>5.1212291322848991E-2</v>
      </c>
      <c r="P1043" s="40">
        <v>37788</v>
      </c>
      <c r="Q1043" s="38">
        <v>6.1208549999999997</v>
      </c>
      <c r="R1043" s="39">
        <f>IF(ISBLANK(Q1044),"",Long4[[#This Row],[Adj Close]]/Q1044-1)</f>
        <v>-4.8478828113523109E-2</v>
      </c>
      <c r="V1043" s="40">
        <v>37788</v>
      </c>
      <c r="W1043" s="38">
        <v>4.2699999999999996</v>
      </c>
      <c r="X1043" s="39">
        <f>IF(ISBLANK(W1044),"",Long6[[#This Row],[Adj Close]]/W1044-1)</f>
        <v>1.545778834720557E-2</v>
      </c>
      <c r="AE1043" s="32">
        <v>37788</v>
      </c>
      <c r="AF1043" s="47">
        <v>29.608174999999999</v>
      </c>
      <c r="AG1043" s="36">
        <f>IF(ISBLANK(AF1044),"",Short0[[#This Row],[Adj Close]]/AF1044-1)</f>
        <v>-2.1912621913751651E-2</v>
      </c>
      <c r="AH1043" s="40">
        <v>37788</v>
      </c>
      <c r="AI1043" s="42">
        <v>18.501508999999999</v>
      </c>
      <c r="AJ1043" s="39">
        <f>IF(ISBLANK(AH1044),"",Short1[[#This Row],[Adj Close]]/AH1044-1)</f>
        <v>-0.99951029594240492</v>
      </c>
      <c r="AN1043" s="40">
        <v>37788</v>
      </c>
      <c r="AO1043" s="42">
        <v>19.967797999999998</v>
      </c>
      <c r="AP1043" s="39">
        <f>IF(ISBLANK(AO1044),"",Short3[[#This Row],[Adj Close]]/AO1044-1)</f>
        <v>8.8375200067236648E-4</v>
      </c>
      <c r="AT1043" s="40">
        <v>37788</v>
      </c>
      <c r="AU1043" s="42">
        <v>6.1354300000000004</v>
      </c>
      <c r="AV1043" s="39">
        <f>IF(ISBLANK(AU1044),"",Short5[[#This Row],[Adj Close]]/AU1044-1)</f>
        <v>8.6830136192325824E-2</v>
      </c>
      <c r="AZ1043" s="40">
        <v>37788</v>
      </c>
      <c r="BA1043" s="42">
        <v>8.3612870000000008</v>
      </c>
      <c r="BB1043" s="39">
        <f>IF(ISBLANK(BA1044),"",Short7[[#This Row],[Adj Close]]/BA1044-1)</f>
        <v>-8.5287828520930087E-2</v>
      </c>
    </row>
    <row r="1044" spans="1:54" x14ac:dyDescent="0.25">
      <c r="A1044" s="40">
        <v>37781</v>
      </c>
      <c r="B1044" s="42">
        <v>988.60998500000005</v>
      </c>
      <c r="C1044" s="39">
        <f>IF(ISBLANK(B1045), "", GSPC[[#This Row],[Adj Close]]/B1045-1)</f>
        <v>8.605076044738702E-4</v>
      </c>
      <c r="G1044" s="32">
        <v>37781</v>
      </c>
      <c r="H1044">
        <v>9.6532490000000006</v>
      </c>
      <c r="I1044" s="36">
        <f>IF(ISBLANK(H1045),"",Long1[[#This Row],[Adj Close]]/H1045-1)</f>
        <v>-6.1605337697684281E-2</v>
      </c>
      <c r="P1044" s="40">
        <v>37781</v>
      </c>
      <c r="Q1044" s="38">
        <v>6.4327050000000003</v>
      </c>
      <c r="R1044" s="39">
        <f>IF(ISBLANK(Q1045),"",Long4[[#This Row],[Adj Close]]/Q1045-1)</f>
        <v>2.3299626899268011E-2</v>
      </c>
      <c r="V1044" s="40">
        <v>37781</v>
      </c>
      <c r="W1044" s="38">
        <v>4.2050000000000001</v>
      </c>
      <c r="X1044" s="39">
        <f>IF(ISBLANK(W1045),"",Long6[[#This Row],[Adj Close]]/W1045-1)</f>
        <v>-4.050199657729614E-2</v>
      </c>
      <c r="AE1044" s="32">
        <v>37781</v>
      </c>
      <c r="AF1044" s="47">
        <v>30.271502999999999</v>
      </c>
      <c r="AG1044" s="36">
        <f>IF(ISBLANK(AF1045),"",Short0[[#This Row],[Adj Close]]/AF1045-1)</f>
        <v>8.8150322210583054E-2</v>
      </c>
      <c r="AH1044" s="40">
        <v>37781</v>
      </c>
      <c r="AI1044" s="42">
        <v>17.539681999999999</v>
      </c>
      <c r="AJ1044" s="39">
        <f>IF(ISBLANK(AH1045),"",Short1[[#This Row],[Adj Close]]/AH1045-1)</f>
        <v>-0.99953566786678671</v>
      </c>
      <c r="AN1044" s="40">
        <v>37781</v>
      </c>
      <c r="AO1044" s="42">
        <v>19.950167</v>
      </c>
      <c r="AP1044" s="39">
        <f>IF(ISBLANK(AO1045),"",Short3[[#This Row],[Adj Close]]/AO1045-1)</f>
        <v>0.10951290066288832</v>
      </c>
      <c r="AT1044" s="40">
        <v>37781</v>
      </c>
      <c r="AU1044" s="42">
        <v>5.6452520000000002</v>
      </c>
      <c r="AV1044" s="39">
        <f>IF(ISBLANK(AU1045),"",Short5[[#This Row],[Adj Close]]/AU1045-1)</f>
        <v>-2.8493888561434977E-2</v>
      </c>
      <c r="AZ1044" s="40">
        <v>37781</v>
      </c>
      <c r="BA1044" s="42">
        <v>9.1408939999999994</v>
      </c>
      <c r="BB1044" s="39">
        <f>IF(ISBLANK(BA1045),"",Short7[[#This Row],[Adj Close]]/BA1045-1)</f>
        <v>-1.0651712814436776E-3</v>
      </c>
    </row>
    <row r="1045" spans="1:54" x14ac:dyDescent="0.25">
      <c r="A1045" s="40">
        <v>37774</v>
      </c>
      <c r="B1045" s="42">
        <v>987.76000999999997</v>
      </c>
      <c r="C1045" s="39">
        <f>IF(ISBLANK(B1046), "", GSPC[[#This Row],[Adj Close]]/B1046-1)</f>
        <v>2.5083263963669111E-2</v>
      </c>
      <c r="G1045" s="32">
        <v>37774</v>
      </c>
      <c r="H1045">
        <v>10.286982</v>
      </c>
      <c r="I1045" s="36">
        <f>IF(ISBLANK(H1046),"",Long1[[#This Row],[Adj Close]]/H1046-1)</f>
        <v>3.0768096660616084E-3</v>
      </c>
      <c r="P1045" s="40">
        <v>37774</v>
      </c>
      <c r="Q1045" s="38">
        <v>6.286238</v>
      </c>
      <c r="R1045" s="39">
        <f>IF(ISBLANK(Q1046),"",Long4[[#This Row],[Adj Close]]/Q1046-1)</f>
        <v>2.9810458815120677E-2</v>
      </c>
      <c r="V1045" s="40">
        <v>37774</v>
      </c>
      <c r="W1045" s="38">
        <v>4.3825000000000003</v>
      </c>
      <c r="X1045" s="39">
        <f>IF(ISBLANK(W1046),"",Long6[[#This Row],[Adj Close]]/W1046-1)</f>
        <v>8.8819875776397383E-2</v>
      </c>
      <c r="AE1045" s="32">
        <v>37774</v>
      </c>
      <c r="AF1045" s="47">
        <v>27.819229</v>
      </c>
      <c r="AG1045" s="36">
        <f>IF(ISBLANK(AF1046),"",Short0[[#This Row],[Adj Close]]/AF1046-1)</f>
        <v>3.2065555415609959E-2</v>
      </c>
      <c r="AH1045" s="40">
        <v>37774</v>
      </c>
      <c r="AI1045" s="42">
        <v>17.585882000000002</v>
      </c>
      <c r="AJ1045" s="39">
        <f>IF(ISBLANK(AH1046),"",Short1[[#This Row],[Adj Close]]/AH1046-1)</f>
        <v>-0.99953435851404671</v>
      </c>
      <c r="AN1045" s="40">
        <v>37774</v>
      </c>
      <c r="AO1045" s="42">
        <v>17.981013999999998</v>
      </c>
      <c r="AP1045" s="39">
        <f>IF(ISBLANK(AO1046),"",Short3[[#This Row],[Adj Close]]/AO1046-1)</f>
        <v>5.9210847592454652E-2</v>
      </c>
      <c r="AT1045" s="40">
        <v>37774</v>
      </c>
      <c r="AU1045" s="42">
        <v>5.8108250000000004</v>
      </c>
      <c r="AV1045" s="39">
        <f>IF(ISBLANK(AU1046),"",Short5[[#This Row],[Adj Close]]/AU1046-1)</f>
        <v>-0.15675045867858473</v>
      </c>
      <c r="AZ1045" s="40">
        <v>37774</v>
      </c>
      <c r="BA1045" s="42">
        <v>9.1506410000000002</v>
      </c>
      <c r="BB1045" s="39">
        <f>IF(ISBLANK(BA1046),"",Short7[[#This Row],[Adj Close]]/BA1046-1)</f>
        <v>-8.3007648483230612E-2</v>
      </c>
    </row>
    <row r="1046" spans="1:54" x14ac:dyDescent="0.25">
      <c r="A1046" s="40">
        <v>37767</v>
      </c>
      <c r="B1046" s="42">
        <v>963.59002699999996</v>
      </c>
      <c r="C1046" s="39">
        <f>IF(ISBLANK(B1047), "", GSPC[[#This Row],[Adj Close]]/B1047-1)</f>
        <v>3.2543298411688237E-2</v>
      </c>
      <c r="G1046" s="32">
        <v>37767</v>
      </c>
      <c r="H1046">
        <v>10.255428</v>
      </c>
      <c r="I1046" s="36">
        <f>IF(ISBLANK(H1047),"",Long1[[#This Row],[Adj Close]]/H1047-1)</f>
        <v>2.2548573267757277E-2</v>
      </c>
      <c r="P1046" s="40">
        <v>37767</v>
      </c>
      <c r="Q1046" s="38">
        <v>6.1042670000000001</v>
      </c>
      <c r="R1046" s="39">
        <f>IF(ISBLANK(Q1047),"",Long4[[#This Row],[Adj Close]]/Q1047-1)</f>
        <v>5.4498466525452205E-3</v>
      </c>
      <c r="V1046" s="40">
        <v>37767</v>
      </c>
      <c r="W1046" s="38">
        <v>4.0250000000000004</v>
      </c>
      <c r="X1046" s="39">
        <f>IF(ISBLANK(W1047),"",Long6[[#This Row],[Adj Close]]/W1047-1)</f>
        <v>6.0606060606060774E-2</v>
      </c>
      <c r="AE1046" s="32">
        <v>37767</v>
      </c>
      <c r="AF1046" s="47">
        <v>26.954905</v>
      </c>
      <c r="AG1046" s="36">
        <f>IF(ISBLANK(AF1047),"",Short0[[#This Row],[Adj Close]]/AF1047-1)</f>
        <v>6.0750210999721332E-2</v>
      </c>
      <c r="AH1046" s="40">
        <v>37767</v>
      </c>
      <c r="AI1046" s="42">
        <v>16.254439999999999</v>
      </c>
      <c r="AJ1046" s="39">
        <f>IF(ISBLANK(AH1047),"",Short1[[#This Row],[Adj Close]]/AH1047-1)</f>
        <v>-0.99956953283898309</v>
      </c>
      <c r="AN1046" s="40">
        <v>37767</v>
      </c>
      <c r="AO1046" s="42">
        <v>16.975859</v>
      </c>
      <c r="AP1046" s="39">
        <f>IF(ISBLANK(AO1047),"",Short3[[#This Row],[Adj Close]]/AO1047-1)</f>
        <v>-2.7628093702068979E-3</v>
      </c>
      <c r="AT1046" s="40">
        <v>37767</v>
      </c>
      <c r="AU1046" s="42">
        <v>6.8909909999999996</v>
      </c>
      <c r="AV1046" s="39">
        <f>IF(ISBLANK(AU1047),"",Short5[[#This Row],[Adj Close]]/AU1047-1)</f>
        <v>-6.6239113561515905E-2</v>
      </c>
      <c r="AZ1046" s="40">
        <v>37767</v>
      </c>
      <c r="BA1046" s="42">
        <v>9.9789720000000006</v>
      </c>
      <c r="BB1046" s="39">
        <f>IF(ISBLANK(BA1047),"",Short7[[#This Row],[Adj Close]]/BA1047-1)</f>
        <v>7.0010447079905669E-2</v>
      </c>
    </row>
    <row r="1047" spans="1:54" x14ac:dyDescent="0.25">
      <c r="A1047" s="40">
        <v>37760</v>
      </c>
      <c r="B1047" s="42">
        <v>933.21997099999999</v>
      </c>
      <c r="C1047" s="39">
        <f>IF(ISBLANK(B1048), "", GSPC[[#This Row],[Adj Close]]/B1048-1)</f>
        <v>-1.1733577402099904E-2</v>
      </c>
      <c r="G1047" s="32">
        <v>37760</v>
      </c>
      <c r="H1047">
        <v>10.029282</v>
      </c>
      <c r="I1047" s="36">
        <f>IF(ISBLANK(H1048),"",Long1[[#This Row],[Adj Close]]/H1048-1)</f>
        <v>-7.4046756138803183E-2</v>
      </c>
      <c r="P1047" s="40">
        <v>37760</v>
      </c>
      <c r="Q1047" s="38">
        <v>6.07118</v>
      </c>
      <c r="R1047" s="39">
        <f>IF(ISBLANK(Q1048),"",Long4[[#This Row],[Adj Close]]/Q1048-1)</f>
        <v>4.2021520170096194E-2</v>
      </c>
      <c r="V1047" s="40">
        <v>37760</v>
      </c>
      <c r="W1047" s="38">
        <v>3.7949999999999999</v>
      </c>
      <c r="X1047" s="39">
        <f>IF(ISBLANK(W1048),"",Long6[[#This Row],[Adj Close]]/W1048-1)</f>
        <v>-7.6080340839926985E-2</v>
      </c>
      <c r="AE1047" s="32">
        <v>37760</v>
      </c>
      <c r="AF1047" s="47">
        <v>25.411171</v>
      </c>
      <c r="AG1047" s="36">
        <f>IF(ISBLANK(AF1048),"",Short0[[#This Row],[Adj Close]]/AF1048-1)</f>
        <v>5.3500212348658982E-2</v>
      </c>
      <c r="AH1047" s="40">
        <v>37760</v>
      </c>
      <c r="AI1047" s="42">
        <v>14.8726</v>
      </c>
      <c r="AJ1047" s="39">
        <f>IF(ISBLANK(AH1048),"",Short1[[#This Row],[Adj Close]]/AH1048-1)</f>
        <v>-0.99960605514793521</v>
      </c>
      <c r="AN1047" s="40">
        <v>37760</v>
      </c>
      <c r="AO1047" s="42">
        <v>17.02289</v>
      </c>
      <c r="AP1047" s="39">
        <f>IF(ISBLANK(AO1048),"",Short3[[#This Row],[Adj Close]]/AO1048-1)</f>
        <v>3.4285859064623558E-2</v>
      </c>
      <c r="AT1047" s="40">
        <v>37760</v>
      </c>
      <c r="AU1047" s="42">
        <v>7.3798240000000002</v>
      </c>
      <c r="AV1047" s="39">
        <f>IF(ISBLANK(AU1048),"",Short5[[#This Row],[Adj Close]]/AU1048-1)</f>
        <v>-4.0000291388974429E-2</v>
      </c>
      <c r="AZ1047" s="40">
        <v>37760</v>
      </c>
      <c r="BA1047" s="42">
        <v>9.3260509999999996</v>
      </c>
      <c r="BB1047" s="39">
        <f>IF(ISBLANK(BA1048),"",Short7[[#This Row],[Adj Close]]/BA1048-1)</f>
        <v>-0.10560754914504278</v>
      </c>
    </row>
    <row r="1048" spans="1:54" x14ac:dyDescent="0.25">
      <c r="A1048" s="40">
        <v>37753</v>
      </c>
      <c r="B1048" s="42">
        <v>944.29998799999998</v>
      </c>
      <c r="C1048" s="39">
        <f>IF(ISBLANK(B1049), "", GSPC[[#This Row],[Adj Close]]/B1049-1)</f>
        <v>1.1666915198044414E-2</v>
      </c>
      <c r="G1048" s="32">
        <v>37753</v>
      </c>
      <c r="H1048">
        <v>10.831305</v>
      </c>
      <c r="I1048" s="36">
        <f>IF(ISBLANK(H1049),"",Long1[[#This Row],[Adj Close]]/H1049-1)</f>
        <v>6.3516386341617492E-2</v>
      </c>
      <c r="P1048" s="40">
        <v>37753</v>
      </c>
      <c r="Q1048" s="38">
        <v>5.8263480000000003</v>
      </c>
      <c r="R1048" s="39">
        <f>IF(ISBLANK(Q1049),"",Long4[[#This Row],[Adj Close]]/Q1049-1)</f>
        <v>1.6743682814463146E-2</v>
      </c>
      <c r="V1048" s="40">
        <v>37753</v>
      </c>
      <c r="W1048" s="38">
        <v>4.1074999999999999</v>
      </c>
      <c r="X1048" s="39">
        <f>IF(ISBLANK(W1049),"",Long6[[#This Row],[Adj Close]]/W1049-1)</f>
        <v>3.9215686274509665E-2</v>
      </c>
      <c r="AE1048" s="32">
        <v>37753</v>
      </c>
      <c r="AF1048" s="47">
        <v>24.120708</v>
      </c>
      <c r="AG1048" s="36">
        <f>IF(ISBLANK(AF1049),"",Short0[[#This Row],[Adj Close]]/AF1049-1)</f>
        <v>2.9159077979040271E-2</v>
      </c>
      <c r="AH1048" s="40">
        <v>37753</v>
      </c>
      <c r="AI1048" s="42">
        <v>15.406022999999999</v>
      </c>
      <c r="AJ1048" s="39">
        <f>IF(ISBLANK(AH1049),"",Short1[[#This Row],[Adj Close]]/AH1049-1)</f>
        <v>-0.99959185018280083</v>
      </c>
      <c r="AN1048" s="40">
        <v>37753</v>
      </c>
      <c r="AO1048" s="42">
        <v>16.458593</v>
      </c>
      <c r="AP1048" s="39">
        <f>IF(ISBLANK(AO1049),"",Short3[[#This Row],[Adj Close]]/AO1049-1)</f>
        <v>1.5228432971368777E-2</v>
      </c>
      <c r="AT1048" s="40">
        <v>37753</v>
      </c>
      <c r="AU1048" s="42">
        <v>7.6873189999999996</v>
      </c>
      <c r="AV1048" s="39">
        <f>IF(ISBLANK(AU1049),"",Short5[[#This Row],[Adj Close]]/AU1049-1)</f>
        <v>-2.9850881887889757E-2</v>
      </c>
      <c r="AZ1048" s="40">
        <v>37753</v>
      </c>
      <c r="BA1048" s="42">
        <v>10.427246999999999</v>
      </c>
      <c r="BB1048" s="39">
        <f>IF(ISBLANK(BA1049),"",Short7[[#This Row],[Adj Close]]/BA1049-1)</f>
        <v>7.6458653641966468E-2</v>
      </c>
    </row>
    <row r="1049" spans="1:54" x14ac:dyDescent="0.25">
      <c r="A1049" s="40">
        <v>37746</v>
      </c>
      <c r="B1049" s="42">
        <v>933.40997300000004</v>
      </c>
      <c r="C1049" s="39">
        <f>IF(ISBLANK(B1050), "", GSPC[[#This Row],[Adj Close]]/B1050-1)</f>
        <v>3.5802898020977914E-3</v>
      </c>
      <c r="G1049" s="32">
        <v>37746</v>
      </c>
      <c r="H1049">
        <v>10.184426999999999</v>
      </c>
      <c r="I1049" s="36">
        <f>IF(ISBLANK(H1050),"",Long1[[#This Row],[Adj Close]]/H1050-1)</f>
        <v>-9.4628126944895641E-3</v>
      </c>
      <c r="P1049" s="40">
        <v>37746</v>
      </c>
      <c r="Q1049" s="38">
        <v>5.7304000000000004</v>
      </c>
      <c r="R1049" s="39">
        <f>IF(ISBLANK(Q1050),"",Long4[[#This Row],[Adj Close]]/Q1050-1)</f>
        <v>2.3640332543774178E-2</v>
      </c>
      <c r="V1049" s="40">
        <v>37746</v>
      </c>
      <c r="W1049" s="38">
        <v>3.9525000000000001</v>
      </c>
      <c r="X1049" s="39">
        <f>IF(ISBLANK(W1050),"",Long6[[#This Row],[Adj Close]]/W1050-1)</f>
        <v>-4.1818181818181754E-2</v>
      </c>
      <c r="AE1049" s="32">
        <v>37746</v>
      </c>
      <c r="AF1049" s="47">
        <v>23.437297999999998</v>
      </c>
      <c r="AG1049" s="36">
        <f>IF(ISBLANK(AF1050),"",Short0[[#This Row],[Adj Close]]/AF1050-1)</f>
        <v>8.4507796955254122E-2</v>
      </c>
      <c r="AH1049" s="40">
        <v>37746</v>
      </c>
      <c r="AI1049" s="42">
        <v>15.057411999999999</v>
      </c>
      <c r="AJ1049" s="39">
        <f>IF(ISBLANK(AH1050),"",Short1[[#This Row],[Adj Close]]/AH1050-1)</f>
        <v>-0.99960101189750661</v>
      </c>
      <c r="AN1049" s="40">
        <v>37746</v>
      </c>
      <c r="AO1049" s="42">
        <v>16.211714000000001</v>
      </c>
      <c r="AP1049" s="39">
        <f>IF(ISBLANK(AO1050),"",Short3[[#This Row],[Adj Close]]/AO1050-1)</f>
        <v>-4.7652073179113463E-2</v>
      </c>
      <c r="AT1049" s="40">
        <v>37746</v>
      </c>
      <c r="AU1049" s="42">
        <v>7.9238530000000003</v>
      </c>
      <c r="AV1049" s="39">
        <f>IF(ISBLANK(AU1050),"",Short5[[#This Row],[Adj Close]]/AU1050-1)</f>
        <v>8.8841136312824753E-2</v>
      </c>
      <c r="AZ1049" s="40">
        <v>37746</v>
      </c>
      <c r="BA1049" s="42">
        <v>9.6866210000000006</v>
      </c>
      <c r="BB1049" s="39">
        <f>IF(ISBLANK(BA1050),"",Short7[[#This Row],[Adj Close]]/BA1050-1)</f>
        <v>6.0728170964496897E-3</v>
      </c>
    </row>
    <row r="1050" spans="1:54" x14ac:dyDescent="0.25">
      <c r="A1050" s="40">
        <v>37739</v>
      </c>
      <c r="B1050" s="42">
        <v>930.080017</v>
      </c>
      <c r="C1050" s="39">
        <f>IF(ISBLANK(B1051), "", GSPC[[#This Row],[Adj Close]]/B1051-1)</f>
        <v>3.4790466360611338E-2</v>
      </c>
      <c r="G1050" s="32">
        <v>37739</v>
      </c>
      <c r="H1050">
        <v>10.281720999999999</v>
      </c>
      <c r="I1050" s="36">
        <f>IF(ISBLANK(H1051),"",Long1[[#This Row],[Adj Close]]/H1051-1)</f>
        <v>5.7042792683732912E-2</v>
      </c>
      <c r="P1050" s="40">
        <v>37739</v>
      </c>
      <c r="Q1050" s="38">
        <v>5.5980600000000003</v>
      </c>
      <c r="R1050" s="39">
        <f>IF(ISBLANK(Q1051),"",Long4[[#This Row],[Adj Close]]/Q1051-1)</f>
        <v>2.4833361098855589E-2</v>
      </c>
      <c r="V1050" s="40">
        <v>37739</v>
      </c>
      <c r="W1050" s="38">
        <v>4.125</v>
      </c>
      <c r="X1050" s="39">
        <f>IF(ISBLANK(W1051),"",Long6[[#This Row],[Adj Close]]/W1051-1)</f>
        <v>0.22222222222222232</v>
      </c>
      <c r="AE1050" s="32">
        <v>37739</v>
      </c>
      <c r="AF1050" s="47">
        <v>21.611000000000001</v>
      </c>
      <c r="AG1050" s="36">
        <f>IF(ISBLANK(AF1051),"",Short0[[#This Row],[Adj Close]]/AF1051-1)</f>
        <v>0.11361030595813215</v>
      </c>
      <c r="AH1050" s="40">
        <v>37739</v>
      </c>
      <c r="AI1050" s="42">
        <v>14.381197999999999</v>
      </c>
      <c r="AJ1050" s="39">
        <f>IF(ISBLANK(AH1051),"",Short1[[#This Row],[Adj Close]]/AH1051-1)</f>
        <v>-0.9996188593766564</v>
      </c>
      <c r="AN1050" s="40">
        <v>37739</v>
      </c>
      <c r="AO1050" s="42">
        <v>17.02289</v>
      </c>
      <c r="AP1050" s="39">
        <f>IF(ISBLANK(AO1051),"",Short3[[#This Row],[Adj Close]]/AO1051-1)</f>
        <v>7.8183469211845491E-2</v>
      </c>
      <c r="AT1050" s="40">
        <v>37739</v>
      </c>
      <c r="AU1050" s="42">
        <v>7.2773269999999997</v>
      </c>
      <c r="AV1050" s="39">
        <f>IF(ISBLANK(AU1051),"",Short5[[#This Row],[Adj Close]]/AU1051-1)</f>
        <v>1.2061726176800791E-2</v>
      </c>
      <c r="AZ1050" s="40">
        <v>37739</v>
      </c>
      <c r="BA1050" s="42">
        <v>9.6281510000000008</v>
      </c>
      <c r="BB1050" s="39">
        <f>IF(ISBLANK(BA1051),"",Short7[[#This Row],[Adj Close]]/BA1051-1)</f>
        <v>0.13824924453851706</v>
      </c>
    </row>
    <row r="1051" spans="1:54" x14ac:dyDescent="0.25">
      <c r="A1051" s="40">
        <v>37732</v>
      </c>
      <c r="B1051" s="42">
        <v>898.80999799999995</v>
      </c>
      <c r="C1051" s="39">
        <f>IF(ISBLANK(B1052), "", GSPC[[#This Row],[Adj Close]]/B1052-1)</f>
        <v>5.8528401491770854E-3</v>
      </c>
      <c r="G1051" s="32">
        <v>37732</v>
      </c>
      <c r="H1051">
        <v>9.7268729999999994</v>
      </c>
      <c r="I1051" s="36">
        <f>IF(ISBLANK(H1052),"",Long1[[#This Row],[Adj Close]]/H1052-1)</f>
        <v>-5.6618286888772462E-2</v>
      </c>
      <c r="P1051" s="40">
        <v>37732</v>
      </c>
      <c r="Q1051" s="38">
        <v>5.4624100000000002</v>
      </c>
      <c r="R1051" s="39">
        <f>IF(ISBLANK(Q1052),"",Long4[[#This Row],[Adj Close]]/Q1052-1)</f>
        <v>-1.6090982597717463E-2</v>
      </c>
      <c r="V1051" s="40">
        <v>37732</v>
      </c>
      <c r="W1051" s="38">
        <v>3.375</v>
      </c>
      <c r="X1051" s="39">
        <f>IF(ISBLANK(W1052),"",Long6[[#This Row],[Adj Close]]/W1052-1)</f>
        <v>9.9348534201954442E-2</v>
      </c>
      <c r="AE1051" s="32">
        <v>37732</v>
      </c>
      <c r="AF1051" s="47">
        <v>19.40625</v>
      </c>
      <c r="AG1051" s="36">
        <f>IF(ISBLANK(AF1052),"",Short0[[#This Row],[Adj Close]]/AF1052-1)</f>
        <v>-9.3285455534788841E-2</v>
      </c>
      <c r="AH1051" s="40">
        <v>37732</v>
      </c>
      <c r="AI1051" s="42">
        <v>13.776372</v>
      </c>
      <c r="AJ1051" s="39">
        <f>IF(ISBLANK(AH1052),"",Short1[[#This Row],[Adj Close]]/AH1052-1)</f>
        <v>-0.99963482115308155</v>
      </c>
      <c r="AN1051" s="40">
        <v>37732</v>
      </c>
      <c r="AO1051" s="42">
        <v>15.788491</v>
      </c>
      <c r="AP1051" s="39">
        <f>IF(ISBLANK(AO1052),"",Short3[[#This Row],[Adj Close]]/AO1052-1)</f>
        <v>2.4408558385741186E-2</v>
      </c>
      <c r="AT1051" s="40">
        <v>37732</v>
      </c>
      <c r="AU1051" s="42">
        <v>7.1905960000000002</v>
      </c>
      <c r="AV1051" s="39">
        <f>IF(ISBLANK(AU1052),"",Short5[[#This Row],[Adj Close]]/AU1052-1)</f>
        <v>-7.6171149362912471E-3</v>
      </c>
      <c r="AZ1051" s="40">
        <v>37732</v>
      </c>
      <c r="BA1051" s="42">
        <v>8.4587369999999993</v>
      </c>
      <c r="BB1051" s="39">
        <f>IF(ISBLANK(BA1052),"",Short7[[#This Row],[Adj Close]]/BA1052-1)</f>
        <v>-2.7996278255661644E-2</v>
      </c>
    </row>
    <row r="1052" spans="1:54" x14ac:dyDescent="0.25">
      <c r="A1052" s="40">
        <v>37725</v>
      </c>
      <c r="B1052" s="42">
        <v>893.580017</v>
      </c>
      <c r="C1052" s="39">
        <f>IF(ISBLANK(B1053), "", GSPC[[#This Row],[Adj Close]]/B1053-1)</f>
        <v>2.9114395196790044E-2</v>
      </c>
      <c r="G1052" s="32">
        <v>37725</v>
      </c>
      <c r="H1052">
        <v>10.310644</v>
      </c>
      <c r="I1052" s="36">
        <f>IF(ISBLANK(H1053),"",Long1[[#This Row],[Adj Close]]/H1053-1)</f>
        <v>3.0215090679243994E-2</v>
      </c>
      <c r="P1052" s="40">
        <v>37725</v>
      </c>
      <c r="Q1052" s="38">
        <v>5.5517430000000001</v>
      </c>
      <c r="R1052" s="39">
        <f>IF(ISBLANK(Q1053),"",Long4[[#This Row],[Adj Close]]/Q1053-1)</f>
        <v>1.6970193443938797E-2</v>
      </c>
      <c r="V1052" s="40">
        <v>37725</v>
      </c>
      <c r="W1052" s="38">
        <v>3.07</v>
      </c>
      <c r="X1052" s="39">
        <f>IF(ISBLANK(W1053),"",Long6[[#This Row],[Adj Close]]/W1053-1)</f>
        <v>7.7192982456140369E-2</v>
      </c>
      <c r="AE1052" s="32">
        <v>37725</v>
      </c>
      <c r="AF1052" s="47">
        <v>21.402822</v>
      </c>
      <c r="AG1052" s="36">
        <f>IF(ISBLANK(AF1053),"",Short0[[#This Row],[Adj Close]]/AF1053-1)</f>
        <v>3.2639356088546068E-2</v>
      </c>
      <c r="AH1052" s="40">
        <v>37725</v>
      </c>
      <c r="AI1052" s="42">
        <v>13.583171</v>
      </c>
      <c r="AJ1052" s="39">
        <f>IF(ISBLANK(AH1053),"",Short1[[#This Row],[Adj Close]]/AH1053-1)</f>
        <v>-0.99963987562967282</v>
      </c>
      <c r="AN1052" s="40">
        <v>37725</v>
      </c>
      <c r="AO1052" s="42">
        <v>15.412299000000001</v>
      </c>
      <c r="AP1052" s="39">
        <f>IF(ISBLANK(AO1053),"",Short3[[#This Row],[Adj Close]]/AO1053-1)</f>
        <v>-2.4190390361224168E-2</v>
      </c>
      <c r="AT1052" s="40">
        <v>37725</v>
      </c>
      <c r="AU1052" s="42">
        <v>7.2457880000000001</v>
      </c>
      <c r="AV1052" s="39">
        <f>IF(ISBLANK(AU1053),"",Short5[[#This Row],[Adj Close]]/AU1053-1)</f>
        <v>-1.7112722807640091E-2</v>
      </c>
      <c r="AZ1052" s="40">
        <v>37725</v>
      </c>
      <c r="BA1052" s="42">
        <v>8.7023709999999994</v>
      </c>
      <c r="BB1052" s="39">
        <f>IF(ISBLANK(BA1053),"",Short7[[#This Row],[Adj Close]]/BA1053-1)</f>
        <v>7.9807017850799022E-2</v>
      </c>
    </row>
    <row r="1053" spans="1:54" x14ac:dyDescent="0.25">
      <c r="A1053" s="40">
        <v>37718</v>
      </c>
      <c r="B1053" s="42">
        <v>868.29998799999998</v>
      </c>
      <c r="C1053" s="39">
        <f>IF(ISBLANK(B1054), "", GSPC[[#This Row],[Adj Close]]/B1054-1)</f>
        <v>-1.2004310505892235E-2</v>
      </c>
      <c r="G1053" s="32">
        <v>37718</v>
      </c>
      <c r="H1053">
        <v>10.008243999999999</v>
      </c>
      <c r="I1053" s="36">
        <f>IF(ISBLANK(H1054),"",Long1[[#This Row],[Adj Close]]/H1054-1)</f>
        <v>4.5291301002924556E-2</v>
      </c>
      <c r="P1053" s="40">
        <v>37718</v>
      </c>
      <c r="Q1053" s="38">
        <v>5.4591010000000004</v>
      </c>
      <c r="R1053" s="39">
        <f>IF(ISBLANK(Q1054),"",Long4[[#This Row],[Adj Close]]/Q1054-1)</f>
        <v>-2.366866656782507E-2</v>
      </c>
      <c r="V1053" s="40">
        <v>37718</v>
      </c>
      <c r="W1053" s="38">
        <v>2.85</v>
      </c>
      <c r="X1053" s="39">
        <f>IF(ISBLANK(W1054),"",Long6[[#This Row],[Adj Close]]/W1054-1)</f>
        <v>0.10679611650485432</v>
      </c>
      <c r="AE1053" s="32">
        <v>37718</v>
      </c>
      <c r="AF1053" s="47">
        <v>20.726327999999999</v>
      </c>
      <c r="AG1053" s="36">
        <f>IF(ISBLANK(AF1054),"",Short0[[#This Row],[Adj Close]]/AF1054-1)</f>
        <v>6.0347050754923082E-3</v>
      </c>
      <c r="AH1053" s="40">
        <v>37718</v>
      </c>
      <c r="AI1053" s="42">
        <v>12.625546</v>
      </c>
      <c r="AJ1053" s="39">
        <f>IF(ISBLANK(AH1054),"",Short1[[#This Row],[Adj Close]]/AH1054-1)</f>
        <v>-0.99966520256689029</v>
      </c>
      <c r="AN1053" s="40">
        <v>37718</v>
      </c>
      <c r="AO1053" s="42">
        <v>15.794371</v>
      </c>
      <c r="AP1053" s="39">
        <f>IF(ISBLANK(AO1054),"",Short3[[#This Row],[Adj Close]]/AO1054-1)</f>
        <v>-0.10013408222783193</v>
      </c>
      <c r="AT1053" s="40">
        <v>37718</v>
      </c>
      <c r="AU1053" s="42">
        <v>7.3719419999999998</v>
      </c>
      <c r="AV1053" s="39">
        <f>IF(ISBLANK(AU1054),"",Short5[[#This Row],[Adj Close]]/AU1054-1)</f>
        <v>-2.9075799853174877E-2</v>
      </c>
      <c r="AZ1053" s="40">
        <v>37718</v>
      </c>
      <c r="BA1053" s="42">
        <v>8.0591910000000002</v>
      </c>
      <c r="BB1053" s="39">
        <f>IF(ISBLANK(BA1054),"",Short7[[#This Row],[Adj Close]]/BA1054-1)</f>
        <v>-3.8372204019196277E-2</v>
      </c>
    </row>
    <row r="1054" spans="1:54" x14ac:dyDescent="0.25">
      <c r="A1054" s="40">
        <v>37711</v>
      </c>
      <c r="B1054" s="42">
        <v>878.84997599999997</v>
      </c>
      <c r="C1054" s="39">
        <f>IF(ISBLANK(B1055), "", GSPC[[#This Row],[Adj Close]]/B1055-1)</f>
        <v>1.7776463231036432E-2</v>
      </c>
      <c r="G1054" s="32">
        <v>37711</v>
      </c>
      <c r="H1054">
        <v>9.5745979999999999</v>
      </c>
      <c r="I1054" s="36">
        <f>IF(ISBLANK(H1055),"",Long1[[#This Row],[Adj Close]]/H1055-1)</f>
        <v>2.5088693969324005E-2</v>
      </c>
      <c r="P1054" s="40">
        <v>37711</v>
      </c>
      <c r="Q1054" s="38">
        <v>5.5914429999999999</v>
      </c>
      <c r="R1054" s="39">
        <f>IF(ISBLANK(Q1055),"",Long4[[#This Row],[Adj Close]]/Q1055-1)</f>
        <v>-2.4249092558983776E-2</v>
      </c>
      <c r="V1054" s="40">
        <v>37711</v>
      </c>
      <c r="W1054" s="38">
        <v>2.5750000000000002</v>
      </c>
      <c r="X1054" s="39">
        <f>IF(ISBLANK(W1055),"",Long6[[#This Row],[Adj Close]]/W1055-1)</f>
        <v>-5.1565377532228229E-2</v>
      </c>
      <c r="AE1054" s="32">
        <v>37711</v>
      </c>
      <c r="AF1054" s="47">
        <v>20.602001000000001</v>
      </c>
      <c r="AG1054" s="36">
        <f>IF(ISBLANK(AF1055),"",Short0[[#This Row],[Adj Close]]/AF1055-1)</f>
        <v>4.4687544528017042E-2</v>
      </c>
      <c r="AH1054" s="40">
        <v>37711</v>
      </c>
      <c r="AI1054" s="42">
        <v>12.419744</v>
      </c>
      <c r="AJ1054" s="39">
        <f>IF(ISBLANK(AH1055),"",Short1[[#This Row],[Adj Close]]/AH1055-1)</f>
        <v>-0.99967059876936137</v>
      </c>
      <c r="AN1054" s="40">
        <v>37711</v>
      </c>
      <c r="AO1054" s="42">
        <v>17.551915999999999</v>
      </c>
      <c r="AP1054" s="39">
        <f>IF(ISBLANK(AO1055),"",Short3[[#This Row],[Adj Close]]/AO1055-1)</f>
        <v>2.9411685356513395E-2</v>
      </c>
      <c r="AT1054" s="40">
        <v>37711</v>
      </c>
      <c r="AU1054" s="42">
        <v>7.5927059999999997</v>
      </c>
      <c r="AV1054" s="39">
        <f>IF(ISBLANK(AU1055),"",Short5[[#This Row],[Adj Close]]/AU1055-1)</f>
        <v>-8.2392606687963221E-3</v>
      </c>
      <c r="AZ1054" s="40">
        <v>37711</v>
      </c>
      <c r="BA1054" s="42">
        <v>8.3807799999999997</v>
      </c>
      <c r="BB1054" s="39">
        <f>IF(ISBLANK(BA1055),"",Short7[[#This Row],[Adj Close]]/BA1055-1)</f>
        <v>1.7751677615991612E-2</v>
      </c>
    </row>
    <row r="1055" spans="1:54" x14ac:dyDescent="0.25">
      <c r="A1055" s="40">
        <v>37704</v>
      </c>
      <c r="B1055" s="42">
        <v>863.5</v>
      </c>
      <c r="C1055" s="39">
        <f>IF(ISBLANK(B1056), "", GSPC[[#This Row],[Adj Close]]/B1056-1)</f>
        <v>-3.6046371128300336E-2</v>
      </c>
      <c r="G1055" s="32">
        <v>37704</v>
      </c>
      <c r="H1055">
        <v>9.3402630000000002</v>
      </c>
      <c r="I1055" s="36">
        <f>IF(ISBLANK(H1056),"",Long1[[#This Row],[Adj Close]]/H1056-1)</f>
        <v>-5.4409315041089479E-2</v>
      </c>
      <c r="P1055" s="40">
        <v>37704</v>
      </c>
      <c r="Q1055" s="38">
        <v>5.7304000000000004</v>
      </c>
      <c r="R1055" s="39">
        <f>IF(ISBLANK(Q1056),"",Long4[[#This Row],[Adj Close]]/Q1056-1)</f>
        <v>4.0240331386906636E-2</v>
      </c>
      <c r="V1055" s="40">
        <v>37704</v>
      </c>
      <c r="W1055" s="38">
        <v>2.7149999999999999</v>
      </c>
      <c r="X1055" s="39">
        <f>IF(ISBLANK(W1056),"",Long6[[#This Row],[Adj Close]]/W1056-1)</f>
        <v>-7.5744680851063895E-2</v>
      </c>
      <c r="AE1055" s="32">
        <v>37704</v>
      </c>
      <c r="AF1055" s="47">
        <v>19.72073</v>
      </c>
      <c r="AG1055" s="36">
        <f>IF(ISBLANK(AF1056),"",Short0[[#This Row],[Adj Close]]/AF1056-1)</f>
        <v>-3.5413822722373256E-2</v>
      </c>
      <c r="AH1055" s="40">
        <v>37704</v>
      </c>
      <c r="AI1055" s="42">
        <v>11.298309</v>
      </c>
      <c r="AJ1055" s="39">
        <f>IF(ISBLANK(AH1056),"",Short1[[#This Row],[Adj Close]]/AH1056-1)</f>
        <v>-0.99970028625620078</v>
      </c>
      <c r="AN1055" s="40">
        <v>37704</v>
      </c>
      <c r="AO1055" s="42">
        <v>17.050433999999999</v>
      </c>
      <c r="AP1055" s="39">
        <f>IF(ISBLANK(AO1056),"",Short3[[#This Row],[Adj Close]]/AO1056-1)</f>
        <v>6.2370948213570365E-3</v>
      </c>
      <c r="AT1055" s="40">
        <v>37704</v>
      </c>
      <c r="AU1055" s="42">
        <v>7.6557839999999997</v>
      </c>
      <c r="AV1055" s="39">
        <f>IF(ISBLANK(AU1056),"",Short5[[#This Row],[Adj Close]]/AU1056-1)</f>
        <v>-4.7104440100808609E-2</v>
      </c>
      <c r="AZ1055" s="40">
        <v>37704</v>
      </c>
      <c r="BA1055" s="42">
        <v>8.2346020000000006</v>
      </c>
      <c r="BB1055" s="39">
        <f>IF(ISBLANK(BA1056),"",Short7[[#This Row],[Adj Close]]/BA1056-1)</f>
        <v>-1.18177975327316E-3</v>
      </c>
    </row>
    <row r="1056" spans="1:54" x14ac:dyDescent="0.25">
      <c r="A1056" s="40">
        <v>37697</v>
      </c>
      <c r="B1056" s="42">
        <v>895.78997800000002</v>
      </c>
      <c r="C1056" s="39">
        <f>IF(ISBLANK(B1057), "", GSPC[[#This Row],[Adj Close]]/B1057-1)</f>
        <v>7.5029650052692354E-2</v>
      </c>
      <c r="G1056" s="32">
        <v>37697</v>
      </c>
      <c r="H1056">
        <v>9.8777019999999993</v>
      </c>
      <c r="I1056" s="36">
        <f>IF(ISBLANK(H1057),"",Long1[[#This Row],[Adj Close]]/H1057-1)</f>
        <v>0.13557806265549543</v>
      </c>
      <c r="P1056" s="40">
        <v>37697</v>
      </c>
      <c r="Q1056" s="38">
        <v>5.5087270000000004</v>
      </c>
      <c r="R1056" s="39">
        <f>IF(ISBLANK(Q1057),"",Long4[[#This Row],[Adj Close]]/Q1057-1)</f>
        <v>-1.7699230240314501E-2</v>
      </c>
      <c r="V1056" s="40">
        <v>37697</v>
      </c>
      <c r="W1056" s="38">
        <v>2.9375</v>
      </c>
      <c r="X1056" s="39">
        <f>IF(ISBLANK(W1057),"",Long6[[#This Row],[Adj Close]]/W1057-1)</f>
        <v>0.12118320610687028</v>
      </c>
      <c r="AE1056" s="32">
        <v>37697</v>
      </c>
      <c r="AF1056" s="47">
        <v>20.444756999999999</v>
      </c>
      <c r="AG1056" s="36">
        <f>IF(ISBLANK(AF1057),"",Short0[[#This Row],[Adj Close]]/AF1057-1)</f>
        <v>9.7565351546388346E-2</v>
      </c>
      <c r="AH1056" s="40">
        <v>37697</v>
      </c>
      <c r="AI1056" s="42">
        <v>13.079155999999999</v>
      </c>
      <c r="AJ1056" s="39">
        <f>IF(ISBLANK(AH1057),"",Short1[[#This Row],[Adj Close]]/AH1057-1)</f>
        <v>-0.99965298073759623</v>
      </c>
      <c r="AN1056" s="40">
        <v>37697</v>
      </c>
      <c r="AO1056" s="42">
        <v>16.944748000000001</v>
      </c>
      <c r="AP1056" s="39">
        <f>IF(ISBLANK(AO1057),"",Short3[[#This Row],[Adj Close]]/AO1057-1)</f>
        <v>4.3760872029133369E-2</v>
      </c>
      <c r="AT1056" s="40">
        <v>37697</v>
      </c>
      <c r="AU1056" s="42">
        <v>8.0342319999999994</v>
      </c>
      <c r="AV1056" s="39">
        <f>IF(ISBLANK(AU1057),"",Short5[[#This Row],[Adj Close]]/AU1057-1)</f>
        <v>0.23368921541996346</v>
      </c>
      <c r="AZ1056" s="40">
        <v>37697</v>
      </c>
      <c r="BA1056" s="42">
        <v>8.2443449999999991</v>
      </c>
      <c r="BB1056" s="39">
        <f>IF(ISBLANK(BA1057),"",Short7[[#This Row],[Adj Close]]/BA1057-1)</f>
        <v>0.14789645360229309</v>
      </c>
    </row>
    <row r="1057" spans="1:54" x14ac:dyDescent="0.25">
      <c r="A1057" s="40">
        <v>37690</v>
      </c>
      <c r="B1057" s="42">
        <v>833.27002000000005</v>
      </c>
      <c r="C1057" s="39">
        <f>IF(ISBLANK(B1058), "", GSPC[[#This Row],[Adj Close]]/B1058-1)</f>
        <v>5.2841811588237864E-3</v>
      </c>
      <c r="G1057" s="32">
        <v>37690</v>
      </c>
      <c r="H1057">
        <v>8.6983910000000009</v>
      </c>
      <c r="I1057" s="36">
        <f>IF(ISBLANK(H1058),"",Long1[[#This Row],[Adj Close]]/H1058-1)</f>
        <v>3.1722192879254596E-2</v>
      </c>
      <c r="P1057" s="40">
        <v>37690</v>
      </c>
      <c r="Q1057" s="38">
        <v>5.6079840000000001</v>
      </c>
      <c r="R1057" s="39">
        <f>IF(ISBLANK(Q1058),"",Long4[[#This Row],[Adj Close]]/Q1058-1)</f>
        <v>-5.2543281477050119E-2</v>
      </c>
      <c r="V1057" s="40">
        <v>37690</v>
      </c>
      <c r="W1057" s="38">
        <v>2.62</v>
      </c>
      <c r="X1057" s="39">
        <f>IF(ISBLANK(W1058),"",Long6[[#This Row],[Adj Close]]/W1058-1)</f>
        <v>-1.1320754716981019E-2</v>
      </c>
      <c r="AE1057" s="32">
        <v>37690</v>
      </c>
      <c r="AF1057" s="47">
        <v>18.627371</v>
      </c>
      <c r="AG1057" s="36">
        <f>IF(ISBLANK(AF1058),"",Short0[[#This Row],[Adj Close]]/AF1058-1)</f>
        <v>1.9615953948673992E-2</v>
      </c>
      <c r="AH1057" s="40">
        <v>37690</v>
      </c>
      <c r="AI1057" s="42">
        <v>11.911527</v>
      </c>
      <c r="AJ1057" s="39">
        <f>IF(ISBLANK(AH1058),"",Short1[[#This Row],[Adj Close]]/AH1058-1)</f>
        <v>-0.99968390183902556</v>
      </c>
      <c r="AN1057" s="40">
        <v>37690</v>
      </c>
      <c r="AO1057" s="42">
        <v>16.23432</v>
      </c>
      <c r="AP1057" s="39">
        <f>IF(ISBLANK(AO1058),"",Short3[[#This Row],[Adj Close]]/AO1058-1)</f>
        <v>-8.9600842336799991E-3</v>
      </c>
      <c r="AT1057" s="40">
        <v>37690</v>
      </c>
      <c r="AU1057" s="42">
        <v>6.5123629999999997</v>
      </c>
      <c r="AV1057" s="39">
        <f>IF(ISBLANK(AU1058),"",Short5[[#This Row],[Adj Close]]/AU1058-1)</f>
        <v>-4.9368899046035364E-2</v>
      </c>
      <c r="AZ1057" s="40">
        <v>37690</v>
      </c>
      <c r="BA1057" s="42">
        <v>7.1821330000000003</v>
      </c>
      <c r="BB1057" s="39">
        <f>IF(ISBLANK(BA1058),"",Short7[[#This Row],[Adj Close]]/BA1058-1)</f>
        <v>5.1355157356348879E-2</v>
      </c>
    </row>
    <row r="1058" spans="1:54" x14ac:dyDescent="0.25">
      <c r="A1058" s="40">
        <v>37683</v>
      </c>
      <c r="B1058" s="42">
        <v>828.89001499999995</v>
      </c>
      <c r="C1058" s="39">
        <f>IF(ISBLANK(B1059), "", GSPC[[#This Row],[Adj Close]]/B1059-1)</f>
        <v>-1.457529412137315E-2</v>
      </c>
      <c r="G1058" s="32">
        <v>37683</v>
      </c>
      <c r="H1058">
        <v>8.4309429999999992</v>
      </c>
      <c r="I1058" s="36">
        <f>IF(ISBLANK(H1059),"",Long1[[#This Row],[Adj Close]]/H1059-1)</f>
        <v>-2.7900179858707408E-2</v>
      </c>
      <c r="P1058" s="40">
        <v>37683</v>
      </c>
      <c r="Q1058" s="38">
        <v>5.9189870000000004</v>
      </c>
      <c r="R1058" s="39">
        <f>IF(ISBLANK(Q1059),"",Long4[[#This Row],[Adj Close]]/Q1059-1)</f>
        <v>-1.8454879752581643E-2</v>
      </c>
      <c r="V1058" s="40">
        <v>37683</v>
      </c>
      <c r="W1058" s="38">
        <v>2.65</v>
      </c>
      <c r="X1058" s="39">
        <f>IF(ISBLANK(W1059),"",Long6[[#This Row],[Adj Close]]/W1059-1)</f>
        <v>1.1450381679389166E-2</v>
      </c>
      <c r="AE1058" s="32">
        <v>37683</v>
      </c>
      <c r="AF1058" s="47">
        <v>18.269006999999998</v>
      </c>
      <c r="AG1058" s="36">
        <f>IF(ISBLANK(AF1059),"",Short0[[#This Row],[Adj Close]]/AF1059-1)</f>
        <v>-7.4643363768601589E-2</v>
      </c>
      <c r="AH1058" s="40">
        <v>37683</v>
      </c>
      <c r="AI1058" s="42">
        <v>11.798124</v>
      </c>
      <c r="AJ1058" s="39">
        <f>IF(ISBLANK(AH1059),"",Short1[[#This Row],[Adj Close]]/AH1059-1)</f>
        <v>-0.9996868530629579</v>
      </c>
      <c r="AN1058" s="40">
        <v>37683</v>
      </c>
      <c r="AO1058" s="42">
        <v>16.381095999999999</v>
      </c>
      <c r="AP1058" s="39">
        <f>IF(ISBLANK(AO1059),"",Short3[[#This Row],[Adj Close]]/AO1059-1)</f>
        <v>-2.2767108112130896E-2</v>
      </c>
      <c r="AT1058" s="40">
        <v>37683</v>
      </c>
      <c r="AU1058" s="42">
        <v>6.850568</v>
      </c>
      <c r="AV1058" s="39">
        <f>IF(ISBLANK(AU1059),"",Short5[[#This Row],[Adj Close]]/AU1059-1)</f>
        <v>-1.1350915203887979E-2</v>
      </c>
      <c r="AZ1058" s="40">
        <v>37683</v>
      </c>
      <c r="BA1058" s="42">
        <v>6.8313100000000002</v>
      </c>
      <c r="BB1058" s="39">
        <f>IF(ISBLANK(BA1059),"",Short7[[#This Row],[Adj Close]]/BA1059-1)</f>
        <v>-3.9725934390294371E-2</v>
      </c>
    </row>
    <row r="1059" spans="1:54" x14ac:dyDescent="0.25">
      <c r="A1059" s="40">
        <v>37676</v>
      </c>
      <c r="B1059" s="42">
        <v>841.15002400000003</v>
      </c>
      <c r="C1059" s="39">
        <f>IF(ISBLANK(B1060), "", GSPC[[#This Row],[Adj Close]]/B1060-1)</f>
        <v>-8.2765944807079439E-3</v>
      </c>
      <c r="G1059" s="32">
        <v>37676</v>
      </c>
      <c r="H1059">
        <v>8.6729190000000003</v>
      </c>
      <c r="I1059" s="36">
        <f>IF(ISBLANK(H1060),"",Long1[[#This Row],[Adj Close]]/H1060-1)</f>
        <v>-7.7735412547381699E-2</v>
      </c>
      <c r="P1059" s="40">
        <v>37676</v>
      </c>
      <c r="Q1059" s="38">
        <v>6.0302749999999996</v>
      </c>
      <c r="R1059" s="39">
        <f>IF(ISBLANK(Q1060),"",Long4[[#This Row],[Adj Close]]/Q1060-1)</f>
        <v>3.924961671878191E-2</v>
      </c>
      <c r="V1059" s="40">
        <v>37676</v>
      </c>
      <c r="W1059" s="38">
        <v>2.62</v>
      </c>
      <c r="X1059" s="39">
        <f>IF(ISBLANK(W1060),"",Long6[[#This Row],[Adj Close]]/W1060-1)</f>
        <v>-0.13029045643153525</v>
      </c>
      <c r="AE1059" s="32">
        <v>37676</v>
      </c>
      <c r="AF1059" s="47">
        <v>19.742666</v>
      </c>
      <c r="AG1059" s="36">
        <f>IF(ISBLANK(AF1060),"",Short0[[#This Row],[Adj Close]]/AF1060-1)</f>
        <v>-6.9892680799112927E-3</v>
      </c>
      <c r="AH1059" s="40">
        <v>37676</v>
      </c>
      <c r="AI1059" s="42">
        <v>12.209733</v>
      </c>
      <c r="AJ1059" s="39">
        <f>IF(ISBLANK(AH1060),"",Short1[[#This Row],[Adj Close]]/AH1060-1)</f>
        <v>-0.99967586787544138</v>
      </c>
      <c r="AN1059" s="40">
        <v>37676</v>
      </c>
      <c r="AO1059" s="42">
        <v>16.762734999999999</v>
      </c>
      <c r="AP1059" s="39">
        <f>IF(ISBLANK(AO1060),"",Short3[[#This Row],[Adj Close]]/AO1060-1)</f>
        <v>3.2549253679858392E-2</v>
      </c>
      <c r="AT1059" s="40">
        <v>37676</v>
      </c>
      <c r="AU1059" s="42">
        <v>6.9292210000000001</v>
      </c>
      <c r="AV1059" s="39">
        <f>IF(ISBLANK(AU1060),"",Short5[[#This Row],[Adj Close]]/AU1060-1)</f>
        <v>6.0168657677118986E-2</v>
      </c>
      <c r="AZ1059" s="40">
        <v>37676</v>
      </c>
      <c r="BA1059" s="42">
        <v>7.1139169999999998</v>
      </c>
      <c r="BB1059" s="39">
        <f>IF(ISBLANK(BA1060),"",Short7[[#This Row],[Adj Close]]/BA1060-1)</f>
        <v>5.3391303601014517E-2</v>
      </c>
    </row>
    <row r="1060" spans="1:54" x14ac:dyDescent="0.25">
      <c r="A1060" s="40">
        <v>37669</v>
      </c>
      <c r="B1060" s="42">
        <v>848.169983</v>
      </c>
      <c r="C1060" s="39">
        <f>IF(ISBLANK(B1061), "", GSPC[[#This Row],[Adj Close]]/B1061-1)</f>
        <v>1.5906248441598603E-2</v>
      </c>
      <c r="G1060" s="32">
        <v>37669</v>
      </c>
      <c r="H1060">
        <v>9.4039380000000001</v>
      </c>
      <c r="I1060" s="36">
        <f>IF(ISBLANK(H1061),"",Long1[[#This Row],[Adj Close]]/H1061-1)</f>
        <v>-2.162490696939523E-3</v>
      </c>
      <c r="P1060" s="40">
        <v>37669</v>
      </c>
      <c r="Q1060" s="38">
        <v>5.8025279999999997</v>
      </c>
      <c r="R1060" s="39">
        <f>IF(ISBLANK(Q1061),"",Long4[[#This Row],[Adj Close]]/Q1061-1)</f>
        <v>3.108504273762458E-2</v>
      </c>
      <c r="V1060" s="40">
        <v>37669</v>
      </c>
      <c r="W1060" s="38">
        <v>3.0125000000000002</v>
      </c>
      <c r="X1060" s="39">
        <f>IF(ISBLANK(W1061),"",Long6[[#This Row],[Adj Close]]/W1061-1)</f>
        <v>3.3305578684430515E-3</v>
      </c>
      <c r="AE1060" s="32">
        <v>37669</v>
      </c>
      <c r="AF1060" s="47">
        <v>19.881623999999999</v>
      </c>
      <c r="AG1060" s="36">
        <f>IF(ISBLANK(AF1061),"",Short0[[#This Row],[Adj Close]]/AF1061-1)</f>
        <v>4.6583258478211098E-2</v>
      </c>
      <c r="AH1060" s="40">
        <v>37669</v>
      </c>
      <c r="AI1060" s="42">
        <v>12.087923</v>
      </c>
      <c r="AJ1060" s="39">
        <f>IF(ISBLANK(AH1061),"",Short1[[#This Row],[Adj Close]]/AH1061-1)</f>
        <v>-0.99967904192554835</v>
      </c>
      <c r="AN1060" s="40">
        <v>37669</v>
      </c>
      <c r="AO1060" s="42">
        <v>16.23432</v>
      </c>
      <c r="AP1060" s="39">
        <f>IF(ISBLANK(AO1061),"",Short3[[#This Row],[Adj Close]]/AO1061-1)</f>
        <v>3.8693015448606483E-2</v>
      </c>
      <c r="AT1060" s="40">
        <v>37669</v>
      </c>
      <c r="AU1060" s="42">
        <v>6.5359610000000004</v>
      </c>
      <c r="AV1060" s="39">
        <f>IF(ISBLANK(AU1061),"",Short5[[#This Row],[Adj Close]]/AU1061-1)</f>
        <v>1.2180776317554098E-2</v>
      </c>
      <c r="AZ1060" s="40">
        <v>37669</v>
      </c>
      <c r="BA1060" s="42">
        <v>6.7533469999999998</v>
      </c>
      <c r="BB1060" s="39">
        <f>IF(ISBLANK(BA1061),"",Short7[[#This Row],[Adj Close]]/BA1061-1)</f>
        <v>8.6206561006753946E-2</v>
      </c>
    </row>
    <row r="1061" spans="1:54" x14ac:dyDescent="0.25">
      <c r="A1061" s="40">
        <v>37662</v>
      </c>
      <c r="B1061" s="42">
        <v>834.89001499999995</v>
      </c>
      <c r="C1061" s="39">
        <f>IF(ISBLANK(B1062), "", GSPC[[#This Row],[Adj Close]]/B1062-1)</f>
        <v>6.2674167309055839E-3</v>
      </c>
      <c r="G1061" s="32">
        <v>37662</v>
      </c>
      <c r="H1061">
        <v>9.4243179999999995</v>
      </c>
      <c r="I1061" s="36">
        <f>IF(ISBLANK(H1062),"",Long1[[#This Row],[Adj Close]]/H1062-1)</f>
        <v>-5.8524456709320383E-2</v>
      </c>
      <c r="P1061" s="40">
        <v>37662</v>
      </c>
      <c r="Q1061" s="38">
        <v>5.6275940000000002</v>
      </c>
      <c r="R1061" s="39">
        <f>IF(ISBLANK(Q1062),"",Long4[[#This Row],[Adj Close]]/Q1062-1)</f>
        <v>2.2795183937394992E-2</v>
      </c>
      <c r="V1061" s="40">
        <v>37662</v>
      </c>
      <c r="W1061" s="38">
        <v>3.0024999999999999</v>
      </c>
      <c r="X1061" s="39">
        <f>IF(ISBLANK(W1062),"",Long6[[#This Row],[Adj Close]]/W1062-1)</f>
        <v>-6.1718750000000044E-2</v>
      </c>
      <c r="AE1061" s="32">
        <v>37662</v>
      </c>
      <c r="AF1061" s="47">
        <v>18.996696</v>
      </c>
      <c r="AG1061" s="36">
        <f>IF(ISBLANK(AF1062),"",Short0[[#This Row],[Adj Close]]/AF1062-1)</f>
        <v>-8.5370930856972782E-3</v>
      </c>
      <c r="AH1061" s="40">
        <v>37662</v>
      </c>
      <c r="AI1061" s="42">
        <v>11.449510999999999</v>
      </c>
      <c r="AJ1061" s="39">
        <f>IF(ISBLANK(AH1062),"",Short1[[#This Row],[Adj Close]]/AH1062-1)</f>
        <v>-0.99969593650245647</v>
      </c>
      <c r="AN1061" s="40">
        <v>37662</v>
      </c>
      <c r="AO1061" s="42">
        <v>15.629564999999999</v>
      </c>
      <c r="AP1061" s="39">
        <f>IF(ISBLANK(AO1062),"",Short3[[#This Row],[Adj Close]]/AO1062-1)</f>
        <v>1.9142546668801108E-2</v>
      </c>
      <c r="AT1061" s="40">
        <v>37662</v>
      </c>
      <c r="AU1061" s="42">
        <v>6.457306</v>
      </c>
      <c r="AV1061" s="39">
        <f>IF(ISBLANK(AU1062),"",Short5[[#This Row],[Adj Close]]/AU1062-1)</f>
        <v>-7.7528373194019173E-2</v>
      </c>
      <c r="AZ1061" s="40">
        <v>37662</v>
      </c>
      <c r="BA1061" s="42">
        <v>6.2173689999999997</v>
      </c>
      <c r="BB1061" s="39">
        <f>IF(ISBLANK(BA1062),"",Short7[[#This Row],[Adj Close]]/BA1062-1)</f>
        <v>-3.3333177854895091E-2</v>
      </c>
    </row>
    <row r="1062" spans="1:54" x14ac:dyDescent="0.25">
      <c r="A1062" s="40">
        <v>37655</v>
      </c>
      <c r="B1062" s="42">
        <v>829.69000200000005</v>
      </c>
      <c r="C1062" s="39">
        <f>IF(ISBLANK(B1063), "", GSPC[[#This Row],[Adj Close]]/B1063-1)</f>
        <v>-3.0396178140990826E-2</v>
      </c>
      <c r="G1062" s="32">
        <v>37655</v>
      </c>
      <c r="H1062">
        <v>10.010157</v>
      </c>
      <c r="I1062" s="36">
        <f>IF(ISBLANK(H1063),"",Long1[[#This Row],[Adj Close]]/H1063-1)</f>
        <v>-2.4813575239421182E-2</v>
      </c>
      <c r="P1062" s="40">
        <v>37655</v>
      </c>
      <c r="Q1062" s="38">
        <v>5.5021709999999997</v>
      </c>
      <c r="R1062" s="39">
        <f>IF(ISBLANK(Q1063),"",Long4[[#This Row],[Adj Close]]/Q1063-1)</f>
        <v>-2.228714438177315E-2</v>
      </c>
      <c r="V1062" s="40">
        <v>37655</v>
      </c>
      <c r="W1062" s="38">
        <v>3.2</v>
      </c>
      <c r="X1062" s="39">
        <f>IF(ISBLANK(W1063),"",Long6[[#This Row],[Adj Close]]/W1063-1)</f>
        <v>9.682947729220226E-2</v>
      </c>
      <c r="AE1062" s="32">
        <v>37655</v>
      </c>
      <c r="AF1062" s="47">
        <v>19.160269</v>
      </c>
      <c r="AG1062" s="36">
        <f>IF(ISBLANK(AF1063),"",Short0[[#This Row],[Adj Close]]/AF1063-1)</f>
        <v>-2.6921296864115152E-2</v>
      </c>
      <c r="AH1062" s="40">
        <v>37655</v>
      </c>
      <c r="AI1062" s="42">
        <v>11.092497</v>
      </c>
      <c r="AJ1062" s="39">
        <f>IF(ISBLANK(AH1063),"",Short1[[#This Row],[Adj Close]]/AH1063-1)</f>
        <v>-0.99970536291436463</v>
      </c>
      <c r="AN1062" s="40">
        <v>37655</v>
      </c>
      <c r="AO1062" s="42">
        <v>15.335995</v>
      </c>
      <c r="AP1062" s="39">
        <f>IF(ISBLANK(AO1063),"",Short3[[#This Row],[Adj Close]]/AO1063-1)</f>
        <v>-2.2455235529658779E-2</v>
      </c>
      <c r="AT1062" s="40">
        <v>37655</v>
      </c>
      <c r="AU1062" s="42">
        <v>7.0000049999999998</v>
      </c>
      <c r="AV1062" s="39">
        <f>IF(ISBLANK(AU1063),"",Short5[[#This Row],[Adj Close]]/AU1063-1)</f>
        <v>-8.904796991882391E-2</v>
      </c>
      <c r="AZ1062" s="40">
        <v>37655</v>
      </c>
      <c r="BA1062" s="42">
        <v>6.4317599999999997</v>
      </c>
      <c r="BB1062" s="39">
        <f>IF(ISBLANK(BA1063),"",Short7[[#This Row],[Adj Close]]/BA1063-1)</f>
        <v>1.071981273328193E-2</v>
      </c>
    </row>
    <row r="1063" spans="1:54" x14ac:dyDescent="0.25">
      <c r="A1063" s="40">
        <v>37648</v>
      </c>
      <c r="B1063" s="42">
        <v>855.70001200000002</v>
      </c>
      <c r="C1063" s="39">
        <f>IF(ISBLANK(B1064), "", GSPC[[#This Row],[Adj Close]]/B1064-1)</f>
        <v>-6.617148643125681E-3</v>
      </c>
      <c r="G1063" s="32">
        <v>37648</v>
      </c>
      <c r="H1063">
        <v>10.264865</v>
      </c>
      <c r="I1063" s="36">
        <f>IF(ISBLANK(H1064),"",Long1[[#This Row],[Adj Close]]/H1064-1)</f>
        <v>-3.5885173306263174E-2</v>
      </c>
      <c r="P1063" s="40">
        <v>37648</v>
      </c>
      <c r="Q1063" s="38">
        <v>5.6275940000000002</v>
      </c>
      <c r="R1063" s="39">
        <f>IF(ISBLANK(Q1064),"",Long4[[#This Row],[Adj Close]]/Q1064-1)</f>
        <v>1.7624672619169779E-3</v>
      </c>
      <c r="V1063" s="40">
        <v>37648</v>
      </c>
      <c r="W1063" s="38">
        <v>2.9175</v>
      </c>
      <c r="X1063" s="39">
        <f>IF(ISBLANK(W1064),"",Long6[[#This Row],[Adj Close]]/W1064-1)</f>
        <v>0.14411764705882368</v>
      </c>
      <c r="AE1063" s="32">
        <v>37648</v>
      </c>
      <c r="AF1063" s="47">
        <v>19.690359000000001</v>
      </c>
      <c r="AG1063" s="36">
        <f>IF(ISBLANK(AF1064),"",Short0[[#This Row],[Adj Close]]/AF1064-1)</f>
        <v>-3.1295330333338978E-2</v>
      </c>
      <c r="AH1063" s="40">
        <v>37648</v>
      </c>
      <c r="AI1063" s="42">
        <v>10.9581</v>
      </c>
      <c r="AJ1063" s="39">
        <f>IF(ISBLANK(AH1064),"",Short1[[#This Row],[Adj Close]]/AH1064-1)</f>
        <v>-0.99970887861640234</v>
      </c>
      <c r="AN1063" s="40">
        <v>37648</v>
      </c>
      <c r="AO1063" s="42">
        <v>15.688279</v>
      </c>
      <c r="AP1063" s="39">
        <f>IF(ISBLANK(AO1064),"",Short3[[#This Row],[Adj Close]]/AO1064-1)</f>
        <v>1.8551354610904847E-2</v>
      </c>
      <c r="AT1063" s="40">
        <v>37648</v>
      </c>
      <c r="AU1063" s="42">
        <v>7.6842740000000003</v>
      </c>
      <c r="AV1063" s="39">
        <f>IF(ISBLANK(AU1064),"",Short5[[#This Row],[Adj Close]]/AU1064-1)</f>
        <v>-6.5072366098961276E-2</v>
      </c>
      <c r="AZ1063" s="40">
        <v>37648</v>
      </c>
      <c r="BA1063" s="42">
        <v>6.3635440000000001</v>
      </c>
      <c r="BB1063" s="39">
        <f>IF(ISBLANK(BA1064),"",Short7[[#This Row],[Adj Close]]/BA1064-1)</f>
        <v>-1.8045251544405727E-2</v>
      </c>
    </row>
    <row r="1064" spans="1:54" x14ac:dyDescent="0.25">
      <c r="A1064" s="40">
        <v>37641</v>
      </c>
      <c r="B1064" s="42">
        <v>861.40002400000003</v>
      </c>
      <c r="C1064" s="39">
        <f>IF(ISBLANK(B1065), "", GSPC[[#This Row],[Adj Close]]/B1065-1)</f>
        <v>-4.4778109629216467E-2</v>
      </c>
      <c r="G1064" s="32">
        <v>37641</v>
      </c>
      <c r="H1064">
        <v>10.646932</v>
      </c>
      <c r="I1064" s="36">
        <f>IF(ISBLANK(H1065),"",Long1[[#This Row],[Adj Close]]/H1065-1)</f>
        <v>-6.0040630305624343E-2</v>
      </c>
      <c r="P1064" s="40">
        <v>37641</v>
      </c>
      <c r="Q1064" s="38">
        <v>5.617693</v>
      </c>
      <c r="R1064" s="39">
        <f>IF(ISBLANK(Q1065),"",Long4[[#This Row],[Adj Close]]/Q1065-1)</f>
        <v>4.8029538959334594E-2</v>
      </c>
      <c r="V1064" s="40">
        <v>37641</v>
      </c>
      <c r="W1064" s="38">
        <v>2.5499999999999998</v>
      </c>
      <c r="X1064" s="39">
        <f>IF(ISBLANK(W1065),"",Long6[[#This Row],[Adj Close]]/W1065-1)</f>
        <v>-2.1113243761996192E-2</v>
      </c>
      <c r="AE1064" s="32">
        <v>37641</v>
      </c>
      <c r="AF1064" s="47">
        <v>20.326483</v>
      </c>
      <c r="AG1064" s="36">
        <f>IF(ISBLANK(AF1065),"",Short0[[#This Row],[Adj Close]]/AF1065-1)</f>
        <v>-2.4561126522107402E-2</v>
      </c>
      <c r="AH1064" s="40">
        <v>37641</v>
      </c>
      <c r="AI1064" s="42">
        <v>11.352914</v>
      </c>
      <c r="AJ1064" s="39">
        <f>IF(ISBLANK(AH1065),"",Short1[[#This Row],[Adj Close]]/AH1065-1)</f>
        <v>-0.99969833358133597</v>
      </c>
      <c r="AN1064" s="40">
        <v>37641</v>
      </c>
      <c r="AO1064" s="42">
        <v>15.402540999999999</v>
      </c>
      <c r="AP1064" s="39">
        <f>IF(ISBLANK(AO1065),"",Short3[[#This Row],[Adj Close]]/AO1065-1)</f>
        <v>-2.2816128035122452E-3</v>
      </c>
      <c r="AT1064" s="40">
        <v>37641</v>
      </c>
      <c r="AU1064" s="42">
        <v>8.2191109999999998</v>
      </c>
      <c r="AV1064" s="39">
        <f>IF(ISBLANK(AU1065),"",Short5[[#This Row],[Adj Close]]/AU1065-1)</f>
        <v>-5.2583499245212439E-2</v>
      </c>
      <c r="AZ1064" s="40">
        <v>37641</v>
      </c>
      <c r="BA1064" s="42">
        <v>6.480486</v>
      </c>
      <c r="BB1064" s="39">
        <f>IF(ISBLANK(BA1065),"",Short7[[#This Row],[Adj Close]]/BA1065-1)</f>
        <v>-0.10738250873645838</v>
      </c>
    </row>
    <row r="1065" spans="1:54" x14ac:dyDescent="0.25">
      <c r="A1065" s="40">
        <v>37634</v>
      </c>
      <c r="B1065" s="42">
        <v>901.78002900000001</v>
      </c>
      <c r="C1065" s="39">
        <f>IF(ISBLANK(B1066), "", GSPC[[#This Row],[Adj Close]]/B1066-1)</f>
        <v>-2.7803807589048102E-2</v>
      </c>
      <c r="G1065" s="32">
        <v>37634</v>
      </c>
      <c r="H1065">
        <v>11.327013000000001</v>
      </c>
      <c r="I1065" s="36">
        <f>IF(ISBLANK(H1066),"",Long1[[#This Row],[Adj Close]]/H1066-1)</f>
        <v>1.4833648824059464E-2</v>
      </c>
      <c r="P1065" s="40">
        <v>37634</v>
      </c>
      <c r="Q1065" s="38">
        <v>5.3602429999999996</v>
      </c>
      <c r="R1065" s="39">
        <f>IF(ISBLANK(Q1066),"",Long4[[#This Row],[Adj Close]]/Q1066-1)</f>
        <v>3.4394768515454199E-2</v>
      </c>
      <c r="V1065" s="40">
        <v>37634</v>
      </c>
      <c r="W1065" s="38">
        <v>2.605</v>
      </c>
      <c r="X1065" s="39">
        <f>IF(ISBLANK(W1066),"",Long6[[#This Row],[Adj Close]]/W1066-1)</f>
        <v>-3.8240917782027539E-3</v>
      </c>
      <c r="AE1065" s="32">
        <v>37634</v>
      </c>
      <c r="AF1065" s="47">
        <v>20.838294999999999</v>
      </c>
      <c r="AG1065" s="36">
        <f>IF(ISBLANK(AF1066),"",Short0[[#This Row],[Adj Close]]/AF1066-1)</f>
        <v>5.6457343329869847E-3</v>
      </c>
      <c r="AH1065" s="40">
        <v>37634</v>
      </c>
      <c r="AI1065" s="42">
        <v>11.634314</v>
      </c>
      <c r="AJ1065" s="39">
        <f>IF(ISBLANK(AH1066),"",Short1[[#This Row],[Adj Close]]/AH1066-1)</f>
        <v>-0.9996907987881043</v>
      </c>
      <c r="AN1065" s="40">
        <v>37634</v>
      </c>
      <c r="AO1065" s="42">
        <v>15.437764</v>
      </c>
      <c r="AP1065" s="39">
        <f>IF(ISBLANK(AO1066),"",Short3[[#This Row],[Adj Close]]/AO1066-1)</f>
        <v>3.1111000682542134E-2</v>
      </c>
      <c r="AT1065" s="40">
        <v>37634</v>
      </c>
      <c r="AU1065" s="42">
        <v>8.6752880000000001</v>
      </c>
      <c r="AV1065" s="39">
        <f>IF(ISBLANK(AU1066),"",Short5[[#This Row],[Adj Close]]/AU1066-1)</f>
        <v>-1.3416521261788605E-2</v>
      </c>
      <c r="AZ1065" s="40">
        <v>37634</v>
      </c>
      <c r="BA1065" s="42">
        <v>7.2600930000000004</v>
      </c>
      <c r="BB1065" s="39">
        <f>IF(ISBLANK(BA1066),"",Short7[[#This Row],[Adj Close]]/BA1066-1)</f>
        <v>-2.9947774179544751E-2</v>
      </c>
    </row>
    <row r="1066" spans="1:54" x14ac:dyDescent="0.25">
      <c r="A1066" s="40">
        <v>37627</v>
      </c>
      <c r="B1066" s="42">
        <v>927.57000700000003</v>
      </c>
      <c r="C1066" s="39">
        <f>IF(ISBLANK(B1067), "", GSPC[[#This Row],[Adj Close]]/B1067-1)</f>
        <v>2.0889487487187663E-2</v>
      </c>
      <c r="G1066" s="32">
        <v>37627</v>
      </c>
      <c r="H1066">
        <v>11.161448</v>
      </c>
      <c r="I1066" s="36">
        <f>IF(ISBLANK(H1067),"",Long1[[#This Row],[Adj Close]]/H1067-1)</f>
        <v>-1.8369154546432287E-2</v>
      </c>
      <c r="P1066" s="40">
        <v>37627</v>
      </c>
      <c r="Q1066" s="38">
        <v>5.1820089999999999</v>
      </c>
      <c r="R1066" s="39">
        <f>IF(ISBLANK(Q1067),"",Long4[[#This Row],[Adj Close]]/Q1067-1)</f>
        <v>-3.3251104474181448E-2</v>
      </c>
      <c r="V1066" s="40">
        <v>37627</v>
      </c>
      <c r="W1066" s="38">
        <v>2.6150000000000002</v>
      </c>
      <c r="X1066" s="39">
        <f>IF(ISBLANK(W1067),"",Long6[[#This Row],[Adj Close]]/W1067-1)</f>
        <v>-7.8414096916299414E-2</v>
      </c>
      <c r="AE1066" s="32">
        <v>37627</v>
      </c>
      <c r="AF1066" s="47">
        <v>20.721308000000001</v>
      </c>
      <c r="AG1066" s="36">
        <f>IF(ISBLANK(AF1067),"",Short0[[#This Row],[Adj Close]]/AF1067-1)</f>
        <v>6.4613161620836967E-2</v>
      </c>
      <c r="AH1066" s="40">
        <v>37627</v>
      </c>
      <c r="AI1066" s="42">
        <v>11.508312</v>
      </c>
      <c r="AJ1066" s="39">
        <f>IF(ISBLANK(AH1067),"",Short1[[#This Row],[Adj Close]]/AH1067-1)</f>
        <v>-0.99969409059011161</v>
      </c>
      <c r="AN1066" s="40">
        <v>37627</v>
      </c>
      <c r="AO1066" s="42">
        <v>14.971971</v>
      </c>
      <c r="AP1066" s="39">
        <f>IF(ISBLANK(AO1067),"",Short3[[#This Row],[Adj Close]]/AO1067-1)</f>
        <v>4.1099592995469392E-2</v>
      </c>
      <c r="AT1066" s="40">
        <v>37627</v>
      </c>
      <c r="AU1066" s="42">
        <v>8.7932629999999996</v>
      </c>
      <c r="AV1066" s="39">
        <f>IF(ISBLANK(AU1067),"",Short5[[#This Row],[Adj Close]]/AU1067-1)</f>
        <v>4.9764988847849079E-2</v>
      </c>
      <c r="AZ1066" s="40">
        <v>37627</v>
      </c>
      <c r="BA1066" s="42">
        <v>7.484229</v>
      </c>
      <c r="BB1066" s="39">
        <f>IF(ISBLANK(BA1067),"",Short7[[#This Row],[Adj Close]]/BA1067-1)</f>
        <v>-4.1198629022608513E-2</v>
      </c>
    </row>
    <row r="1067" spans="1:54" x14ac:dyDescent="0.25">
      <c r="A1067" s="40">
        <v>37620</v>
      </c>
      <c r="B1067" s="42">
        <v>908.59002699999996</v>
      </c>
      <c r="C1067" s="39">
        <f>IF(ISBLANK(B1068), "", GSPC[[#This Row],[Adj Close]]/B1068-1)</f>
        <v>3.7914098800618579E-2</v>
      </c>
      <c r="G1067" s="32">
        <v>37620</v>
      </c>
      <c r="H1067">
        <v>11.370310999999999</v>
      </c>
      <c r="I1067" s="36">
        <f>IF(ISBLANK(H1068),"",Long1[[#This Row],[Adj Close]]/H1068-1)</f>
        <v>5.1589942931765442E-2</v>
      </c>
      <c r="P1067" s="40">
        <v>37620</v>
      </c>
      <c r="Q1067" s="38">
        <v>5.3602429999999996</v>
      </c>
      <c r="R1067" s="39">
        <f>IF(ISBLANK(Q1068),"",Long4[[#This Row],[Adj Close]]/Q1068-1)</f>
        <v>3.3736465849961705E-2</v>
      </c>
      <c r="V1067" s="40">
        <v>37620</v>
      </c>
      <c r="W1067" s="38">
        <v>2.8374999999999999</v>
      </c>
      <c r="X1067" s="39">
        <f>IF(ISBLANK(W1068),"",Long6[[#This Row],[Adj Close]]/W1068-1)</f>
        <v>3.1818181818181746E-2</v>
      </c>
      <c r="AE1067" s="32">
        <v>37620</v>
      </c>
      <c r="AF1067" s="47">
        <v>19.463697</v>
      </c>
      <c r="AG1067" s="36">
        <f>IF(ISBLANK(AF1068),"",Short0[[#This Row],[Adj Close]]/AF1068-1)</f>
        <v>1.6030606675869752E-2</v>
      </c>
      <c r="AH1067" s="40">
        <v>37620</v>
      </c>
      <c r="AI1067" s="42">
        <v>10.021471999999999</v>
      </c>
      <c r="AJ1067" s="39">
        <f>IF(ISBLANK(AH1068),"",Short1[[#This Row],[Adj Close]]/AH1068-1)</f>
        <v>-0.99973356360832688</v>
      </c>
      <c r="AN1067" s="40">
        <v>37620</v>
      </c>
      <c r="AO1067" s="42">
        <v>14.380921000000001</v>
      </c>
      <c r="AP1067" s="39">
        <f>IF(ISBLANK(AO1068),"",Short3[[#This Row],[Adj Close]]/AO1068-1)</f>
        <v>9.4397371544583608E-2</v>
      </c>
      <c r="AT1067" s="40">
        <v>37620</v>
      </c>
      <c r="AU1067" s="42">
        <v>8.3764109999999992</v>
      </c>
      <c r="AV1067" s="39">
        <f>IF(ISBLANK(AU1068),"",Short5[[#This Row],[Adj Close]]/AU1068-1)</f>
        <v>1.6221501153383944E-2</v>
      </c>
      <c r="AZ1067" s="40">
        <v>37620</v>
      </c>
      <c r="BA1067" s="42">
        <v>7.8058180000000004</v>
      </c>
      <c r="BB1067" s="39">
        <f>IF(ISBLANK(BA1068),"",Short7[[#This Row],[Adj Close]]/BA1068-1)</f>
        <v>-5.0947876662171709E-2</v>
      </c>
    </row>
    <row r="1068" spans="1:54" x14ac:dyDescent="0.25">
      <c r="A1068" s="40">
        <v>37613</v>
      </c>
      <c r="B1068" s="42">
        <v>875.40002400000003</v>
      </c>
      <c r="C1068" s="39">
        <f>IF(ISBLANK(B1069), "", GSPC[[#This Row],[Adj Close]]/B1069-1)</f>
        <v>-2.2729286608809351E-2</v>
      </c>
      <c r="G1068" s="32">
        <v>37613</v>
      </c>
      <c r="H1068">
        <v>10.812495</v>
      </c>
      <c r="I1068" s="36">
        <f>IF(ISBLANK(H1069),"",Long1[[#This Row],[Adj Close]]/H1069-1)</f>
        <v>-6.3200372383175329E-3</v>
      </c>
      <c r="P1068" s="40">
        <v>37613</v>
      </c>
      <c r="Q1068" s="38">
        <v>5.1853090000000002</v>
      </c>
      <c r="R1068" s="39">
        <f>IF(ISBLANK(Q1069),"",Long4[[#This Row],[Adj Close]]/Q1069-1)</f>
        <v>-1.1327773455970913E-2</v>
      </c>
      <c r="V1068" s="40">
        <v>37613</v>
      </c>
      <c r="W1068" s="38">
        <v>2.75</v>
      </c>
      <c r="X1068" s="39">
        <f>IF(ISBLANK(W1069),"",Long6[[#This Row],[Adj Close]]/W1069-1)</f>
        <v>-9.009009009009028E-3</v>
      </c>
      <c r="AE1068" s="32">
        <v>37613</v>
      </c>
      <c r="AF1068" s="47">
        <v>19.156604999999999</v>
      </c>
      <c r="AG1068" s="36">
        <f>IF(ISBLANK(AF1069),"",Short0[[#This Row],[Adj Close]]/AF1069-1)</f>
        <v>-2.728828206286571E-2</v>
      </c>
      <c r="AH1068" s="40">
        <v>37613</v>
      </c>
      <c r="AI1068" s="42">
        <v>9.7064629999999994</v>
      </c>
      <c r="AJ1068" s="39">
        <f>IF(ISBLANK(AH1069),"",Short1[[#This Row],[Adj Close]]/AH1069-1)</f>
        <v>-0.99974189057597196</v>
      </c>
      <c r="AN1068" s="40">
        <v>37613</v>
      </c>
      <c r="AO1068" s="42">
        <v>13.140492999999999</v>
      </c>
      <c r="AP1068" s="39">
        <f>IF(ISBLANK(AO1069),"",Short3[[#This Row],[Adj Close]]/AO1069-1)</f>
        <v>-2.2674586424269338E-2</v>
      </c>
      <c r="AT1068" s="40">
        <v>37613</v>
      </c>
      <c r="AU1068" s="42">
        <v>8.2427019999999995</v>
      </c>
      <c r="AV1068" s="39">
        <f>IF(ISBLANK(AU1069),"",Short5[[#This Row],[Adj Close]]/AU1069-1)</f>
        <v>-4.6405839266084437E-2</v>
      </c>
      <c r="AZ1068" s="40">
        <v>37613</v>
      </c>
      <c r="BA1068" s="42">
        <v>8.2248570000000001</v>
      </c>
      <c r="BB1068" s="39">
        <f>IF(ISBLANK(BA1069),"",Short7[[#This Row],[Adj Close]]/BA1069-1)</f>
        <v>3.1784534052429647E-2</v>
      </c>
    </row>
    <row r="1069" spans="1:54" x14ac:dyDescent="0.25">
      <c r="A1069" s="40">
        <v>37606</v>
      </c>
      <c r="B1069" s="42">
        <v>895.76000999999997</v>
      </c>
      <c r="C1069" s="39">
        <f>IF(ISBLANK(B1070), "", GSPC[[#This Row],[Adj Close]]/B1070-1)</f>
        <v>7.0603387835665998E-3</v>
      </c>
      <c r="G1069" s="32">
        <v>37606</v>
      </c>
      <c r="H1069">
        <v>10.881265000000001</v>
      </c>
      <c r="I1069" s="36">
        <f>IF(ISBLANK(H1070),"",Long1[[#This Row],[Adj Close]]/H1070-1)</f>
        <v>-1.2254517502485296E-2</v>
      </c>
      <c r="P1069" s="40">
        <v>37606</v>
      </c>
      <c r="Q1069" s="38">
        <v>5.24472</v>
      </c>
      <c r="R1069" s="39">
        <f>IF(ISBLANK(Q1070),"",Long4[[#This Row],[Adj Close]]/Q1070-1)</f>
        <v>2.1404340254489451E-3</v>
      </c>
      <c r="V1069" s="40">
        <v>37606</v>
      </c>
      <c r="W1069" s="38">
        <v>2.7749999999999999</v>
      </c>
      <c r="X1069" s="39">
        <f>IF(ISBLANK(W1070),"",Long6[[#This Row],[Adj Close]]/W1070-1)</f>
        <v>-0.20714285714285718</v>
      </c>
      <c r="AE1069" s="32">
        <v>37606</v>
      </c>
      <c r="AF1069" s="47">
        <v>19.694020999999999</v>
      </c>
      <c r="AG1069" s="36">
        <f>IF(ISBLANK(AF1070),"",Short0[[#This Row],[Adj Close]]/AF1070-1)</f>
        <v>7.3535231585516003E-2</v>
      </c>
      <c r="AH1069" s="40">
        <v>37606</v>
      </c>
      <c r="AI1069" s="42">
        <v>10.395282999999999</v>
      </c>
      <c r="AJ1069" s="39">
        <f>IF(ISBLANK(AH1070),"",Short1[[#This Row],[Adj Close]]/AH1070-1)</f>
        <v>-0.99972352235431794</v>
      </c>
      <c r="AN1069" s="40">
        <v>37606</v>
      </c>
      <c r="AO1069" s="42">
        <v>13.445361</v>
      </c>
      <c r="AP1069" s="39">
        <f>IF(ISBLANK(AO1070),"",Short3[[#This Row],[Adj Close]]/AO1070-1)</f>
        <v>4.5592764023553833E-2</v>
      </c>
      <c r="AT1069" s="40">
        <v>37606</v>
      </c>
      <c r="AU1069" s="42">
        <v>8.6438260000000007</v>
      </c>
      <c r="AV1069" s="39">
        <f>IF(ISBLANK(AU1070),"",Short5[[#This Row],[Adj Close]]/AU1070-1)</f>
        <v>-1.0877816691967412E-2</v>
      </c>
      <c r="AZ1069" s="40">
        <v>37606</v>
      </c>
      <c r="BA1069" s="42">
        <v>7.9714869999999998</v>
      </c>
      <c r="BB1069" s="39">
        <f>IF(ISBLANK(BA1070),"",Short7[[#This Row],[Adj Close]]/BA1070-1)</f>
        <v>-0.13985264550638499</v>
      </c>
    </row>
    <row r="1070" spans="1:54" x14ac:dyDescent="0.25">
      <c r="A1070" s="40">
        <v>37599</v>
      </c>
      <c r="B1070" s="42">
        <v>889.47997999999995</v>
      </c>
      <c r="C1070" s="39">
        <f>IF(ISBLANK(B1071), "", GSPC[[#This Row],[Adj Close]]/B1071-1)</f>
        <v>-2.4938886573317887E-2</v>
      </c>
      <c r="G1070" s="32">
        <v>37599</v>
      </c>
      <c r="H1070">
        <v>11.016264</v>
      </c>
      <c r="I1070" s="36">
        <f>IF(ISBLANK(H1071),"",Long1[[#This Row],[Adj Close]]/H1071-1)</f>
        <v>-1.7045500173190731E-2</v>
      </c>
      <c r="P1070" s="40">
        <v>37599</v>
      </c>
      <c r="Q1070" s="38">
        <v>5.2335180000000001</v>
      </c>
      <c r="R1070" s="39">
        <f>IF(ISBLANK(Q1071),"",Long4[[#This Row],[Adj Close]]/Q1071-1)</f>
        <v>3.313849160522353E-2</v>
      </c>
      <c r="V1070" s="40">
        <v>37599</v>
      </c>
      <c r="W1070" s="38">
        <v>3.5</v>
      </c>
      <c r="X1070" s="39">
        <f>IF(ISBLANK(W1071),"",Long6[[#This Row],[Adj Close]]/W1071-1)</f>
        <v>-0.10543130990415339</v>
      </c>
      <c r="AE1070" s="32">
        <v>37599</v>
      </c>
      <c r="AF1070" s="47">
        <v>18.345016000000001</v>
      </c>
      <c r="AG1070" s="36">
        <f>IF(ISBLANK(AF1071),"",Short0[[#This Row],[Adj Close]]/AF1071-1)</f>
        <v>1.4762359402018088E-2</v>
      </c>
      <c r="AH1070" s="40">
        <v>37599</v>
      </c>
      <c r="AI1070" s="42">
        <v>10.836296000000001</v>
      </c>
      <c r="AJ1070" s="39">
        <f>IF(ISBLANK(AH1071),"",Short1[[#This Row],[Adj Close]]/AH1071-1)</f>
        <v>-0.99971173930623536</v>
      </c>
      <c r="AN1070" s="40">
        <v>37599</v>
      </c>
      <c r="AO1070" s="42">
        <v>12.859080000000001</v>
      </c>
      <c r="AP1070" s="39">
        <f>IF(ISBLANK(AO1071),"",Short3[[#This Row],[Adj Close]]/AO1071-1)</f>
        <v>-3.9360509079314765E-3</v>
      </c>
      <c r="AT1070" s="40">
        <v>37599</v>
      </c>
      <c r="AU1070" s="42">
        <v>8.7388860000000008</v>
      </c>
      <c r="AV1070" s="39">
        <f>IF(ISBLANK(AU1071),"",Short5[[#This Row],[Adj Close]]/AU1071-1)</f>
        <v>-5.917154985503037E-2</v>
      </c>
      <c r="AZ1070" s="40">
        <v>37599</v>
      </c>
      <c r="BA1070" s="42">
        <v>9.2675830000000001</v>
      </c>
      <c r="BB1070" s="39">
        <f>IF(ISBLANK(BA1071),"",Short7[[#This Row],[Adj Close]]/BA1071-1)</f>
        <v>-2.361384697545299E-2</v>
      </c>
    </row>
    <row r="1071" spans="1:54" x14ac:dyDescent="0.25">
      <c r="A1071" s="40">
        <v>37592</v>
      </c>
      <c r="B1071" s="42">
        <v>912.22997999999995</v>
      </c>
      <c r="C1071" s="39">
        <f>IF(ISBLANK(B1072), "", GSPC[[#This Row],[Adj Close]]/B1072-1)</f>
        <v>-2.5717997299437134E-2</v>
      </c>
      <c r="G1071" s="32">
        <v>37592</v>
      </c>
      <c r="H1071">
        <v>11.207298</v>
      </c>
      <c r="I1071" s="36">
        <f>IF(ISBLANK(H1072),"",Long1[[#This Row],[Adj Close]]/H1072-1)</f>
        <v>-2.8697343310435941E-2</v>
      </c>
      <c r="P1071" s="40">
        <v>37592</v>
      </c>
      <c r="Q1071" s="38">
        <v>5.0656499999999998</v>
      </c>
      <c r="R1071" s="39">
        <f>IF(ISBLANK(Q1072),"",Long4[[#This Row],[Adj Close]]/Q1072-1)</f>
        <v>3.4273445185232676E-2</v>
      </c>
      <c r="V1071" s="40">
        <v>37592</v>
      </c>
      <c r="W1071" s="38">
        <v>3.9125000000000001</v>
      </c>
      <c r="X1071" s="39">
        <f>IF(ISBLANK(W1072),"",Long6[[#This Row],[Adj Close]]/W1072-1)</f>
        <v>-0.10622501427755571</v>
      </c>
      <c r="AE1071" s="32">
        <v>37592</v>
      </c>
      <c r="AF1071" s="47">
        <v>18.078140000000001</v>
      </c>
      <c r="AG1071" s="36">
        <f>IF(ISBLANK(AF1072),"",Short0[[#This Row],[Adj Close]]/AF1072-1)</f>
        <v>-6.733271190389567E-2</v>
      </c>
      <c r="AH1071" s="40">
        <v>37592</v>
      </c>
      <c r="AI1071" s="42">
        <v>11.172307</v>
      </c>
      <c r="AJ1071" s="39">
        <f>IF(ISBLANK(AH1072),"",Short1[[#This Row],[Adj Close]]/AH1072-1)</f>
        <v>-0.99970274558999606</v>
      </c>
      <c r="AN1071" s="40">
        <v>37592</v>
      </c>
      <c r="AO1071" s="42">
        <v>12.909894</v>
      </c>
      <c r="AP1071" s="39">
        <f>IF(ISBLANK(AO1072),"",Short3[[#This Row],[Adj Close]]/AO1072-1)</f>
        <v>-2.0752555185521881E-2</v>
      </c>
      <c r="AT1071" s="40">
        <v>37592</v>
      </c>
      <c r="AU1071" s="42">
        <v>9.2885010000000001</v>
      </c>
      <c r="AV1071" s="39">
        <f>IF(ISBLANK(AU1072),"",Short5[[#This Row],[Adj Close]]/AU1072-1)</f>
        <v>-9.3486749107296596E-2</v>
      </c>
      <c r="AZ1071" s="40">
        <v>37592</v>
      </c>
      <c r="BA1071" s="42">
        <v>9.4917189999999998</v>
      </c>
      <c r="BB1071" s="39">
        <f>IF(ISBLANK(BA1072),"",Short7[[#This Row],[Adj Close]]/BA1072-1)</f>
        <v>-0.16034482789124782</v>
      </c>
    </row>
    <row r="1072" spans="1:54" x14ac:dyDescent="0.25">
      <c r="A1072" s="40">
        <v>37585</v>
      </c>
      <c r="B1072" s="42">
        <v>936.30999799999995</v>
      </c>
      <c r="C1072" s="39">
        <f>IF(ISBLANK(B1073), "", GSPC[[#This Row],[Adj Close]]/B1073-1)</f>
        <v>6.1898985269772666E-3</v>
      </c>
      <c r="G1072" s="32">
        <v>37585</v>
      </c>
      <c r="H1072">
        <v>11.53842</v>
      </c>
      <c r="I1072" s="36">
        <f>IF(ISBLANK(H1073),"",Long1[[#This Row],[Adj Close]]/H1073-1)</f>
        <v>2.9779150845998359E-2</v>
      </c>
      <c r="P1072" s="40">
        <v>37585</v>
      </c>
      <c r="Q1072" s="38">
        <v>4.897786</v>
      </c>
      <c r="R1072" s="39">
        <f>IF(ISBLANK(Q1073),"",Long4[[#This Row],[Adj Close]]/Q1073-1)</f>
        <v>-1.1295104566469871E-2</v>
      </c>
      <c r="V1072" s="40">
        <v>37585</v>
      </c>
      <c r="W1072" s="38">
        <v>4.3775000000000004</v>
      </c>
      <c r="X1072" s="39">
        <f>IF(ISBLANK(W1073),"",Long6[[#This Row],[Adj Close]]/W1073-1)</f>
        <v>0.15577557755775584</v>
      </c>
      <c r="AE1072" s="32">
        <v>37585</v>
      </c>
      <c r="AF1072" s="47">
        <v>19.383268000000001</v>
      </c>
      <c r="AG1072" s="36">
        <f>IF(ISBLANK(AF1073),"",Short0[[#This Row],[Adj Close]]/AF1073-1)</f>
        <v>2.2683745239446829E-3</v>
      </c>
      <c r="AH1072" s="40">
        <v>37585</v>
      </c>
      <c r="AI1072" s="42">
        <v>11.625916</v>
      </c>
      <c r="AJ1072" s="39">
        <f>IF(ISBLANK(AH1073),"",Short1[[#This Row],[Adj Close]]/AH1073-1)</f>
        <v>-0.99969061908563517</v>
      </c>
      <c r="AN1072" s="40">
        <v>37585</v>
      </c>
      <c r="AO1072" s="42">
        <v>13.183484999999999</v>
      </c>
      <c r="AP1072" s="39">
        <f>IF(ISBLANK(AO1073),"",Short3[[#This Row],[Adj Close]]/AO1073-1)</f>
        <v>-1.7191398418916481E-2</v>
      </c>
      <c r="AT1072" s="40">
        <v>37585</v>
      </c>
      <c r="AU1072" s="42">
        <v>10.246404</v>
      </c>
      <c r="AV1072" s="39">
        <f>IF(ISBLANK(AU1073),"",Short5[[#This Row],[Adj Close]]/AU1073-1)</f>
        <v>8.7500079601102954E-2</v>
      </c>
      <c r="AZ1072" s="40">
        <v>37585</v>
      </c>
      <c r="BA1072" s="42">
        <v>11.304306</v>
      </c>
      <c r="BB1072" s="39">
        <f>IF(ISBLANK(BA1073),"",Short7[[#This Row],[Adj Close]]/BA1073-1)</f>
        <v>7.8066845010819064E-2</v>
      </c>
    </row>
    <row r="1073" spans="1:54" x14ac:dyDescent="0.25">
      <c r="A1073" s="40">
        <v>37578</v>
      </c>
      <c r="B1073" s="42">
        <v>930.54998799999998</v>
      </c>
      <c r="C1073" s="39">
        <f>IF(ISBLANK(B1074), "", GSPC[[#This Row],[Adj Close]]/B1074-1)</f>
        <v>2.2773452856963639E-2</v>
      </c>
      <c r="G1073" s="32">
        <v>37578</v>
      </c>
      <c r="H1073">
        <v>11.204751999999999</v>
      </c>
      <c r="I1073" s="36">
        <f>IF(ISBLANK(H1074),"",Long1[[#This Row],[Adj Close]]/H1074-1)</f>
        <v>3.4215596677396043E-3</v>
      </c>
      <c r="P1073" s="40">
        <v>37578</v>
      </c>
      <c r="Q1073" s="38">
        <v>4.9537389999999997</v>
      </c>
      <c r="R1073" s="39">
        <f>IF(ISBLANK(Q1074),"",Long4[[#This Row],[Adj Close]]/Q1074-1)</f>
        <v>5.3435791508273933E-3</v>
      </c>
      <c r="V1073" s="40">
        <v>37578</v>
      </c>
      <c r="W1073" s="38">
        <v>3.7875000000000001</v>
      </c>
      <c r="X1073" s="39">
        <f>IF(ISBLANK(W1074),"",Long6[[#This Row],[Adj Close]]/W1074-1)</f>
        <v>6.991525423728806E-2</v>
      </c>
      <c r="AE1073" s="32">
        <v>37578</v>
      </c>
      <c r="AF1073" s="47">
        <v>19.339399</v>
      </c>
      <c r="AG1073" s="36">
        <f>IF(ISBLANK(AF1074),"",Short0[[#This Row],[Adj Close]]/AF1074-1)</f>
        <v>5.5123964969854278E-3</v>
      </c>
      <c r="AH1073" s="40">
        <v>37578</v>
      </c>
      <c r="AI1073" s="42">
        <v>10.68089</v>
      </c>
      <c r="AJ1073" s="39">
        <f>IF(ISBLANK(AH1074),"",Short1[[#This Row],[Adj Close]]/AH1074-1)</f>
        <v>-0.99971571451385377</v>
      </c>
      <c r="AN1073" s="40">
        <v>37578</v>
      </c>
      <c r="AO1073" s="42">
        <v>13.414092</v>
      </c>
      <c r="AP1073" s="39">
        <f>IF(ISBLANK(AO1074),"",Short3[[#This Row],[Adj Close]]/AO1074-1)</f>
        <v>1.7793432295500677E-2</v>
      </c>
      <c r="AT1073" s="40">
        <v>37578</v>
      </c>
      <c r="AU1073" s="42">
        <v>9.4219799999999996</v>
      </c>
      <c r="AV1073" s="39">
        <f>IF(ISBLANK(AU1074),"",Short5[[#This Row],[Adj Close]]/AU1074-1)</f>
        <v>1.0100923469201106E-2</v>
      </c>
      <c r="AZ1073" s="40">
        <v>37578</v>
      </c>
      <c r="BA1073" s="42">
        <v>10.485719</v>
      </c>
      <c r="BB1073" s="39">
        <f>IF(ISBLANK(BA1074),"",Short7[[#This Row],[Adj Close]]/BA1074-1)</f>
        <v>8.6868922023305428E-2</v>
      </c>
    </row>
    <row r="1074" spans="1:54" x14ac:dyDescent="0.25">
      <c r="A1074" s="40">
        <v>37571</v>
      </c>
      <c r="B1074" s="42">
        <v>909.830017</v>
      </c>
      <c r="C1074" s="39">
        <f>IF(ISBLANK(B1075), "", GSPC[[#This Row],[Adj Close]]/B1075-1)</f>
        <v>1.6865264958147108E-2</v>
      </c>
      <c r="G1074" s="32">
        <v>37571</v>
      </c>
      <c r="H1074">
        <v>11.166544999999999</v>
      </c>
      <c r="I1074" s="36">
        <f>IF(ISBLANK(H1075),"",Long1[[#This Row],[Adj Close]]/H1075-1)</f>
        <v>5.6131211135918235E-2</v>
      </c>
      <c r="P1074" s="40">
        <v>37571</v>
      </c>
      <c r="Q1074" s="38">
        <v>4.9274089999999999</v>
      </c>
      <c r="R1074" s="39">
        <f>IF(ISBLANK(Q1075),"",Long4[[#This Row],[Adj Close]]/Q1075-1)</f>
        <v>-9.9200707927757925E-3</v>
      </c>
      <c r="V1074" s="40">
        <v>37571</v>
      </c>
      <c r="W1074" s="38">
        <v>3.54</v>
      </c>
      <c r="X1074" s="39">
        <f>IF(ISBLANK(W1075),"",Long6[[#This Row],[Adj Close]]/W1075-1)</f>
        <v>0.14563106796116521</v>
      </c>
      <c r="AE1074" s="32">
        <v>37571</v>
      </c>
      <c r="AF1074" s="47">
        <v>19.233377000000001</v>
      </c>
      <c r="AG1074" s="36">
        <f>IF(ISBLANK(AF1075),"",Short0[[#This Row],[Adj Close]]/AF1075-1)</f>
        <v>2.0803322977952954E-2</v>
      </c>
      <c r="AH1074" s="40">
        <v>37571</v>
      </c>
      <c r="AI1074" s="42">
        <v>8.7152360000000009</v>
      </c>
      <c r="AJ1074" s="39">
        <f>IF(ISBLANK(AH1075),"",Short1[[#This Row],[Adj Close]]/AH1075-1)</f>
        <v>-0.99976798967096159</v>
      </c>
      <c r="AN1074" s="40">
        <v>37571</v>
      </c>
      <c r="AO1074" s="42">
        <v>13.179582</v>
      </c>
      <c r="AP1074" s="39">
        <f>IF(ISBLANK(AO1075),"",Short3[[#This Row],[Adj Close]]/AO1075-1)</f>
        <v>3.7538515312444343E-2</v>
      </c>
      <c r="AT1074" s="40">
        <v>37571</v>
      </c>
      <c r="AU1074" s="42">
        <v>9.3277610000000006</v>
      </c>
      <c r="AV1074" s="39">
        <f>IF(ISBLANK(AU1075),"",Short5[[#This Row],[Adj Close]]/AU1075-1)</f>
        <v>6.7796386984579904E-3</v>
      </c>
      <c r="AZ1074" s="40">
        <v>37571</v>
      </c>
      <c r="BA1074" s="42">
        <v>9.6476389999999999</v>
      </c>
      <c r="BB1074" s="39">
        <f>IF(ISBLANK(BA1075),"",Short7[[#This Row],[Adj Close]]/BA1075-1)</f>
        <v>0.10614518286016184</v>
      </c>
    </row>
    <row r="1075" spans="1:54" x14ac:dyDescent="0.25">
      <c r="A1075" s="40">
        <v>37564</v>
      </c>
      <c r="B1075" s="42">
        <v>894.73999000000003</v>
      </c>
      <c r="C1075" s="39">
        <f>IF(ISBLANK(B1076), "", GSPC[[#This Row],[Adj Close]]/B1076-1)</f>
        <v>-6.9037824632799394E-3</v>
      </c>
      <c r="G1075" s="32">
        <v>37564</v>
      </c>
      <c r="H1075">
        <v>10.573066000000001</v>
      </c>
      <c r="I1075" s="36">
        <f>IF(ISBLANK(H1076),"",Long1[[#This Row],[Adj Close]]/H1076-1)</f>
        <v>2.40858538652855E-4</v>
      </c>
      <c r="P1075" s="40">
        <v>37564</v>
      </c>
      <c r="Q1075" s="38">
        <v>4.9767789999999996</v>
      </c>
      <c r="R1075" s="39">
        <f>IF(ISBLANK(Q1076),"",Long4[[#This Row],[Adj Close]]/Q1076-1)</f>
        <v>3.2082026064701896E-2</v>
      </c>
      <c r="V1075" s="40">
        <v>37564</v>
      </c>
      <c r="W1075" s="38">
        <v>3.09</v>
      </c>
      <c r="X1075" s="39">
        <f>IF(ISBLANK(W1076),"",Long6[[#This Row],[Adj Close]]/W1076-1)</f>
        <v>1.3114754098360715E-2</v>
      </c>
      <c r="AE1075" s="32">
        <v>37564</v>
      </c>
      <c r="AF1075" s="47">
        <v>18.841412999999999</v>
      </c>
      <c r="AG1075" s="36">
        <f>IF(ISBLANK(AF1076),"",Short0[[#This Row],[Adj Close]]/AF1076-1)</f>
        <v>-6.6292289847522778E-2</v>
      </c>
      <c r="AH1075" s="40">
        <v>37564</v>
      </c>
      <c r="AI1075" s="42">
        <v>7.7660140000000002</v>
      </c>
      <c r="AJ1075" s="39">
        <f>IF(ISBLANK(AH1076),"",Short1[[#This Row],[Adj Close]]/AH1076-1)</f>
        <v>-0.99979322059802433</v>
      </c>
      <c r="AN1075" s="40">
        <v>37564</v>
      </c>
      <c r="AO1075" s="42">
        <v>12.70274</v>
      </c>
      <c r="AP1075" s="39">
        <f>IF(ISBLANK(AO1076),"",Short3[[#This Row],[Adj Close]]/AO1076-1)</f>
        <v>1.2460944972263022E-2</v>
      </c>
      <c r="AT1075" s="40">
        <v>37564</v>
      </c>
      <c r="AU1075" s="42">
        <v>9.2649480000000004</v>
      </c>
      <c r="AV1075" s="39">
        <f>IF(ISBLANK(AU1076),"",Short5[[#This Row],[Adj Close]]/AU1076-1)</f>
        <v>8.5471722965286823E-3</v>
      </c>
      <c r="AZ1075" s="40">
        <v>37564</v>
      </c>
      <c r="BA1075" s="42">
        <v>8.7218560000000007</v>
      </c>
      <c r="BB1075" s="39">
        <f>IF(ISBLANK(BA1076),"",Short7[[#This Row],[Adj Close]]/BA1076-1)</f>
        <v>-8.5801876726072757E-2</v>
      </c>
    </row>
    <row r="1076" spans="1:54" x14ac:dyDescent="0.25">
      <c r="A1076" s="40">
        <v>37557</v>
      </c>
      <c r="B1076" s="42">
        <v>900.96002199999998</v>
      </c>
      <c r="C1076" s="39">
        <f>IF(ISBLANK(B1077), "", GSPC[[#This Row],[Adj Close]]/B1077-1)</f>
        <v>3.6874036779392938E-3</v>
      </c>
      <c r="G1076" s="32">
        <v>37557</v>
      </c>
      <c r="H1076">
        <v>10.57052</v>
      </c>
      <c r="I1076" s="36">
        <f>IF(ISBLANK(H1077),"",Long1[[#This Row],[Adj Close]]/H1077-1)</f>
        <v>-1.7983853736029842E-2</v>
      </c>
      <c r="P1076" s="40">
        <v>37557</v>
      </c>
      <c r="Q1076" s="38">
        <v>4.8220770000000002</v>
      </c>
      <c r="R1076" s="39">
        <f>IF(ISBLANK(Q1077),"",Long4[[#This Row],[Adj Close]]/Q1077-1)</f>
        <v>-3.4018547341891914E-3</v>
      </c>
      <c r="V1076" s="40">
        <v>37557</v>
      </c>
      <c r="W1076" s="38">
        <v>3.05</v>
      </c>
      <c r="X1076" s="39">
        <f>IF(ISBLANK(W1077),"",Long6[[#This Row],[Adj Close]]/W1077-1)</f>
        <v>0.18446601941747565</v>
      </c>
      <c r="AE1076" s="32">
        <v>37557</v>
      </c>
      <c r="AF1076" s="47">
        <v>20.179134000000001</v>
      </c>
      <c r="AG1076" s="36">
        <f>IF(ISBLANK(AF1077),"",Short0[[#This Row],[Adj Close]]/AF1077-1)</f>
        <v>-3.3776930793337656E-2</v>
      </c>
      <c r="AH1076" s="40">
        <v>37557</v>
      </c>
      <c r="AI1076" s="42">
        <v>8.2868279999999999</v>
      </c>
      <c r="AJ1076" s="39">
        <f>IF(ISBLANK(AH1077),"",Short1[[#This Row],[Adj Close]]/AH1077-1)</f>
        <v>-0.99977931217043936</v>
      </c>
      <c r="AN1076" s="40">
        <v>37557</v>
      </c>
      <c r="AO1076" s="42">
        <v>12.5464</v>
      </c>
      <c r="AP1076" s="39">
        <f>IF(ISBLANK(AO1077),"",Short3[[#This Row],[Adj Close]]/AO1077-1)</f>
        <v>6.6091305013562307E-2</v>
      </c>
      <c r="AT1076" s="40">
        <v>37557</v>
      </c>
      <c r="AU1076" s="42">
        <v>9.1864299999999997</v>
      </c>
      <c r="AV1076" s="39">
        <f>IF(ISBLANK(AU1077),"",Short5[[#This Row],[Adj Close]]/AU1077-1)</f>
        <v>1.9163956345523925E-2</v>
      </c>
      <c r="AZ1076" s="40">
        <v>37557</v>
      </c>
      <c r="BA1076" s="42">
        <v>9.5404440000000008</v>
      </c>
      <c r="BB1076" s="39">
        <f>IF(ISBLANK(BA1077),"",Short7[[#This Row],[Adj Close]]/BA1077-1)</f>
        <v>0.35595560859107156</v>
      </c>
    </row>
    <row r="1077" spans="1:54" x14ac:dyDescent="0.25">
      <c r="A1077" s="40">
        <v>37550</v>
      </c>
      <c r="B1077" s="42">
        <v>897.65002400000003</v>
      </c>
      <c r="C1077" s="39">
        <f>IF(ISBLANK(B1078), "", GSPC[[#This Row],[Adj Close]]/B1078-1)</f>
        <v>1.4993395193409143E-2</v>
      </c>
      <c r="G1077" s="32">
        <v>37550</v>
      </c>
      <c r="H1077">
        <v>10.764099999999999</v>
      </c>
      <c r="I1077" s="36">
        <f>IF(ISBLANK(H1078),"",Long1[[#This Row],[Adj Close]]/H1078-1)</f>
        <v>2.3667587754294672E-4</v>
      </c>
      <c r="P1077" s="40">
        <v>37550</v>
      </c>
      <c r="Q1077" s="38">
        <v>4.8385369999999996</v>
      </c>
      <c r="R1077" s="39">
        <f>IF(ISBLANK(Q1078),"",Long4[[#This Row],[Adj Close]]/Q1078-1)</f>
        <v>-8.9218793441070199E-2</v>
      </c>
      <c r="V1077" s="40">
        <v>37550</v>
      </c>
      <c r="W1077" s="38">
        <v>2.5750000000000002</v>
      </c>
      <c r="X1077" s="39">
        <f>IF(ISBLANK(W1078),"",Long6[[#This Row],[Adj Close]]/W1078-1)</f>
        <v>-0.24264705882352933</v>
      </c>
      <c r="AE1077" s="32">
        <v>37550</v>
      </c>
      <c r="AF1077" s="47">
        <v>20.884550000000001</v>
      </c>
      <c r="AG1077" s="36">
        <f>IF(ISBLANK(AF1078),"",Short0[[#This Row],[Adj Close]]/AF1078-1)</f>
        <v>-3.3143554125395491E-3</v>
      </c>
      <c r="AH1077" s="40">
        <v>37550</v>
      </c>
      <c r="AI1077" s="42">
        <v>9.5678629999999991</v>
      </c>
      <c r="AJ1077" s="39">
        <f>IF(ISBLANK(AH1078),"",Short1[[#This Row],[Adj Close]]/AH1078-1)</f>
        <v>-0.99974514921556612</v>
      </c>
      <c r="AN1077" s="40">
        <v>37550</v>
      </c>
      <c r="AO1077" s="42">
        <v>11.768598000000001</v>
      </c>
      <c r="AP1077" s="39">
        <f>IF(ISBLANK(AO1078),"",Short3[[#This Row],[Adj Close]]/AO1078-1)</f>
        <v>-7.5809775893184161E-3</v>
      </c>
      <c r="AT1077" s="40">
        <v>37550</v>
      </c>
      <c r="AU1077" s="42">
        <v>9.0136920000000007</v>
      </c>
      <c r="AV1077" s="39">
        <f>IF(ISBLANK(AU1078),"",Short5[[#This Row],[Adj Close]]/AU1078-1)</f>
        <v>-4.2535949414767904E-2</v>
      </c>
      <c r="AZ1077" s="40">
        <v>37550</v>
      </c>
      <c r="BA1077" s="42">
        <v>7.0359559999999997</v>
      </c>
      <c r="BB1077" s="39">
        <f>IF(ISBLANK(BA1078),"",Short7[[#This Row],[Adj Close]]/BA1078-1)</f>
        <v>2.4113392593325678E-2</v>
      </c>
    </row>
    <row r="1078" spans="1:54" x14ac:dyDescent="0.25">
      <c r="A1078" s="40">
        <v>37543</v>
      </c>
      <c r="B1078" s="42">
        <v>884.39001499999995</v>
      </c>
      <c r="C1078" s="39">
        <f>IF(ISBLANK(B1079), "", GSPC[[#This Row],[Adj Close]]/B1079-1)</f>
        <v>5.8743963497572382E-2</v>
      </c>
      <c r="G1078" s="32">
        <v>37543</v>
      </c>
      <c r="H1078">
        <v>10.761552999999999</v>
      </c>
      <c r="I1078" s="36">
        <f>IF(ISBLANK(H1079),"",Long1[[#This Row],[Adj Close]]/H1079-1)</f>
        <v>4.8908025990451298E-2</v>
      </c>
      <c r="P1078" s="40">
        <v>37543</v>
      </c>
      <c r="Q1078" s="38">
        <v>5.312513</v>
      </c>
      <c r="R1078" s="39">
        <f>IF(ISBLANK(Q1079),"",Long4[[#This Row],[Adj Close]]/Q1079-1)</f>
        <v>1.8296124963844473E-2</v>
      </c>
      <c r="V1078" s="40">
        <v>37543</v>
      </c>
      <c r="W1078" s="38">
        <v>3.4</v>
      </c>
      <c r="X1078" s="39">
        <f>IF(ISBLANK(W1079),"",Long6[[#This Row],[Adj Close]]/W1079-1)</f>
        <v>0.59624413145539901</v>
      </c>
      <c r="AE1078" s="32">
        <v>37543</v>
      </c>
      <c r="AF1078" s="47">
        <v>20.953999</v>
      </c>
      <c r="AG1078" s="36">
        <f>IF(ISBLANK(AF1079),"",Short0[[#This Row],[Adj Close]]/AF1079-1)</f>
        <v>5.4829808382307998E-2</v>
      </c>
      <c r="AH1078" s="40">
        <v>37543</v>
      </c>
      <c r="AI1078" s="42">
        <v>8.7698409999999996</v>
      </c>
      <c r="AJ1078" s="39">
        <f>IF(ISBLANK(AH1079),"",Short1[[#This Row],[Adj Close]]/AH1079-1)</f>
        <v>-0.99976636186594203</v>
      </c>
      <c r="AN1078" s="40">
        <v>37543</v>
      </c>
      <c r="AO1078" s="42">
        <v>11.858497</v>
      </c>
      <c r="AP1078" s="39">
        <f>IF(ISBLANK(AO1079),"",Short3[[#This Row],[Adj Close]]/AO1079-1)</f>
        <v>-6.126207541364137E-2</v>
      </c>
      <c r="AT1078" s="40">
        <v>37543</v>
      </c>
      <c r="AU1078" s="42">
        <v>9.4141309999999994</v>
      </c>
      <c r="AV1078" s="39">
        <f>IF(ISBLANK(AU1079),"",Short5[[#This Row],[Adj Close]]/AU1079-1)</f>
        <v>6.1061707419968414E-2</v>
      </c>
      <c r="AZ1078" s="40">
        <v>37543</v>
      </c>
      <c r="BA1078" s="42">
        <v>6.8702899999999998</v>
      </c>
      <c r="BB1078" s="39">
        <f>IF(ISBLANK(BA1079),"",Short7[[#This Row],[Adj Close]]/BA1079-1)</f>
        <v>7.6335775013645524E-2</v>
      </c>
    </row>
    <row r="1079" spans="1:54" x14ac:dyDescent="0.25">
      <c r="A1079" s="40">
        <v>37536</v>
      </c>
      <c r="B1079" s="42">
        <v>835.32000700000003</v>
      </c>
      <c r="C1079" s="39">
        <f>IF(ISBLANK(B1080), "", GSPC[[#This Row],[Adj Close]]/B1080-1)</f>
        <v>4.3393526271340965E-2</v>
      </c>
      <c r="G1079" s="32">
        <v>37536</v>
      </c>
      <c r="H1079">
        <v>10.259767999999999</v>
      </c>
      <c r="I1079" s="36">
        <f>IF(ISBLANK(H1080),"",Long1[[#This Row],[Adj Close]]/H1080-1)</f>
        <v>1.3843225659628144E-2</v>
      </c>
      <c r="P1079" s="40">
        <v>37536</v>
      </c>
      <c r="Q1079" s="38">
        <v>5.2170610000000002</v>
      </c>
      <c r="R1079" s="39">
        <f>IF(ISBLANK(Q1080),"",Long4[[#This Row],[Adj Close]]/Q1080-1)</f>
        <v>-2.8203742144878419E-2</v>
      </c>
      <c r="V1079" s="40">
        <v>37536</v>
      </c>
      <c r="W1079" s="38">
        <v>2.13</v>
      </c>
      <c r="X1079" s="39">
        <f>IF(ISBLANK(W1080),"",Long6[[#This Row],[Adj Close]]/W1080-1)</f>
        <v>1.6706443914080937E-2</v>
      </c>
      <c r="AE1079" s="32">
        <v>37536</v>
      </c>
      <c r="AF1079" s="47">
        <v>19.864815</v>
      </c>
      <c r="AG1079" s="36">
        <f>IF(ISBLANK(AF1080),"",Short0[[#This Row],[Adj Close]]/AF1080-1)</f>
        <v>1.2670349663824965E-2</v>
      </c>
      <c r="AH1079" s="40">
        <v>37536</v>
      </c>
      <c r="AI1079" s="42">
        <v>8.2658240000000003</v>
      </c>
      <c r="AJ1079" s="39">
        <f>IF(ISBLANK(AH1080),"",Short1[[#This Row],[Adj Close]]/AH1080-1)</f>
        <v>-0.99977974835460581</v>
      </c>
      <c r="AN1079" s="40">
        <v>37536</v>
      </c>
      <c r="AO1079" s="42">
        <v>12.632383000000001</v>
      </c>
      <c r="AP1079" s="39">
        <f>IF(ISBLANK(AO1080),"",Short3[[#This Row],[Adj Close]]/AO1080-1)</f>
        <v>-1.4333860249232E-2</v>
      </c>
      <c r="AT1079" s="40">
        <v>37536</v>
      </c>
      <c r="AU1079" s="42">
        <v>8.8723690000000008</v>
      </c>
      <c r="AV1079" s="39">
        <f>IF(ISBLANK(AU1080),"",Short5[[#This Row],[Adj Close]]/AU1080-1)</f>
        <v>4.4448686062561471E-3</v>
      </c>
      <c r="AZ1079" s="40">
        <v>37536</v>
      </c>
      <c r="BA1079" s="42">
        <v>6.3830359999999997</v>
      </c>
      <c r="BB1079" s="39">
        <f>IF(ISBLANK(BA1080),"",Short7[[#This Row],[Adj Close]]/BA1080-1)</f>
        <v>0.10455335405606569</v>
      </c>
    </row>
    <row r="1080" spans="1:54" x14ac:dyDescent="0.25">
      <c r="A1080" s="40">
        <v>37529</v>
      </c>
      <c r="B1080" s="42">
        <v>800.580017</v>
      </c>
      <c r="C1080" s="39">
        <f>IF(ISBLANK(B1081), "", GSPC[[#This Row],[Adj Close]]/B1081-1)</f>
        <v>-3.2379682804426602E-2</v>
      </c>
      <c r="G1080" s="32">
        <v>37529</v>
      </c>
      <c r="H1080">
        <v>10.119679</v>
      </c>
      <c r="I1080" s="36">
        <f>IF(ISBLANK(H1081),"",Long1[[#This Row],[Adj Close]]/H1081-1)</f>
        <v>-5.4047919975150238E-2</v>
      </c>
      <c r="P1080" s="40">
        <v>37529</v>
      </c>
      <c r="Q1080" s="38">
        <v>5.3684719999999997</v>
      </c>
      <c r="R1080" s="39">
        <f>IF(ISBLANK(Q1081),"",Long4[[#This Row],[Adj Close]]/Q1081-1)</f>
        <v>-3.0896834426998643E-2</v>
      </c>
      <c r="V1080" s="40">
        <v>37529</v>
      </c>
      <c r="W1080" s="38">
        <v>2.0950000000000002</v>
      </c>
      <c r="X1080" s="39">
        <f>IF(ISBLANK(W1081),"",Long6[[#This Row],[Adj Close]]/W1081-1)</f>
        <v>-2.5581395348837077E-2</v>
      </c>
      <c r="AE1080" s="32">
        <v>37529</v>
      </c>
      <c r="AF1080" s="47">
        <v>19.61627</v>
      </c>
      <c r="AG1080" s="36">
        <f>IF(ISBLANK(AF1081),"",Short0[[#This Row],[Adj Close]]/AF1081-1)</f>
        <v>-4.1607891695365273E-2</v>
      </c>
      <c r="AH1080" s="40">
        <v>37529</v>
      </c>
      <c r="AI1080" s="42">
        <v>8.8034389999999991</v>
      </c>
      <c r="AJ1080" s="39">
        <f>IF(ISBLANK(AH1081),"",Short1[[#This Row],[Adj Close]]/AH1081-1)</f>
        <v>-0.99976537927082776</v>
      </c>
      <c r="AN1080" s="40">
        <v>37529</v>
      </c>
      <c r="AO1080" s="42">
        <v>12.816087</v>
      </c>
      <c r="AP1080" s="39">
        <f>IF(ISBLANK(AO1081),"",Short3[[#This Row],[Adj Close]]/AO1081-1)</f>
        <v>2.1167732752911839E-2</v>
      </c>
      <c r="AT1080" s="40">
        <v>37529</v>
      </c>
      <c r="AU1080" s="42">
        <v>8.833107</v>
      </c>
      <c r="AV1080" s="39">
        <f>IF(ISBLANK(AU1081),"",Short5[[#This Row],[Adj Close]]/AU1081-1)</f>
        <v>-5.0633111383580287E-2</v>
      </c>
      <c r="AZ1080" s="40">
        <v>37529</v>
      </c>
      <c r="BA1080" s="42">
        <v>5.7788389999999996</v>
      </c>
      <c r="BB1080" s="39">
        <f>IF(ISBLANK(BA1081),"",Short7[[#This Row],[Adj Close]]/BA1081-1)</f>
        <v>-1.9835027821584972E-2</v>
      </c>
    </row>
    <row r="1081" spans="1:54" x14ac:dyDescent="0.25">
      <c r="A1081" s="40">
        <v>37522</v>
      </c>
      <c r="B1081" s="42">
        <v>827.36999500000002</v>
      </c>
      <c r="C1081" s="39">
        <f>IF(ISBLANK(B1082), "", GSPC[[#This Row],[Adj Close]]/B1082-1)</f>
        <v>-2.1315629094578292E-2</v>
      </c>
      <c r="G1081" s="32">
        <v>37522</v>
      </c>
      <c r="H1081">
        <v>10.697877</v>
      </c>
      <c r="I1081" s="36">
        <f>IF(ISBLANK(H1082),"",Long1[[#This Row],[Adj Close]]/H1082-1)</f>
        <v>-5.5754965154856895E-2</v>
      </c>
      <c r="P1081" s="40">
        <v>37522</v>
      </c>
      <c r="Q1081" s="38">
        <v>5.5396289999999997</v>
      </c>
      <c r="R1081" s="39">
        <f>IF(ISBLANK(Q1082),"",Long4[[#This Row],[Adj Close]]/Q1082-1)</f>
        <v>1.2026382408268921E-2</v>
      </c>
      <c r="V1081" s="40">
        <v>37522</v>
      </c>
      <c r="W1081" s="38">
        <v>2.15</v>
      </c>
      <c r="X1081" s="39">
        <f>IF(ISBLANK(W1082),"",Long6[[#This Row],[Adj Close]]/W1082-1)</f>
        <v>-0.22869955156950683</v>
      </c>
      <c r="AE1081" s="32">
        <v>37522</v>
      </c>
      <c r="AF1081" s="47">
        <v>20.467896</v>
      </c>
      <c r="AG1081" s="36">
        <f>IF(ISBLANK(AF1082),"",Short0[[#This Row],[Adj Close]]/AF1082-1)</f>
        <v>2.6863685643587765E-3</v>
      </c>
      <c r="AH1081" s="40">
        <v>37522</v>
      </c>
      <c r="AI1081" s="42">
        <v>9.9710739999999998</v>
      </c>
      <c r="AJ1081" s="39">
        <f>IF(ISBLANK(AH1082),"",Short1[[#This Row],[Adj Close]]/AH1082-1)</f>
        <v>-0.99973421100892979</v>
      </c>
      <c r="AN1081" s="40">
        <v>37522</v>
      </c>
      <c r="AO1081" s="42">
        <v>12.550423</v>
      </c>
      <c r="AP1081" s="39">
        <f>IF(ISBLANK(AO1082),"",Short3[[#This Row],[Adj Close]]/AO1082-1)</f>
        <v>1.3555914016529336E-2</v>
      </c>
      <c r="AT1081" s="40">
        <v>37522</v>
      </c>
      <c r="AU1081" s="42">
        <v>9.3042079999999991</v>
      </c>
      <c r="AV1081" s="39">
        <f>IF(ISBLANK(AU1082),"",Short5[[#This Row],[Adj Close]]/AU1082-1)</f>
        <v>-7.1316117465504369E-2</v>
      </c>
      <c r="AZ1081" s="40">
        <v>37522</v>
      </c>
      <c r="BA1081" s="42">
        <v>5.8957819999999996</v>
      </c>
      <c r="BB1081" s="39">
        <f>IF(ISBLANK(BA1082),"",Short7[[#This Row],[Adj Close]]/BA1082-1)</f>
        <v>0.11213240599389085</v>
      </c>
    </row>
    <row r="1082" spans="1:54" x14ac:dyDescent="0.25">
      <c r="A1082" s="40">
        <v>37515</v>
      </c>
      <c r="B1082" s="42">
        <v>845.39001499999995</v>
      </c>
      <c r="C1082" s="39">
        <f>IF(ISBLANK(B1083), "", GSPC[[#This Row],[Adj Close]]/B1083-1)</f>
        <v>-4.9920750609502629E-2</v>
      </c>
      <c r="G1082" s="32">
        <v>37515</v>
      </c>
      <c r="H1082">
        <v>11.329556</v>
      </c>
      <c r="I1082" s="36">
        <f>IF(ISBLANK(H1083),"",Long1[[#This Row],[Adj Close]]/H1083-1)</f>
        <v>1.3211616778869617E-2</v>
      </c>
      <c r="P1082" s="40">
        <v>37515</v>
      </c>
      <c r="Q1082" s="38">
        <v>5.4737989999999996</v>
      </c>
      <c r="R1082" s="39">
        <f>IF(ISBLANK(Q1083),"",Long4[[#This Row],[Adj Close]]/Q1083-1)</f>
        <v>-2.2747572713267772E-2</v>
      </c>
      <c r="V1082" s="40">
        <v>37515</v>
      </c>
      <c r="W1082" s="38">
        <v>2.7875000000000001</v>
      </c>
      <c r="X1082" s="39">
        <f>IF(ISBLANK(W1083),"",Long6[[#This Row],[Adj Close]]/W1083-1)</f>
        <v>-0.25716189207195195</v>
      </c>
      <c r="AE1082" s="32">
        <v>37515</v>
      </c>
      <c r="AF1082" s="47">
        <v>20.413059000000001</v>
      </c>
      <c r="AG1082" s="36">
        <f>IF(ISBLANK(AF1083),"",Short0[[#This Row],[Adj Close]]/AF1083-1)</f>
        <v>-3.9387538266976052E-2</v>
      </c>
      <c r="AH1082" s="40">
        <v>37515</v>
      </c>
      <c r="AI1082" s="42">
        <v>10.080276</v>
      </c>
      <c r="AJ1082" s="39">
        <f>IF(ISBLANK(AH1083),"",Short1[[#This Row],[Adj Close]]/AH1083-1)</f>
        <v>-0.99973124997333906</v>
      </c>
      <c r="AN1082" s="40">
        <v>37515</v>
      </c>
      <c r="AO1082" s="42">
        <v>12.382566000000001</v>
      </c>
      <c r="AP1082" s="39">
        <f>IF(ISBLANK(AO1083),"",Short3[[#This Row],[Adj Close]]/AO1083-1)</f>
        <v>-3.2926481248831352E-2</v>
      </c>
      <c r="AT1082" s="40">
        <v>37515</v>
      </c>
      <c r="AU1082" s="42">
        <v>10.018703</v>
      </c>
      <c r="AV1082" s="39">
        <f>IF(ISBLANK(AU1083),"",Short5[[#This Row],[Adj Close]]/AU1083-1)</f>
        <v>-0.10575766680001708</v>
      </c>
      <c r="AZ1082" s="40">
        <v>37515</v>
      </c>
      <c r="BA1082" s="42">
        <v>5.3013310000000002</v>
      </c>
      <c r="BB1082" s="39">
        <f>IF(ISBLANK(BA1083),"",Short7[[#This Row],[Adj Close]]/BA1083-1)</f>
        <v>-1.805037100041651E-2</v>
      </c>
    </row>
    <row r="1083" spans="1:54" x14ac:dyDescent="0.25">
      <c r="A1083" s="40">
        <v>37508</v>
      </c>
      <c r="B1083" s="42">
        <v>889.80999799999995</v>
      </c>
      <c r="C1083" s="39">
        <f>IF(ISBLANK(B1084), "", GSPC[[#This Row],[Adj Close]]/B1084-1)</f>
        <v>-4.5977101733500891E-3</v>
      </c>
      <c r="G1083" s="32">
        <v>37508</v>
      </c>
      <c r="H1083">
        <v>11.181825999999999</v>
      </c>
      <c r="I1083" s="36">
        <f>IF(ISBLANK(H1084),"",Long1[[#This Row],[Adj Close]]/H1084-1)</f>
        <v>4.576545351065997E-3</v>
      </c>
      <c r="P1083" s="40">
        <v>37508</v>
      </c>
      <c r="Q1083" s="38">
        <v>5.6012130000000004</v>
      </c>
      <c r="R1083" s="39">
        <f>IF(ISBLANK(Q1084),"",Long4[[#This Row],[Adj Close]]/Q1084-1)</f>
        <v>-2.5699778742589885E-2</v>
      </c>
      <c r="V1083" s="40">
        <v>37508</v>
      </c>
      <c r="W1083" s="38">
        <v>3.7524999999999999</v>
      </c>
      <c r="X1083" s="39">
        <f>IF(ISBLANK(W1084),"",Long6[[#This Row],[Adj Close]]/W1084-1)</f>
        <v>-1.2499999999999956E-2</v>
      </c>
      <c r="AE1083" s="32">
        <v>37508</v>
      </c>
      <c r="AF1083" s="47">
        <v>21.250046000000001</v>
      </c>
      <c r="AG1083" s="36">
        <f>IF(ISBLANK(AF1084),"",Short0[[#This Row],[Adj Close]]/AF1084-1)</f>
        <v>4.2309021932685154E-2</v>
      </c>
      <c r="AH1083" s="40">
        <v>37508</v>
      </c>
      <c r="AI1083" s="42">
        <v>10.147477</v>
      </c>
      <c r="AJ1083" s="39">
        <f>IF(ISBLANK(AH1084),"",Short1[[#This Row],[Adj Close]]/AH1084-1)</f>
        <v>-0.99972940782912456</v>
      </c>
      <c r="AN1083" s="40">
        <v>37508</v>
      </c>
      <c r="AO1083" s="42">
        <v>12.804162</v>
      </c>
      <c r="AP1083" s="39">
        <f>IF(ISBLANK(AO1084),"",Short3[[#This Row],[Adj Close]]/AO1084-1)</f>
        <v>-3.9479072279919869E-3</v>
      </c>
      <c r="AT1083" s="40">
        <v>37508</v>
      </c>
      <c r="AU1083" s="42">
        <v>11.203566</v>
      </c>
      <c r="AV1083" s="39">
        <f>IF(ISBLANK(AU1084),"",Short5[[#This Row],[Adj Close]]/AU1084-1)</f>
        <v>4.9192299469287049E-2</v>
      </c>
      <c r="AZ1083" s="40">
        <v>37508</v>
      </c>
      <c r="BA1083" s="42">
        <v>5.3987809999999996</v>
      </c>
      <c r="BB1083" s="39">
        <f>IF(ISBLANK(BA1084),"",Short7[[#This Row],[Adj Close]]/BA1084-1)</f>
        <v>-1.7730331931099741E-2</v>
      </c>
    </row>
    <row r="1084" spans="1:54" x14ac:dyDescent="0.25">
      <c r="A1084" s="40">
        <v>37501</v>
      </c>
      <c r="B1084" s="42">
        <v>893.919983</v>
      </c>
      <c r="C1084" s="39">
        <f>IF(ISBLANK(B1085), "", GSPC[[#This Row],[Adj Close]]/B1085-1)</f>
        <v>-2.4179400952704766E-2</v>
      </c>
      <c r="G1084" s="32">
        <v>37501</v>
      </c>
      <c r="H1084">
        <v>11.130884999999999</v>
      </c>
      <c r="I1084" s="36">
        <f>IF(ISBLANK(H1085),"",Long1[[#This Row],[Adj Close]]/H1085-1)</f>
        <v>-1.7535638642856011E-2</v>
      </c>
      <c r="P1084" s="40">
        <v>37501</v>
      </c>
      <c r="Q1084" s="38">
        <v>5.7489600000000003</v>
      </c>
      <c r="R1084" s="39">
        <f>IF(ISBLANK(Q1085),"",Long4[[#This Row],[Adj Close]]/Q1085-1)</f>
        <v>-2.5055683630827108E-2</v>
      </c>
      <c r="V1084" s="40">
        <v>37501</v>
      </c>
      <c r="W1084" s="38">
        <v>3.8</v>
      </c>
      <c r="X1084" s="39">
        <f>IF(ISBLANK(W1085),"",Long6[[#This Row],[Adj Close]]/W1085-1)</f>
        <v>-5.0000000000000044E-2</v>
      </c>
      <c r="AE1084" s="32">
        <v>37501</v>
      </c>
      <c r="AF1084" s="47">
        <v>20.387471999999999</v>
      </c>
      <c r="AG1084" s="36">
        <f>IF(ISBLANK(AF1085),"",Short0[[#This Row],[Adj Close]]/AF1085-1)</f>
        <v>5.6438972642973262E-2</v>
      </c>
      <c r="AH1084" s="40">
        <v>37501</v>
      </c>
      <c r="AI1084" s="42">
        <v>10.080276</v>
      </c>
      <c r="AJ1084" s="39">
        <f>IF(ISBLANK(AH1085),"",Short1[[#This Row],[Adj Close]]/AH1085-1)</f>
        <v>-0.99973114962393983</v>
      </c>
      <c r="AN1084" s="40">
        <v>37501</v>
      </c>
      <c r="AO1084" s="42">
        <v>12.854912000000001</v>
      </c>
      <c r="AP1084" s="39">
        <f>IF(ISBLANK(AO1085),"",Short3[[#This Row],[Adj Close]]/AO1085-1)</f>
        <v>8.575816861777108E-3</v>
      </c>
      <c r="AT1084" s="40">
        <v>37501</v>
      </c>
      <c r="AU1084" s="42">
        <v>10.678277</v>
      </c>
      <c r="AV1084" s="39">
        <f>IF(ISBLANK(AU1085),"",Short5[[#This Row],[Adj Close]]/AU1085-1)</f>
        <v>2.8700857157830439E-2</v>
      </c>
      <c r="AZ1084" s="40">
        <v>37501</v>
      </c>
      <c r="BA1084" s="42">
        <v>5.4962309999999999</v>
      </c>
      <c r="BB1084" s="39">
        <f>IF(ISBLANK(BA1085),"",Short7[[#This Row],[Adj Close]]/BA1085-1)</f>
        <v>4.2514045180917615E-2</v>
      </c>
    </row>
    <row r="1085" spans="1:54" x14ac:dyDescent="0.25">
      <c r="A1085" s="40">
        <v>37494</v>
      </c>
      <c r="B1085" s="42">
        <v>916.07000700000003</v>
      </c>
      <c r="C1085" s="39">
        <f>IF(ISBLANK(B1086), "", GSPC[[#This Row],[Adj Close]]/B1086-1)</f>
        <v>-2.6348211631085583E-2</v>
      </c>
      <c r="G1085" s="32">
        <v>37494</v>
      </c>
      <c r="H1085">
        <v>11.329556</v>
      </c>
      <c r="I1085" s="36">
        <f>IF(ISBLANK(H1086),"",Long1[[#This Row],[Adj Close]]/H1086-1)</f>
        <v>-6.477616413948728E-3</v>
      </c>
      <c r="P1085" s="40">
        <v>37494</v>
      </c>
      <c r="Q1085" s="38">
        <v>5.896706</v>
      </c>
      <c r="R1085" s="39">
        <f>IF(ISBLANK(Q1086),"",Long4[[#This Row],[Adj Close]]/Q1086-1)</f>
        <v>1.1830964841024638E-2</v>
      </c>
      <c r="V1085" s="40">
        <v>37494</v>
      </c>
      <c r="W1085" s="38">
        <v>4</v>
      </c>
      <c r="X1085" s="39">
        <f>IF(ISBLANK(W1086),"",Long6[[#This Row],[Adj Close]]/W1086-1)</f>
        <v>-0.10764082543223641</v>
      </c>
      <c r="AE1085" s="32">
        <v>37494</v>
      </c>
      <c r="AF1085" s="47">
        <v>19.298296000000001</v>
      </c>
      <c r="AG1085" s="36">
        <f>IF(ISBLANK(AF1086),"",Short0[[#This Row],[Adj Close]]/AF1086-1)</f>
        <v>-2.6727809023302074E-2</v>
      </c>
      <c r="AH1085" s="40">
        <v>37494</v>
      </c>
      <c r="AI1085" s="42">
        <v>8.904242</v>
      </c>
      <c r="AJ1085" s="39">
        <f>IF(ISBLANK(AH1086),"",Short1[[#This Row],[Adj Close]]/AH1086-1)</f>
        <v>-0.99976247120335049</v>
      </c>
      <c r="AN1085" s="40">
        <v>37494</v>
      </c>
      <c r="AO1085" s="42">
        <v>12.745608000000001</v>
      </c>
      <c r="AP1085" s="39">
        <f>IF(ISBLANK(AO1086),"",Short3[[#This Row],[Adj Close]]/AO1086-1)</f>
        <v>-2.5372969181002736E-2</v>
      </c>
      <c r="AT1085" s="40">
        <v>37494</v>
      </c>
      <c r="AU1085" s="42">
        <v>10.380352</v>
      </c>
      <c r="AV1085" s="39">
        <f>IF(ISBLANK(AU1086),"",Short5[[#This Row],[Adj Close]]/AU1086-1)</f>
        <v>-2.3599128605882314E-2</v>
      </c>
      <c r="AZ1085" s="40">
        <v>37494</v>
      </c>
      <c r="BA1085" s="42">
        <v>5.2720929999999999</v>
      </c>
      <c r="BB1085" s="39">
        <f>IF(ISBLANK(BA1086),"",Short7[[#This Row],[Adj Close]]/BA1086-1)</f>
        <v>7.448528734516513E-3</v>
      </c>
    </row>
    <row r="1086" spans="1:54" x14ac:dyDescent="0.25">
      <c r="A1086" s="40">
        <v>37487</v>
      </c>
      <c r="B1086" s="42">
        <v>940.85998500000005</v>
      </c>
      <c r="C1086" s="39">
        <f>IF(ISBLANK(B1087), "", GSPC[[#This Row],[Adj Close]]/B1087-1)</f>
        <v>1.3017178353797343E-2</v>
      </c>
      <c r="G1086" s="32">
        <v>37487</v>
      </c>
      <c r="H1086">
        <v>11.403423</v>
      </c>
      <c r="I1086" s="36">
        <f>IF(ISBLANK(H1087),"",Long1[[#This Row],[Adj Close]]/H1087-1)</f>
        <v>3.2756259273337252E-2</v>
      </c>
      <c r="P1086" s="40">
        <v>37487</v>
      </c>
      <c r="Q1086" s="38">
        <v>5.8277580000000002</v>
      </c>
      <c r="R1086" s="39">
        <f>IF(ISBLANK(Q1087),"",Long4[[#This Row],[Adj Close]]/Q1087-1)</f>
        <v>3.1976485258751408E-2</v>
      </c>
      <c r="V1086" s="40">
        <v>37487</v>
      </c>
      <c r="W1086" s="38">
        <v>4.4824999999999999</v>
      </c>
      <c r="X1086" s="39">
        <f>IF(ISBLANK(W1087),"",Long6[[#This Row],[Adj Close]]/W1087-1)</f>
        <v>0.15157353885677582</v>
      </c>
      <c r="AE1086" s="32">
        <v>37487</v>
      </c>
      <c r="AF1086" s="47">
        <v>19.828261999999999</v>
      </c>
      <c r="AG1086" s="36">
        <f>IF(ISBLANK(AF1087),"",Short0[[#This Row],[Adj Close]]/AF1087-1)</f>
        <v>4.6287256935215515E-2</v>
      </c>
      <c r="AH1086" s="40">
        <v>37487</v>
      </c>
      <c r="AI1086" s="42">
        <v>9.6812660000000008</v>
      </c>
      <c r="AJ1086" s="39">
        <f>IF(ISBLANK(AH1087),"",Short1[[#This Row],[Adj Close]]/AH1087-1)</f>
        <v>-0.99974169514407685</v>
      </c>
      <c r="AN1086" s="40">
        <v>37487</v>
      </c>
      <c r="AO1086" s="42">
        <v>13.077420999999999</v>
      </c>
      <c r="AP1086" s="39">
        <f>IF(ISBLANK(AO1087),"",Short3[[#This Row],[Adj Close]]/AO1087-1)</f>
        <v>-3.273003706299682E-3</v>
      </c>
      <c r="AT1086" s="40">
        <v>37487</v>
      </c>
      <c r="AU1086" s="42">
        <v>10.63124</v>
      </c>
      <c r="AV1086" s="39">
        <f>IF(ISBLANK(AU1087),"",Short5[[#This Row],[Adj Close]]/AU1087-1)</f>
        <v>2.5718705672749476E-2</v>
      </c>
      <c r="AZ1086" s="40">
        <v>37487</v>
      </c>
      <c r="BA1086" s="42">
        <v>5.2331139999999996</v>
      </c>
      <c r="BB1086" s="39">
        <f>IF(ISBLANK(BA1087),"",Short7[[#This Row],[Adj Close]]/BA1087-1)</f>
        <v>2.2857323795994366E-2</v>
      </c>
    </row>
    <row r="1087" spans="1:54" x14ac:dyDescent="0.25">
      <c r="A1087" s="40">
        <v>37480</v>
      </c>
      <c r="B1087" s="42">
        <v>928.77002000000005</v>
      </c>
      <c r="C1087" s="39">
        <f>IF(ISBLANK(B1088), "", GSPC[[#This Row],[Adj Close]]/B1088-1)</f>
        <v>2.2153993515242831E-2</v>
      </c>
      <c r="G1087" s="32">
        <v>37480</v>
      </c>
      <c r="H1087">
        <v>11.041736999999999</v>
      </c>
      <c r="I1087" s="36">
        <f>IF(ISBLANK(H1088),"",Long1[[#This Row],[Adj Close]]/H1088-1)</f>
        <v>2.3123084196239319E-3</v>
      </c>
      <c r="P1087" s="40">
        <v>37480</v>
      </c>
      <c r="Q1087" s="38">
        <v>5.6471809999999998</v>
      </c>
      <c r="R1087" s="39">
        <f>IF(ISBLANK(Q1088),"",Long4[[#This Row],[Adj Close]]/Q1088-1)</f>
        <v>-3.0985672363197048E-2</v>
      </c>
      <c r="V1087" s="40">
        <v>37480</v>
      </c>
      <c r="W1087" s="38">
        <v>3.8925000000000001</v>
      </c>
      <c r="X1087" s="39">
        <f>IF(ISBLANK(W1088),"",Long6[[#This Row],[Adj Close]]/W1088-1)</f>
        <v>8.1250000000000044E-2</v>
      </c>
      <c r="AE1087" s="32">
        <v>37480</v>
      </c>
      <c r="AF1087" s="47">
        <v>18.951069</v>
      </c>
      <c r="AG1087" s="36">
        <f>IF(ISBLANK(AF1088),"",Short0[[#This Row],[Adj Close]]/AF1088-1)</f>
        <v>7.6843355234163635E-2</v>
      </c>
      <c r="AH1087" s="40">
        <v>37480</v>
      </c>
      <c r="AI1087" s="42">
        <v>9.8492680000000004</v>
      </c>
      <c r="AJ1087" s="39">
        <f>IF(ISBLANK(AH1088),"",Short1[[#This Row],[Adj Close]]/AH1088-1)</f>
        <v>-0.99973716361113329</v>
      </c>
      <c r="AN1087" s="40">
        <v>37480</v>
      </c>
      <c r="AO1087" s="42">
        <v>13.120364</v>
      </c>
      <c r="AP1087" s="39">
        <f>IF(ISBLANK(AO1088),"",Short3[[#This Row],[Adj Close]]/AO1088-1)</f>
        <v>1.0523089080299419E-2</v>
      </c>
      <c r="AT1087" s="40">
        <v>37480</v>
      </c>
      <c r="AU1087" s="42">
        <v>10.364674000000001</v>
      </c>
      <c r="AV1087" s="39">
        <f>IF(ISBLANK(AU1088),"",Short5[[#This Row],[Adj Close]]/AU1088-1)</f>
        <v>0.19529855206908486</v>
      </c>
      <c r="AZ1087" s="40">
        <v>37480</v>
      </c>
      <c r="BA1087" s="42">
        <v>5.1161719999999997</v>
      </c>
      <c r="BB1087" s="39">
        <f>IF(ISBLANK(BA1088),"",Short7[[#This Row],[Adj Close]]/BA1088-1)</f>
        <v>-8.6956607090625138E-2</v>
      </c>
    </row>
    <row r="1088" spans="1:54" x14ac:dyDescent="0.25">
      <c r="A1088" s="40">
        <v>37473</v>
      </c>
      <c r="B1088" s="42">
        <v>908.64001499999995</v>
      </c>
      <c r="C1088" s="39">
        <f>IF(ISBLANK(B1089), "", GSPC[[#This Row],[Adj Close]]/B1089-1)</f>
        <v>5.137464768322042E-2</v>
      </c>
      <c r="G1088" s="32">
        <v>37473</v>
      </c>
      <c r="H1088">
        <v>11.016264</v>
      </c>
      <c r="I1088" s="36">
        <f>IF(ISBLANK(H1089),"",Long1[[#This Row],[Adj Close]]/H1089-1)</f>
        <v>-2.0606858912713077E-2</v>
      </c>
      <c r="P1088" s="40">
        <v>37473</v>
      </c>
      <c r="Q1088" s="38">
        <v>5.8277580000000002</v>
      </c>
      <c r="R1088" s="39">
        <f>IF(ISBLANK(Q1089),"",Long4[[#This Row],[Adj Close]]/Q1089-1)</f>
        <v>5.0295529534570838E-2</v>
      </c>
      <c r="V1088" s="40">
        <v>37473</v>
      </c>
      <c r="W1088" s="38">
        <v>3.6</v>
      </c>
      <c r="X1088" s="39">
        <f>IF(ISBLANK(W1089),"",Long6[[#This Row],[Adj Close]]/W1089-1)</f>
        <v>0.18811881188118829</v>
      </c>
      <c r="AE1088" s="32">
        <v>37473</v>
      </c>
      <c r="AF1088" s="47">
        <v>17.598724000000001</v>
      </c>
      <c r="AG1088" s="36">
        <f>IF(ISBLANK(AF1089),"",Short0[[#This Row],[Adj Close]]/AF1089-1)</f>
        <v>8.9153086800098036E-2</v>
      </c>
      <c r="AH1088" s="40">
        <v>37473</v>
      </c>
      <c r="AI1088" s="42">
        <v>8.9294449999999994</v>
      </c>
      <c r="AJ1088" s="39">
        <f>IF(ISBLANK(AH1089),"",Short1[[#This Row],[Adj Close]]/AH1089-1)</f>
        <v>-0.99976166537660816</v>
      </c>
      <c r="AN1088" s="40">
        <v>37473</v>
      </c>
      <c r="AO1088" s="42">
        <v>12.983734999999999</v>
      </c>
      <c r="AP1088" s="39">
        <f>IF(ISBLANK(AO1089),"",Short3[[#This Row],[Adj Close]]/AO1089-1)</f>
        <v>2.4961608546825831E-2</v>
      </c>
      <c r="AT1088" s="40">
        <v>37473</v>
      </c>
      <c r="AU1088" s="42">
        <v>8.6712009999999999</v>
      </c>
      <c r="AV1088" s="39">
        <f>IF(ISBLANK(AU1089),"",Short5[[#This Row],[Adj Close]]/AU1089-1)</f>
        <v>8.5377323537334293E-2</v>
      </c>
      <c r="AZ1088" s="40">
        <v>37473</v>
      </c>
      <c r="BA1088" s="42">
        <v>5.6034269999999999</v>
      </c>
      <c r="BB1088" s="39">
        <f>IF(ISBLANK(BA1089),"",Short7[[#This Row],[Adj Close]]/BA1089-1)</f>
        <v>7.2760880427769736E-2</v>
      </c>
    </row>
    <row r="1089" spans="1:54" x14ac:dyDescent="0.25">
      <c r="A1089" s="40">
        <v>37466</v>
      </c>
      <c r="B1089" s="42">
        <v>864.23999000000003</v>
      </c>
      <c r="C1089" s="39">
        <f>IF(ISBLANK(B1090), "", GSPC[[#This Row],[Adj Close]]/B1090-1)</f>
        <v>1.3367059048695618E-2</v>
      </c>
      <c r="G1089" s="32">
        <v>37466</v>
      </c>
      <c r="H1089">
        <v>11.248051</v>
      </c>
      <c r="I1089" s="36">
        <f>IF(ISBLANK(H1090),"",Long1[[#This Row],[Adj Close]]/H1090-1)</f>
        <v>9.233956650980546E-2</v>
      </c>
      <c r="P1089" s="40">
        <v>37466</v>
      </c>
      <c r="Q1089" s="38">
        <v>5.5486839999999997</v>
      </c>
      <c r="R1089" s="39">
        <f>IF(ISBLANK(Q1090),"",Long4[[#This Row],[Adj Close]]/Q1090-1)</f>
        <v>7.7806355593014631E-2</v>
      </c>
      <c r="V1089" s="40">
        <v>37466</v>
      </c>
      <c r="W1089" s="38">
        <v>3.03</v>
      </c>
      <c r="X1089" s="39">
        <f>IF(ISBLANK(W1090),"",Long6[[#This Row],[Adj Close]]/W1090-1)</f>
        <v>-5.3125000000000089E-2</v>
      </c>
      <c r="AE1089" s="32">
        <v>37466</v>
      </c>
      <c r="AF1089" s="47">
        <v>16.158173000000001</v>
      </c>
      <c r="AG1089" s="36">
        <f>IF(ISBLANK(AF1090),"",Short0[[#This Row],[Adj Close]]/AF1090-1)</f>
        <v>-9.2365050710287777E-2</v>
      </c>
      <c r="AH1089" s="40">
        <v>37466</v>
      </c>
      <c r="AI1089" s="42">
        <v>12.138332</v>
      </c>
      <c r="AJ1089" s="39">
        <f>IF(ISBLANK(AH1090),"",Short1[[#This Row],[Adj Close]]/AH1090-1)</f>
        <v>-0.99967595685949973</v>
      </c>
      <c r="AN1089" s="40">
        <v>37466</v>
      </c>
      <c r="AO1089" s="42">
        <v>12.667533000000001</v>
      </c>
      <c r="AP1089" s="39">
        <f>IF(ISBLANK(AO1090),"",Short3[[#This Row],[Adj Close]]/AO1090-1)</f>
        <v>9.3696971915609772E-2</v>
      </c>
      <c r="AT1089" s="40">
        <v>37466</v>
      </c>
      <c r="AU1089" s="42">
        <v>7.9891120000000004</v>
      </c>
      <c r="AV1089" s="39">
        <f>IF(ISBLANK(AU1090),"",Short5[[#This Row],[Adj Close]]/AU1090-1)</f>
        <v>4.5128538280877262E-2</v>
      </c>
      <c r="AZ1089" s="40">
        <v>37466</v>
      </c>
      <c r="BA1089" s="42">
        <v>5.2233700000000001</v>
      </c>
      <c r="BB1089" s="39">
        <f>IF(ISBLANK(BA1090),"",Short7[[#This Row],[Adj Close]]/BA1090-1)</f>
        <v>-3.770180485834973E-2</v>
      </c>
    </row>
    <row r="1090" spans="1:54" x14ac:dyDescent="0.25">
      <c r="A1090" s="40">
        <v>37459</v>
      </c>
      <c r="B1090" s="42">
        <v>852.84002699999996</v>
      </c>
      <c r="C1090" s="39">
        <f>IF(ISBLANK(B1091), "", GSPC[[#This Row],[Adj Close]]/B1091-1)</f>
        <v>6.0041604246534597E-3</v>
      </c>
      <c r="G1090" s="32">
        <v>37459</v>
      </c>
      <c r="H1090">
        <v>10.297211000000001</v>
      </c>
      <c r="I1090" s="36">
        <f>IF(ISBLANK(H1091),"",Long1[[#This Row],[Adj Close]]/H1091-1)</f>
        <v>-6.9239413255921201E-2</v>
      </c>
      <c r="P1090" s="40">
        <v>37459</v>
      </c>
      <c r="Q1090" s="38">
        <v>5.1481269999999997</v>
      </c>
      <c r="R1090" s="39">
        <f>IF(ISBLANK(Q1091),"",Long4[[#This Row],[Adj Close]]/Q1091-1)</f>
        <v>-4.3902334841360191E-2</v>
      </c>
      <c r="V1090" s="40">
        <v>37459</v>
      </c>
      <c r="W1090" s="38">
        <v>3.2</v>
      </c>
      <c r="X1090" s="39">
        <f>IF(ISBLANK(W1091),"",Long6[[#This Row],[Adj Close]]/W1091-1)</f>
        <v>-8.8967971530249157E-2</v>
      </c>
      <c r="AE1090" s="32">
        <v>37459</v>
      </c>
      <c r="AF1090" s="47">
        <v>17.802502</v>
      </c>
      <c r="AG1090" s="36">
        <f>IF(ISBLANK(AF1091),"",Short0[[#This Row],[Adj Close]]/AF1091-1)</f>
        <v>-7.9412061527754929E-3</v>
      </c>
      <c r="AH1090" s="40">
        <v>37459</v>
      </c>
      <c r="AI1090" s="42">
        <v>12.247532</v>
      </c>
      <c r="AJ1090" s="39">
        <f>IF(ISBLANK(AH1091),"",Short1[[#This Row],[Adj Close]]/AH1091-1)</f>
        <v>-0.99967298056178577</v>
      </c>
      <c r="AN1090" s="40">
        <v>37459</v>
      </c>
      <c r="AO1090" s="42">
        <v>11.582306000000001</v>
      </c>
      <c r="AP1090" s="39">
        <f>IF(ISBLANK(AO1091),"",Short3[[#This Row],[Adj Close]]/AO1091-1)</f>
        <v>1.6096305347909956E-2</v>
      </c>
      <c r="AT1090" s="40">
        <v>37459</v>
      </c>
      <c r="AU1090" s="42">
        <v>7.6441429999999997</v>
      </c>
      <c r="AV1090" s="39">
        <f>IF(ISBLANK(AU1091),"",Short5[[#This Row],[Adj Close]]/AU1091-1)</f>
        <v>6.5573800199449916E-2</v>
      </c>
      <c r="AZ1090" s="40">
        <v>37459</v>
      </c>
      <c r="BA1090" s="42">
        <v>5.4280160000000004</v>
      </c>
      <c r="BB1090" s="39">
        <f>IF(ISBLANK(BA1091),"",Short7[[#This Row],[Adj Close]]/BA1091-1)</f>
        <v>-0.19275360185053403</v>
      </c>
    </row>
    <row r="1091" spans="1:54" x14ac:dyDescent="0.25">
      <c r="A1091" s="40">
        <v>37452</v>
      </c>
      <c r="B1091" s="42">
        <v>847.75</v>
      </c>
      <c r="C1091" s="39">
        <f>IF(ISBLANK(B1092), "", GSPC[[#This Row],[Adj Close]]/B1092-1)</f>
        <v>-7.9922740426050742E-2</v>
      </c>
      <c r="G1091" s="32">
        <v>37452</v>
      </c>
      <c r="H1091">
        <v>11.063222</v>
      </c>
      <c r="I1091" s="36">
        <f>IF(ISBLANK(H1092),"",Long1[[#This Row],[Adj Close]]/H1092-1)</f>
        <v>-6.1967810108041532E-2</v>
      </c>
      <c r="P1091" s="40">
        <v>37452</v>
      </c>
      <c r="Q1091" s="38">
        <v>5.3845200000000002</v>
      </c>
      <c r="R1091" s="39">
        <f>IF(ISBLANK(Q1092),"",Long4[[#This Row],[Adj Close]]/Q1092-1)</f>
        <v>-2.0895782930428264E-2</v>
      </c>
      <c r="V1091" s="40">
        <v>37452</v>
      </c>
      <c r="W1091" s="38">
        <v>3.5125000000000002</v>
      </c>
      <c r="X1091" s="39">
        <f>IF(ISBLANK(W1092),"",Long6[[#This Row],[Adj Close]]/W1092-1)</f>
        <v>3.5714285714285587E-3</v>
      </c>
      <c r="AE1091" s="32">
        <v>37452</v>
      </c>
      <c r="AF1091" s="47">
        <v>17.945007</v>
      </c>
      <c r="AG1091" s="36">
        <f>IF(ISBLANK(AF1092),"",Short0[[#This Row],[Adj Close]]/AF1092-1)</f>
        <v>-0.11910323418826507</v>
      </c>
      <c r="AH1091" s="40">
        <v>37452</v>
      </c>
      <c r="AI1091" s="42">
        <v>13.104358</v>
      </c>
      <c r="AJ1091" s="39">
        <f>IF(ISBLANK(AH1092),"",Short1[[#This Row],[Adj Close]]/AH1092-1)</f>
        <v>-0.99965003717452261</v>
      </c>
      <c r="AN1091" s="40">
        <v>37452</v>
      </c>
      <c r="AO1091" s="42">
        <v>11.398827000000001</v>
      </c>
      <c r="AP1091" s="39">
        <f>IF(ISBLANK(AO1092),"",Short3[[#This Row],[Adj Close]]/AO1092-1)</f>
        <v>3.0916883189568978E-3</v>
      </c>
      <c r="AT1091" s="40">
        <v>37452</v>
      </c>
      <c r="AU1091" s="42">
        <v>7.1737339999999996</v>
      </c>
      <c r="AV1091" s="39">
        <f>IF(ISBLANK(AU1092),"",Short5[[#This Row],[Adj Close]]/AU1092-1)</f>
        <v>-0.14084476510862065</v>
      </c>
      <c r="AZ1091" s="40">
        <v>37452</v>
      </c>
      <c r="BA1091" s="42">
        <v>6.724113</v>
      </c>
      <c r="BB1091" s="39">
        <f>IF(ISBLANK(BA1092),"",Short7[[#This Row],[Adj Close]]/BA1092-1)</f>
        <v>-1.4285726850909897E-2</v>
      </c>
    </row>
    <row r="1092" spans="1:54" x14ac:dyDescent="0.25">
      <c r="A1092" s="40">
        <v>37445</v>
      </c>
      <c r="B1092" s="42">
        <v>921.39001499999995</v>
      </c>
      <c r="C1092" s="39">
        <f>IF(ISBLANK(B1093), "", GSPC[[#This Row],[Adj Close]]/B1093-1)</f>
        <v>-6.8390253093114195E-2</v>
      </c>
      <c r="G1092" s="32">
        <v>37445</v>
      </c>
      <c r="H1092">
        <v>11.794074999999999</v>
      </c>
      <c r="I1092" s="36">
        <f>IF(ISBLANK(H1093),"",Long1[[#This Row],[Adj Close]]/H1093-1)</f>
        <v>-4.5139964152091094E-2</v>
      </c>
      <c r="P1092" s="40">
        <v>37445</v>
      </c>
      <c r="Q1092" s="38">
        <v>5.4994350000000001</v>
      </c>
      <c r="R1092" s="39">
        <f>IF(ISBLANK(Q1093),"",Long4[[#This Row],[Adj Close]]/Q1093-1)</f>
        <v>-2.1612139660535656E-2</v>
      </c>
      <c r="V1092" s="40">
        <v>37445</v>
      </c>
      <c r="W1092" s="38">
        <v>3.5</v>
      </c>
      <c r="X1092" s="39">
        <f>IF(ISBLANK(W1093),"",Long6[[#This Row],[Adj Close]]/W1093-1)</f>
        <v>-0.125</v>
      </c>
      <c r="AE1092" s="32">
        <v>37445</v>
      </c>
      <c r="AF1092" s="47">
        <v>20.371293999999999</v>
      </c>
      <c r="AG1092" s="36">
        <f>IF(ISBLANK(AF1093),"",Short0[[#This Row],[Adj Close]]/AF1093-1)</f>
        <v>-0.10814283045576267</v>
      </c>
      <c r="AH1092" s="40">
        <v>37445</v>
      </c>
      <c r="AI1092" s="42">
        <v>13.919184</v>
      </c>
      <c r="AJ1092" s="39">
        <f>IF(ISBLANK(AH1093),"",Short1[[#This Row],[Adj Close]]/AH1093-1)</f>
        <v>-0.99962820706234312</v>
      </c>
      <c r="AN1092" s="40">
        <v>37445</v>
      </c>
      <c r="AO1092" s="42">
        <v>11.363694000000001</v>
      </c>
      <c r="AP1092" s="39">
        <f>IF(ISBLANK(AO1093),"",Short3[[#This Row],[Adj Close]]/AO1093-1)</f>
        <v>-5.2100349941543E-2</v>
      </c>
      <c r="AT1092" s="40">
        <v>37445</v>
      </c>
      <c r="AU1092" s="42">
        <v>8.3497529999999998</v>
      </c>
      <c r="AV1092" s="39">
        <f>IF(ISBLANK(AU1093),"",Short5[[#This Row],[Adj Close]]/AU1093-1)</f>
        <v>-0.10353557775298139</v>
      </c>
      <c r="AZ1092" s="40">
        <v>37445</v>
      </c>
      <c r="BA1092" s="42">
        <v>6.8215640000000004</v>
      </c>
      <c r="BB1092" s="39">
        <f>IF(ISBLANK(BA1093),"",Short7[[#This Row],[Adj Close]]/BA1093-1)</f>
        <v>-0.15662672647886589</v>
      </c>
    </row>
    <row r="1093" spans="1:54" x14ac:dyDescent="0.25">
      <c r="A1093" s="40">
        <v>37438</v>
      </c>
      <c r="B1093" s="42">
        <v>989.03002900000001</v>
      </c>
      <c r="C1093" s="39">
        <f>IF(ISBLANK(B1094), "", GSPC[[#This Row],[Adj Close]]/B1094-1)</f>
        <v>-7.9810267969260273E-4</v>
      </c>
      <c r="G1093" s="32">
        <v>37438</v>
      </c>
      <c r="H1093">
        <v>12.351627000000001</v>
      </c>
      <c r="I1093" s="36">
        <f>IF(ISBLANK(H1094),"",Long1[[#This Row],[Adj Close]]/H1094-1)</f>
        <v>4.6605340000672957E-2</v>
      </c>
      <c r="P1093" s="40">
        <v>37438</v>
      </c>
      <c r="Q1093" s="38">
        <v>5.6209150000000001</v>
      </c>
      <c r="R1093" s="39">
        <f>IF(ISBLANK(Q1094),"",Long4[[#This Row],[Adj Close]]/Q1094-1)</f>
        <v>-4.1433025578828109E-2</v>
      </c>
      <c r="V1093" s="40">
        <v>37438</v>
      </c>
      <c r="W1093" s="38">
        <v>4</v>
      </c>
      <c r="X1093" s="39">
        <f>IF(ISBLANK(W1094),"",Long6[[#This Row],[Adj Close]]/W1094-1)</f>
        <v>-0.11111111111111116</v>
      </c>
      <c r="AE1093" s="32">
        <v>37438</v>
      </c>
      <c r="AF1093" s="47">
        <v>22.841431</v>
      </c>
      <c r="AG1093" s="36">
        <f>IF(ISBLANK(AF1094),"",Short0[[#This Row],[Adj Close]]/AF1094-1)</f>
        <v>2.1405420362713201E-2</v>
      </c>
      <c r="AH1093" s="40">
        <v>37438</v>
      </c>
      <c r="AI1093" s="42">
        <v>15.502628</v>
      </c>
      <c r="AJ1093" s="39">
        <f>IF(ISBLANK(AH1094),"",Short1[[#This Row],[Adj Close]]/AH1094-1)</f>
        <v>-0.99958583452218752</v>
      </c>
      <c r="AN1093" s="40">
        <v>37438</v>
      </c>
      <c r="AO1093" s="42">
        <v>11.988288000000001</v>
      </c>
      <c r="AP1093" s="39">
        <f>IF(ISBLANK(AO1094),"",Short3[[#This Row],[Adj Close]]/AO1094-1)</f>
        <v>-1.9092302522405458E-2</v>
      </c>
      <c r="AT1093" s="40">
        <v>37438</v>
      </c>
      <c r="AU1093" s="42">
        <v>9.3140929999999997</v>
      </c>
      <c r="AV1093" s="39">
        <f>IF(ISBLANK(AU1094),"",Short5[[#This Row],[Adj Close]]/AU1094-1)</f>
        <v>-4.9599900246740436E-2</v>
      </c>
      <c r="AZ1093" s="40">
        <v>37438</v>
      </c>
      <c r="BA1093" s="42">
        <v>8.0884280000000004</v>
      </c>
      <c r="BB1093" s="39">
        <f>IF(ISBLANK(BA1094),"",Short7[[#This Row],[Adj Close]]/BA1094-1)</f>
        <v>0</v>
      </c>
    </row>
    <row r="1094" spans="1:54" x14ac:dyDescent="0.25">
      <c r="A1094" s="40">
        <v>37431</v>
      </c>
      <c r="B1094" s="42">
        <v>989.82000700000003</v>
      </c>
      <c r="C1094" s="39">
        <f>IF(ISBLANK(B1095), "", GSPC[[#This Row],[Adj Close]]/B1095-1)</f>
        <v>6.8745778119194689E-4</v>
      </c>
      <c r="G1094" s="32">
        <v>37431</v>
      </c>
      <c r="H1094">
        <v>11.801608999999999</v>
      </c>
      <c r="I1094" s="36">
        <f>IF(ISBLANK(H1095),"",Long1[[#This Row],[Adj Close]]/H1095-1)</f>
        <v>2.5982150518358837E-2</v>
      </c>
      <c r="P1094" s="40">
        <v>37431</v>
      </c>
      <c r="Q1094" s="38">
        <v>5.8638729999999999</v>
      </c>
      <c r="R1094" s="39">
        <f>IF(ISBLANK(Q1095),"",Long4[[#This Row],[Adj Close]]/Q1095-1)</f>
        <v>3.7768402736483075E-2</v>
      </c>
      <c r="V1094" s="40">
        <v>37431</v>
      </c>
      <c r="W1094" s="38">
        <v>4.5</v>
      </c>
      <c r="X1094" s="39">
        <f>IF(ISBLANK(W1095),"",Long6[[#This Row],[Adj Close]]/W1095-1)</f>
        <v>-0.27971188475390152</v>
      </c>
      <c r="AE1094" s="32">
        <v>37431</v>
      </c>
      <c r="AF1094" s="47">
        <v>22.362746999999999</v>
      </c>
      <c r="AG1094" s="36">
        <f>IF(ISBLANK(AF1095),"",Short0[[#This Row],[Adj Close]]/AF1095-1)</f>
        <v>-3.5821633174180079E-3</v>
      </c>
      <c r="AH1094" s="40">
        <v>37431</v>
      </c>
      <c r="AI1094" s="42">
        <v>15.246415000000001</v>
      </c>
      <c r="AJ1094" s="39">
        <f>IF(ISBLANK(AH1095),"",Short1[[#This Row],[Adj Close]]/AH1095-1)</f>
        <v>-0.99959260327597266</v>
      </c>
      <c r="AN1094" s="40">
        <v>37431</v>
      </c>
      <c r="AO1094" s="42">
        <v>12.221627</v>
      </c>
      <c r="AP1094" s="39">
        <f>IF(ISBLANK(AO1095),"",Short3[[#This Row],[Adj Close]]/AO1095-1)</f>
        <v>2.1505341293662106E-2</v>
      </c>
      <c r="AT1094" s="40">
        <v>37431</v>
      </c>
      <c r="AU1094" s="42">
        <v>9.8001810000000003</v>
      </c>
      <c r="AV1094" s="39">
        <f>IF(ISBLANK(AU1095),"",Short5[[#This Row],[Adj Close]]/AU1095-1)</f>
        <v>-5.6604058741677399E-2</v>
      </c>
      <c r="AZ1094" s="40">
        <v>37431</v>
      </c>
      <c r="BA1094" s="42">
        <v>8.0884280000000004</v>
      </c>
      <c r="BB1094" s="39">
        <f>IF(ISBLANK(BA1095),"",Short7[[#This Row],[Adj Close]]/BA1095-1)</f>
        <v>-0.10075802265285028</v>
      </c>
    </row>
    <row r="1095" spans="1:54" x14ac:dyDescent="0.25">
      <c r="A1095" s="40">
        <v>37424</v>
      </c>
      <c r="B1095" s="42">
        <v>989.14001499999995</v>
      </c>
      <c r="C1095" s="39">
        <f>IF(ISBLANK(B1096), "", GSPC[[#This Row],[Adj Close]]/B1096-1)</f>
        <v>-1.7999150813602149E-2</v>
      </c>
      <c r="G1095" s="32">
        <v>37424</v>
      </c>
      <c r="H1095">
        <v>11.502743000000001</v>
      </c>
      <c r="I1095" s="36">
        <f>IF(ISBLANK(H1096),"",Long1[[#This Row],[Adj Close]]/H1096-1)</f>
        <v>-1.3355974416159544E-2</v>
      </c>
      <c r="P1095" s="40">
        <v>37424</v>
      </c>
      <c r="Q1095" s="38">
        <v>5.6504640000000004</v>
      </c>
      <c r="R1095" s="39">
        <f>IF(ISBLANK(Q1096),"",Long4[[#This Row],[Adj Close]]/Q1096-1)</f>
        <v>2.2830970878320755E-2</v>
      </c>
      <c r="V1095" s="40">
        <v>37424</v>
      </c>
      <c r="W1095" s="38">
        <v>6.2474999999999996</v>
      </c>
      <c r="X1095" s="39">
        <f>IF(ISBLANK(W1096),"",Long6[[#This Row],[Adj Close]]/W1096-1)</f>
        <v>0.10088105726872243</v>
      </c>
      <c r="AE1095" s="32">
        <v>37424</v>
      </c>
      <c r="AF1095" s="47">
        <v>22.443142000000002</v>
      </c>
      <c r="AG1095" s="36">
        <f>IF(ISBLANK(AF1096),"",Short0[[#This Row],[Adj Close]]/AF1096-1)</f>
        <v>0.1501877505753979</v>
      </c>
      <c r="AH1095" s="40">
        <v>37424</v>
      </c>
      <c r="AI1095" s="42">
        <v>15.427019</v>
      </c>
      <c r="AJ1095" s="39">
        <f>IF(ISBLANK(AH1096),"",Short1[[#This Row],[Adj Close]]/AH1096-1)</f>
        <v>-0.99958770026993082</v>
      </c>
      <c r="AN1095" s="40">
        <v>37424</v>
      </c>
      <c r="AO1095" s="42">
        <v>11.96433</v>
      </c>
      <c r="AP1095" s="39">
        <f>IF(ISBLANK(AO1096),"",Short3[[#This Row],[Adj Close]]/AO1096-1)</f>
        <v>-8.7208452120192126E-3</v>
      </c>
      <c r="AT1095" s="40">
        <v>37424</v>
      </c>
      <c r="AU1095" s="42">
        <v>10.388195</v>
      </c>
      <c r="AV1095" s="39">
        <f>IF(ISBLANK(AU1096),"",Short5[[#This Row],[Adj Close]]/AU1096-1)</f>
        <v>-3.2171044252747749E-2</v>
      </c>
      <c r="AZ1095" s="40">
        <v>37424</v>
      </c>
      <c r="BA1095" s="42">
        <v>8.9947180000000007</v>
      </c>
      <c r="BB1095" s="39">
        <f>IF(ISBLANK(BA1096),"",Short7[[#This Row],[Adj Close]]/BA1096-1)</f>
        <v>-1.2834432712103605E-2</v>
      </c>
    </row>
    <row r="1096" spans="1:54" x14ac:dyDescent="0.25">
      <c r="A1096" s="40">
        <v>37417</v>
      </c>
      <c r="B1096" s="42">
        <v>1007.27002</v>
      </c>
      <c r="C1096" s="39">
        <f>IF(ISBLANK(B1097), "", GSPC[[#This Row],[Adj Close]]/B1097-1)</f>
        <v>-1.9717194075308142E-2</v>
      </c>
      <c r="G1096" s="32">
        <v>37417</v>
      </c>
      <c r="H1096">
        <v>11.658453</v>
      </c>
      <c r="I1096" s="36">
        <f>IF(ISBLANK(H1097),"",Long1[[#This Row],[Adj Close]]/H1097-1)</f>
        <v>-1.9847773762954768E-2</v>
      </c>
      <c r="P1096" s="40">
        <v>37417</v>
      </c>
      <c r="Q1096" s="38">
        <v>5.5243380000000002</v>
      </c>
      <c r="R1096" s="39">
        <f>IF(ISBLANK(Q1097),"",Long4[[#This Row],[Adj Close]]/Q1097-1)</f>
        <v>1.260547022784797E-2</v>
      </c>
      <c r="V1096" s="40">
        <v>37417</v>
      </c>
      <c r="W1096" s="38">
        <v>5.6749999999999998</v>
      </c>
      <c r="X1096" s="39">
        <f>IF(ISBLANK(W1097),"",Long6[[#This Row],[Adj Close]]/W1097-1)</f>
        <v>-0.15456238361266306</v>
      </c>
      <c r="AE1096" s="32">
        <v>37417</v>
      </c>
      <c r="AF1096" s="47">
        <v>19.512589999999999</v>
      </c>
      <c r="AG1096" s="36">
        <f>IF(ISBLANK(AF1097),"",Short0[[#This Row],[Adj Close]]/AF1097-1)</f>
        <v>-1.1294223446322804E-2</v>
      </c>
      <c r="AH1096" s="40">
        <v>37417</v>
      </c>
      <c r="AI1096" s="42">
        <v>17.459883000000001</v>
      </c>
      <c r="AJ1096" s="39">
        <f>IF(ISBLANK(AH1097),"",Short1[[#This Row],[Adj Close]]/AH1097-1)</f>
        <v>-0.99953328299919808</v>
      </c>
      <c r="AN1096" s="40">
        <v>37417</v>
      </c>
      <c r="AO1096" s="42">
        <v>12.069587</v>
      </c>
      <c r="AP1096" s="39">
        <f>IF(ISBLANK(AO1097),"",Short3[[#This Row],[Adj Close]]/AO1097-1)</f>
        <v>1.6748878442122361E-2</v>
      </c>
      <c r="AT1096" s="40">
        <v>37417</v>
      </c>
      <c r="AU1096" s="42">
        <v>10.733503000000001</v>
      </c>
      <c r="AV1096" s="39">
        <f>IF(ISBLANK(AU1097),"",Short5[[#This Row],[Adj Close]]/AU1097-1)</f>
        <v>-1.7204839231293012E-2</v>
      </c>
      <c r="AZ1096" s="40">
        <v>37417</v>
      </c>
      <c r="BA1096" s="42">
        <v>9.1116609999999998</v>
      </c>
      <c r="BB1096" s="39">
        <f>IF(ISBLANK(BA1097),"",Short7[[#This Row],[Adj Close]]/BA1097-1)</f>
        <v>-5.319316168703736E-3</v>
      </c>
    </row>
    <row r="1097" spans="1:54" x14ac:dyDescent="0.25">
      <c r="A1097" s="40">
        <v>37410</v>
      </c>
      <c r="B1097" s="42">
        <v>1027.530029</v>
      </c>
      <c r="C1097" s="39">
        <f>IF(ISBLANK(B1098), "", GSPC[[#This Row],[Adj Close]]/B1098-1)</f>
        <v>-3.7117890289213751E-2</v>
      </c>
      <c r="G1097" s="32">
        <v>37410</v>
      </c>
      <c r="H1097">
        <v>11.894532999999999</v>
      </c>
      <c r="I1097" s="36">
        <f>IF(ISBLANK(H1098),"",Long1[[#This Row],[Adj Close]]/H1098-1)</f>
        <v>-6.9548122130456358E-2</v>
      </c>
      <c r="P1097" s="40">
        <v>37410</v>
      </c>
      <c r="Q1097" s="38">
        <v>5.4555680000000004</v>
      </c>
      <c r="R1097" s="39">
        <f>IF(ISBLANK(Q1098),"",Long4[[#This Row],[Adj Close]]/Q1098-1)</f>
        <v>-4.3627770648827835E-2</v>
      </c>
      <c r="V1097" s="40">
        <v>37410</v>
      </c>
      <c r="W1097" s="38">
        <v>6.7125000000000004</v>
      </c>
      <c r="X1097" s="39">
        <f>IF(ISBLANK(W1098),"",Long6[[#This Row],[Adj Close]]/W1098-1)</f>
        <v>-8.9521871820956167E-2</v>
      </c>
      <c r="AE1097" s="32">
        <v>37410</v>
      </c>
      <c r="AF1097" s="47">
        <v>19.735486999999999</v>
      </c>
      <c r="AG1097" s="36">
        <f>IF(ISBLANK(AF1098),"",Short0[[#This Row],[Adj Close]]/AF1098-1)</f>
        <v>-1.2975093727542797E-2</v>
      </c>
      <c r="AH1097" s="40">
        <v>37410</v>
      </c>
      <c r="AI1097" s="42">
        <v>19.064326999999999</v>
      </c>
      <c r="AJ1097" s="39">
        <f>IF(ISBLANK(AH1098),"",Short1[[#This Row],[Adj Close]]/AH1098-1)</f>
        <v>-0.99949029952142876</v>
      </c>
      <c r="AN1097" s="40">
        <v>37410</v>
      </c>
      <c r="AO1097" s="42">
        <v>11.870765</v>
      </c>
      <c r="AP1097" s="39">
        <f>IF(ISBLANK(AO1098),"",Short3[[#This Row],[Adj Close]]/AO1098-1)</f>
        <v>-1.5837201609379736E-2</v>
      </c>
      <c r="AT1097" s="40">
        <v>37410</v>
      </c>
      <c r="AU1097" s="42">
        <v>10.921404000000001</v>
      </c>
      <c r="AV1097" s="39">
        <f>IF(ISBLANK(AU1098),"",Short5[[#This Row],[Adj Close]]/AU1098-1)</f>
        <v>-4.9925279260960576E-3</v>
      </c>
      <c r="AZ1097" s="40">
        <v>37410</v>
      </c>
      <c r="BA1097" s="42">
        <v>9.1603879999999993</v>
      </c>
      <c r="BB1097" s="39">
        <f>IF(ISBLANK(BA1098),"",Short7[[#This Row],[Adj Close]]/BA1098-1)</f>
        <v>-0.11320735538171756</v>
      </c>
    </row>
    <row r="1098" spans="1:54" x14ac:dyDescent="0.25">
      <c r="A1098" s="40">
        <v>37403</v>
      </c>
      <c r="B1098" s="42">
        <v>1067.1400149999999</v>
      </c>
      <c r="C1098" s="39">
        <f>IF(ISBLANK(B1099), "", GSPC[[#This Row],[Adj Close]]/B1099-1)</f>
        <v>-1.5389946514234087E-2</v>
      </c>
      <c r="G1098" s="32">
        <v>37403</v>
      </c>
      <c r="H1098">
        <v>12.783609</v>
      </c>
      <c r="I1098" s="36">
        <f>IF(ISBLANK(H1099),"",Long1[[#This Row],[Adj Close]]/H1099-1)</f>
        <v>3.1533911137227033E-3</v>
      </c>
      <c r="P1098" s="40">
        <v>37403</v>
      </c>
      <c r="Q1098" s="38">
        <v>5.70444</v>
      </c>
      <c r="R1098" s="39">
        <f>IF(ISBLANK(Q1099),"",Long4[[#This Row],[Adj Close]]/Q1099-1)</f>
        <v>-2.2995346740534606E-2</v>
      </c>
      <c r="V1098" s="40">
        <v>37403</v>
      </c>
      <c r="W1098" s="38">
        <v>7.3724999999999996</v>
      </c>
      <c r="X1098" s="39">
        <f>IF(ISBLANK(W1099),"",Long6[[#This Row],[Adj Close]]/W1099-1)</f>
        <v>-1.5358931552587718E-2</v>
      </c>
      <c r="AE1098" s="32">
        <v>37403</v>
      </c>
      <c r="AF1098" s="47">
        <v>19.994923</v>
      </c>
      <c r="AG1098" s="36">
        <f>IF(ISBLANK(AF1099),"",Short0[[#This Row],[Adj Close]]/AF1099-1)</f>
        <v>-1.156065706579168E-2</v>
      </c>
      <c r="AH1098" s="40">
        <v>37403</v>
      </c>
      <c r="AI1098" s="42">
        <v>19.404533000000001</v>
      </c>
      <c r="AJ1098" s="39">
        <f>IF(ISBLANK(AH1099),"",Short1[[#This Row],[Adj Close]]/AH1099-1)</f>
        <v>-0.99948110672264412</v>
      </c>
      <c r="AN1098" s="40">
        <v>37403</v>
      </c>
      <c r="AO1098" s="42">
        <v>12.06179</v>
      </c>
      <c r="AP1098" s="39">
        <f>IF(ISBLANK(AO1099),"",Short3[[#This Row],[Adj Close]]/AO1099-1)</f>
        <v>1.9775983561553856E-2</v>
      </c>
      <c r="AT1098" s="40">
        <v>37403</v>
      </c>
      <c r="AU1098" s="42">
        <v>10.976203</v>
      </c>
      <c r="AV1098" s="39">
        <f>IF(ISBLANK(AU1099),"",Short5[[#This Row],[Adj Close]]/AU1099-1)</f>
        <v>3.8518424183407118E-2</v>
      </c>
      <c r="AZ1098" s="40">
        <v>37403</v>
      </c>
      <c r="BA1098" s="42">
        <v>10.329796999999999</v>
      </c>
      <c r="BB1098" s="39">
        <f>IF(ISBLANK(BA1099),"",Short7[[#This Row],[Adj Close]]/BA1099-1)</f>
        <v>3.4146216932700035E-2</v>
      </c>
    </row>
    <row r="1099" spans="1:54" x14ac:dyDescent="0.25">
      <c r="A1099" s="40">
        <v>37396</v>
      </c>
      <c r="B1099" s="42">
        <v>1083.8199460000001</v>
      </c>
      <c r="C1099" s="39">
        <f>IF(ISBLANK(B1100), "", GSPC[[#This Row],[Adj Close]]/B1100-1)</f>
        <v>-2.0576745406708286E-2</v>
      </c>
      <c r="G1099" s="32">
        <v>37396</v>
      </c>
      <c r="H1099">
        <v>12.743423999999999</v>
      </c>
      <c r="I1099" s="36">
        <f>IF(ISBLANK(H1100),"",Long1[[#This Row],[Adj Close]]/H1100-1)</f>
        <v>-2.9412372224555394E-3</v>
      </c>
      <c r="P1099" s="40">
        <v>37396</v>
      </c>
      <c r="Q1099" s="38">
        <v>5.8387029999999998</v>
      </c>
      <c r="R1099" s="39">
        <f>IF(ISBLANK(Q1100),"",Long4[[#This Row],[Adj Close]]/Q1100-1)</f>
        <v>1.3643829556815978E-2</v>
      </c>
      <c r="V1099" s="40">
        <v>37396</v>
      </c>
      <c r="W1099" s="38">
        <v>7.4874999999999998</v>
      </c>
      <c r="X1099" s="39">
        <f>IF(ISBLANK(W1100),"",Long6[[#This Row],[Adj Close]]/W1100-1)</f>
        <v>-6.5814098565190382E-2</v>
      </c>
      <c r="AE1099" s="32">
        <v>37396</v>
      </c>
      <c r="AF1099" s="47">
        <v>20.228781000000001</v>
      </c>
      <c r="AG1099" s="36">
        <f>IF(ISBLANK(AF1100),"",Short0[[#This Row],[Adj Close]]/AF1100-1)</f>
        <v>7.0948958121694883E-3</v>
      </c>
      <c r="AH1099" s="40">
        <v>37396</v>
      </c>
      <c r="AI1099" s="42">
        <v>19.362532000000002</v>
      </c>
      <c r="AJ1099" s="39">
        <f>IF(ISBLANK(AH1100),"",Short1[[#This Row],[Adj Close]]/AH1100-1)</f>
        <v>-0.99948213292679666</v>
      </c>
      <c r="AN1099" s="40">
        <v>37396</v>
      </c>
      <c r="AO1099" s="42">
        <v>11.827882000000001</v>
      </c>
      <c r="AP1099" s="39">
        <f>IF(ISBLANK(AO1100),"",Short3[[#This Row],[Adj Close]]/AO1100-1)</f>
        <v>4.2253362265522565E-2</v>
      </c>
      <c r="AT1099" s="40">
        <v>37396</v>
      </c>
      <c r="AU1099" s="42">
        <v>10.569098</v>
      </c>
      <c r="AV1099" s="39">
        <f>IF(ISBLANK(AU1100),"",Short5[[#This Row],[Adj Close]]/AU1100-1)</f>
        <v>8.2147419298495006E-3</v>
      </c>
      <c r="AZ1099" s="40">
        <v>37396</v>
      </c>
      <c r="BA1099" s="42">
        <v>9.9887200000000007</v>
      </c>
      <c r="BB1099" s="39">
        <f>IF(ISBLANK(BA1100),"",Short7[[#This Row],[Adj Close]]/BA1100-1)</f>
        <v>-0.10323685894092249</v>
      </c>
    </row>
    <row r="1100" spans="1:54" x14ac:dyDescent="0.25">
      <c r="A1100" s="40">
        <v>37389</v>
      </c>
      <c r="B1100" s="42">
        <v>1106.589966</v>
      </c>
      <c r="C1100" s="39">
        <f>IF(ISBLANK(B1101), "", GSPC[[#This Row],[Adj Close]]/B1101-1)</f>
        <v>4.8910393927055207E-2</v>
      </c>
      <c r="G1100" s="32">
        <v>37389</v>
      </c>
      <c r="H1100">
        <v>12.781015999999999</v>
      </c>
      <c r="I1100" s="36">
        <f>IF(ISBLANK(H1101),"",Long1[[#This Row],[Adj Close]]/H1101-1)</f>
        <v>6.9101793284220836E-3</v>
      </c>
      <c r="P1100" s="40">
        <v>37389</v>
      </c>
      <c r="Q1100" s="38">
        <v>5.7601129999999996</v>
      </c>
      <c r="R1100" s="39">
        <f>IF(ISBLANK(Q1101),"",Long4[[#This Row],[Adj Close]]/Q1101-1)</f>
        <v>-8.7344954316637136E-3</v>
      </c>
      <c r="V1100" s="40">
        <v>37389</v>
      </c>
      <c r="W1100" s="38">
        <v>8.0150000000000006</v>
      </c>
      <c r="X1100" s="39">
        <f>IF(ISBLANK(W1101),"",Long6[[#This Row],[Adj Close]]/W1101-1)</f>
        <v>5.7039235080778239E-2</v>
      </c>
      <c r="AE1100" s="32">
        <v>37389</v>
      </c>
      <c r="AF1100" s="47">
        <v>20.086271</v>
      </c>
      <c r="AG1100" s="36">
        <f>IF(ISBLANK(AF1101),"",Short0[[#This Row],[Adj Close]]/AF1101-1)</f>
        <v>6.7762757870162282E-3</v>
      </c>
      <c r="AH1100" s="40">
        <v>37389</v>
      </c>
      <c r="AI1100" s="42">
        <v>20.819963000000001</v>
      </c>
      <c r="AJ1100" s="39">
        <f>IF(ISBLANK(AH1101),"",Short1[[#This Row],[Adj Close]]/AH1101-1)</f>
        <v>-0.99944304844577603</v>
      </c>
      <c r="AN1100" s="40">
        <v>37389</v>
      </c>
      <c r="AO1100" s="42">
        <v>11.348375000000001</v>
      </c>
      <c r="AP1100" s="39">
        <f>IF(ISBLANK(AO1101),"",Short3[[#This Row],[Adj Close]]/AO1101-1)</f>
        <v>8.70053513225435E-2</v>
      </c>
      <c r="AT1100" s="40">
        <v>37389</v>
      </c>
      <c r="AU1100" s="42">
        <v>10.482983000000001</v>
      </c>
      <c r="AV1100" s="39">
        <f>IF(ISBLANK(AU1101),"",Short5[[#This Row],[Adj Close]]/AU1101-1)</f>
        <v>0.10205835988261369</v>
      </c>
      <c r="AZ1100" s="40">
        <v>37389</v>
      </c>
      <c r="BA1100" s="42">
        <v>11.138638</v>
      </c>
      <c r="BB1100" s="39">
        <f>IF(ISBLANK(BA1101),"",Short7[[#This Row],[Adj Close]]/BA1101-1)</f>
        <v>2.9729637033235834E-2</v>
      </c>
    </row>
    <row r="1101" spans="1:54" x14ac:dyDescent="0.25">
      <c r="A1101" s="40">
        <v>37382</v>
      </c>
      <c r="B1101" s="42">
        <v>1054.98999</v>
      </c>
      <c r="C1101" s="39">
        <f>IF(ISBLANK(B1102), "", GSPC[[#This Row],[Adj Close]]/B1102-1)</f>
        <v>-1.7178635842442946E-2</v>
      </c>
      <c r="G1101" s="32">
        <v>37382</v>
      </c>
      <c r="H1101">
        <v>12.693303</v>
      </c>
      <c r="I1101" s="36">
        <f>IF(ISBLANK(H1102),"",Long1[[#This Row],[Adj Close]]/H1102-1)</f>
        <v>1.1987939987589735E-2</v>
      </c>
      <c r="P1101" s="40">
        <v>37382</v>
      </c>
      <c r="Q1101" s="38">
        <v>5.8108680000000001</v>
      </c>
      <c r="R1101" s="39">
        <f>IF(ISBLANK(Q1102),"",Long4[[#This Row],[Adj Close]]/Q1102-1)</f>
        <v>-1.0317895974230606E-2</v>
      </c>
      <c r="V1101" s="40">
        <v>37382</v>
      </c>
      <c r="W1101" s="38">
        <v>7.5824999999999996</v>
      </c>
      <c r="X1101" s="39">
        <f>IF(ISBLANK(W1102),"",Long6[[#This Row],[Adj Close]]/W1102-1)</f>
        <v>4.370268410185818E-2</v>
      </c>
      <c r="AE1101" s="32">
        <v>37382</v>
      </c>
      <c r="AF1101" s="47">
        <v>19.951077000000002</v>
      </c>
      <c r="AG1101" s="36">
        <f>IF(ISBLANK(AF1102),"",Short0[[#This Row],[Adj Close]]/AF1102-1)</f>
        <v>-5.2030275235634971E-2</v>
      </c>
      <c r="AH1101" s="40">
        <v>37382</v>
      </c>
      <c r="AI1101" s="42">
        <v>19.827335000000001</v>
      </c>
      <c r="AJ1101" s="39">
        <f>IF(ISBLANK(AH1102),"",Short1[[#This Row],[Adj Close]]/AH1102-1)</f>
        <v>-0.99946950274247492</v>
      </c>
      <c r="AN1101" s="40">
        <v>37382</v>
      </c>
      <c r="AO1101" s="42">
        <v>10.440035999999999</v>
      </c>
      <c r="AP1101" s="39">
        <f>IF(ISBLANK(AO1102),"",Short3[[#This Row],[Adj Close]]/AO1102-1)</f>
        <v>1.32424705134353E-2</v>
      </c>
      <c r="AT1101" s="40">
        <v>37382</v>
      </c>
      <c r="AU1101" s="42">
        <v>9.5121850000000006</v>
      </c>
      <c r="AV1101" s="39">
        <f>IF(ISBLANK(AU1102),"",Short5[[#This Row],[Adj Close]]/AU1102-1)</f>
        <v>-5.959735296435098E-2</v>
      </c>
      <c r="AZ1101" s="40">
        <v>37382</v>
      </c>
      <c r="BA1101" s="42">
        <v>10.817050999999999</v>
      </c>
      <c r="BB1101" s="39">
        <f>IF(ISBLANK(BA1102),"",Short7[[#This Row],[Adj Close]]/BA1102-1)</f>
        <v>1.3698785469567376E-2</v>
      </c>
    </row>
    <row r="1102" spans="1:54" x14ac:dyDescent="0.25">
      <c r="A1102" s="40">
        <v>37375</v>
      </c>
      <c r="B1102" s="42">
        <v>1073.4300539999999</v>
      </c>
      <c r="C1102" s="39">
        <f>IF(ISBLANK(B1103), "", GSPC[[#This Row],[Adj Close]]/B1103-1)</f>
        <v>-2.6849748634131254E-3</v>
      </c>
      <c r="G1102" s="32">
        <v>37375</v>
      </c>
      <c r="H1102">
        <v>12.542939000000001</v>
      </c>
      <c r="I1102" s="36">
        <f>IF(ISBLANK(H1103),"",Long1[[#This Row],[Adj Close]]/H1103-1)</f>
        <v>1.8725952045981709E-2</v>
      </c>
      <c r="P1102" s="40">
        <v>37375</v>
      </c>
      <c r="Q1102" s="38">
        <v>5.8714490000000001</v>
      </c>
      <c r="R1102" s="39">
        <f>IF(ISBLANK(Q1103),"",Long4[[#This Row],[Adj Close]]/Q1103-1)</f>
        <v>1.2136434039039523E-2</v>
      </c>
      <c r="V1102" s="40">
        <v>37375</v>
      </c>
      <c r="W1102" s="38">
        <v>7.2649999999999997</v>
      </c>
      <c r="X1102" s="39">
        <f>IF(ISBLANK(W1103),"",Long6[[#This Row],[Adj Close]]/W1103-1)</f>
        <v>-7.7460317460317452E-2</v>
      </c>
      <c r="AE1102" s="32">
        <v>37375</v>
      </c>
      <c r="AF1102" s="47">
        <v>21.046112000000001</v>
      </c>
      <c r="AG1102" s="36">
        <f>IF(ISBLANK(AF1103),"",Short0[[#This Row],[Adj Close]]/AF1103-1)</f>
        <v>5.3199028736076848E-2</v>
      </c>
      <c r="AH1102" s="40">
        <v>37375</v>
      </c>
      <c r="AI1102" s="42">
        <v>20.188562000000001</v>
      </c>
      <c r="AJ1102" s="39">
        <f>IF(ISBLANK(AH1103),"",Short1[[#This Row],[Adj Close]]/AH1103-1)</f>
        <v>-0.99945973661956755</v>
      </c>
      <c r="AN1102" s="40">
        <v>37375</v>
      </c>
      <c r="AO1102" s="42">
        <v>10.303591000000001</v>
      </c>
      <c r="AP1102" s="39">
        <f>IF(ISBLANK(AO1103),"",Short3[[#This Row],[Adj Close]]/AO1103-1)</f>
        <v>-2.1473544215547813E-2</v>
      </c>
      <c r="AT1102" s="40">
        <v>37375</v>
      </c>
      <c r="AU1102" s="42">
        <v>10.115012999999999</v>
      </c>
      <c r="AV1102" s="39">
        <f>IF(ISBLANK(AU1103),"",Short5[[#This Row],[Adj Close]]/AU1103-1)</f>
        <v>2.7026448003895531E-2</v>
      </c>
      <c r="AZ1102" s="40">
        <v>37375</v>
      </c>
      <c r="BA1102" s="42">
        <v>10.670873</v>
      </c>
      <c r="BB1102" s="39">
        <f>IF(ISBLANK(BA1103),"",Short7[[#This Row],[Adj Close]]/BA1103-1)</f>
        <v>6.8292333752472789E-2</v>
      </c>
    </row>
    <row r="1103" spans="1:54" x14ac:dyDescent="0.25">
      <c r="A1103" s="40">
        <v>37368</v>
      </c>
      <c r="B1103" s="42">
        <v>1076.3199460000001</v>
      </c>
      <c r="C1103" s="39">
        <f>IF(ISBLANK(B1104), "", GSPC[[#This Row],[Adj Close]]/B1104-1)</f>
        <v>-4.3415747033521135E-2</v>
      </c>
      <c r="G1103" s="32">
        <v>37368</v>
      </c>
      <c r="H1103">
        <v>12.312378000000001</v>
      </c>
      <c r="I1103" s="36">
        <f>IF(ISBLANK(H1104),"",Long1[[#This Row],[Adj Close]]/H1104-1)</f>
        <v>3.2142990671598426E-2</v>
      </c>
      <c r="P1103" s="40">
        <v>37368</v>
      </c>
      <c r="Q1103" s="38">
        <v>5.8010450000000002</v>
      </c>
      <c r="R1103" s="39">
        <f>IF(ISBLANK(Q1104),"",Long4[[#This Row],[Adj Close]]/Q1104-1)</f>
        <v>1.1130365607681103E-2</v>
      </c>
      <c r="V1103" s="40">
        <v>37368</v>
      </c>
      <c r="W1103" s="38">
        <v>7.875</v>
      </c>
      <c r="X1103" s="39">
        <f>IF(ISBLANK(W1104),"",Long6[[#This Row],[Adj Close]]/W1104-1)</f>
        <v>-3.0769230769230771E-2</v>
      </c>
      <c r="AE1103" s="32">
        <v>37368</v>
      </c>
      <c r="AF1103" s="47">
        <v>19.983034</v>
      </c>
      <c r="AG1103" s="36">
        <f>IF(ISBLANK(AF1104),"",Short0[[#This Row],[Adj Close]]/AF1104-1)</f>
        <v>2.6266376041479189E-2</v>
      </c>
      <c r="AH1103" s="40">
        <v>37368</v>
      </c>
      <c r="AI1103" s="42">
        <v>21.137771999999998</v>
      </c>
      <c r="AJ1103" s="39">
        <f>IF(ISBLANK(AH1104),"",Short1[[#This Row],[Adj Close]]/AH1104-1)</f>
        <v>-0.99943422895532774</v>
      </c>
      <c r="AN1103" s="40">
        <v>37368</v>
      </c>
      <c r="AO1103" s="42">
        <v>10.529700999999999</v>
      </c>
      <c r="AP1103" s="39">
        <f>IF(ISBLANK(AO1104),"",Short3[[#This Row],[Adj Close]]/AO1104-1)</f>
        <v>-1.2792343176251331E-2</v>
      </c>
      <c r="AT1103" s="40">
        <v>37368</v>
      </c>
      <c r="AU1103" s="42">
        <v>9.8488340000000001</v>
      </c>
      <c r="AV1103" s="39">
        <f>IF(ISBLANK(AU1104),"",Short5[[#This Row],[Adj Close]]/AU1104-1)</f>
        <v>-8.0409116063961505E-2</v>
      </c>
      <c r="AZ1103" s="40">
        <v>37368</v>
      </c>
      <c r="BA1103" s="42">
        <v>9.9887200000000007</v>
      </c>
      <c r="BB1103" s="39">
        <f>IF(ISBLANK(BA1104),"",Short7[[#This Row],[Adj Close]]/BA1104-1)</f>
        <v>-1.4422941727565974E-2</v>
      </c>
    </row>
    <row r="1104" spans="1:54" x14ac:dyDescent="0.25">
      <c r="A1104" s="40">
        <v>37361</v>
      </c>
      <c r="B1104" s="42">
        <v>1125.170044</v>
      </c>
      <c r="C1104" s="39">
        <f>IF(ISBLANK(B1105), "", GSPC[[#This Row],[Adj Close]]/B1105-1)</f>
        <v>1.2745190297610343E-2</v>
      </c>
      <c r="G1104" s="32">
        <v>37361</v>
      </c>
      <c r="H1104">
        <v>11.928946</v>
      </c>
      <c r="I1104" s="36">
        <f>IF(ISBLANK(H1105),"",Long1[[#This Row],[Adj Close]]/H1105-1)</f>
        <v>2.9188749878134246E-2</v>
      </c>
      <c r="P1104" s="40">
        <v>37361</v>
      </c>
      <c r="Q1104" s="38">
        <v>5.7371879999999997</v>
      </c>
      <c r="R1104" s="39">
        <f>IF(ISBLANK(Q1105),"",Long4[[#This Row],[Adj Close]]/Q1105-1)</f>
        <v>6.5045864900472372E-2</v>
      </c>
      <c r="V1104" s="40">
        <v>37361</v>
      </c>
      <c r="W1104" s="38">
        <v>8.125</v>
      </c>
      <c r="X1104" s="39">
        <f>IF(ISBLANK(W1105),"",Long6[[#This Row],[Adj Close]]/W1105-1)</f>
        <v>5.656697009102718E-2</v>
      </c>
      <c r="AE1104" s="32">
        <v>37361</v>
      </c>
      <c r="AF1104" s="47">
        <v>19.471585999999999</v>
      </c>
      <c r="AG1104" s="36">
        <f>IF(ISBLANK(AF1105),"",Short0[[#This Row],[Adj Close]]/AF1105-1)</f>
        <v>-2.3988136832835405E-2</v>
      </c>
      <c r="AH1104" s="40">
        <v>37361</v>
      </c>
      <c r="AI1104" s="42">
        <v>21.935797000000001</v>
      </c>
      <c r="AJ1104" s="39">
        <f>IF(ISBLANK(AH1105),"",Short1[[#This Row],[Adj Close]]/AH1105-1)</f>
        <v>-0.99941275908871874</v>
      </c>
      <c r="AN1104" s="40">
        <v>37361</v>
      </c>
      <c r="AO1104" s="42">
        <v>10.666145999999999</v>
      </c>
      <c r="AP1104" s="39">
        <f>IF(ISBLANK(AO1105),"",Short3[[#This Row],[Adj Close]]/AO1105-1)</f>
        <v>-1.9355015471655634E-2</v>
      </c>
      <c r="AT1104" s="40">
        <v>37361</v>
      </c>
      <c r="AU1104" s="42">
        <v>10.710017000000001</v>
      </c>
      <c r="AV1104" s="39">
        <f>IF(ISBLANK(AU1105),"",Short5[[#This Row],[Adj Close]]/AU1105-1)</f>
        <v>-5.9794020597940256E-2</v>
      </c>
      <c r="AZ1104" s="40">
        <v>37361</v>
      </c>
      <c r="BA1104" s="42">
        <v>10.134895</v>
      </c>
      <c r="BB1104" s="39">
        <f>IF(ISBLANK(BA1105),"",Short7[[#This Row],[Adj Close]]/BA1105-1)</f>
        <v>0.10638272090658174</v>
      </c>
    </row>
    <row r="1105" spans="1:54" x14ac:dyDescent="0.25">
      <c r="A1105" s="40">
        <v>37354</v>
      </c>
      <c r="B1105" s="42">
        <v>1111.01001</v>
      </c>
      <c r="C1105" s="39">
        <f>IF(ISBLANK(B1106), "", GSPC[[#This Row],[Adj Close]]/B1106-1)</f>
        <v>-1.0438814504623917E-2</v>
      </c>
      <c r="G1105" s="32">
        <v>37354</v>
      </c>
      <c r="H1105">
        <v>11.590630000000001</v>
      </c>
      <c r="I1105" s="36">
        <f>IF(ISBLANK(H1106),"",Long1[[#This Row],[Adj Close]]/H1106-1)</f>
        <v>-4.9548665535861236E-3</v>
      </c>
      <c r="P1105" s="40">
        <v>37354</v>
      </c>
      <c r="Q1105" s="38">
        <v>5.3867989999999999</v>
      </c>
      <c r="R1105" s="39">
        <f>IF(ISBLANK(Q1106),"",Long4[[#This Row],[Adj Close]]/Q1106-1)</f>
        <v>-7.9205786639216735E-2</v>
      </c>
      <c r="V1105" s="40">
        <v>37354</v>
      </c>
      <c r="W1105" s="38">
        <v>7.69</v>
      </c>
      <c r="X1105" s="39">
        <f>IF(ISBLANK(W1106),"",Long6[[#This Row],[Adj Close]]/W1106-1)</f>
        <v>-2.9173419773095288E-3</v>
      </c>
      <c r="AE1105" s="32">
        <v>37354</v>
      </c>
      <c r="AF1105" s="47">
        <v>19.950153</v>
      </c>
      <c r="AG1105" s="36">
        <f>IF(ISBLANK(AF1106),"",Short0[[#This Row],[Adj Close]]/AF1106-1)</f>
        <v>5.1607935736336596E-2</v>
      </c>
      <c r="AH1105" s="40">
        <v>37354</v>
      </c>
      <c r="AI1105" s="42">
        <v>21.694990000000001</v>
      </c>
      <c r="AJ1105" s="39">
        <f>IF(ISBLANK(AH1106),"",Short1[[#This Row],[Adj Close]]/AH1106-1)</f>
        <v>-0.99941909684847507</v>
      </c>
      <c r="AN1105" s="40">
        <v>37354</v>
      </c>
      <c r="AO1105" s="42">
        <v>10.876664</v>
      </c>
      <c r="AP1105" s="39">
        <f>IF(ISBLANK(AO1106),"",Short3[[#This Row],[Adj Close]]/AO1106-1)</f>
        <v>1.8248147165509154E-2</v>
      </c>
      <c r="AT1105" s="40">
        <v>37354</v>
      </c>
      <c r="AU1105" s="42">
        <v>11.391139000000001</v>
      </c>
      <c r="AV1105" s="39">
        <f>IF(ISBLANK(AU1106),"",Short5[[#This Row],[Adj Close]]/AU1106-1)</f>
        <v>2.1052645731951758E-2</v>
      </c>
      <c r="AZ1105" s="40">
        <v>37354</v>
      </c>
      <c r="BA1105" s="42">
        <v>9.1603879999999993</v>
      </c>
      <c r="BB1105" s="39">
        <f>IF(ISBLANK(BA1106),"",Short7[[#This Row],[Adj Close]]/BA1106-1)</f>
        <v>4.3285398905370975E-2</v>
      </c>
    </row>
    <row r="1106" spans="1:54" x14ac:dyDescent="0.25">
      <c r="A1106" s="40">
        <v>37347</v>
      </c>
      <c r="B1106" s="42">
        <v>1122.7299800000001</v>
      </c>
      <c r="C1106" s="39">
        <f>IF(ISBLANK(B1107), "", GSPC[[#This Row],[Adj Close]]/B1107-1)</f>
        <v>-2.1492286561339724E-2</v>
      </c>
      <c r="G1106" s="32">
        <v>37347</v>
      </c>
      <c r="H1106">
        <v>11.648346</v>
      </c>
      <c r="I1106" s="36">
        <f>IF(ISBLANK(H1107),"",Long1[[#This Row],[Adj Close]]/H1107-1)</f>
        <v>2.5376613128832215E-2</v>
      </c>
      <c r="P1106" s="40">
        <v>37347</v>
      </c>
      <c r="Q1106" s="38">
        <v>5.8501659999999998</v>
      </c>
      <c r="R1106" s="39">
        <f>IF(ISBLANK(Q1107),"",Long4[[#This Row],[Adj Close]]/Q1107-1)</f>
        <v>-1.1890921933659482E-2</v>
      </c>
      <c r="V1106" s="40">
        <v>37347</v>
      </c>
      <c r="W1106" s="38">
        <v>7.7125000000000004</v>
      </c>
      <c r="X1106" s="39">
        <f>IF(ISBLANK(W1107),"",Long6[[#This Row],[Adj Close]]/W1107-1)</f>
        <v>-9.2113007651559609E-2</v>
      </c>
      <c r="AE1106" s="32">
        <v>37347</v>
      </c>
      <c r="AF1106" s="47">
        <v>18.971094000000001</v>
      </c>
      <c r="AG1106" s="36">
        <f>IF(ISBLANK(AF1107),"",Short0[[#This Row],[Adj Close]]/AF1107-1)</f>
        <v>-1.5731869070314541E-2</v>
      </c>
      <c r="AH1106" s="40">
        <v>37347</v>
      </c>
      <c r="AI1106" s="42">
        <v>21.540993</v>
      </c>
      <c r="AJ1106" s="39">
        <f>IF(ISBLANK(AH1107),"",Short1[[#This Row],[Adj Close]]/AH1107-1)</f>
        <v>-0.99942311213176216</v>
      </c>
      <c r="AN1106" s="40">
        <v>37347</v>
      </c>
      <c r="AO1106" s="42">
        <v>10.681742</v>
      </c>
      <c r="AP1106" s="39">
        <f>IF(ISBLANK(AO1107),"",Short3[[#This Row],[Adj Close]]/AO1107-1)</f>
        <v>-6.8699175331597639E-2</v>
      </c>
      <c r="AT1106" s="40">
        <v>37347</v>
      </c>
      <c r="AU1106" s="42">
        <v>11.156269999999999</v>
      </c>
      <c r="AV1106" s="39">
        <f>IF(ISBLANK(AU1107),"",Short5[[#This Row],[Adj Close]]/AU1107-1)</f>
        <v>-3.3898299213749428E-2</v>
      </c>
      <c r="AZ1106" s="40">
        <v>37347</v>
      </c>
      <c r="BA1106" s="42">
        <v>8.7803280000000008</v>
      </c>
      <c r="BB1106" s="39">
        <f>IF(ISBLANK(BA1107),"",Short7[[#This Row],[Adj Close]]/BA1107-1)</f>
        <v>-6.1458089041852793E-2</v>
      </c>
    </row>
    <row r="1107" spans="1:54" x14ac:dyDescent="0.25">
      <c r="A1107" s="40">
        <v>37340</v>
      </c>
      <c r="B1107" s="42">
        <v>1147.3900149999999</v>
      </c>
      <c r="C1107" s="39">
        <f>IF(ISBLANK(B1108), "", GSPC[[#This Row],[Adj Close]]/B1108-1)</f>
        <v>-1.1403639382588926E-3</v>
      </c>
      <c r="G1107" s="32">
        <v>37340</v>
      </c>
      <c r="H1107">
        <v>11.360066</v>
      </c>
      <c r="I1107" s="36">
        <f>IF(ISBLANK(H1108),"",Long1[[#This Row],[Adj Close]]/H1108-1)</f>
        <v>-9.1630083973819332E-3</v>
      </c>
      <c r="P1107" s="40">
        <v>37340</v>
      </c>
      <c r="Q1107" s="38">
        <v>5.9205670000000001</v>
      </c>
      <c r="R1107" s="39">
        <f>IF(ISBLANK(Q1108),"",Long4[[#This Row],[Adj Close]]/Q1108-1)</f>
        <v>-2.1910089435443481E-2</v>
      </c>
      <c r="V1107" s="40">
        <v>37340</v>
      </c>
      <c r="W1107" s="38">
        <v>8.4949999999999992</v>
      </c>
      <c r="X1107" s="39">
        <f>IF(ISBLANK(W1108),"",Long6[[#This Row],[Adj Close]]/W1108-1)</f>
        <v>3.6291552302531116E-2</v>
      </c>
      <c r="AE1107" s="32">
        <v>37340</v>
      </c>
      <c r="AF1107" s="47">
        <v>19.274315000000001</v>
      </c>
      <c r="AG1107" s="36">
        <f>IF(ISBLANK(AF1108),"",Short0[[#This Row],[Adj Close]]/AF1108-1)</f>
        <v>-3.1926418368607101E-2</v>
      </c>
      <c r="AH1107" s="40">
        <v>37340</v>
      </c>
      <c r="AI1107" s="42">
        <v>22.176608999999999</v>
      </c>
      <c r="AJ1107" s="39">
        <f>IF(ISBLANK(AH1108),"",Short1[[#This Row],[Adj Close]]/AH1108-1)</f>
        <v>-0.99940597838373557</v>
      </c>
      <c r="AN1107" s="40">
        <v>37340</v>
      </c>
      <c r="AO1107" s="42">
        <v>11.469701000000001</v>
      </c>
      <c r="AP1107" s="39">
        <f>IF(ISBLANK(AO1108),"",Short3[[#This Row],[Adj Close]]/AO1108-1)</f>
        <v>-5.6071940550239563E-2</v>
      </c>
      <c r="AT1107" s="40">
        <v>37340</v>
      </c>
      <c r="AU1107" s="42">
        <v>11.547718</v>
      </c>
      <c r="AV1107" s="39">
        <f>IF(ISBLANK(AU1108),"",Short5[[#This Row],[Adj Close]]/AU1108-1)</f>
        <v>2.2885088260096165E-2</v>
      </c>
      <c r="AZ1107" s="40">
        <v>37340</v>
      </c>
      <c r="BA1107" s="42">
        <v>9.3552859999999995</v>
      </c>
      <c r="BB1107" s="39">
        <f>IF(ISBLANK(BA1108),"",Short7[[#This Row],[Adj Close]]/BA1108-1)</f>
        <v>5.7268763291032698E-2</v>
      </c>
    </row>
    <row r="1108" spans="1:54" x14ac:dyDescent="0.25">
      <c r="A1108" s="40">
        <v>37333</v>
      </c>
      <c r="B1108" s="42">
        <v>1148.6999510000001</v>
      </c>
      <c r="C1108" s="39">
        <f>IF(ISBLANK(B1109), "", GSPC[[#This Row],[Adj Close]]/B1109-1)</f>
        <v>-1.4972287242695836E-2</v>
      </c>
      <c r="G1108" s="32">
        <v>37333</v>
      </c>
      <c r="H1108">
        <v>11.465121</v>
      </c>
      <c r="I1108" s="36">
        <f>IF(ISBLANK(H1109),"",Long1[[#This Row],[Adj Close]]/H1109-1)</f>
        <v>1.9109727937462795E-2</v>
      </c>
      <c r="P1108" s="40">
        <v>37333</v>
      </c>
      <c r="Q1108" s="38">
        <v>6.0531930000000003</v>
      </c>
      <c r="R1108" s="39">
        <f>IF(ISBLANK(Q1109),"",Long4[[#This Row],[Adj Close]]/Q1109-1)</f>
        <v>4.4203972954720117E-2</v>
      </c>
      <c r="V1108" s="40">
        <v>37333</v>
      </c>
      <c r="W1108" s="38">
        <v>8.1974999999999998</v>
      </c>
      <c r="X1108" s="39">
        <f>IF(ISBLANK(W1109),"",Long6[[#This Row],[Adj Close]]/W1109-1)</f>
        <v>-6.3142857142857167E-2</v>
      </c>
      <c r="AE1108" s="32">
        <v>37333</v>
      </c>
      <c r="AF1108" s="47">
        <v>19.909969</v>
      </c>
      <c r="AG1108" s="36">
        <f>IF(ISBLANK(AF1109),"",Short0[[#This Row],[Adj Close]]/AF1109-1)</f>
        <v>-9.163382799174391E-4</v>
      </c>
      <c r="AH1108" s="40">
        <v>37333</v>
      </c>
      <c r="AI1108" s="42">
        <v>22.383811999999999</v>
      </c>
      <c r="AJ1108" s="39">
        <f>IF(ISBLANK(AH1109),"",Short1[[#This Row],[Adj Close]]/AH1109-1)</f>
        <v>-0.99940031581203448</v>
      </c>
      <c r="AN1108" s="40">
        <v>37333</v>
      </c>
      <c r="AO1108" s="42">
        <v>12.151033</v>
      </c>
      <c r="AP1108" s="39">
        <f>IF(ISBLANK(AO1109),"",Short3[[#This Row],[Adj Close]]/AO1109-1)</f>
        <v>-1.8553417413404549E-2</v>
      </c>
      <c r="AT1108" s="40">
        <v>37333</v>
      </c>
      <c r="AU1108" s="42">
        <v>11.28936</v>
      </c>
      <c r="AV1108" s="39">
        <f>IF(ISBLANK(AU1109),"",Short5[[#This Row],[Adj Close]]/AU1109-1)</f>
        <v>-4.3761852540734947E-2</v>
      </c>
      <c r="AZ1108" s="40">
        <v>37333</v>
      </c>
      <c r="BA1108" s="42">
        <v>8.8485410000000009</v>
      </c>
      <c r="BB1108" s="39">
        <f>IF(ISBLANK(BA1109),"",Short7[[#This Row],[Adj Close]]/BA1109-1)</f>
        <v>4.4245100466391296E-3</v>
      </c>
    </row>
    <row r="1109" spans="1:54" x14ac:dyDescent="0.25">
      <c r="A1109" s="40">
        <v>37326</v>
      </c>
      <c r="B1109" s="42">
        <v>1166.160034</v>
      </c>
      <c r="C1109" s="39">
        <f>IF(ISBLANK(B1110), "", GSPC[[#This Row],[Adj Close]]/B1110-1)</f>
        <v>1.5889023595561103E-3</v>
      </c>
      <c r="G1109" s="32">
        <v>37326</v>
      </c>
      <c r="H1109">
        <v>11.250133999999999</v>
      </c>
      <c r="I1109" s="36">
        <f>IF(ISBLANK(H1110),"",Long1[[#This Row],[Adj Close]]/H1110-1)</f>
        <v>-7.5432869174945072E-3</v>
      </c>
      <c r="P1109" s="40">
        <v>37326</v>
      </c>
      <c r="Q1109" s="38">
        <v>5.796945</v>
      </c>
      <c r="R1109" s="39">
        <f>IF(ISBLANK(Q1110),"",Long4[[#This Row],[Adj Close]]/Q1110-1)</f>
        <v>1.516048076018861E-2</v>
      </c>
      <c r="V1109" s="40">
        <v>37326</v>
      </c>
      <c r="W1109" s="38">
        <v>8.75</v>
      </c>
      <c r="X1109" s="39">
        <f>IF(ISBLANK(W1110),"",Long6[[#This Row],[Adj Close]]/W1110-1)</f>
        <v>2.8653295128939771E-3</v>
      </c>
      <c r="AE1109" s="32">
        <v>37326</v>
      </c>
      <c r="AF1109" s="47">
        <v>19.928229999999999</v>
      </c>
      <c r="AG1109" s="36">
        <f>IF(ISBLANK(AF1110),"",Short0[[#This Row],[Adj Close]]/AF1110-1)</f>
        <v>-4.2982728313913698E-2</v>
      </c>
      <c r="AH1109" s="40">
        <v>37326</v>
      </c>
      <c r="AI1109" s="42">
        <v>22.095403999999998</v>
      </c>
      <c r="AJ1109" s="39">
        <f>IF(ISBLANK(AH1110),"",Short1[[#This Row],[Adj Close]]/AH1110-1)</f>
        <v>-0.99940793150941876</v>
      </c>
      <c r="AN1109" s="40">
        <v>37326</v>
      </c>
      <c r="AO1109" s="42">
        <v>12.380737999999999</v>
      </c>
      <c r="AP1109" s="39">
        <f>IF(ISBLANK(AO1110),"",Short3[[#This Row],[Adj Close]]/AO1110-1)</f>
        <v>5.298011330002983E-2</v>
      </c>
      <c r="AT1109" s="40">
        <v>37326</v>
      </c>
      <c r="AU1109" s="42">
        <v>11.806013</v>
      </c>
      <c r="AV1109" s="39">
        <f>IF(ISBLANK(AU1110),"",Short5[[#This Row],[Adj Close]]/AU1110-1)</f>
        <v>1.1386437430748853E-2</v>
      </c>
      <c r="AZ1109" s="40">
        <v>37326</v>
      </c>
      <c r="BA1109" s="42">
        <v>8.8095630000000007</v>
      </c>
      <c r="BB1109" s="39">
        <f>IF(ISBLANK(BA1110),"",Short7[[#This Row],[Adj Close]]/BA1110-1)</f>
        <v>-1.2021635220069382E-2</v>
      </c>
    </row>
    <row r="1110" spans="1:54" x14ac:dyDescent="0.25">
      <c r="A1110" s="40">
        <v>37319</v>
      </c>
      <c r="B1110" s="42">
        <v>1164.3100589999999</v>
      </c>
      <c r="C1110" s="39">
        <f>IF(ISBLANK(B1111), "", GSPC[[#This Row],[Adj Close]]/B1111-1)</f>
        <v>2.8742360853232451E-2</v>
      </c>
      <c r="G1110" s="32">
        <v>37319</v>
      </c>
      <c r="H1110">
        <v>11.335642</v>
      </c>
      <c r="I1110" s="36">
        <f>IF(ISBLANK(H1111),"",Long1[[#This Row],[Adj Close]]/H1111-1)</f>
        <v>5.40664062351075E-2</v>
      </c>
      <c r="P1110" s="40">
        <v>37319</v>
      </c>
      <c r="Q1110" s="38">
        <v>5.7103729999999997</v>
      </c>
      <c r="R1110" s="39">
        <f>IF(ISBLANK(Q1111),"",Long4[[#This Row],[Adj Close]]/Q1111-1)</f>
        <v>6.0434420294321889E-3</v>
      </c>
      <c r="V1110" s="40">
        <v>37319</v>
      </c>
      <c r="W1110" s="38">
        <v>8.7249999999999996</v>
      </c>
      <c r="X1110" s="39">
        <f>IF(ISBLANK(W1111),"",Long6[[#This Row],[Adj Close]]/W1111-1)</f>
        <v>6.1112800243235066E-2</v>
      </c>
      <c r="AE1110" s="32">
        <v>37319</v>
      </c>
      <c r="AF1110" s="47">
        <v>20.823270999999998</v>
      </c>
      <c r="AG1110" s="36">
        <f>IF(ISBLANK(AF1111),"",Short0[[#This Row],[Adj Close]]/AF1111-1)</f>
        <v>-6.9686781691418176E-3</v>
      </c>
      <c r="AH1110" s="40">
        <v>37319</v>
      </c>
      <c r="AI1110" s="42">
        <v>21.112577000000002</v>
      </c>
      <c r="AJ1110" s="39">
        <f>IF(ISBLANK(AH1111),"",Short1[[#This Row],[Adj Close]]/AH1111-1)</f>
        <v>-0.9994341612081904</v>
      </c>
      <c r="AN1110" s="40">
        <v>37319</v>
      </c>
      <c r="AO1110" s="42">
        <v>11.757808000000001</v>
      </c>
      <c r="AP1110" s="39">
        <f>IF(ISBLANK(AO1111),"",Short3[[#This Row],[Adj Close]]/AO1111-1)</f>
        <v>-1.3072015022904115E-2</v>
      </c>
      <c r="AT1110" s="40">
        <v>37319</v>
      </c>
      <c r="AU1110" s="42">
        <v>11.673098</v>
      </c>
      <c r="AV1110" s="39">
        <f>IF(ISBLANK(AU1111),"",Short5[[#This Row],[Adj Close]]/AU1111-1)</f>
        <v>7.2557595161007571E-2</v>
      </c>
      <c r="AZ1110" s="40">
        <v>37319</v>
      </c>
      <c r="BA1110" s="42">
        <v>8.9167570000000005</v>
      </c>
      <c r="BB1110" s="39">
        <f>IF(ISBLANK(BA1111),"",Short7[[#This Row],[Adj Close]]/BA1111-1)</f>
        <v>3.9772710708971371E-2</v>
      </c>
    </row>
    <row r="1111" spans="1:54" x14ac:dyDescent="0.25">
      <c r="A1111" s="40">
        <v>37312</v>
      </c>
      <c r="B1111" s="42">
        <v>1131.780029</v>
      </c>
      <c r="C1111" s="39">
        <f>IF(ISBLANK(B1112), "", GSPC[[#This Row],[Adj Close]]/B1112-1)</f>
        <v>3.8482772066004367E-2</v>
      </c>
      <c r="G1111" s="32">
        <v>37312</v>
      </c>
      <c r="H1111">
        <v>10.754201</v>
      </c>
      <c r="I1111" s="36">
        <f>IF(ISBLANK(H1112),"",Long1[[#This Row],[Adj Close]]/H1112-1)</f>
        <v>5.0346645028536807E-2</v>
      </c>
      <c r="P1111" s="40">
        <v>37312</v>
      </c>
      <c r="Q1111" s="38">
        <v>5.6760700000000002</v>
      </c>
      <c r="R1111" s="39">
        <f>IF(ISBLANK(Q1112),"",Long4[[#This Row],[Adj Close]]/Q1112-1)</f>
        <v>0.1286131928801213</v>
      </c>
      <c r="V1111" s="40">
        <v>37312</v>
      </c>
      <c r="W1111" s="38">
        <v>8.2225000000000001</v>
      </c>
      <c r="X1111" s="39">
        <f>IF(ISBLANK(W1112),"",Long6[[#This Row],[Adj Close]]/W1112-1)</f>
        <v>9.6698899633211211E-2</v>
      </c>
      <c r="AE1111" s="32">
        <v>37312</v>
      </c>
      <c r="AF1111" s="47">
        <v>20.9694</v>
      </c>
      <c r="AG1111" s="36">
        <f>IF(ISBLANK(AF1112),"",Short0[[#This Row],[Adj Close]]/AF1112-1)</f>
        <v>8.4041970012380229E-2</v>
      </c>
      <c r="AH1111" s="40">
        <v>37312</v>
      </c>
      <c r="AI1111" s="42">
        <v>19.048925000000001</v>
      </c>
      <c r="AJ1111" s="39">
        <f>IF(ISBLANK(AH1112),"",Short1[[#This Row],[Adj Close]]/AH1112-1)</f>
        <v>-0.99948937340839028</v>
      </c>
      <c r="AN1111" s="40">
        <v>37312</v>
      </c>
      <c r="AO1111" s="42">
        <v>11.913542</v>
      </c>
      <c r="AP1111" s="39">
        <f>IF(ISBLANK(AO1112),"",Short3[[#This Row],[Adj Close]]/AO1112-1)</f>
        <v>-2.3923478688900435E-2</v>
      </c>
      <c r="AT1111" s="40">
        <v>37312</v>
      </c>
      <c r="AU1111" s="42">
        <v>10.883423000000001</v>
      </c>
      <c r="AV1111" s="39">
        <f>IF(ISBLANK(AU1112),"",Short5[[#This Row],[Adj Close]]/AU1112-1)</f>
        <v>6.8304014764657861E-2</v>
      </c>
      <c r="AZ1111" s="40">
        <v>37312</v>
      </c>
      <c r="BA1111" s="42">
        <v>8.5756789999999992</v>
      </c>
      <c r="BB1111" s="39">
        <f>IF(ISBLANK(BA1112),"",Short7[[#This Row],[Adj Close]]/BA1112-1)</f>
        <v>6.5375190463441646E-2</v>
      </c>
    </row>
    <row r="1112" spans="1:54" x14ac:dyDescent="0.25">
      <c r="A1112" s="40">
        <v>37305</v>
      </c>
      <c r="B1112" s="42">
        <v>1089.839966</v>
      </c>
      <c r="C1112" s="39">
        <f>IF(ISBLANK(B1113), "", GSPC[[#This Row],[Adj Close]]/B1113-1)</f>
        <v>-1.2987092049029147E-2</v>
      </c>
      <c r="G1112" s="32">
        <v>37305</v>
      </c>
      <c r="H1112">
        <v>10.238716</v>
      </c>
      <c r="I1112" s="36">
        <f>IF(ISBLANK(H1113),"",Long1[[#This Row],[Adj Close]]/H1113-1)</f>
        <v>-3.6108931467129235E-2</v>
      </c>
      <c r="P1112" s="40">
        <v>37305</v>
      </c>
      <c r="Q1112" s="38">
        <v>5.0292430000000001</v>
      </c>
      <c r="R1112" s="39">
        <f>IF(ISBLANK(Q1113),"",Long4[[#This Row],[Adj Close]]/Q1113-1)</f>
        <v>2.0211753188438708E-2</v>
      </c>
      <c r="V1112" s="40">
        <v>37305</v>
      </c>
      <c r="W1112" s="38">
        <v>7.4974999999999996</v>
      </c>
      <c r="X1112" s="39">
        <f>IF(ISBLANK(W1113),"",Long6[[#This Row],[Adj Close]]/W1113-1)</f>
        <v>-6.5732087227414415E-2</v>
      </c>
      <c r="AE1112" s="32">
        <v>37305</v>
      </c>
      <c r="AF1112" s="47">
        <v>19.343716000000001</v>
      </c>
      <c r="AG1112" s="36">
        <f>IF(ISBLANK(AF1113),"",Short0[[#This Row],[Adj Close]]/AF1113-1)</f>
        <v>2.6510724076678205E-3</v>
      </c>
      <c r="AH1112" s="40">
        <v>37305</v>
      </c>
      <c r="AI1112" s="42">
        <v>18.931312999999999</v>
      </c>
      <c r="AJ1112" s="39">
        <f>IF(ISBLANK(AH1113),"",Short1[[#This Row],[Adj Close]]/AH1113-1)</f>
        <v>-0.99949243088101236</v>
      </c>
      <c r="AN1112" s="40">
        <v>37305</v>
      </c>
      <c r="AO1112" s="42">
        <v>12.205541</v>
      </c>
      <c r="AP1112" s="39">
        <f>IF(ISBLANK(AO1113),"",Short3[[#This Row],[Adj Close]]/AO1113-1)</f>
        <v>-5.5722658889766241E-2</v>
      </c>
      <c r="AT1112" s="40">
        <v>37305</v>
      </c>
      <c r="AU1112" s="42">
        <v>10.187571</v>
      </c>
      <c r="AV1112" s="39">
        <f>IF(ISBLANK(AU1113),"",Short5[[#This Row],[Adj Close]]/AU1113-1)</f>
        <v>-3.5529291209143943E-2</v>
      </c>
      <c r="AZ1112" s="40">
        <v>37305</v>
      </c>
      <c r="BA1112" s="42">
        <v>8.0494450000000004</v>
      </c>
      <c r="BB1112" s="39">
        <f>IF(ISBLANK(BA1113),"",Short7[[#This Row],[Adj Close]]/BA1113-1)</f>
        <v>-8.4032837049100584E-3</v>
      </c>
    </row>
    <row r="1113" spans="1:54" x14ac:dyDescent="0.25">
      <c r="A1113" s="40">
        <v>37298</v>
      </c>
      <c r="B1113" s="42">
        <v>1104.1800539999999</v>
      </c>
      <c r="C1113" s="39">
        <f>IF(ISBLANK(B1114), "", GSPC[[#This Row],[Adj Close]]/B1114-1)</f>
        <v>7.261392065990746E-3</v>
      </c>
      <c r="G1113" s="32">
        <v>37298</v>
      </c>
      <c r="H1113">
        <v>10.622275</v>
      </c>
      <c r="I1113" s="36">
        <f>IF(ISBLANK(H1114),"",Long1[[#This Row],[Adj Close]]/H1114-1)</f>
        <v>6.9044157172348797E-4</v>
      </c>
      <c r="P1113" s="40">
        <v>37298</v>
      </c>
      <c r="Q1113" s="38">
        <v>4.9296069999999999</v>
      </c>
      <c r="R1113" s="39">
        <f>IF(ISBLANK(Q1114),"",Long4[[#This Row],[Adj Close]]/Q1114-1)</f>
        <v>4.6609386237739248E-3</v>
      </c>
      <c r="V1113" s="40">
        <v>37298</v>
      </c>
      <c r="W1113" s="38">
        <v>8.0250000000000004</v>
      </c>
      <c r="X1113" s="39">
        <f>IF(ISBLANK(W1114),"",Long6[[#This Row],[Adj Close]]/W1114-1)</f>
        <v>1.9047619047619202E-2</v>
      </c>
      <c r="AE1113" s="32">
        <v>37298</v>
      </c>
      <c r="AF1113" s="47">
        <v>19.292570000000001</v>
      </c>
      <c r="AG1113" s="36">
        <f>IF(ISBLANK(AF1114),"",Short0[[#This Row],[Adj Close]]/AF1114-1)</f>
        <v>1.168537598297803E-2</v>
      </c>
      <c r="AH1113" s="40">
        <v>37298</v>
      </c>
      <c r="AI1113" s="42">
        <v>20.168959000000001</v>
      </c>
      <c r="AJ1113" s="39">
        <f>IF(ISBLANK(AH1114),"",Short1[[#This Row],[Adj Close]]/AH1114-1)</f>
        <v>-0.99945914673781877</v>
      </c>
      <c r="AN1113" s="40">
        <v>37298</v>
      </c>
      <c r="AO1113" s="42">
        <v>12.925801</v>
      </c>
      <c r="AP1113" s="39">
        <f>IF(ISBLANK(AO1114),"",Short3[[#This Row],[Adj Close]]/AO1114-1)</f>
        <v>-1.2034269928814512E-3</v>
      </c>
      <c r="AT1113" s="40">
        <v>37298</v>
      </c>
      <c r="AU1113" s="42">
        <v>10.562862000000001</v>
      </c>
      <c r="AV1113" s="39">
        <f>IF(ISBLANK(AU1114),"",Short5[[#This Row],[Adj Close]]/AU1114-1)</f>
        <v>-2.9454060546943661E-2</v>
      </c>
      <c r="AZ1113" s="40">
        <v>37298</v>
      </c>
      <c r="BA1113" s="42">
        <v>8.1176600000000008</v>
      </c>
      <c r="BB1113" s="39">
        <f>IF(ISBLANK(BA1114),"",Short7[[#This Row],[Adj Close]]/BA1114-1)</f>
        <v>-2.573134718865866E-2</v>
      </c>
    </row>
    <row r="1114" spans="1:54" x14ac:dyDescent="0.25">
      <c r="A1114" s="40">
        <v>37291</v>
      </c>
      <c r="B1114" s="42">
        <v>1096.219971</v>
      </c>
      <c r="C1114" s="39">
        <f>IF(ISBLANK(B1115), "", GSPC[[#This Row],[Adj Close]]/B1115-1)</f>
        <v>-2.3150936672960198E-2</v>
      </c>
      <c r="G1114" s="32">
        <v>37291</v>
      </c>
      <c r="H1114">
        <v>10.614946</v>
      </c>
      <c r="I1114" s="36">
        <f>IF(ISBLANK(H1115),"",Long1[[#This Row],[Adj Close]]/H1115-1)</f>
        <v>-2.1175904298825543E-2</v>
      </c>
      <c r="P1114" s="40">
        <v>37291</v>
      </c>
      <c r="Q1114" s="38">
        <v>4.9067369999999997</v>
      </c>
      <c r="R1114" s="39">
        <f>IF(ISBLANK(Q1115),"",Long4[[#This Row],[Adj Close]]/Q1115-1)</f>
        <v>-1.9582232127496768E-2</v>
      </c>
      <c r="V1114" s="40">
        <v>37291</v>
      </c>
      <c r="W1114" s="38">
        <v>7.875</v>
      </c>
      <c r="X1114" s="39">
        <f>IF(ISBLANK(W1115),"",Long6[[#This Row],[Adj Close]]/W1115-1)</f>
        <v>-0.11863458310016795</v>
      </c>
      <c r="AE1114" s="32">
        <v>37291</v>
      </c>
      <c r="AF1114" s="47">
        <v>19.069732999999999</v>
      </c>
      <c r="AG1114" s="36">
        <f>IF(ISBLANK(AF1115),"",Short0[[#This Row],[Adj Close]]/AF1115-1)</f>
        <v>-4.7221550221720254E-2</v>
      </c>
      <c r="AH1114" s="40">
        <v>37291</v>
      </c>
      <c r="AI1114" s="42">
        <v>19.634136000000002</v>
      </c>
      <c r="AJ1114" s="39">
        <f>IF(ISBLANK(AH1115),"",Short1[[#This Row],[Adj Close]]/AH1115-1)</f>
        <v>-0.99947338976504663</v>
      </c>
      <c r="AN1114" s="40">
        <v>37291</v>
      </c>
      <c r="AO1114" s="42">
        <v>12.941375000000001</v>
      </c>
      <c r="AP1114" s="39">
        <f>IF(ISBLANK(AO1115),"",Short3[[#This Row],[Adj Close]]/AO1115-1)</f>
        <v>-2.6647250818838009E-2</v>
      </c>
      <c r="AT1114" s="40">
        <v>37291</v>
      </c>
      <c r="AU1114" s="42">
        <v>10.883423000000001</v>
      </c>
      <c r="AV1114" s="39">
        <f>IF(ISBLANK(AU1115),"",Short5[[#This Row],[Adj Close]]/AU1115-1)</f>
        <v>3.8806103777115464E-2</v>
      </c>
      <c r="AZ1114" s="40">
        <v>37291</v>
      </c>
      <c r="BA1114" s="42">
        <v>8.3320550000000004</v>
      </c>
      <c r="BB1114" s="39">
        <f>IF(ISBLANK(BA1115),"",Short7[[#This Row],[Adj Close]]/BA1115-1)</f>
        <v>-5.4203369679063584E-2</v>
      </c>
    </row>
    <row r="1115" spans="1:54" x14ac:dyDescent="0.25">
      <c r="A1115" s="40">
        <v>37284</v>
      </c>
      <c r="B1115" s="42">
        <v>1122.1999510000001</v>
      </c>
      <c r="C1115" s="39">
        <f>IF(ISBLANK(B1116), "", GSPC[[#This Row],[Adj Close]]/B1116-1)</f>
        <v>-9.7769992556711038E-3</v>
      </c>
      <c r="G1115" s="32">
        <v>37284</v>
      </c>
      <c r="H1115">
        <v>10.84459</v>
      </c>
      <c r="I1115" s="36">
        <f>IF(ISBLANK(H1116),"",Long1[[#This Row],[Adj Close]]/H1116-1)</f>
        <v>5.2082787801455144E-3</v>
      </c>
      <c r="P1115" s="40">
        <v>37284</v>
      </c>
      <c r="Q1115" s="38">
        <v>5.0047410000000001</v>
      </c>
      <c r="R1115" s="39">
        <f>IF(ISBLANK(Q1116),"",Long4[[#This Row],[Adj Close]]/Q1116-1)</f>
        <v>-3.2698290061194957E-4</v>
      </c>
      <c r="V1115" s="40">
        <v>37284</v>
      </c>
      <c r="W1115" s="38">
        <v>8.9350000000000005</v>
      </c>
      <c r="X1115" s="39">
        <f>IF(ISBLANK(W1116),"",Long6[[#This Row],[Adj Close]]/W1116-1)</f>
        <v>-4.6933333333333271E-2</v>
      </c>
      <c r="AE1115" s="32">
        <v>37284</v>
      </c>
      <c r="AF1115" s="47">
        <v>20.014866000000001</v>
      </c>
      <c r="AG1115" s="36">
        <f>IF(ISBLANK(AF1116),"",Short0[[#This Row],[Adj Close]]/AF1116-1)</f>
        <v>4.4804153895592558E-2</v>
      </c>
      <c r="AH1115" s="40">
        <v>37284</v>
      </c>
      <c r="AI1115" s="42">
        <v>20.314556</v>
      </c>
      <c r="AJ1115" s="39">
        <f>IF(ISBLANK(AH1116),"",Short1[[#This Row],[Adj Close]]/AH1116-1)</f>
        <v>-0.99945503779810607</v>
      </c>
      <c r="AN1115" s="40">
        <v>37284</v>
      </c>
      <c r="AO1115" s="42">
        <v>13.295667999999999</v>
      </c>
      <c r="AP1115" s="39">
        <f>IF(ISBLANK(AO1116),"",Short3[[#This Row],[Adj Close]]/AO1116-1)</f>
        <v>1.970739587791992E-2</v>
      </c>
      <c r="AT1115" s="40">
        <v>37284</v>
      </c>
      <c r="AU1115" s="42">
        <v>10.476857000000001</v>
      </c>
      <c r="AV1115" s="39">
        <f>IF(ISBLANK(AU1116),"",Short5[[#This Row],[Adj Close]]/AU1116-1)</f>
        <v>3.8759226463310315E-2</v>
      </c>
      <c r="AZ1115" s="40">
        <v>37284</v>
      </c>
      <c r="BA1115" s="42">
        <v>8.8095630000000007</v>
      </c>
      <c r="BB1115" s="39">
        <f>IF(ISBLANK(BA1116),"",Short7[[#This Row],[Adj Close]]/BA1116-1)</f>
        <v>3.7887604273999953E-2</v>
      </c>
    </row>
    <row r="1116" spans="1:54" x14ac:dyDescent="0.25">
      <c r="A1116" s="40">
        <v>37277</v>
      </c>
      <c r="B1116" s="42">
        <v>1133.280029</v>
      </c>
      <c r="C1116" s="39">
        <f>IF(ISBLANK(B1117), "", GSPC[[#This Row],[Adj Close]]/B1117-1)</f>
        <v>5.0551386353305805E-3</v>
      </c>
      <c r="G1116" s="32">
        <v>37277</v>
      </c>
      <c r="H1116">
        <v>10.788401</v>
      </c>
      <c r="I1116" s="36">
        <f>IF(ISBLANK(H1117),"",Long1[[#This Row],[Adj Close]]/H1117-1)</f>
        <v>5.693216428173109E-3</v>
      </c>
      <c r="P1116" s="40">
        <v>37277</v>
      </c>
      <c r="Q1116" s="38">
        <v>5.0063779999999998</v>
      </c>
      <c r="R1116" s="39">
        <f>IF(ISBLANK(Q1117),"",Long4[[#This Row],[Adj Close]]/Q1117-1)</f>
        <v>3.0252269275179655E-2</v>
      </c>
      <c r="V1116" s="40">
        <v>37277</v>
      </c>
      <c r="W1116" s="38">
        <v>9.375</v>
      </c>
      <c r="X1116" s="39">
        <f>IF(ISBLANK(W1117),"",Long6[[#This Row],[Adj Close]]/W1117-1)</f>
        <v>-6.6225165562914245E-3</v>
      </c>
      <c r="AE1116" s="32">
        <v>37277</v>
      </c>
      <c r="AF1116" s="47">
        <v>19.156572000000001</v>
      </c>
      <c r="AG1116" s="36">
        <f>IF(ISBLANK(AF1117),"",Short0[[#This Row],[Adj Close]]/AF1117-1)</f>
        <v>5.9595898696452876E-2</v>
      </c>
      <c r="AH1116" s="40">
        <v>37277</v>
      </c>
      <c r="AI1116" s="42">
        <v>20.213760000000001</v>
      </c>
      <c r="AJ1116" s="39">
        <f>IF(ISBLANK(AH1117),"",Short1[[#This Row],[Adj Close]]/AH1117-1)</f>
        <v>-0.99945763992487258</v>
      </c>
      <c r="AN1116" s="40">
        <v>37277</v>
      </c>
      <c r="AO1116" s="42">
        <v>13.038709000000001</v>
      </c>
      <c r="AP1116" s="39">
        <f>IF(ISBLANK(AO1117),"",Short3[[#This Row],[Adj Close]]/AO1117-1)</f>
        <v>-5.6619572321284894E-2</v>
      </c>
      <c r="AT1116" s="40">
        <v>37277</v>
      </c>
      <c r="AU1116" s="42">
        <v>10.085934</v>
      </c>
      <c r="AV1116" s="39">
        <f>IF(ISBLANK(AU1117),"",Short5[[#This Row],[Adj Close]]/AU1117-1)</f>
        <v>4.8780901206709082E-2</v>
      </c>
      <c r="AZ1116" s="40">
        <v>37277</v>
      </c>
      <c r="BA1116" s="42">
        <v>8.4879739999999995</v>
      </c>
      <c r="BB1116" s="39">
        <f>IF(ISBLANK(BA1117),"",Short7[[#This Row],[Adj Close]]/BA1117-1)</f>
        <v>-8.604392989392784E-2</v>
      </c>
    </row>
    <row r="1117" spans="1:54" x14ac:dyDescent="0.25">
      <c r="A1117" s="40">
        <v>37270</v>
      </c>
      <c r="B1117" s="42">
        <v>1127.579956</v>
      </c>
      <c r="C1117" s="39">
        <f>IF(ISBLANK(B1118), "", GSPC[[#This Row],[Adj Close]]/B1118-1)</f>
        <v>-1.5729766390986666E-2</v>
      </c>
      <c r="G1117" s="32">
        <v>37270</v>
      </c>
      <c r="H1117">
        <v>10.727328</v>
      </c>
      <c r="I1117" s="36">
        <f>IF(ISBLANK(H1118),"",Long1[[#This Row],[Adj Close]]/H1118-1)</f>
        <v>-5.2105454287822983E-3</v>
      </c>
      <c r="P1117" s="40">
        <v>37270</v>
      </c>
      <c r="Q1117" s="38">
        <v>4.8593710000000003</v>
      </c>
      <c r="R1117" s="39">
        <f>IF(ISBLANK(Q1118),"",Long4[[#This Row],[Adj Close]]/Q1118-1)</f>
        <v>-1.58782074675754E-2</v>
      </c>
      <c r="V1117" s="40">
        <v>37270</v>
      </c>
      <c r="W1117" s="38">
        <v>9.4375</v>
      </c>
      <c r="X1117" s="39">
        <f>IF(ISBLANK(W1118),"",Long6[[#This Row],[Adj Close]]/W1118-1)</f>
        <v>-1.152134066509547E-2</v>
      </c>
      <c r="AE1117" s="32">
        <v>37270</v>
      </c>
      <c r="AF1117" s="47">
        <v>18.079129999999999</v>
      </c>
      <c r="AG1117" s="36">
        <f>IF(ISBLANK(AF1118),"",Short0[[#This Row],[Adj Close]]/AF1118-1)</f>
        <v>6.4058585364911824E-2</v>
      </c>
      <c r="AH1117" s="40">
        <v>37270</v>
      </c>
      <c r="AI1117" s="42">
        <v>20.490947999999999</v>
      </c>
      <c r="AJ1117" s="39">
        <f>IF(ISBLANK(AH1118),"",Short1[[#This Row],[Adj Close]]/AH1118-1)</f>
        <v>-0.99945009934787854</v>
      </c>
      <c r="AN1117" s="40">
        <v>37270</v>
      </c>
      <c r="AO1117" s="42">
        <v>13.821263</v>
      </c>
      <c r="AP1117" s="39">
        <f>IF(ISBLANK(AO1118),"",Short3[[#This Row],[Adj Close]]/AO1118-1)</f>
        <v>-1.9066135515624194E-2</v>
      </c>
      <c r="AT1117" s="40">
        <v>37270</v>
      </c>
      <c r="AU1117" s="42">
        <v>9.6168169999999993</v>
      </c>
      <c r="AV1117" s="39">
        <f>IF(ISBLANK(AU1118),"",Short5[[#This Row],[Adj Close]]/AU1118-1)</f>
        <v>-3.45370644127726E-2</v>
      </c>
      <c r="AZ1117" s="40">
        <v>37270</v>
      </c>
      <c r="BA1117" s="42">
        <v>9.2870699999999999</v>
      </c>
      <c r="BB1117" s="39">
        <f>IF(ISBLANK(BA1118),"",Short7[[#This Row],[Adj Close]]/BA1118-1)</f>
        <v>-4.7000274599767744E-2</v>
      </c>
    </row>
    <row r="1118" spans="1:54" x14ac:dyDescent="0.25">
      <c r="A1118" s="40">
        <v>37263</v>
      </c>
      <c r="B1118" s="42">
        <v>1145.599976</v>
      </c>
      <c r="C1118" s="39">
        <f>IF(ISBLANK(B1119), "", GSPC[[#This Row],[Adj Close]]/B1119-1)</f>
        <v>-2.2950792548031229E-2</v>
      </c>
      <c r="G1118" s="32">
        <v>37263</v>
      </c>
      <c r="H1118">
        <v>10.783516000000001</v>
      </c>
      <c r="I1118" s="36">
        <f>IF(ISBLANK(H1119),"",Long1[[#This Row],[Adj Close]]/H1119-1)</f>
        <v>4.721262779136115E-2</v>
      </c>
      <c r="P1118" s="40">
        <v>37263</v>
      </c>
      <c r="Q1118" s="38">
        <v>4.9377740000000001</v>
      </c>
      <c r="R1118" s="39">
        <f>IF(ISBLANK(Q1119),"",Long4[[#This Row],[Adj Close]]/Q1119-1)</f>
        <v>-2.9222373103549804E-2</v>
      </c>
      <c r="V1118" s="40">
        <v>37263</v>
      </c>
      <c r="W1118" s="38">
        <v>9.5474999999999994</v>
      </c>
      <c r="X1118" s="39">
        <f>IF(ISBLANK(W1119),"",Long6[[#This Row],[Adj Close]]/W1119-1)</f>
        <v>2.9380053908355741E-2</v>
      </c>
      <c r="AE1118" s="32">
        <v>37263</v>
      </c>
      <c r="AF1118" s="47">
        <v>16.990728000000001</v>
      </c>
      <c r="AG1118" s="36">
        <f>IF(ISBLANK(AF1119),"",Short0[[#This Row],[Adj Close]]/AF1119-1)</f>
        <v>1.1304579388531577E-2</v>
      </c>
      <c r="AH1118" s="40">
        <v>37263</v>
      </c>
      <c r="AI1118" s="42">
        <v>20.356556000000001</v>
      </c>
      <c r="AJ1118" s="39">
        <f>IF(ISBLANK(AH1119),"",Short1[[#This Row],[Adj Close]]/AH1119-1)</f>
        <v>-0.9994536032853768</v>
      </c>
      <c r="AN1118" s="40">
        <v>37263</v>
      </c>
      <c r="AO1118" s="42">
        <v>14.089903</v>
      </c>
      <c r="AP1118" s="39">
        <f>IF(ISBLANK(AO1119),"",Short3[[#This Row],[Adj Close]]/AO1119-1)</f>
        <v>2.6084425409520717E-2</v>
      </c>
      <c r="AT1118" s="40">
        <v>37263</v>
      </c>
      <c r="AU1118" s="42">
        <v>9.9608349999999994</v>
      </c>
      <c r="AV1118" s="39">
        <f>IF(ISBLANK(AU1119),"",Short5[[#This Row],[Adj Close]]/AU1119-1)</f>
        <v>-7.5471064159621237E-2</v>
      </c>
      <c r="AZ1118" s="40">
        <v>37263</v>
      </c>
      <c r="BA1118" s="42">
        <v>9.7450919999999996</v>
      </c>
      <c r="BB1118" s="39">
        <f>IF(ISBLANK(BA1119),"",Short7[[#This Row],[Adj Close]]/BA1119-1)</f>
        <v>-0.11504449209164191</v>
      </c>
    </row>
    <row r="1119" spans="1:54" x14ac:dyDescent="0.25">
      <c r="A1119" s="40">
        <v>37256</v>
      </c>
      <c r="B1119" s="42">
        <v>1172.51001</v>
      </c>
      <c r="C1119" s="39">
        <f>IF(ISBLANK(B1120), "", GSPC[[#This Row],[Adj Close]]/B1120-1)</f>
        <v>9.8964615614467455E-3</v>
      </c>
      <c r="G1119" s="32">
        <v>37256</v>
      </c>
      <c r="H1119">
        <v>10.297351000000001</v>
      </c>
      <c r="I1119" s="36">
        <f>IF(ISBLANK(H1120),"",Long1[[#This Row],[Adj Close]]/H1120-1)</f>
        <v>2.7797598746602814E-2</v>
      </c>
      <c r="P1119" s="40">
        <v>37256</v>
      </c>
      <c r="Q1119" s="38">
        <v>5.086411</v>
      </c>
      <c r="R1119" s="39">
        <f>IF(ISBLANK(Q1120),"",Long4[[#This Row],[Adj Close]]/Q1120-1)</f>
        <v>-6.0067305274008165E-2</v>
      </c>
      <c r="V1119" s="40">
        <v>37256</v>
      </c>
      <c r="W1119" s="38">
        <v>9.2750000000000004</v>
      </c>
      <c r="X1119" s="39">
        <f>IF(ISBLANK(W1120),"",Long6[[#This Row],[Adj Close]]/W1120-1)</f>
        <v>-1.0666666666666602E-2</v>
      </c>
      <c r="AE1119" s="32">
        <v>37256</v>
      </c>
      <c r="AF1119" s="47">
        <v>16.800802000000001</v>
      </c>
      <c r="AG1119" s="36">
        <f>IF(ISBLANK(AF1120),"",Short0[[#This Row],[Adj Close]]/AF1120-1)</f>
        <v>-4.0667476274212522E-2</v>
      </c>
      <c r="AH1119" s="40">
        <v>37256</v>
      </c>
      <c r="AI1119" s="42">
        <v>20.686964</v>
      </c>
      <c r="AJ1119" s="39">
        <f>IF(ISBLANK(AH1120),"",Short1[[#This Row],[Adj Close]]/AH1120-1)</f>
        <v>-0.99944463035249265</v>
      </c>
      <c r="AN1119" s="40">
        <v>37256</v>
      </c>
      <c r="AO1119" s="42">
        <v>13.731719</v>
      </c>
      <c r="AP1119" s="39">
        <f>IF(ISBLANK(AO1120),"",Short3[[#This Row],[Adj Close]]/AO1120-1)</f>
        <v>-6.8649947510446063E-2</v>
      </c>
      <c r="AT1119" s="40">
        <v>37256</v>
      </c>
      <c r="AU1119" s="42">
        <v>10.773956999999999</v>
      </c>
      <c r="AV1119" s="39">
        <f>IF(ISBLANK(AU1120),"",Short5[[#This Row],[Adj Close]]/AU1120-1)</f>
        <v>2.074042156728706E-2</v>
      </c>
      <c r="AZ1119" s="40">
        <v>37256</v>
      </c>
      <c r="BA1119" s="42">
        <v>11.011957000000001</v>
      </c>
      <c r="BB1119" s="39">
        <f>IF(ISBLANK(BA1120),"",Short7[[#This Row],[Adj Close]]/BA1120-1)</f>
        <v>0.36969750115054056</v>
      </c>
    </row>
    <row r="1120" spans="1:54" x14ac:dyDescent="0.25">
      <c r="A1120" s="40">
        <v>37249</v>
      </c>
      <c r="B1120" s="42">
        <v>1161.0200199999999</v>
      </c>
      <c r="C1120" s="39">
        <f>IF(ISBLANK(B1121), "", GSPC[[#This Row],[Adj Close]]/B1121-1)</f>
        <v>1.4088693925765394E-2</v>
      </c>
      <c r="G1120" s="32">
        <v>37249</v>
      </c>
      <c r="H1120">
        <v>10.018851</v>
      </c>
      <c r="I1120" s="36">
        <f>IF(ISBLANK(H1121),"",Long1[[#This Row],[Adj Close]]/H1121-1)</f>
        <v>2.4409953031057086E-4</v>
      </c>
      <c r="P1120" s="40">
        <v>37249</v>
      </c>
      <c r="Q1120" s="38">
        <v>5.4114630000000004</v>
      </c>
      <c r="R1120" s="39">
        <f>IF(ISBLANK(Q1121),"",Long4[[#This Row],[Adj Close]]/Q1121-1)</f>
        <v>7.3906677536453413E-2</v>
      </c>
      <c r="V1120" s="40">
        <v>37249</v>
      </c>
      <c r="W1120" s="38">
        <v>9.375</v>
      </c>
      <c r="X1120" s="39">
        <f>IF(ISBLANK(W1121),"",Long6[[#This Row],[Adj Close]]/W1121-1)</f>
        <v>5.1893408134642494E-2</v>
      </c>
      <c r="AE1120" s="32">
        <v>37249</v>
      </c>
      <c r="AF1120" s="47">
        <v>17.513012</v>
      </c>
      <c r="AG1120" s="36">
        <f>IF(ISBLANK(AF1121),"",Short0[[#This Row],[Adj Close]]/AF1121-1)</f>
        <v>2.5668458593488763E-2</v>
      </c>
      <c r="AH1120" s="40">
        <v>37249</v>
      </c>
      <c r="AI1120" s="42">
        <v>20.896972999999999</v>
      </c>
      <c r="AJ1120" s="39">
        <f>IF(ISBLANK(AH1121),"",Short1[[#This Row],[Adj Close]]/AH1121-1)</f>
        <v>-0.99943888692873639</v>
      </c>
      <c r="AN1120" s="40">
        <v>37249</v>
      </c>
      <c r="AO1120" s="42">
        <v>14.743886</v>
      </c>
      <c r="AP1120" s="39">
        <f>IF(ISBLANK(AO1121),"",Short3[[#This Row],[Adj Close]]/AO1121-1)</f>
        <v>1.3365406074067332E-2</v>
      </c>
      <c r="AT1120" s="40">
        <v>37249</v>
      </c>
      <c r="AU1120" s="42">
        <v>10.555040999999999</v>
      </c>
      <c r="AV1120" s="39">
        <f>IF(ISBLANK(AU1121),"",Short5[[#This Row],[Adj Close]]/AU1121-1)</f>
        <v>1.0478685492483208E-2</v>
      </c>
      <c r="AZ1120" s="40">
        <v>37249</v>
      </c>
      <c r="BA1120" s="42">
        <v>8.0396999999999998</v>
      </c>
      <c r="BB1120" s="39">
        <f>IF(ISBLANK(BA1121),"",Short7[[#This Row],[Adj Close]]/BA1121-1)</f>
        <v>7.3260646950488173E-3</v>
      </c>
    </row>
    <row r="1121" spans="1:54" x14ac:dyDescent="0.25">
      <c r="A1121" s="40">
        <v>37242</v>
      </c>
      <c r="B1121" s="42">
        <v>1144.8900149999999</v>
      </c>
      <c r="C1121" s="39">
        <f>IF(ISBLANK(B1122), "", GSPC[[#This Row],[Adj Close]]/B1122-1)</f>
        <v>1.9410777105990151E-2</v>
      </c>
      <c r="G1121" s="32">
        <v>37242</v>
      </c>
      <c r="H1121">
        <v>10.016406</v>
      </c>
      <c r="I1121" s="36">
        <f>IF(ISBLANK(H1122),"",Long1[[#This Row],[Adj Close]]/H1122-1)</f>
        <v>4.1931681344936189E-2</v>
      </c>
      <c r="P1121" s="40">
        <v>37242</v>
      </c>
      <c r="Q1121" s="38">
        <v>5.0390439999999996</v>
      </c>
      <c r="R1121" s="39">
        <f>IF(ISBLANK(Q1122),"",Long4[[#This Row],[Adj Close]]/Q1122-1)</f>
        <v>4.5934796840511494E-2</v>
      </c>
      <c r="V1121" s="40">
        <v>37242</v>
      </c>
      <c r="W1121" s="38">
        <v>8.9124999999999996</v>
      </c>
      <c r="X1121" s="39">
        <f>IF(ISBLANK(W1122),"",Long6[[#This Row],[Adj Close]]/W1122-1)</f>
        <v>-3.3875338753387552E-2</v>
      </c>
      <c r="AE1121" s="32">
        <v>37242</v>
      </c>
      <c r="AF1121" s="47">
        <v>17.074729999999999</v>
      </c>
      <c r="AG1121" s="36">
        <f>IF(ISBLANK(AF1122),"",Short0[[#This Row],[Adj Close]]/AF1122-1)</f>
        <v>0.13415766256339756</v>
      </c>
      <c r="AH1121" s="40">
        <v>37242</v>
      </c>
      <c r="AI1121" s="42">
        <v>20.168959000000001</v>
      </c>
      <c r="AJ1121" s="39">
        <f>IF(ISBLANK(AH1122),"",Short1[[#This Row],[Adj Close]]/AH1122-1)</f>
        <v>-0.99945833331542899</v>
      </c>
      <c r="AN1121" s="40">
        <v>37242</v>
      </c>
      <c r="AO1121" s="42">
        <v>14.549427</v>
      </c>
      <c r="AP1121" s="39">
        <f>IF(ISBLANK(AO1122),"",Short3[[#This Row],[Adj Close]]/AO1122-1)</f>
        <v>3.7437273573071694E-2</v>
      </c>
      <c r="AT1121" s="40">
        <v>37242</v>
      </c>
      <c r="AU1121" s="42">
        <v>10.445584999999999</v>
      </c>
      <c r="AV1121" s="39">
        <f>IF(ISBLANK(AU1122),"",Short5[[#This Row],[Adj Close]]/AU1122-1)</f>
        <v>-1.5346542224736748E-3</v>
      </c>
      <c r="AZ1121" s="40">
        <v>37242</v>
      </c>
      <c r="BA1121" s="42">
        <v>7.9812289999999999</v>
      </c>
      <c r="BB1121" s="39">
        <f>IF(ISBLANK(BA1122),"",Short7[[#This Row],[Adj Close]]/BA1122-1)</f>
        <v>2.4479576635205724E-3</v>
      </c>
    </row>
    <row r="1122" spans="1:54" x14ac:dyDescent="0.25">
      <c r="A1122" s="40">
        <v>37235</v>
      </c>
      <c r="B1122" s="42">
        <v>1123.089966</v>
      </c>
      <c r="C1122" s="39">
        <f>IF(ISBLANK(B1123), "", GSPC[[#This Row],[Adj Close]]/B1123-1)</f>
        <v>-3.0406446638654216E-2</v>
      </c>
      <c r="G1122" s="32">
        <v>37235</v>
      </c>
      <c r="H1122">
        <v>9.6133039999999994</v>
      </c>
      <c r="I1122" s="36">
        <f>IF(ISBLANK(H1123),"",Long1[[#This Row],[Adj Close]]/H1123-1)</f>
        <v>-3.2694456929901694E-2</v>
      </c>
      <c r="P1122" s="40">
        <v>37235</v>
      </c>
      <c r="Q1122" s="38">
        <v>4.817742</v>
      </c>
      <c r="R1122" s="39">
        <f>IF(ISBLANK(Q1123),"",Long4[[#This Row],[Adj Close]]/Q1123-1)</f>
        <v>-1.5312727509073754E-2</v>
      </c>
      <c r="V1122" s="40">
        <v>37235</v>
      </c>
      <c r="W1122" s="38">
        <v>9.2249999999999996</v>
      </c>
      <c r="X1122" s="39">
        <f>IF(ISBLANK(W1123),"",Long6[[#This Row],[Adj Close]]/W1123-1)</f>
        <v>-0.10502061605626967</v>
      </c>
      <c r="AE1122" s="32">
        <v>37235</v>
      </c>
      <c r="AF1122" s="47">
        <v>15.054988</v>
      </c>
      <c r="AG1122" s="36">
        <f>IF(ISBLANK(AF1123),"",Short0[[#This Row],[Adj Close]]/AF1123-1)</f>
        <v>4.9656861982945832E-2</v>
      </c>
      <c r="AH1122" s="40">
        <v>37235</v>
      </c>
      <c r="AI1122" s="42">
        <v>18.746513</v>
      </c>
      <c r="AJ1122" s="39">
        <f>IF(ISBLANK(AH1123),"",Short1[[#This Row],[Adj Close]]/AH1123-1)</f>
        <v>-0.99949644050177289</v>
      </c>
      <c r="AN1122" s="40">
        <v>37235</v>
      </c>
      <c r="AO1122" s="42">
        <v>14.024392000000001</v>
      </c>
      <c r="AP1122" s="39">
        <f>IF(ISBLANK(AO1123),"",Short3[[#This Row],[Adj Close]]/AO1123-1)</f>
        <v>3.6504959216842936E-2</v>
      </c>
      <c r="AT1122" s="40">
        <v>37235</v>
      </c>
      <c r="AU1122" s="42">
        <v>10.461639999999999</v>
      </c>
      <c r="AV1122" s="39">
        <f>IF(ISBLANK(AU1123),"",Short5[[#This Row],[Adj Close]]/AU1123-1)</f>
        <v>1.2849456947043425E-2</v>
      </c>
      <c r="AZ1122" s="40">
        <v>37235</v>
      </c>
      <c r="BA1122" s="42">
        <v>7.9617389999999997</v>
      </c>
      <c r="BB1122" s="39">
        <f>IF(ISBLANK(BA1123),"",Short7[[#This Row],[Adj Close]]/BA1123-1)</f>
        <v>-9.723757206773731E-2</v>
      </c>
    </row>
    <row r="1123" spans="1:54" x14ac:dyDescent="0.25">
      <c r="A1123" s="40">
        <v>37228</v>
      </c>
      <c r="B1123" s="42">
        <v>1158.3100589999999</v>
      </c>
      <c r="C1123" s="39">
        <f>IF(ISBLANK(B1124), "", GSPC[[#This Row],[Adj Close]]/B1124-1)</f>
        <v>1.655194068282495E-2</v>
      </c>
      <c r="G1123" s="32">
        <v>37228</v>
      </c>
      <c r="H1123">
        <v>9.9382289999999998</v>
      </c>
      <c r="I1123" s="36">
        <f>IF(ISBLANK(H1124),"",Long1[[#This Row],[Adj Close]]/H1124-1)</f>
        <v>2.2110629355928779E-2</v>
      </c>
      <c r="P1123" s="40">
        <v>37228</v>
      </c>
      <c r="Q1123" s="38">
        <v>4.8926619999999996</v>
      </c>
      <c r="R1123" s="39">
        <f>IF(ISBLANK(Q1124),"",Long4[[#This Row],[Adj Close]]/Q1124-1)</f>
        <v>3.6748566284861006E-3</v>
      </c>
      <c r="V1123" s="40">
        <v>37228</v>
      </c>
      <c r="W1123" s="38">
        <v>10.307499999999999</v>
      </c>
      <c r="X1123" s="39">
        <f>IF(ISBLANK(W1124),"",Long6[[#This Row],[Adj Close]]/W1124-1)</f>
        <v>5.9897172236503815E-2</v>
      </c>
      <c r="AE1123" s="32">
        <v>37228</v>
      </c>
      <c r="AF1123" s="47">
        <v>14.342771000000001</v>
      </c>
      <c r="AG1123" s="36">
        <f>IF(ISBLANK(AF1124),"",Short0[[#This Row],[Adj Close]]/AF1124-1)</f>
        <v>5.5645001445159492E-2</v>
      </c>
      <c r="AH1123" s="40">
        <v>37228</v>
      </c>
      <c r="AI1123" s="42">
        <v>19.645333999999998</v>
      </c>
      <c r="AJ1123" s="39">
        <f>IF(ISBLANK(AH1124),"",Short1[[#This Row],[Adj Close]]/AH1124-1)</f>
        <v>-0.99947219757663686</v>
      </c>
      <c r="AN1123" s="40">
        <v>37228</v>
      </c>
      <c r="AO1123" s="42">
        <v>13.530462999999999</v>
      </c>
      <c r="AP1123" s="39">
        <f>IF(ISBLANK(AO1124),"",Short3[[#This Row],[Adj Close]]/AO1124-1)</f>
        <v>8.9908974685559695E-3</v>
      </c>
      <c r="AT1123" s="40">
        <v>37228</v>
      </c>
      <c r="AU1123" s="42">
        <v>10.328919000000001</v>
      </c>
      <c r="AV1123" s="39">
        <f>IF(ISBLANK(AU1124),"",Short5[[#This Row],[Adj Close]]/AU1124-1)</f>
        <v>0.1259574637862686</v>
      </c>
      <c r="AZ1123" s="40">
        <v>37228</v>
      </c>
      <c r="BA1123" s="42">
        <v>8.8193070000000002</v>
      </c>
      <c r="BB1123" s="39">
        <f>IF(ISBLANK(BA1124),"",Short7[[#This Row],[Adj Close]]/BA1124-1)</f>
        <v>0.17532463897906636</v>
      </c>
    </row>
    <row r="1124" spans="1:54" x14ac:dyDescent="0.25">
      <c r="A1124" s="40">
        <v>37221</v>
      </c>
      <c r="B1124" s="42">
        <v>1139.4499510000001</v>
      </c>
      <c r="C1124" s="39">
        <f>IF(ISBLANK(B1125), "", GSPC[[#This Row],[Adj Close]]/B1125-1)</f>
        <v>-9.4667796667684545E-3</v>
      </c>
      <c r="G1124" s="32">
        <v>37221</v>
      </c>
      <c r="H1124">
        <v>9.7232420000000008</v>
      </c>
      <c r="I1124" s="36">
        <f>IF(ISBLANK(H1125),"",Long1[[#This Row],[Adj Close]]/H1125-1)</f>
        <v>6.0669823408237011E-3</v>
      </c>
      <c r="P1124" s="40">
        <v>37221</v>
      </c>
      <c r="Q1124" s="38">
        <v>4.8747480000000003</v>
      </c>
      <c r="R1124" s="39">
        <f>IF(ISBLANK(Q1125),"",Long4[[#This Row],[Adj Close]]/Q1125-1)</f>
        <v>4.9071539832561628E-2</v>
      </c>
      <c r="V1124" s="40">
        <v>37221</v>
      </c>
      <c r="W1124" s="38">
        <v>9.7249999999999996</v>
      </c>
      <c r="X1124" s="39">
        <f>IF(ISBLANK(W1125),"",Long6[[#This Row],[Adj Close]]/W1125-1)</f>
        <v>-7.6530612244899432E-3</v>
      </c>
      <c r="AE1124" s="32">
        <v>37221</v>
      </c>
      <c r="AF1124" s="47">
        <v>13.586736999999999</v>
      </c>
      <c r="AG1124" s="36">
        <f>IF(ISBLANK(AF1125),"",Short0[[#This Row],[Adj Close]]/AF1125-1)</f>
        <v>-1.3000861634164362E-2</v>
      </c>
      <c r="AH1124" s="40">
        <v>37221</v>
      </c>
      <c r="AI1124" s="42">
        <v>19.989744000000002</v>
      </c>
      <c r="AJ1124" s="39">
        <f>IF(ISBLANK(AH1125),"",Short1[[#This Row],[Adj Close]]/AH1125-1)</f>
        <v>-0.99946284344601499</v>
      </c>
      <c r="AN1124" s="40">
        <v>37221</v>
      </c>
      <c r="AO1124" s="42">
        <v>13.409896</v>
      </c>
      <c r="AP1124" s="39">
        <f>IF(ISBLANK(AO1125),"",Short3[[#This Row],[Adj Close]]/AO1125-1)</f>
        <v>4.3690015917985381E-3</v>
      </c>
      <c r="AT1124" s="40">
        <v>37221</v>
      </c>
      <c r="AU1124" s="42">
        <v>9.1734539999999996</v>
      </c>
      <c r="AV1124" s="39">
        <f>IF(ISBLANK(AU1125),"",Short5[[#This Row],[Adj Close]]/AU1125-1)</f>
        <v>1.7316367292363299E-2</v>
      </c>
      <c r="AZ1124" s="40">
        <v>37221</v>
      </c>
      <c r="BA1124" s="42">
        <v>7.5037200000000004</v>
      </c>
      <c r="BB1124" s="39">
        <f>IF(ISBLANK(BA1125),"",Short7[[#This Row],[Adj Close]]/BA1125-1)</f>
        <v>-5.055490329381418E-2</v>
      </c>
    </row>
    <row r="1125" spans="1:54" x14ac:dyDescent="0.25">
      <c r="A1125" s="40">
        <v>37214</v>
      </c>
      <c r="B1125" s="42">
        <v>1150.339966</v>
      </c>
      <c r="C1125" s="39">
        <f>IF(ISBLANK(B1126), "", GSPC[[#This Row],[Adj Close]]/B1126-1)</f>
        <v>1.0266492560140561E-2</v>
      </c>
      <c r="G1125" s="32">
        <v>37214</v>
      </c>
      <c r="H1125">
        <v>9.6646070000000002</v>
      </c>
      <c r="I1125" s="36">
        <f>IF(ISBLANK(H1126),"",Long1[[#This Row],[Adj Close]]/H1126-1)</f>
        <v>-2.3209940478572832E-2</v>
      </c>
      <c r="P1125" s="40">
        <v>37214</v>
      </c>
      <c r="Q1125" s="38">
        <v>4.6467260000000001</v>
      </c>
      <c r="R1125" s="39">
        <f>IF(ISBLANK(Q1126),"",Long4[[#This Row],[Adj Close]]/Q1126-1)</f>
        <v>4.4289755693254218E-2</v>
      </c>
      <c r="V1125" s="40">
        <v>37214</v>
      </c>
      <c r="W1125" s="38">
        <v>9.8000000000000007</v>
      </c>
      <c r="X1125" s="39">
        <f>IF(ISBLANK(W1126),"",Long6[[#This Row],[Adj Close]]/W1126-1)</f>
        <v>-6.6666666666666652E-2</v>
      </c>
      <c r="AE1125" s="32">
        <v>37214</v>
      </c>
      <c r="AF1125" s="47">
        <v>13.765703</v>
      </c>
      <c r="AG1125" s="36">
        <f>IF(ISBLANK(AF1126),"",Short0[[#This Row],[Adj Close]]/AF1126-1)</f>
        <v>-1.823381544993552E-2</v>
      </c>
      <c r="AH1125" s="40">
        <v>37214</v>
      </c>
      <c r="AI1125" s="42">
        <v>19.102126999999999</v>
      </c>
      <c r="AJ1125" s="39">
        <f>IF(ISBLANK(AH1126),"",Short1[[#This Row],[Adj Close]]/AH1126-1)</f>
        <v>-0.99948659857016153</v>
      </c>
      <c r="AN1125" s="40">
        <v>37214</v>
      </c>
      <c r="AO1125" s="42">
        <v>13.351563000000001</v>
      </c>
      <c r="AP1125" s="39">
        <f>IF(ISBLANK(AO1126),"",Short3[[#This Row],[Adj Close]]/AO1126-1)</f>
        <v>7.2812716621532214E-2</v>
      </c>
      <c r="AT1125" s="40">
        <v>37214</v>
      </c>
      <c r="AU1125" s="42">
        <v>9.0173070000000006</v>
      </c>
      <c r="AV1125" s="39">
        <f>IF(ISBLANK(AU1126),"",Short5[[#This Row],[Adj Close]]/AU1126-1)</f>
        <v>4.0540222428238515E-2</v>
      </c>
      <c r="AZ1125" s="40">
        <v>37214</v>
      </c>
      <c r="BA1125" s="42">
        <v>7.9032689999999999</v>
      </c>
      <c r="BB1125" s="39">
        <f>IF(ISBLANK(BA1126),"",Short7[[#This Row],[Adj Close]]/BA1126-1)</f>
        <v>-4.7003450591047602E-2</v>
      </c>
    </row>
    <row r="1126" spans="1:54" x14ac:dyDescent="0.25">
      <c r="A1126" s="40">
        <v>37207</v>
      </c>
      <c r="B1126" s="42">
        <v>1138.650024</v>
      </c>
      <c r="C1126" s="39">
        <f>IF(ISBLANK(B1127), "", GSPC[[#This Row],[Adj Close]]/B1127-1)</f>
        <v>1.637043678459027E-2</v>
      </c>
      <c r="G1126" s="32">
        <v>37207</v>
      </c>
      <c r="H1126">
        <v>9.8942519999999998</v>
      </c>
      <c r="I1126" s="36">
        <f>IF(ISBLANK(H1127),"",Long1[[#This Row],[Adj Close]]/H1127-1)</f>
        <v>0.11570240664884879</v>
      </c>
      <c r="P1126" s="40">
        <v>37207</v>
      </c>
      <c r="Q1126" s="38">
        <v>4.4496520000000004</v>
      </c>
      <c r="R1126" s="39">
        <f>IF(ISBLANK(Q1127),"",Long4[[#This Row],[Adj Close]]/Q1127-1)</f>
        <v>-7.8583699305715404E-2</v>
      </c>
      <c r="V1126" s="40">
        <v>37207</v>
      </c>
      <c r="W1126" s="38">
        <v>10.5</v>
      </c>
      <c r="X1126" s="39">
        <f>IF(ISBLANK(W1127),"",Long6[[#This Row],[Adj Close]]/W1127-1)</f>
        <v>5.0000000000000044E-2</v>
      </c>
      <c r="AE1126" s="32">
        <v>37207</v>
      </c>
      <c r="AF1126" s="47">
        <v>14.021366</v>
      </c>
      <c r="AG1126" s="36">
        <f>IF(ISBLANK(AF1127),"",Short0[[#This Row],[Adj Close]]/AF1127-1)</f>
        <v>1.2928315140567692E-2</v>
      </c>
      <c r="AH1126" s="40">
        <v>37207</v>
      </c>
      <c r="AI1126" s="42">
        <v>18.220102000000001</v>
      </c>
      <c r="AJ1126" s="39">
        <f>IF(ISBLANK(AH1127),"",Short1[[#This Row],[Adj Close]]/AH1127-1)</f>
        <v>-0.99951021231182791</v>
      </c>
      <c r="AN1126" s="40">
        <v>37207</v>
      </c>
      <c r="AO1126" s="42">
        <v>12.445380999999999</v>
      </c>
      <c r="AP1126" s="39">
        <f>IF(ISBLANK(AO1127),"",Short3[[#This Row],[Adj Close]]/AO1127-1)</f>
        <v>-5.1852012686281257E-2</v>
      </c>
      <c r="AT1126" s="40">
        <v>37207</v>
      </c>
      <c r="AU1126" s="42">
        <v>8.6659860000000002</v>
      </c>
      <c r="AV1126" s="39">
        <f>IF(ISBLANK(AU1127),"",Short5[[#This Row],[Adj Close]]/AU1127-1)</f>
        <v>3.1598314537524486E-2</v>
      </c>
      <c r="AZ1126" s="40">
        <v>37207</v>
      </c>
      <c r="BA1126" s="42">
        <v>8.2930720000000004</v>
      </c>
      <c r="BB1126" s="39">
        <f>IF(ISBLANK(BA1127),"",Short7[[#This Row],[Adj Close]]/BA1127-1)</f>
        <v>6.3750052590586748E-2</v>
      </c>
    </row>
    <row r="1127" spans="1:54" x14ac:dyDescent="0.25">
      <c r="A1127" s="40">
        <v>37200</v>
      </c>
      <c r="B1127" s="42">
        <v>1120.3100589999999</v>
      </c>
      <c r="C1127" s="39">
        <f>IF(ISBLANK(B1128), "", GSPC[[#This Row],[Adj Close]]/B1128-1)</f>
        <v>3.0454478929607509E-2</v>
      </c>
      <c r="G1127" s="32">
        <v>37200</v>
      </c>
      <c r="H1127">
        <v>8.8681819999999991</v>
      </c>
      <c r="I1127" s="36">
        <f>IF(ISBLANK(H1128),"",Long1[[#This Row],[Adj Close]]/H1128-1)</f>
        <v>3.1250145358167059E-2</v>
      </c>
      <c r="P1127" s="40">
        <v>37200</v>
      </c>
      <c r="Q1127" s="38">
        <v>4.8291440000000003</v>
      </c>
      <c r="R1127" s="39">
        <f>IF(ISBLANK(Q1128),"",Long4[[#This Row],[Adj Close]]/Q1128-1)</f>
        <v>-2.3385666625073909E-2</v>
      </c>
      <c r="V1127" s="40">
        <v>37200</v>
      </c>
      <c r="W1127" s="38">
        <v>10</v>
      </c>
      <c r="X1127" s="39">
        <f>IF(ISBLANK(W1128),"",Long6[[#This Row],[Adj Close]]/W1128-1)</f>
        <v>1.2658227848101333E-2</v>
      </c>
      <c r="AE1127" s="32">
        <v>37200</v>
      </c>
      <c r="AF1127" s="47">
        <v>13.842407</v>
      </c>
      <c r="AG1127" s="36">
        <f>IF(ISBLANK(AF1128),"",Short0[[#This Row],[Adj Close]]/AF1128-1)</f>
        <v>3.8728921934335192E-2</v>
      </c>
      <c r="AH1127" s="40">
        <v>37200</v>
      </c>
      <c r="AI1127" s="42">
        <v>16.912464</v>
      </c>
      <c r="AJ1127" s="39">
        <f>IF(ISBLANK(AH1128),"",Short1[[#This Row],[Adj Close]]/AH1128-1)</f>
        <v>-0.99954527830505735</v>
      </c>
      <c r="AN1127" s="40">
        <v>37200</v>
      </c>
      <c r="AO1127" s="42">
        <v>13.12599</v>
      </c>
      <c r="AP1127" s="39">
        <f>IF(ISBLANK(AO1128),"",Short3[[#This Row],[Adj Close]]/AO1128-1)</f>
        <v>-8.5365700699877589E-2</v>
      </c>
      <c r="AT1127" s="40">
        <v>37200</v>
      </c>
      <c r="AU1127" s="42">
        <v>8.4005430000000008</v>
      </c>
      <c r="AV1127" s="39">
        <f>IF(ISBLANK(AU1128),"",Short5[[#This Row],[Adj Close]]/AU1128-1)</f>
        <v>8.435134682212464E-3</v>
      </c>
      <c r="AZ1127" s="40">
        <v>37200</v>
      </c>
      <c r="BA1127" s="42">
        <v>7.7960719999999997</v>
      </c>
      <c r="BB1127" s="39">
        <f>IF(ISBLANK(BA1128),"",Short7[[#This Row],[Adj Close]]/BA1128-1)</f>
        <v>0</v>
      </c>
    </row>
    <row r="1128" spans="1:54" x14ac:dyDescent="0.25">
      <c r="A1128" s="40">
        <v>37193</v>
      </c>
      <c r="B1128" s="42">
        <v>1087.1999510000001</v>
      </c>
      <c r="C1128" s="39">
        <f>IF(ISBLANK(B1129), "", GSPC[[#This Row],[Adj Close]]/B1129-1)</f>
        <v>-1.576124988585903E-2</v>
      </c>
      <c r="G1128" s="32">
        <v>37193</v>
      </c>
      <c r="H1128">
        <v>8.5994480000000006</v>
      </c>
      <c r="I1128" s="36">
        <f>IF(ISBLANK(H1129),"",Long1[[#This Row],[Adj Close]]/H1129-1)</f>
        <v>-2.8330635398450266E-3</v>
      </c>
      <c r="P1128" s="40">
        <v>37193</v>
      </c>
      <c r="Q1128" s="38">
        <v>4.9447809999999999</v>
      </c>
      <c r="R1128" s="39">
        <f>IF(ISBLANK(Q1129),"",Long4[[#This Row],[Adj Close]]/Q1129-1)</f>
        <v>-1.8111433898796436E-2</v>
      </c>
      <c r="V1128" s="40">
        <v>37193</v>
      </c>
      <c r="W1128" s="38">
        <v>9.875</v>
      </c>
      <c r="X1128" s="39">
        <f>IF(ISBLANK(W1129),"",Long6[[#This Row],[Adj Close]]/W1129-1)</f>
        <v>6.2113471363269834E-2</v>
      </c>
      <c r="AE1128" s="32">
        <v>37193</v>
      </c>
      <c r="AF1128" s="47">
        <v>13.326294000000001</v>
      </c>
      <c r="AG1128" s="36">
        <f>IF(ISBLANK(AF1129),"",Short0[[#This Row],[Adj Close]]/AF1129-1)</f>
        <v>-8.1518650776905011E-3</v>
      </c>
      <c r="AH1128" s="40">
        <v>37193</v>
      </c>
      <c r="AI1128" s="42">
        <v>16.223642000000002</v>
      </c>
      <c r="AJ1128" s="39">
        <f>IF(ISBLANK(AH1129),"",Short1[[#This Row],[Adj Close]]/AH1129-1)</f>
        <v>-0.99956371639864461</v>
      </c>
      <c r="AN1128" s="40">
        <v>37193</v>
      </c>
      <c r="AO1128" s="42">
        <v>14.35108</v>
      </c>
      <c r="AP1128" s="39">
        <f>IF(ISBLANK(AO1129),"",Short3[[#This Row],[Adj Close]]/AO1129-1)</f>
        <v>5.4494059151988239E-3</v>
      </c>
      <c r="AT1128" s="40">
        <v>37193</v>
      </c>
      <c r="AU1128" s="42">
        <v>8.3302759999999996</v>
      </c>
      <c r="AV1128" s="39">
        <f>IF(ISBLANK(AU1129),"",Short5[[#This Row],[Adj Close]]/AU1129-1)</f>
        <v>6.6034867686175502E-3</v>
      </c>
      <c r="AZ1128" s="40">
        <v>37193</v>
      </c>
      <c r="BA1128" s="42">
        <v>7.7960719999999997</v>
      </c>
      <c r="BB1128" s="39">
        <f>IF(ISBLANK(BA1129),"",Short7[[#This Row],[Adj Close]]/BA1129-1)</f>
        <v>-4.6483966560711965E-2</v>
      </c>
    </row>
    <row r="1129" spans="1:54" x14ac:dyDescent="0.25">
      <c r="A1129" s="40">
        <v>37186</v>
      </c>
      <c r="B1129" s="42">
        <v>1104.6099850000001</v>
      </c>
      <c r="C1129" s="39">
        <f>IF(ISBLANK(B1130), "", GSPC[[#This Row],[Adj Close]]/B1130-1)</f>
        <v>2.8999148172283551E-2</v>
      </c>
      <c r="G1129" s="32">
        <v>37186</v>
      </c>
      <c r="H1129">
        <v>8.6238799999999998</v>
      </c>
      <c r="I1129" s="36">
        <f>IF(ISBLANK(H1130),"",Long1[[#This Row],[Adj Close]]/H1130-1)</f>
        <v>4.1297863510562749E-2</v>
      </c>
      <c r="P1129" s="40">
        <v>37186</v>
      </c>
      <c r="Q1129" s="38">
        <v>5.03599</v>
      </c>
      <c r="R1129" s="39">
        <f>IF(ISBLANK(Q1130),"",Long4[[#This Row],[Adj Close]]/Q1130-1)</f>
        <v>7.9609341855032545E-2</v>
      </c>
      <c r="V1129" s="40">
        <v>37186</v>
      </c>
      <c r="W1129" s="38">
        <v>9.2974999999999994</v>
      </c>
      <c r="X1129" s="39">
        <f>IF(ISBLANK(W1130),"",Long6[[#This Row],[Adj Close]]/W1130-1)</f>
        <v>0.1338414634146341</v>
      </c>
      <c r="AE1129" s="32">
        <v>37186</v>
      </c>
      <c r="AF1129" s="47">
        <v>13.435821000000001</v>
      </c>
      <c r="AG1129" s="36">
        <f>IF(ISBLANK(AF1130),"",Short0[[#This Row],[Adj Close]]/AF1130-1)</f>
        <v>6.0213110724542496E-2</v>
      </c>
      <c r="AH1129" s="40">
        <v>37186</v>
      </c>
      <c r="AI1129" s="42">
        <v>15.456422999999999</v>
      </c>
      <c r="AJ1129" s="39">
        <f>IF(ISBLANK(AH1130),"",Short1[[#This Row],[Adj Close]]/AH1130-1)</f>
        <v>-0.99958427007181472</v>
      </c>
      <c r="AN1129" s="40">
        <v>37186</v>
      </c>
      <c r="AO1129" s="42">
        <v>14.273299</v>
      </c>
      <c r="AP1129" s="39">
        <f>IF(ISBLANK(AO1130),"",Short3[[#This Row],[Adj Close]]/AO1130-1)</f>
        <v>8.4515437742078925E-2</v>
      </c>
      <c r="AT1129" s="40">
        <v>37186</v>
      </c>
      <c r="AU1129" s="42">
        <v>8.2756279999999993</v>
      </c>
      <c r="AV1129" s="39">
        <f>IF(ISBLANK(AU1130),"",Short5[[#This Row],[Adj Close]]/AU1130-1)</f>
        <v>5.4727068181942728E-2</v>
      </c>
      <c r="AZ1129" s="40">
        <v>37186</v>
      </c>
      <c r="BA1129" s="42">
        <v>8.1761309999999998</v>
      </c>
      <c r="BB1129" s="39">
        <f>IF(ISBLANK(BA1130),"",Short7[[#This Row],[Adj Close]]/BA1130-1)</f>
        <v>-7.8021933163975876E-2</v>
      </c>
    </row>
    <row r="1130" spans="1:54" x14ac:dyDescent="0.25">
      <c r="A1130" s="40">
        <v>37179</v>
      </c>
      <c r="B1130" s="42">
        <v>1073.4799800000001</v>
      </c>
      <c r="C1130" s="39">
        <f>IF(ISBLANK(B1131), "", GSPC[[#This Row],[Adj Close]]/B1131-1)</f>
        <v>-1.664456886413257E-2</v>
      </c>
      <c r="G1130" s="32">
        <v>37179</v>
      </c>
      <c r="H1130">
        <v>8.2818570000000005</v>
      </c>
      <c r="I1130" s="36">
        <f>IF(ISBLANK(H1131),"",Long1[[#This Row],[Adj Close]]/H1131-1)</f>
        <v>3.255123630736545E-3</v>
      </c>
      <c r="P1130" s="40">
        <v>37179</v>
      </c>
      <c r="Q1130" s="38">
        <v>4.6646409999999996</v>
      </c>
      <c r="R1130" s="39">
        <f>IF(ISBLANK(Q1131),"",Long4[[#This Row],[Adj Close]]/Q1131-1)</f>
        <v>-6.6188975057019039E-2</v>
      </c>
      <c r="V1130" s="40">
        <v>37179</v>
      </c>
      <c r="W1130" s="38">
        <v>8.1999999999999993</v>
      </c>
      <c r="X1130" s="39">
        <f>IF(ISBLANK(W1131),"",Long6[[#This Row],[Adj Close]]/W1131-1)</f>
        <v>-6.2857142857142945E-2</v>
      </c>
      <c r="AE1130" s="32">
        <v>37179</v>
      </c>
      <c r="AF1130" s="47">
        <v>12.672755</v>
      </c>
      <c r="AG1130" s="36">
        <f>IF(ISBLANK(AF1131),"",Short0[[#This Row],[Adj Close]]/AF1131-1)</f>
        <v>-9.6564590678388074E-2</v>
      </c>
      <c r="AH1130" s="40">
        <v>37179</v>
      </c>
      <c r="AI1130" s="42">
        <v>14.932817</v>
      </c>
      <c r="AJ1130" s="39">
        <f>IF(ISBLANK(AH1131),"",Short1[[#This Row],[Adj Close]]/AH1131-1)</f>
        <v>-0.99959827781663613</v>
      </c>
      <c r="AN1130" s="40">
        <v>37179</v>
      </c>
      <c r="AO1130" s="42">
        <v>13.160992</v>
      </c>
      <c r="AP1130" s="39">
        <f>IF(ISBLANK(AO1131),"",Short3[[#This Row],[Adj Close]]/AO1131-1)</f>
        <v>-3.231337095801623E-2</v>
      </c>
      <c r="AT1130" s="40">
        <v>37179</v>
      </c>
      <c r="AU1130" s="42">
        <v>7.8462269999999998</v>
      </c>
      <c r="AV1130" s="39">
        <f>IF(ISBLANK(AU1131),"",Short5[[#This Row],[Adj Close]]/AU1131-1)</f>
        <v>4.6874776931795648E-2</v>
      </c>
      <c r="AZ1130" s="40">
        <v>37179</v>
      </c>
      <c r="BA1130" s="42">
        <v>8.8680319999999995</v>
      </c>
      <c r="BB1130" s="39">
        <f>IF(ISBLANK(BA1131),"",Short7[[#This Row],[Adj Close]]/BA1131-1)</f>
        <v>-6.666668069959325E-2</v>
      </c>
    </row>
    <row r="1131" spans="1:54" x14ac:dyDescent="0.25">
      <c r="A1131" s="40">
        <v>37172</v>
      </c>
      <c r="B1131" s="42">
        <v>1091.650024</v>
      </c>
      <c r="C1131" s="39">
        <f>IF(ISBLANK(B1132), "", GSPC[[#This Row],[Adj Close]]/B1132-1)</f>
        <v>1.8919541997612699E-2</v>
      </c>
      <c r="G1131" s="32">
        <v>37172</v>
      </c>
      <c r="H1131">
        <v>8.2549860000000006</v>
      </c>
      <c r="I1131" s="36">
        <f>IF(ISBLANK(H1132),"",Long1[[#This Row],[Adj Close]]/H1132-1)</f>
        <v>7.2018465500686135E-2</v>
      </c>
      <c r="P1131" s="40">
        <v>37172</v>
      </c>
      <c r="Q1131" s="38">
        <v>4.9952730000000001</v>
      </c>
      <c r="R1131" s="39">
        <f>IF(ISBLANK(Q1132),"",Long4[[#This Row],[Adj Close]]/Q1132-1)</f>
        <v>5.1062430327522224E-2</v>
      </c>
      <c r="V1131" s="40">
        <v>37172</v>
      </c>
      <c r="W1131" s="38">
        <v>8.75</v>
      </c>
      <c r="X1131" s="39">
        <f>IF(ISBLANK(W1132),"",Long6[[#This Row],[Adj Close]]/W1132-1)</f>
        <v>0.10062893081761004</v>
      </c>
      <c r="AE1131" s="32">
        <v>37172</v>
      </c>
      <c r="AF1131" s="47">
        <v>14.027295000000001</v>
      </c>
      <c r="AG1131" s="36">
        <f>IF(ISBLANK(AF1132),"",Short0[[#This Row],[Adj Close]]/AF1132-1)</f>
        <v>7.6191480873394557E-2</v>
      </c>
      <c r="AH1131" s="40">
        <v>37172</v>
      </c>
      <c r="AI1131" s="42">
        <v>14.840405000000001</v>
      </c>
      <c r="AJ1131" s="39">
        <f>IF(ISBLANK(AH1132),"",Short1[[#This Row],[Adj Close]]/AH1132-1)</f>
        <v>-0.99960068868559127</v>
      </c>
      <c r="AN1131" s="40">
        <v>37172</v>
      </c>
      <c r="AO1131" s="42">
        <v>13.600469</v>
      </c>
      <c r="AP1131" s="39">
        <f>IF(ISBLANK(AO1132),"",Short3[[#This Row],[Adj Close]]/AO1132-1)</f>
        <v>-7.6618268987042049E-3</v>
      </c>
      <c r="AT1131" s="40">
        <v>37172</v>
      </c>
      <c r="AU1131" s="42">
        <v>7.4949050000000002</v>
      </c>
      <c r="AV1131" s="39">
        <f>IF(ISBLANK(AU1132),"",Short5[[#This Row],[Adj Close]]/AU1132-1)</f>
        <v>-1.0309679941053584E-2</v>
      </c>
      <c r="AZ1131" s="40">
        <v>37172</v>
      </c>
      <c r="BA1131" s="42">
        <v>9.5014629999999993</v>
      </c>
      <c r="BB1131" s="39">
        <f>IF(ISBLANK(BA1132),"",Short7[[#This Row],[Adj Close]]/BA1132-1)</f>
        <v>0.11556023262072124</v>
      </c>
    </row>
    <row r="1132" spans="1:54" x14ac:dyDescent="0.25">
      <c r="A1132" s="40">
        <v>37165</v>
      </c>
      <c r="B1132" s="42">
        <v>1071.380005</v>
      </c>
      <c r="C1132" s="39">
        <f>IF(ISBLANK(B1133), "", GSPC[[#This Row],[Adj Close]]/B1133-1)</f>
        <v>2.9242862917486789E-2</v>
      </c>
      <c r="G1132" s="32">
        <v>37165</v>
      </c>
      <c r="H1132">
        <v>7.7004140000000003</v>
      </c>
      <c r="I1132" s="36">
        <f>IF(ISBLANK(H1133),"",Long1[[#This Row],[Adj Close]]/H1133-1)</f>
        <v>1.1552756405313502E-2</v>
      </c>
      <c r="P1132" s="40">
        <v>37165</v>
      </c>
      <c r="Q1132" s="38">
        <v>4.7525940000000002</v>
      </c>
      <c r="R1132" s="39">
        <f>IF(ISBLANK(Q1133),"",Long4[[#This Row],[Adj Close]]/Q1133-1)</f>
        <v>4.662838170998862E-2</v>
      </c>
      <c r="V1132" s="40">
        <v>37165</v>
      </c>
      <c r="W1132" s="38">
        <v>7.95</v>
      </c>
      <c r="X1132" s="39">
        <f>IF(ISBLANK(W1133),"",Long6[[#This Row],[Adj Close]]/W1133-1)</f>
        <v>0.19999999999999996</v>
      </c>
      <c r="AE1132" s="32">
        <v>37165</v>
      </c>
      <c r="AF1132" s="47">
        <v>13.0342</v>
      </c>
      <c r="AG1132" s="36">
        <f>IF(ISBLANK(AF1133),"",Short0[[#This Row],[Adj Close]]/AF1133-1)</f>
        <v>-9.4345465838669984E-3</v>
      </c>
      <c r="AH1132" s="40">
        <v>37165</v>
      </c>
      <c r="AI1132" s="42">
        <v>13.916378</v>
      </c>
      <c r="AJ1132" s="39">
        <f>IF(ISBLANK(AH1133),"",Short1[[#This Row],[Adj Close]]/AH1133-1)</f>
        <v>-0.99962548097314174</v>
      </c>
      <c r="AN1132" s="40">
        <v>37165</v>
      </c>
      <c r="AO1132" s="42">
        <v>13.705477999999999</v>
      </c>
      <c r="AP1132" s="39">
        <f>IF(ISBLANK(AO1133),"",Short3[[#This Row],[Adj Close]]/AO1133-1)</f>
        <v>8.1692350274888526E-2</v>
      </c>
      <c r="AT1132" s="40">
        <v>37165</v>
      </c>
      <c r="AU1132" s="42">
        <v>7.5729800000000003</v>
      </c>
      <c r="AV1132" s="39">
        <f>IF(ISBLANK(AU1133),"",Short5[[#This Row],[Adj Close]]/AU1133-1)</f>
        <v>7.7777822054754031E-2</v>
      </c>
      <c r="AZ1132" s="40">
        <v>37165</v>
      </c>
      <c r="BA1132" s="42">
        <v>8.5172120000000007</v>
      </c>
      <c r="BB1132" s="39">
        <f>IF(ISBLANK(BA1133),"",Short7[[#This Row],[Adj Close]]/BA1133-1)</f>
        <v>0.23971651851668585</v>
      </c>
    </row>
    <row r="1133" spans="1:54" x14ac:dyDescent="0.25">
      <c r="A1133" s="40">
        <v>37158</v>
      </c>
      <c r="B1133" s="42">
        <v>1040.9399410000001</v>
      </c>
      <c r="C1133" s="39">
        <f>IF(ISBLANK(B1134), "", GSPC[[#This Row],[Adj Close]]/B1134-1)</f>
        <v>7.78007392147535E-2</v>
      </c>
      <c r="G1133" s="32">
        <v>37158</v>
      </c>
      <c r="H1133">
        <v>7.6124689999999999</v>
      </c>
      <c r="I1133" s="36">
        <f>IF(ISBLANK(H1134),"",Long1[[#This Row],[Adj Close]]/H1134-1)</f>
        <v>8.1944731266574866E-2</v>
      </c>
      <c r="P1133" s="40">
        <v>37158</v>
      </c>
      <c r="Q1133" s="38">
        <v>4.5408609999999996</v>
      </c>
      <c r="R1133" s="39">
        <f>IF(ISBLANK(Q1134),"",Long4[[#This Row],[Adj Close]]/Q1134-1)</f>
        <v>-1.0521996675635692E-2</v>
      </c>
      <c r="V1133" s="40">
        <v>37158</v>
      </c>
      <c r="W1133" s="38">
        <v>6.625</v>
      </c>
      <c r="X1133" s="39">
        <f>IF(ISBLANK(W1134),"",Long6[[#This Row],[Adj Close]]/W1134-1)</f>
        <v>0.11111111111111094</v>
      </c>
      <c r="AE1133" s="32">
        <v>37158</v>
      </c>
      <c r="AF1133" s="47">
        <v>13.158343</v>
      </c>
      <c r="AG1133" s="36">
        <f>IF(ISBLANK(AF1134),"",Short0[[#This Row],[Adj Close]]/AF1134-1)</f>
        <v>9.3114785857101756E-2</v>
      </c>
      <c r="AH1133" s="40">
        <v>37158</v>
      </c>
      <c r="AI1133" s="42">
        <v>12.72635</v>
      </c>
      <c r="AJ1133" s="39">
        <f>IF(ISBLANK(AH1134),"",Short1[[#This Row],[Adj Close]]/AH1134-1)</f>
        <v>-0.99965744259912248</v>
      </c>
      <c r="AN1133" s="40">
        <v>37158</v>
      </c>
      <c r="AO1133" s="42">
        <v>12.670403</v>
      </c>
      <c r="AP1133" s="39">
        <f>IF(ISBLANK(AO1134),"",Short3[[#This Row],[Adj Close]]/AO1134-1)</f>
        <v>0.10389201474097653</v>
      </c>
      <c r="AT1133" s="40">
        <v>37158</v>
      </c>
      <c r="AU1133" s="42">
        <v>7.0264759999999997</v>
      </c>
      <c r="AV1133" s="39">
        <f>IF(ISBLANK(AU1134),"",Short5[[#This Row],[Adj Close]]/AU1134-1)</f>
        <v>5.5870271173821262E-3</v>
      </c>
      <c r="AZ1133" s="40">
        <v>37158</v>
      </c>
      <c r="BA1133" s="42">
        <v>6.8702899999999998</v>
      </c>
      <c r="BB1133" s="39">
        <f>IF(ISBLANK(BA1134),"",Short7[[#This Row],[Adj Close]]/BA1134-1)</f>
        <v>6.6565965562395579E-2</v>
      </c>
    </row>
    <row r="1134" spans="1:54" x14ac:dyDescent="0.25">
      <c r="A1134" s="40">
        <v>37151</v>
      </c>
      <c r="B1134" s="42">
        <v>965.79998799999998</v>
      </c>
      <c r="C1134" s="39">
        <f>IF(ISBLANK(B1135), "", GSPC[[#This Row],[Adj Close]]/B1135-1)</f>
        <v>-0.11600494853809196</v>
      </c>
      <c r="G1134" s="32">
        <v>37151</v>
      </c>
      <c r="H1134">
        <v>7.0359129999999999</v>
      </c>
      <c r="I1134" s="36">
        <f>IF(ISBLANK(H1135),"",Long1[[#This Row],[Adj Close]]/H1135-1)</f>
        <v>-0.17360130938125629</v>
      </c>
      <c r="P1134" s="40">
        <v>37151</v>
      </c>
      <c r="Q1134" s="38">
        <v>4.5891479999999998</v>
      </c>
      <c r="R1134" s="39">
        <f>IF(ISBLANK(Q1135),"",Long4[[#This Row],[Adj Close]]/Q1135-1)</f>
        <v>-1.7385022338835099E-2</v>
      </c>
      <c r="V1134" s="40">
        <v>37151</v>
      </c>
      <c r="W1134" s="38">
        <v>5.9625000000000004</v>
      </c>
      <c r="X1134" s="39">
        <f>IF(ISBLANK(W1135),"",Long6[[#This Row],[Adj Close]]/W1135-1)</f>
        <v>-0.17758620689655169</v>
      </c>
      <c r="AE1134" s="32">
        <v>37151</v>
      </c>
      <c r="AF1134" s="47">
        <v>12.037476</v>
      </c>
      <c r="AG1134" s="36">
        <f>IF(ISBLANK(AF1135),"",Short0[[#This Row],[Adj Close]]/AF1135-1)</f>
        <v>-0.15720870326664804</v>
      </c>
      <c r="AH1134" s="40">
        <v>37151</v>
      </c>
      <c r="AI1134" s="42">
        <v>12.152329</v>
      </c>
      <c r="AJ1134" s="39">
        <f>IF(ISBLANK(AH1135),"",Short1[[#This Row],[Adj Close]]/AH1135-1)</f>
        <v>-0.99967283197824686</v>
      </c>
      <c r="AN1134" s="40">
        <v>37151</v>
      </c>
      <c r="AO1134" s="42">
        <v>11.477937000000001</v>
      </c>
      <c r="AP1134" s="39">
        <f>IF(ISBLANK(AO1135),"",Short3[[#This Row],[Adj Close]]/AO1135-1)</f>
        <v>-9.9634345051381801E-2</v>
      </c>
      <c r="AT1134" s="40">
        <v>37151</v>
      </c>
      <c r="AU1134" s="42">
        <v>6.9874369999999999</v>
      </c>
      <c r="AV1134" s="39">
        <f>IF(ISBLANK(AU1135),"",Short5[[#This Row],[Adj Close]]/AU1135-1)</f>
        <v>-0.16589010683626515</v>
      </c>
      <c r="AZ1134" s="40">
        <v>37151</v>
      </c>
      <c r="BA1134" s="42">
        <v>6.4415050000000003</v>
      </c>
      <c r="BB1134" s="39">
        <f>IF(ISBLANK(BA1135),"",Short7[[#This Row],[Adj Close]]/BA1135-1)</f>
        <v>-0.26555541366705515</v>
      </c>
    </row>
    <row r="1135" spans="1:54" x14ac:dyDescent="0.25">
      <c r="A1135" s="40">
        <v>37144</v>
      </c>
      <c r="B1135" s="42">
        <v>1092.540039</v>
      </c>
      <c r="C1135" s="39">
        <f>IF(ISBLANK(B1136), "", GSPC[[#This Row],[Adj Close]]/B1136-1)</f>
        <v>6.2259480000068645E-3</v>
      </c>
      <c r="G1135" s="32">
        <v>37144</v>
      </c>
      <c r="H1135">
        <v>8.5139449999999997</v>
      </c>
      <c r="I1135" s="36">
        <f>IF(ISBLANK(H1136),"",Long1[[#This Row],[Adj Close]]/H1136-1)</f>
        <v>-0.13243707682597505</v>
      </c>
      <c r="P1135" s="40">
        <v>37144</v>
      </c>
      <c r="Q1135" s="38">
        <v>4.6703419999999998</v>
      </c>
      <c r="R1135" s="39">
        <f>IF(ISBLANK(Q1136),"",Long4[[#This Row],[Adj Close]]/Q1136-1)</f>
        <v>-4.1555868431080167E-3</v>
      </c>
      <c r="V1135" s="40">
        <v>37144</v>
      </c>
      <c r="W1135" s="38">
        <v>7.25</v>
      </c>
      <c r="X1135" s="39">
        <f>IF(ISBLANK(W1136),"",Long6[[#This Row],[Adj Close]]/W1136-1)</f>
        <v>-0.23482849604221634</v>
      </c>
      <c r="AE1135" s="32">
        <v>37144</v>
      </c>
      <c r="AF1135" s="47">
        <v>14.282867</v>
      </c>
      <c r="AG1135" s="36">
        <f>IF(ISBLANK(AF1136),"",Short0[[#This Row],[Adj Close]]/AF1136-1)</f>
        <v>-1.9549202606624405E-2</v>
      </c>
      <c r="AH1135" s="40">
        <v>37144</v>
      </c>
      <c r="AI1135" s="42">
        <v>15.134416999999999</v>
      </c>
      <c r="AJ1135" s="39">
        <f>IF(ISBLANK(AH1136),"",Short1[[#This Row],[Adj Close]]/AH1136-1)</f>
        <v>-0.99959247066268142</v>
      </c>
      <c r="AN1135" s="40">
        <v>37144</v>
      </c>
      <c r="AO1135" s="42">
        <v>12.748084</v>
      </c>
      <c r="AP1135" s="39">
        <f>IF(ISBLANK(AO1136),"",Short3[[#This Row],[Adj Close]]/AO1136-1)</f>
        <v>-8.4596162294210409E-3</v>
      </c>
      <c r="AT1135" s="40">
        <v>37144</v>
      </c>
      <c r="AU1135" s="42">
        <v>8.3771179999999994</v>
      </c>
      <c r="AV1135" s="39">
        <f>IF(ISBLANK(AU1136),"",Short5[[#This Row],[Adj Close]]/AU1136-1)</f>
        <v>-4.3671746463450511E-2</v>
      </c>
      <c r="AZ1135" s="40">
        <v>37144</v>
      </c>
      <c r="BA1135" s="42">
        <v>8.7705800000000007</v>
      </c>
      <c r="BB1135" s="39">
        <f>IF(ISBLANK(BA1136),"",Short7[[#This Row],[Adj Close]]/BA1136-1)</f>
        <v>-1.3158109407986784E-2</v>
      </c>
    </row>
    <row r="1136" spans="1:54" x14ac:dyDescent="0.25">
      <c r="A1136" s="40">
        <v>37137</v>
      </c>
      <c r="B1136" s="42">
        <v>1085.780029</v>
      </c>
      <c r="C1136" s="39">
        <f>IF(ISBLANK(B1137), "", GSPC[[#This Row],[Adj Close]]/B1137-1)</f>
        <v>-4.2167230239910869E-2</v>
      </c>
      <c r="G1136" s="32">
        <v>37137</v>
      </c>
      <c r="H1136">
        <v>9.8136340000000004</v>
      </c>
      <c r="I1136" s="36">
        <f>IF(ISBLANK(H1137),"",Long1[[#This Row],[Adj Close]]/H1137-1)</f>
        <v>-2.0004967064487844E-2</v>
      </c>
      <c r="P1136" s="40">
        <v>37137</v>
      </c>
      <c r="Q1136" s="38">
        <v>4.6898309999999999</v>
      </c>
      <c r="R1136" s="39">
        <f>IF(ISBLANK(Q1137),"",Long4[[#This Row],[Adj Close]]/Q1137-1)</f>
        <v>3.6984534885726283E-2</v>
      </c>
      <c r="V1136" s="40">
        <v>37137</v>
      </c>
      <c r="W1136" s="38">
        <v>9.4749999999999996</v>
      </c>
      <c r="X1136" s="39">
        <f>IF(ISBLANK(W1137),"",Long6[[#This Row],[Adj Close]]/W1137-1)</f>
        <v>-6.419753086419755E-2</v>
      </c>
      <c r="AE1136" s="32">
        <v>37137</v>
      </c>
      <c r="AF1136" s="47">
        <v>14.567653</v>
      </c>
      <c r="AG1136" s="36">
        <f>IF(ISBLANK(AF1137),"",Short0[[#This Row],[Adj Close]]/AF1137-1)</f>
        <v>-0.10437655395260748</v>
      </c>
      <c r="AH1136" s="40">
        <v>37137</v>
      </c>
      <c r="AI1136" s="42">
        <v>15.688828000000001</v>
      </c>
      <c r="AJ1136" s="39">
        <f>IF(ISBLANK(AH1137),"",Short1[[#This Row],[Adj Close]]/AH1137-1)</f>
        <v>-0.99957746221384325</v>
      </c>
      <c r="AN1136" s="40">
        <v>37137</v>
      </c>
      <c r="AO1136" s="42">
        <v>12.856847999999999</v>
      </c>
      <c r="AP1136" s="39">
        <f>IF(ISBLANK(AO1137),"",Short3[[#This Row],[Adj Close]]/AO1137-1)</f>
        <v>3.3346032867809239E-3</v>
      </c>
      <c r="AT1136" s="40">
        <v>37137</v>
      </c>
      <c r="AU1136" s="42">
        <v>8.7596679999999996</v>
      </c>
      <c r="AV1136" s="39">
        <f>IF(ISBLANK(AU1137),"",Short5[[#This Row],[Adj Close]]/AU1137-1)</f>
        <v>-4.9958152107247855E-2</v>
      </c>
      <c r="AZ1136" s="40">
        <v>37137</v>
      </c>
      <c r="BA1136" s="42">
        <v>8.8875229999999998</v>
      </c>
      <c r="BB1136" s="39">
        <f>IF(ISBLANK(BA1137),"",Short7[[#This Row],[Adj Close]]/BA1137-1)</f>
        <v>-0.24315348407377646</v>
      </c>
    </row>
    <row r="1137" spans="1:54" x14ac:dyDescent="0.25">
      <c r="A1137" s="40">
        <v>37130</v>
      </c>
      <c r="B1137" s="42">
        <v>1133.579956</v>
      </c>
      <c r="C1137" s="39">
        <f>IF(ISBLANK(B1138), "", GSPC[[#This Row],[Adj Close]]/B1138-1)</f>
        <v>-4.3335973989904297E-2</v>
      </c>
      <c r="G1137" s="32">
        <v>37130</v>
      </c>
      <c r="H1137">
        <v>10.013963</v>
      </c>
      <c r="I1137" s="36">
        <f>IF(ISBLANK(H1138),"",Long1[[#This Row],[Adj Close]]/H1138-1)</f>
        <v>5.8898109635363571E-3</v>
      </c>
      <c r="P1137" s="40">
        <v>37130</v>
      </c>
      <c r="Q1137" s="38">
        <v>4.5225660000000003</v>
      </c>
      <c r="R1137" s="39">
        <f>IF(ISBLANK(Q1138),"",Long4[[#This Row],[Adj Close]]/Q1138-1)</f>
        <v>1.531127676139632E-2</v>
      </c>
      <c r="V1137" s="40">
        <v>37130</v>
      </c>
      <c r="W1137" s="38">
        <v>10.125</v>
      </c>
      <c r="X1137" s="39">
        <f>IF(ISBLANK(W1138),"",Long6[[#This Row],[Adj Close]]/W1138-1)</f>
        <v>-1.2195121951219523E-2</v>
      </c>
      <c r="AE1137" s="32">
        <v>37130</v>
      </c>
      <c r="AF1137" s="47">
        <v>16.265377000000001</v>
      </c>
      <c r="AG1137" s="36">
        <f>IF(ISBLANK(AF1138),"",Short0[[#This Row],[Adj Close]]/AF1138-1)</f>
        <v>4.577467958180792E-2</v>
      </c>
      <c r="AH1137" s="40">
        <v>37130</v>
      </c>
      <c r="AI1137" s="42">
        <v>16.514845000000001</v>
      </c>
      <c r="AJ1137" s="39">
        <f>IF(ISBLANK(AH1138),"",Short1[[#This Row],[Adj Close]]/AH1138-1)</f>
        <v>-0.99955513172426802</v>
      </c>
      <c r="AN1137" s="40">
        <v>37130</v>
      </c>
      <c r="AO1137" s="42">
        <v>12.814118000000001</v>
      </c>
      <c r="AP1137" s="39">
        <f>IF(ISBLANK(AO1138),"",Short3[[#This Row],[Adj Close]]/AO1138-1)</f>
        <v>-7.0704224065115895E-2</v>
      </c>
      <c r="AT1137" s="40">
        <v>37130</v>
      </c>
      <c r="AU1137" s="42">
        <v>9.2202970000000004</v>
      </c>
      <c r="AV1137" s="39">
        <f>IF(ISBLANK(AU1138),"",Short5[[#This Row],[Adj Close]]/AU1138-1)</f>
        <v>-1.5012352009571739E-2</v>
      </c>
      <c r="AZ1137" s="40">
        <v>37130</v>
      </c>
      <c r="BA1137" s="42">
        <v>11.742834</v>
      </c>
      <c r="BB1137" s="39">
        <f>IF(ISBLANK(BA1138),"",Short7[[#This Row],[Adj Close]]/BA1138-1)</f>
        <v>-9.7378501993013011E-2</v>
      </c>
    </row>
    <row r="1138" spans="1:54" x14ac:dyDescent="0.25">
      <c r="A1138" s="40">
        <v>37123</v>
      </c>
      <c r="B1138" s="42">
        <v>1184.9300539999999</v>
      </c>
      <c r="C1138" s="39">
        <f>IF(ISBLANK(B1139), "", GSPC[[#This Row],[Adj Close]]/B1139-1)</f>
        <v>1.9759618211338426E-2</v>
      </c>
      <c r="G1138" s="32">
        <v>37123</v>
      </c>
      <c r="H1138">
        <v>9.9553279999999997</v>
      </c>
      <c r="I1138" s="36">
        <f>IF(ISBLANK(H1139),"",Long1[[#This Row],[Adj Close]]/H1139-1)</f>
        <v>2.6189598542704084E-2</v>
      </c>
      <c r="P1138" s="40">
        <v>37123</v>
      </c>
      <c r="Q1138" s="38">
        <v>4.454364</v>
      </c>
      <c r="R1138" s="39">
        <f>IF(ISBLANK(Q1139),"",Long4[[#This Row],[Adj Close]]/Q1139-1)</f>
        <v>1.5549820343990994E-2</v>
      </c>
      <c r="V1138" s="40">
        <v>37123</v>
      </c>
      <c r="W1138" s="38">
        <v>10.25</v>
      </c>
      <c r="X1138" s="39">
        <f>IF(ISBLANK(W1139),"",Long6[[#This Row],[Adj Close]]/W1139-1)</f>
        <v>8.610086100861114E-3</v>
      </c>
      <c r="AE1138" s="32">
        <v>37123</v>
      </c>
      <c r="AF1138" s="47">
        <v>15.553424</v>
      </c>
      <c r="AG1138" s="36">
        <f>IF(ISBLANK(AF1139),"",Short0[[#This Row],[Adj Close]]/AF1139-1)</f>
        <v>7.6029182128730666E-2</v>
      </c>
      <c r="AH1138" s="40">
        <v>37123</v>
      </c>
      <c r="AI1138" s="42">
        <v>17.144870999999998</v>
      </c>
      <c r="AJ1138" s="39">
        <f>IF(ISBLANK(AH1139),"",Short1[[#This Row],[Adj Close]]/AH1139-1)</f>
        <v>-0.99953807331070155</v>
      </c>
      <c r="AN1138" s="40">
        <v>37123</v>
      </c>
      <c r="AO1138" s="42">
        <v>13.789063000000001</v>
      </c>
      <c r="AP1138" s="39">
        <f>IF(ISBLANK(AO1139),"",Short3[[#This Row],[Adj Close]]/AO1139-1)</f>
        <v>2.6011493597744462E-2</v>
      </c>
      <c r="AT1138" s="40">
        <v>37123</v>
      </c>
      <c r="AU1138" s="42">
        <v>9.3608250000000002</v>
      </c>
      <c r="AV1138" s="39">
        <f>IF(ISBLANK(AU1139),"",Short5[[#This Row],[Adj Close]]/AU1139-1)</f>
        <v>3.36208555705102E-2</v>
      </c>
      <c r="AZ1138" s="40">
        <v>37123</v>
      </c>
      <c r="BA1138" s="42">
        <v>13.009698999999999</v>
      </c>
      <c r="BB1138" s="39">
        <f>IF(ISBLANK(BA1139),"",Short7[[#This Row],[Adj Close]]/BA1139-1)</f>
        <v>1.3667530862254251E-2</v>
      </c>
    </row>
    <row r="1139" spans="1:54" x14ac:dyDescent="0.25">
      <c r="A1139" s="40">
        <v>37116</v>
      </c>
      <c r="B1139" s="42">
        <v>1161.969971</v>
      </c>
      <c r="C1139" s="39">
        <f>IF(ISBLANK(B1140), "", GSPC[[#This Row],[Adj Close]]/B1140-1)</f>
        <v>-2.3685943230051354E-2</v>
      </c>
      <c r="G1139" s="32">
        <v>37116</v>
      </c>
      <c r="H1139">
        <v>9.7012560000000008</v>
      </c>
      <c r="I1139" s="36">
        <f>IF(ISBLANK(H1140),"",Long1[[#This Row],[Adj Close]]/H1140-1)</f>
        <v>3.3845421968523803E-2</v>
      </c>
      <c r="P1139" s="40">
        <v>37116</v>
      </c>
      <c r="Q1139" s="38">
        <v>4.3861600000000003</v>
      </c>
      <c r="R1139" s="39">
        <f>IF(ISBLANK(Q1140),"",Long4[[#This Row],[Adj Close]]/Q1140-1)</f>
        <v>-1.24315161099956E-2</v>
      </c>
      <c r="V1139" s="40">
        <v>37116</v>
      </c>
      <c r="W1139" s="38">
        <v>10.1625</v>
      </c>
      <c r="X1139" s="39">
        <f>IF(ISBLANK(W1140),"",Long6[[#This Row],[Adj Close]]/W1140-1)</f>
        <v>-5.3550640279394712E-2</v>
      </c>
      <c r="AE1139" s="32">
        <v>37116</v>
      </c>
      <c r="AF1139" s="47">
        <v>14.454463000000001</v>
      </c>
      <c r="AG1139" s="36">
        <f>IF(ISBLANK(AF1140),"",Short0[[#This Row],[Adj Close]]/AF1140-1)</f>
        <v>-2.5117034141393213E-2</v>
      </c>
      <c r="AH1139" s="40">
        <v>37116</v>
      </c>
      <c r="AI1139" s="42">
        <v>16.598856000000001</v>
      </c>
      <c r="AJ1139" s="39">
        <f>IF(ISBLANK(AH1140),"",Short1[[#This Row],[Adj Close]]/AH1140-1)</f>
        <v>-0.99955269999191576</v>
      </c>
      <c r="AN1139" s="40">
        <v>37116</v>
      </c>
      <c r="AO1139" s="42">
        <v>13.439482</v>
      </c>
      <c r="AP1139" s="39">
        <f>IF(ISBLANK(AO1140),"",Short3[[#This Row],[Adj Close]]/AO1140-1)</f>
        <v>5.0713746711311236E-2</v>
      </c>
      <c r="AT1139" s="40">
        <v>37116</v>
      </c>
      <c r="AU1139" s="42">
        <v>9.056343</v>
      </c>
      <c r="AV1139" s="39">
        <f>IF(ISBLANK(AU1140),"",Short5[[#This Row],[Adj Close]]/AU1140-1)</f>
        <v>-2.928852308991392E-2</v>
      </c>
      <c r="AZ1139" s="40">
        <v>37116</v>
      </c>
      <c r="BA1139" s="42">
        <v>12.834286000000001</v>
      </c>
      <c r="BB1139" s="39">
        <f>IF(ISBLANK(BA1140),"",Short7[[#This Row],[Adj Close]]/BA1140-1)</f>
        <v>8.5738064634236943E-2</v>
      </c>
    </row>
    <row r="1140" spans="1:54" x14ac:dyDescent="0.25">
      <c r="A1140" s="40">
        <v>37109</v>
      </c>
      <c r="B1140" s="42">
        <v>1190.160034</v>
      </c>
      <c r="C1140" s="39">
        <f>IF(ISBLANK(B1141), "", GSPC[[#This Row],[Adj Close]]/B1141-1)</f>
        <v>-1.9920074507416952E-2</v>
      </c>
      <c r="G1140" s="32">
        <v>37109</v>
      </c>
      <c r="H1140">
        <v>9.3836619999999993</v>
      </c>
      <c r="I1140" s="36">
        <f>IF(ISBLANK(H1141),"",Long1[[#This Row],[Adj Close]]/H1141-1)</f>
        <v>-4.9492684912189056E-2</v>
      </c>
      <c r="P1140" s="40">
        <v>37109</v>
      </c>
      <c r="Q1140" s="38">
        <v>4.4413729999999996</v>
      </c>
      <c r="R1140" s="39">
        <f>IF(ISBLANK(Q1141),"",Long4[[#This Row],[Adj Close]]/Q1141-1)</f>
        <v>-1.3703287527647823E-2</v>
      </c>
      <c r="V1140" s="40">
        <v>37109</v>
      </c>
      <c r="W1140" s="38">
        <v>10.737500000000001</v>
      </c>
      <c r="X1140" s="39">
        <f>IF(ISBLANK(W1141),"",Long6[[#This Row],[Adj Close]]/W1141-1)</f>
        <v>-5.6043956043955956E-2</v>
      </c>
      <c r="AE1140" s="32">
        <v>37109</v>
      </c>
      <c r="AF1140" s="47">
        <v>14.82687</v>
      </c>
      <c r="AG1140" s="36">
        <f>IF(ISBLANK(AF1141),"",Short0[[#This Row],[Adj Close]]/AF1141-1)</f>
        <v>-8.3036597284535163E-2</v>
      </c>
      <c r="AH1140" s="40">
        <v>37109</v>
      </c>
      <c r="AI1140" s="42">
        <v>16.814457000000001</v>
      </c>
      <c r="AJ1140" s="39">
        <f>IF(ISBLANK(AH1141),"",Short1[[#This Row],[Adj Close]]/AH1141-1)</f>
        <v>-0.99954680456579159</v>
      </c>
      <c r="AN1140" s="40">
        <v>37109</v>
      </c>
      <c r="AO1140" s="42">
        <v>12.790812000000001</v>
      </c>
      <c r="AP1140" s="39">
        <f>IF(ISBLANK(AO1141),"",Short3[[#This Row],[Adj Close]]/AO1141-1)</f>
        <v>1.2162557139676622E-3</v>
      </c>
      <c r="AT1140" s="40">
        <v>37109</v>
      </c>
      <c r="AU1140" s="42">
        <v>9.3295929999999991</v>
      </c>
      <c r="AV1140" s="39">
        <f>IF(ISBLANK(AU1141),"",Short5[[#This Row],[Adj Close]]/AU1141-1)</f>
        <v>-1.0761853694732482E-2</v>
      </c>
      <c r="AZ1140" s="40">
        <v>37109</v>
      </c>
      <c r="BA1140" s="42">
        <v>11.820793999999999</v>
      </c>
      <c r="BB1140" s="39">
        <f>IF(ISBLANK(BA1141),"",Short7[[#This Row],[Adj Close]]/BA1141-1)</f>
        <v>-3.3466153309771873E-2</v>
      </c>
    </row>
    <row r="1141" spans="1:54" x14ac:dyDescent="0.25">
      <c r="A1141" s="40">
        <v>37102</v>
      </c>
      <c r="B1141" s="42">
        <v>1214.349976</v>
      </c>
      <c r="C1141" s="39">
        <f>IF(ISBLANK(B1142), "", GSPC[[#This Row],[Adj Close]]/B1142-1)</f>
        <v>7.0740495115344526E-3</v>
      </c>
      <c r="G1141" s="32">
        <v>37102</v>
      </c>
      <c r="H1141">
        <v>9.8722670000000008</v>
      </c>
      <c r="I1141" s="36">
        <f>IF(ISBLANK(H1142),"",Long1[[#This Row],[Adj Close]]/H1142-1)</f>
        <v>2.7379249519339677E-2</v>
      </c>
      <c r="P1141" s="40">
        <v>37102</v>
      </c>
      <c r="Q1141" s="38">
        <v>4.5030799999999997</v>
      </c>
      <c r="R1141" s="39">
        <f>IF(ISBLANK(Q1142),"",Long4[[#This Row],[Adj Close]]/Q1142-1)</f>
        <v>2.7036606145643072E-2</v>
      </c>
      <c r="V1141" s="40">
        <v>37102</v>
      </c>
      <c r="W1141" s="38">
        <v>11.375</v>
      </c>
      <c r="X1141" s="39">
        <f>IF(ISBLANK(W1142),"",Long6[[#This Row],[Adj Close]]/W1142-1)</f>
        <v>0.24657534246575352</v>
      </c>
      <c r="AE1141" s="32">
        <v>37102</v>
      </c>
      <c r="AF1141" s="47">
        <v>16.169533000000001</v>
      </c>
      <c r="AG1141" s="36">
        <f>IF(ISBLANK(AF1142),"",Short0[[#This Row],[Adj Close]]/AF1142-1)</f>
        <v>-2.2516935677744376E-3</v>
      </c>
      <c r="AH1141" s="40">
        <v>37102</v>
      </c>
      <c r="AI1141" s="42">
        <v>18.880917</v>
      </c>
      <c r="AJ1141" s="39">
        <f>IF(ISBLANK(AH1142),"",Short1[[#This Row],[Adj Close]]/AH1142-1)</f>
        <v>-0.9994910118075212</v>
      </c>
      <c r="AN1141" s="40">
        <v>37102</v>
      </c>
      <c r="AO1141" s="42">
        <v>12.775274</v>
      </c>
      <c r="AP1141" s="39">
        <f>IF(ISBLANK(AO1142),"",Short3[[#This Row],[Adj Close]]/AO1142-1)</f>
        <v>-3.0408884465016328E-4</v>
      </c>
      <c r="AT1141" s="40">
        <v>37102</v>
      </c>
      <c r="AU1141" s="42">
        <v>9.4310890000000001</v>
      </c>
      <c r="AV1141" s="39">
        <f>IF(ISBLANK(AU1142),"",Short5[[#This Row],[Adj Close]]/AU1142-1)</f>
        <v>9.7184296370751877E-2</v>
      </c>
      <c r="AZ1141" s="40">
        <v>37102</v>
      </c>
      <c r="BA1141" s="42">
        <v>12.230088</v>
      </c>
      <c r="BB1141" s="39">
        <f>IF(ISBLANK(BA1142),"",Short7[[#This Row],[Adj Close]]/BA1142-1)</f>
        <v>3.8047872929595439E-2</v>
      </c>
    </row>
    <row r="1142" spans="1:54" x14ac:dyDescent="0.25">
      <c r="A1142" s="40">
        <v>37095</v>
      </c>
      <c r="B1142" s="42">
        <v>1205.8199460000001</v>
      </c>
      <c r="C1142" s="39">
        <f>IF(ISBLANK(B1143), "", GSPC[[#This Row],[Adj Close]]/B1143-1)</f>
        <v>-4.1541314776388782E-3</v>
      </c>
      <c r="G1142" s="32">
        <v>37095</v>
      </c>
      <c r="H1142">
        <v>9.6091750000000005</v>
      </c>
      <c r="I1142" s="36">
        <f>IF(ISBLANK(H1143),"",Long1[[#This Row],[Adj Close]]/H1143-1)</f>
        <v>-8.198802511402592E-3</v>
      </c>
      <c r="P1142" s="40">
        <v>37095</v>
      </c>
      <c r="Q1142" s="38">
        <v>4.3845369999999999</v>
      </c>
      <c r="R1142" s="39">
        <f>IF(ISBLANK(Q1143),"",Long4[[#This Row],[Adj Close]]/Q1143-1)</f>
        <v>3.0535027553564076E-2</v>
      </c>
      <c r="V1142" s="40">
        <v>37095</v>
      </c>
      <c r="W1142" s="38">
        <v>9.125</v>
      </c>
      <c r="X1142" s="39">
        <f>IF(ISBLANK(W1143),"",Long6[[#This Row],[Adj Close]]/W1143-1)</f>
        <v>-1.3513513513513487E-2</v>
      </c>
      <c r="AE1142" s="32">
        <v>37095</v>
      </c>
      <c r="AF1142" s="47">
        <v>16.206023999999999</v>
      </c>
      <c r="AG1142" s="36">
        <f>IF(ISBLANK(AF1143),"",Short0[[#This Row],[Adj Close]]/AF1143-1)</f>
        <v>-8.4536381575246011E-2</v>
      </c>
      <c r="AH1142" s="40">
        <v>37095</v>
      </c>
      <c r="AI1142" s="42">
        <v>19.320530000000002</v>
      </c>
      <c r="AJ1142" s="39">
        <f>IF(ISBLANK(AH1143),"",Short1[[#This Row],[Adj Close]]/AH1143-1)</f>
        <v>-0.99947906249999996</v>
      </c>
      <c r="AN1142" s="40">
        <v>37095</v>
      </c>
      <c r="AO1142" s="42">
        <v>12.779159999999999</v>
      </c>
      <c r="AP1142" s="39">
        <f>IF(ISBLANK(AO1143),"",Short3[[#This Row],[Adj Close]]/AO1143-1)</f>
        <v>0.11601103403996249</v>
      </c>
      <c r="AT1142" s="40">
        <v>37095</v>
      </c>
      <c r="AU1142" s="42">
        <v>8.59572</v>
      </c>
      <c r="AV1142" s="39">
        <f>IF(ISBLANK(AU1143),"",Short5[[#This Row],[Adj Close]]/AU1143-1)</f>
        <v>-1.4324071584236653E-2</v>
      </c>
      <c r="AZ1142" s="40">
        <v>37095</v>
      </c>
      <c r="BA1142" s="42">
        <v>11.781815</v>
      </c>
      <c r="BB1142" s="39">
        <f>IF(ISBLANK(BA1143),"",Short7[[#This Row],[Adj Close]]/BA1143-1)</f>
        <v>-0.17643060032665081</v>
      </c>
    </row>
    <row r="1143" spans="1:54" x14ac:dyDescent="0.25">
      <c r="A1143" s="40">
        <v>37088</v>
      </c>
      <c r="B1143" s="42">
        <v>1210.849976</v>
      </c>
      <c r="C1143" s="39">
        <f>IF(ISBLANK(B1144), "", GSPC[[#This Row],[Adj Close]]/B1144-1)</f>
        <v>-3.9731490075101128E-3</v>
      </c>
      <c r="G1143" s="32">
        <v>37088</v>
      </c>
      <c r="H1143">
        <v>9.6886100000000006</v>
      </c>
      <c r="I1143" s="36">
        <f>IF(ISBLANK(H1144),"",Long1[[#This Row],[Adj Close]]/H1144-1)</f>
        <v>-7.8874535155724068E-3</v>
      </c>
      <c r="P1143" s="40">
        <v>37088</v>
      </c>
      <c r="Q1143" s="38">
        <v>4.2546220000000003</v>
      </c>
      <c r="R1143" s="39">
        <f>IF(ISBLANK(Q1144),"",Long4[[#This Row],[Adj Close]]/Q1144-1)</f>
        <v>1.3931536977948689E-2</v>
      </c>
      <c r="V1143" s="40">
        <v>37088</v>
      </c>
      <c r="W1143" s="38">
        <v>9.25</v>
      </c>
      <c r="X1143" s="39">
        <f>IF(ISBLANK(W1144),"",Long6[[#This Row],[Adj Close]]/W1144-1)</f>
        <v>-6.77752582514487E-2</v>
      </c>
      <c r="AE1143" s="32">
        <v>37088</v>
      </c>
      <c r="AF1143" s="47">
        <v>17.702532000000001</v>
      </c>
      <c r="AG1143" s="36">
        <f>IF(ISBLANK(AF1144),"",Short0[[#This Row],[Adj Close]]/AF1144-1)</f>
        <v>4.41332088023767E-2</v>
      </c>
      <c r="AH1143" s="40">
        <v>37088</v>
      </c>
      <c r="AI1143" s="42">
        <v>19.00132</v>
      </c>
      <c r="AJ1143" s="39">
        <f>IF(ISBLANK(AH1144),"",Short1[[#This Row],[Adj Close]]/AH1144-1)</f>
        <v>-0.99948757261131038</v>
      </c>
      <c r="AN1143" s="40">
        <v>37088</v>
      </c>
      <c r="AO1143" s="42">
        <v>11.450747</v>
      </c>
      <c r="AP1143" s="39">
        <f>IF(ISBLANK(AO1144),"",Short3[[#This Row],[Adj Close]]/AO1144-1)</f>
        <v>1.6201093520787246E-2</v>
      </c>
      <c r="AT1143" s="40">
        <v>37088</v>
      </c>
      <c r="AU1143" s="42">
        <v>8.7206349999999997</v>
      </c>
      <c r="AV1143" s="39">
        <f>IF(ISBLANK(AU1144),"",Short5[[#This Row],[Adj Close]]/AU1144-1)</f>
        <v>1.453223232027101E-2</v>
      </c>
      <c r="AZ1143" s="40">
        <v>37088</v>
      </c>
      <c r="BA1143" s="42">
        <v>14.305795</v>
      </c>
      <c r="BB1143" s="39">
        <f>IF(ISBLANK(BA1144),"",Short7[[#This Row],[Adj Close]]/BA1144-1)</f>
        <v>4.113472648170613E-2</v>
      </c>
    </row>
    <row r="1144" spans="1:54" x14ac:dyDescent="0.25">
      <c r="A1144" s="40">
        <v>37081</v>
      </c>
      <c r="B1144" s="42">
        <v>1215.6800539999999</v>
      </c>
      <c r="C1144" s="39">
        <f>IF(ISBLANK(B1145), "", GSPC[[#This Row],[Adj Close]]/B1145-1)</f>
        <v>2.1073659879979223E-2</v>
      </c>
      <c r="G1144" s="32">
        <v>37081</v>
      </c>
      <c r="H1144">
        <v>9.7656360000000006</v>
      </c>
      <c r="I1144" s="36">
        <f>IF(ISBLANK(H1145),"",Long1[[#This Row],[Adj Close]]/H1145-1)</f>
        <v>-2.4586031959082932E-3</v>
      </c>
      <c r="P1144" s="40">
        <v>37081</v>
      </c>
      <c r="Q1144" s="38">
        <v>4.1961630000000003</v>
      </c>
      <c r="R1144" s="39">
        <f>IF(ISBLANK(Q1145),"",Long4[[#This Row],[Adj Close]]/Q1145-1)</f>
        <v>5.4473192188009278E-3</v>
      </c>
      <c r="V1144" s="40">
        <v>37081</v>
      </c>
      <c r="W1144" s="38">
        <v>9.9224999999999994</v>
      </c>
      <c r="X1144" s="39">
        <f>IF(ISBLANK(W1145),"",Long6[[#This Row],[Adj Close]]/W1145-1)</f>
        <v>1.7692307692307674E-2</v>
      </c>
      <c r="AE1144" s="32">
        <v>37081</v>
      </c>
      <c r="AF1144" s="47">
        <v>16.954284999999999</v>
      </c>
      <c r="AG1144" s="36">
        <f>IF(ISBLANK(AF1145),"",Short0[[#This Row],[Adj Close]]/AF1145-1)</f>
        <v>7.7476736038842864E-2</v>
      </c>
      <c r="AH1144" s="40">
        <v>37081</v>
      </c>
      <c r="AI1144" s="42">
        <v>19.088121000000001</v>
      </c>
      <c r="AJ1144" s="39">
        <f>IF(ISBLANK(AH1145),"",Short1[[#This Row],[Adj Close]]/AH1145-1)</f>
        <v>-0.99948513456870047</v>
      </c>
      <c r="AN1144" s="40">
        <v>37081</v>
      </c>
      <c r="AO1144" s="42">
        <v>11.268190000000001</v>
      </c>
      <c r="AP1144" s="39">
        <f>IF(ISBLANK(AO1145),"",Short3[[#This Row],[Adj Close]]/AO1145-1)</f>
        <v>2.4364426136052053E-2</v>
      </c>
      <c r="AT1144" s="40">
        <v>37081</v>
      </c>
      <c r="AU1144" s="42">
        <v>8.59572</v>
      </c>
      <c r="AV1144" s="39">
        <f>IF(ISBLANK(AU1145),"",Short5[[#This Row],[Adj Close]]/AU1145-1)</f>
        <v>0.13622312997898667</v>
      </c>
      <c r="AZ1144" s="40">
        <v>37081</v>
      </c>
      <c r="BA1144" s="42">
        <v>13.74058</v>
      </c>
      <c r="BB1144" s="39">
        <f>IF(ISBLANK(BA1145),"",Short7[[#This Row],[Adj Close]]/BA1145-1)</f>
        <v>-1.3296028784688385E-2</v>
      </c>
    </row>
    <row r="1145" spans="1:54" x14ac:dyDescent="0.25">
      <c r="A1145" s="40">
        <v>37074</v>
      </c>
      <c r="B1145" s="42">
        <v>1190.589966</v>
      </c>
      <c r="C1145" s="39">
        <f>IF(ISBLANK(B1146), "", GSPC[[#This Row],[Adj Close]]/B1146-1)</f>
        <v>-2.7597672995321454E-2</v>
      </c>
      <c r="G1145" s="32">
        <v>37074</v>
      </c>
      <c r="H1145">
        <v>9.7897049999999997</v>
      </c>
      <c r="I1145" s="36">
        <f>IF(ISBLANK(H1146),"",Long1[[#This Row],[Adj Close]]/H1146-1)</f>
        <v>-1.0462626200140934E-2</v>
      </c>
      <c r="P1145" s="40">
        <v>37074</v>
      </c>
      <c r="Q1145" s="38">
        <v>4.1734289999999996</v>
      </c>
      <c r="R1145" s="39">
        <f>IF(ISBLANK(Q1146),"",Long4[[#This Row],[Adj Close]]/Q1146-1)</f>
        <v>0</v>
      </c>
      <c r="V1145" s="40">
        <v>37074</v>
      </c>
      <c r="W1145" s="38">
        <v>9.75</v>
      </c>
      <c r="X1145" s="39">
        <f>IF(ISBLANK(W1146),"",Long6[[#This Row],[Adj Close]]/W1146-1)</f>
        <v>-2.7673896783844465E-2</v>
      </c>
      <c r="AE1145" s="32">
        <v>37074</v>
      </c>
      <c r="AF1145" s="47">
        <v>15.735175</v>
      </c>
      <c r="AG1145" s="36">
        <f>IF(ISBLANK(AF1146),"",Short0[[#This Row],[Adj Close]]/AF1146-1)</f>
        <v>3.3812622412795257E-2</v>
      </c>
      <c r="AH1145" s="40">
        <v>37074</v>
      </c>
      <c r="AI1145" s="42">
        <v>18.155701000000001</v>
      </c>
      <c r="AJ1145" s="39">
        <f>IF(ISBLANK(AH1146),"",Short1[[#This Row],[Adj Close]]/AH1146-1)</f>
        <v>-0.99951019232740712</v>
      </c>
      <c r="AN1145" s="40">
        <v>37074</v>
      </c>
      <c r="AO1145" s="42">
        <v>11.000177000000001</v>
      </c>
      <c r="AP1145" s="39">
        <f>IF(ISBLANK(AO1146),"",Short3[[#This Row],[Adj Close]]/AO1146-1)</f>
        <v>8.2210857614801736E-3</v>
      </c>
      <c r="AT1145" s="40">
        <v>37074</v>
      </c>
      <c r="AU1145" s="42">
        <v>7.565169</v>
      </c>
      <c r="AV1145" s="39">
        <f>IF(ISBLANK(AU1146),"",Short5[[#This Row],[Adj Close]]/AU1146-1)</f>
        <v>-5.0000144411821323E-2</v>
      </c>
      <c r="AZ1145" s="40">
        <v>37074</v>
      </c>
      <c r="BA1145" s="42">
        <v>13.925737</v>
      </c>
      <c r="BB1145" s="39">
        <f>IF(ISBLANK(BA1146),"",Short7[[#This Row],[Adj Close]]/BA1146-1)</f>
        <v>-0.15891696222803875</v>
      </c>
    </row>
    <row r="1146" spans="1:54" x14ac:dyDescent="0.25">
      <c r="A1146" s="40">
        <v>37067</v>
      </c>
      <c r="B1146" s="42">
        <v>1224.380005</v>
      </c>
      <c r="C1146" s="39">
        <f>IF(ISBLANK(B1147), "", GSPC[[#This Row],[Adj Close]]/B1147-1)</f>
        <v>-7.9158690904479467E-4</v>
      </c>
      <c r="G1146" s="32">
        <v>37067</v>
      </c>
      <c r="H1146">
        <v>9.8932140000000004</v>
      </c>
      <c r="I1146" s="36">
        <f>IF(ISBLANK(H1147),"",Long1[[#This Row],[Adj Close]]/H1147-1)</f>
        <v>2.6217298394362043E-2</v>
      </c>
      <c r="P1146" s="40">
        <v>37067</v>
      </c>
      <c r="Q1146" s="38">
        <v>4.1734289999999996</v>
      </c>
      <c r="R1146" s="39">
        <f>IF(ISBLANK(Q1147),"",Long4[[#This Row],[Adj Close]]/Q1147-1)</f>
        <v>-6.5712378021131057E-3</v>
      </c>
      <c r="V1146" s="40">
        <v>37067</v>
      </c>
      <c r="W1146" s="38">
        <v>10.0275</v>
      </c>
      <c r="X1146" s="39">
        <f>IF(ISBLANK(W1147),"",Long6[[#This Row],[Adj Close]]/W1147-1)</f>
        <v>6.590486314111077E-2</v>
      </c>
      <c r="AE1146" s="32">
        <v>37067</v>
      </c>
      <c r="AF1146" s="47">
        <v>15.220529000000001</v>
      </c>
      <c r="AG1146" s="36">
        <f>IF(ISBLANK(AF1147),"",Short0[[#This Row],[Adj Close]]/AF1147-1)</f>
        <v>1.9559932499707999E-2</v>
      </c>
      <c r="AH1146" s="40">
        <v>37067</v>
      </c>
      <c r="AI1146" s="42">
        <v>17.786079000000001</v>
      </c>
      <c r="AJ1146" s="39">
        <f>IF(ISBLANK(AH1147),"",Short1[[#This Row],[Adj Close]]/AH1147-1)</f>
        <v>-0.99952007342147864</v>
      </c>
      <c r="AN1146" s="40">
        <v>37067</v>
      </c>
      <c r="AO1146" s="42">
        <v>10.910481000000001</v>
      </c>
      <c r="AP1146" s="39">
        <f>IF(ISBLANK(AO1147),"",Short3[[#This Row],[Adj Close]]/AO1147-1)</f>
        <v>2.1052978334510586E-2</v>
      </c>
      <c r="AT1146" s="40">
        <v>37067</v>
      </c>
      <c r="AU1146" s="42">
        <v>7.9633370000000001</v>
      </c>
      <c r="AV1146" s="39">
        <f>IF(ISBLANK(AU1147),"",Short5[[#This Row],[Adj Close]]/AU1147-1)</f>
        <v>1.9644617754719373E-3</v>
      </c>
      <c r="AZ1146" s="40">
        <v>37067</v>
      </c>
      <c r="BA1146" s="42">
        <v>16.556910999999999</v>
      </c>
      <c r="BB1146" s="39">
        <f>IF(ISBLANK(BA1147),"",Short7[[#This Row],[Adj Close]]/BA1147-1)</f>
        <v>0.33464288699712919</v>
      </c>
    </row>
    <row r="1147" spans="1:54" x14ac:dyDescent="0.25">
      <c r="A1147" s="40">
        <v>37060</v>
      </c>
      <c r="B1147" s="42">
        <v>1225.349976</v>
      </c>
      <c r="C1147" s="39">
        <f>IF(ISBLANK(B1148), "", GSPC[[#This Row],[Adj Close]]/B1148-1)</f>
        <v>9.0500272865956521E-3</v>
      </c>
      <c r="G1147" s="32">
        <v>37060</v>
      </c>
      <c r="H1147">
        <v>9.6404669999999992</v>
      </c>
      <c r="I1147" s="36">
        <f>IF(ISBLANK(H1148),"",Long1[[#This Row],[Adj Close]]/H1148-1)</f>
        <v>-4.8919663550911485E-2</v>
      </c>
      <c r="P1147" s="40">
        <v>37060</v>
      </c>
      <c r="Q1147" s="38">
        <v>4.2010350000000001</v>
      </c>
      <c r="R1147" s="39">
        <f>IF(ISBLANK(Q1148),"",Long4[[#This Row],[Adj Close]]/Q1148-1)</f>
        <v>-5.5011333696089459E-2</v>
      </c>
      <c r="V1147" s="40">
        <v>37060</v>
      </c>
      <c r="W1147" s="38">
        <v>9.4075000000000006</v>
      </c>
      <c r="X1147" s="39">
        <f>IF(ISBLANK(W1148),"",Long6[[#This Row],[Adj Close]]/W1148-1)</f>
        <v>-2.2597402597402505E-2</v>
      </c>
      <c r="AE1147" s="32">
        <v>37060</v>
      </c>
      <c r="AF1147" s="47">
        <v>14.928528</v>
      </c>
      <c r="AG1147" s="36">
        <f>IF(ISBLANK(AF1148),"",Short0[[#This Row],[Adj Close]]/AF1148-1)</f>
        <v>0.15276178921328643</v>
      </c>
      <c r="AH1147" s="40">
        <v>37060</v>
      </c>
      <c r="AI1147" s="42">
        <v>17.310072000000002</v>
      </c>
      <c r="AJ1147" s="39">
        <f>IF(ISBLANK(AH1148),"",Short1[[#This Row],[Adj Close]]/AH1148-1)</f>
        <v>-0.99953282940652577</v>
      </c>
      <c r="AN1147" s="40">
        <v>37060</v>
      </c>
      <c r="AO1147" s="42">
        <v>10.685518999999999</v>
      </c>
      <c r="AP1147" s="39">
        <f>IF(ISBLANK(AO1148),"",Short3[[#This Row],[Adj Close]]/AO1148-1)</f>
        <v>9.3253414268693824E-2</v>
      </c>
      <c r="AT1147" s="40">
        <v>37060</v>
      </c>
      <c r="AU1147" s="42">
        <v>7.947724</v>
      </c>
      <c r="AV1147" s="39">
        <f>IF(ISBLANK(AU1148),"",Short5[[#This Row],[Adj Close]]/AU1148-1)</f>
        <v>-5.5765135399879151E-2</v>
      </c>
      <c r="AZ1147" s="40">
        <v>37060</v>
      </c>
      <c r="BA1147" s="42">
        <v>12.405499000000001</v>
      </c>
      <c r="BB1147" s="39">
        <f>IF(ISBLANK(BA1148),"",Short7[[#This Row],[Adj Close]]/BA1148-1)</f>
        <v>-0.10791878813574673</v>
      </c>
    </row>
    <row r="1148" spans="1:54" x14ac:dyDescent="0.25">
      <c r="A1148" s="40">
        <v>37053</v>
      </c>
      <c r="B1148" s="42">
        <v>1214.3599850000001</v>
      </c>
      <c r="C1148" s="39">
        <f>IF(ISBLANK(B1149), "", GSPC[[#This Row],[Adj Close]]/B1149-1)</f>
        <v>-4.0001247122477102E-2</v>
      </c>
      <c r="G1148" s="32">
        <v>37053</v>
      </c>
      <c r="H1148">
        <v>10.136333</v>
      </c>
      <c r="I1148" s="36">
        <f>IF(ISBLANK(H1149),"",Long1[[#This Row],[Adj Close]]/H1149-1)</f>
        <v>-3.2176496334307525E-2</v>
      </c>
      <c r="P1148" s="40">
        <v>37053</v>
      </c>
      <c r="Q1148" s="38">
        <v>4.4455929999999997</v>
      </c>
      <c r="R1148" s="39">
        <f>IF(ISBLANK(Q1149),"",Long4[[#This Row],[Adj Close]]/Q1149-1)</f>
        <v>-7.2783164835898972E-4</v>
      </c>
      <c r="V1148" s="40">
        <v>37053</v>
      </c>
      <c r="W1148" s="38">
        <v>9.625</v>
      </c>
      <c r="X1148" s="39">
        <f>IF(ISBLANK(W1149),"",Long6[[#This Row],[Adj Close]]/W1149-1)</f>
        <v>-0.12300683371298404</v>
      </c>
      <c r="AE1148" s="32">
        <v>37053</v>
      </c>
      <c r="AF1148" s="47">
        <v>12.950227999999999</v>
      </c>
      <c r="AG1148" s="36">
        <f>IF(ISBLANK(AF1149),"",Short0[[#This Row],[Adj Close]]/AF1149-1)</f>
        <v>-8.0590274790044658E-2</v>
      </c>
      <c r="AH1148" s="40">
        <v>37053</v>
      </c>
      <c r="AI1148" s="42">
        <v>15.887629</v>
      </c>
      <c r="AJ1148" s="39">
        <f>IF(ISBLANK(AH1149),"",Short1[[#This Row],[Adj Close]]/AH1149-1)</f>
        <v>-0.99957113780165197</v>
      </c>
      <c r="AN1148" s="40">
        <v>37053</v>
      </c>
      <c r="AO1148" s="42">
        <v>9.7740550000000006</v>
      </c>
      <c r="AP1148" s="39">
        <f>IF(ISBLANK(AO1149),"",Short3[[#This Row],[Adj Close]]/AO1149-1)</f>
        <v>-0.15719057517754809</v>
      </c>
      <c r="AT1148" s="40">
        <v>37053</v>
      </c>
      <c r="AU1148" s="42">
        <v>8.4171049999999994</v>
      </c>
      <c r="AV1148" s="39">
        <f>IF(ISBLANK(AU1149),"",Short5[[#This Row],[Adj Close]]/AU1149-1)</f>
        <v>-7.4549867088459565E-2</v>
      </c>
      <c r="AZ1148" s="40">
        <v>37053</v>
      </c>
      <c r="BA1148" s="42">
        <v>13.906243999999999</v>
      </c>
      <c r="BB1148" s="39">
        <f>IF(ISBLANK(BA1149),"",Short7[[#This Row],[Adj Close]]/BA1149-1)</f>
        <v>-0.10251579653552401</v>
      </c>
    </row>
    <row r="1149" spans="1:54" x14ac:dyDescent="0.25">
      <c r="A1149" s="40">
        <v>37046</v>
      </c>
      <c r="B1149" s="42">
        <v>1264.959961</v>
      </c>
      <c r="C1149" s="39">
        <f>IF(ISBLANK(B1150), "", GSPC[[#This Row],[Adj Close]]/B1150-1)</f>
        <v>3.4028864415533988E-3</v>
      </c>
      <c r="G1149" s="32">
        <v>37046</v>
      </c>
      <c r="H1149">
        <v>10.473328</v>
      </c>
      <c r="I1149" s="36">
        <f>IF(ISBLANK(H1150),"",Long1[[#This Row],[Adj Close]]/H1150-1)</f>
        <v>-8.65799800431577E-3</v>
      </c>
      <c r="P1149" s="40">
        <v>37046</v>
      </c>
      <c r="Q1149" s="38">
        <v>4.4488310000000002</v>
      </c>
      <c r="R1149" s="39">
        <f>IF(ISBLANK(Q1150),"",Long4[[#This Row],[Adj Close]]/Q1150-1)</f>
        <v>4.7527128111628514E-3</v>
      </c>
      <c r="V1149" s="40">
        <v>37046</v>
      </c>
      <c r="W1149" s="38">
        <v>10.975</v>
      </c>
      <c r="X1149" s="39">
        <f>IF(ISBLANK(W1150),"",Long6[[#This Row],[Adj Close]]/W1150-1)</f>
        <v>-1.3483146067415741E-2</v>
      </c>
      <c r="AE1149" s="32">
        <v>37046</v>
      </c>
      <c r="AF1149" s="47">
        <v>14.085372</v>
      </c>
      <c r="AG1149" s="36">
        <f>IF(ISBLANK(AF1150),"",Short0[[#This Row],[Adj Close]]/AF1150-1)</f>
        <v>1.2971378302246706E-3</v>
      </c>
      <c r="AH1149" s="40">
        <v>37046</v>
      </c>
      <c r="AI1149" s="42">
        <v>17.486483</v>
      </c>
      <c r="AJ1149" s="39">
        <f>IF(ISBLANK(AH1150),"",Short1[[#This Row],[Adj Close]]/AH1150-1)</f>
        <v>-0.99952788998083097</v>
      </c>
      <c r="AN1149" s="40">
        <v>37046</v>
      </c>
      <c r="AO1149" s="42">
        <v>11.596992999999999</v>
      </c>
      <c r="AP1149" s="39">
        <f>IF(ISBLANK(AO1150),"",Short3[[#This Row],[Adj Close]]/AO1150-1)</f>
        <v>-4.7770704820892629E-2</v>
      </c>
      <c r="AT1149" s="40">
        <v>37046</v>
      </c>
      <c r="AU1149" s="42">
        <v>9.0951470000000008</v>
      </c>
      <c r="AV1149" s="39">
        <f>IF(ISBLANK(AU1150),"",Short5[[#This Row],[Adj Close]]/AU1150-1)</f>
        <v>2.6385061401548837E-2</v>
      </c>
      <c r="AZ1149" s="40">
        <v>37046</v>
      </c>
      <c r="BA1149" s="42">
        <v>15.494695</v>
      </c>
      <c r="BB1149" s="39">
        <f>IF(ISBLANK(BA1150),"",Short7[[#This Row],[Adj Close]]/BA1150-1)</f>
        <v>-9.6590777243411141E-2</v>
      </c>
    </row>
    <row r="1150" spans="1:54" x14ac:dyDescent="0.25">
      <c r="A1150" s="40">
        <v>37039</v>
      </c>
      <c r="B1150" s="42">
        <v>1260.670044</v>
      </c>
      <c r="C1150" s="39">
        <f>IF(ISBLANK(B1151), "", GSPC[[#This Row],[Adj Close]]/B1151-1)</f>
        <v>-1.3475315401067611E-2</v>
      </c>
      <c r="G1150" s="32">
        <v>37039</v>
      </c>
      <c r="H1150">
        <v>10.564798</v>
      </c>
      <c r="I1150" s="36">
        <f>IF(ISBLANK(H1151),"",Long1[[#This Row],[Adj Close]]/H1151-1)</f>
        <v>1.1290486853068105E-2</v>
      </c>
      <c r="P1150" s="40">
        <v>37039</v>
      </c>
      <c r="Q1150" s="38">
        <v>4.4277870000000004</v>
      </c>
      <c r="R1150" s="39">
        <f>IF(ISBLANK(Q1151),"",Long4[[#This Row],[Adj Close]]/Q1151-1)</f>
        <v>1.0988198539114702E-3</v>
      </c>
      <c r="V1150" s="40">
        <v>37039</v>
      </c>
      <c r="W1150" s="38">
        <v>11.125</v>
      </c>
      <c r="X1150" s="39">
        <f>IF(ISBLANK(W1151),"",Long6[[#This Row],[Adj Close]]/W1151-1)</f>
        <v>-4.9145299145299082E-2</v>
      </c>
      <c r="AE1150" s="32">
        <v>37039</v>
      </c>
      <c r="AF1150" s="47">
        <v>14.067125000000001</v>
      </c>
      <c r="AG1150" s="36">
        <f>IF(ISBLANK(AF1151),"",Short0[[#This Row],[Adj Close]]/AF1151-1)</f>
        <v>5.531221232269945E-2</v>
      </c>
      <c r="AH1150" s="40">
        <v>37039</v>
      </c>
      <c r="AI1150" s="42">
        <v>15.120417</v>
      </c>
      <c r="AJ1150" s="39">
        <f>IF(ISBLANK(AH1151),"",Short1[[#This Row],[Adj Close]]/AH1151-1)</f>
        <v>-0.99959169321127672</v>
      </c>
      <c r="AN1150" s="40">
        <v>37039</v>
      </c>
      <c r="AO1150" s="42">
        <v>12.178782</v>
      </c>
      <c r="AP1150" s="39">
        <f>IF(ISBLANK(AO1151),"",Short3[[#This Row],[Adj Close]]/AO1151-1)</f>
        <v>3.4596440275515672E-2</v>
      </c>
      <c r="AT1150" s="40">
        <v>37039</v>
      </c>
      <c r="AU1150" s="42">
        <v>8.8613400000000002</v>
      </c>
      <c r="AV1150" s="39">
        <f>IF(ISBLANK(AU1151),"",Short5[[#This Row],[Adj Close]]/AU1151-1)</f>
        <v>2.1563017909465021E-2</v>
      </c>
      <c r="AZ1150" s="40">
        <v>37039</v>
      </c>
      <c r="BA1150" s="42">
        <v>17.151357999999998</v>
      </c>
      <c r="BB1150" s="39">
        <f>IF(ISBLANK(BA1151),"",Short7[[#This Row],[Adj Close]]/BA1151-1)</f>
        <v>-8.8555232633835024E-2</v>
      </c>
    </row>
    <row r="1151" spans="1:54" x14ac:dyDescent="0.25">
      <c r="A1151" s="40">
        <v>37032</v>
      </c>
      <c r="B1151" s="42">
        <v>1277.8900149999999</v>
      </c>
      <c r="C1151" s="39">
        <f>IF(ISBLANK(B1152), "", GSPC[[#This Row],[Adj Close]]/B1152-1)</f>
        <v>-1.0890388576059062E-2</v>
      </c>
      <c r="G1151" s="32">
        <v>37032</v>
      </c>
      <c r="H1151">
        <v>10.446847999999999</v>
      </c>
      <c r="I1151" s="36">
        <f>IF(ISBLANK(H1152),"",Long1[[#This Row],[Adj Close]]/H1152-1)</f>
        <v>-3.8759789780967169E-2</v>
      </c>
      <c r="P1151" s="40">
        <v>37032</v>
      </c>
      <c r="Q1151" s="38">
        <v>4.4229269999999996</v>
      </c>
      <c r="R1151" s="39">
        <f>IF(ISBLANK(Q1152),"",Long4[[#This Row],[Adj Close]]/Q1152-1)</f>
        <v>-2.6372039003876191E-2</v>
      </c>
      <c r="V1151" s="40">
        <v>37032</v>
      </c>
      <c r="W1151" s="38">
        <v>11.7</v>
      </c>
      <c r="X1151" s="39">
        <f>IF(ISBLANK(W1152),"",Long6[[#This Row],[Adj Close]]/W1152-1)</f>
        <v>4.0231162480551141E-2</v>
      </c>
      <c r="AE1151" s="32">
        <v>37032</v>
      </c>
      <c r="AF1151" s="47">
        <v>13.329822999999999</v>
      </c>
      <c r="AG1151" s="36">
        <f>IF(ISBLANK(AF1152),"",Short0[[#This Row],[Adj Close]]/AF1152-1)</f>
        <v>-0.15266831342331699</v>
      </c>
      <c r="AH1151" s="40">
        <v>37032</v>
      </c>
      <c r="AI1151" s="42">
        <v>17.114063000000002</v>
      </c>
      <c r="AJ1151" s="39">
        <f>IF(ISBLANK(AH1152),"",Short1[[#This Row],[Adj Close]]/AH1152-1)</f>
        <v>-0.99953777007427413</v>
      </c>
      <c r="AN1151" s="40">
        <v>37032</v>
      </c>
      <c r="AO1151" s="42">
        <v>11.771528999999999</v>
      </c>
      <c r="AP1151" s="39">
        <f>IF(ISBLANK(AO1152),"",Short3[[#This Row],[Adj Close]]/AO1152-1)</f>
        <v>5.0900076758413126E-2</v>
      </c>
      <c r="AT1151" s="40">
        <v>37032</v>
      </c>
      <c r="AU1151" s="42">
        <v>8.674296</v>
      </c>
      <c r="AV1151" s="39">
        <f>IF(ISBLANK(AU1152),"",Short5[[#This Row],[Adj Close]]/AU1152-1)</f>
        <v>-2.3683917592910442E-2</v>
      </c>
      <c r="AZ1151" s="40">
        <v>37032</v>
      </c>
      <c r="BA1151" s="42">
        <v>18.817769999999999</v>
      </c>
      <c r="BB1151" s="39">
        <f>IF(ISBLANK(BA1152),"",Short7[[#This Row],[Adj Close]]/BA1152-1)</f>
        <v>7.8168640172545656E-2</v>
      </c>
    </row>
    <row r="1152" spans="1:54" x14ac:dyDescent="0.25">
      <c r="A1152" s="40">
        <v>37025</v>
      </c>
      <c r="B1152" s="42">
        <v>1291.959961</v>
      </c>
      <c r="C1152" s="39">
        <f>IF(ISBLANK(B1153), "", GSPC[[#This Row],[Adj Close]]/B1153-1)</f>
        <v>3.716065680712477E-2</v>
      </c>
      <c r="G1152" s="32">
        <v>37025</v>
      </c>
      <c r="H1152">
        <v>10.868093</v>
      </c>
      <c r="I1152" s="36">
        <f>IF(ISBLANK(H1153),"",Long1[[#This Row],[Adj Close]]/H1153-1)</f>
        <v>2.6136322006904411E-2</v>
      </c>
      <c r="P1152" s="40">
        <v>37025</v>
      </c>
      <c r="Q1152" s="38">
        <v>4.5427280000000003</v>
      </c>
      <c r="R1152" s="39">
        <f>IF(ISBLANK(Q1153),"",Long4[[#This Row],[Adj Close]]/Q1153-1)</f>
        <v>2.0363570367748274E-2</v>
      </c>
      <c r="V1152" s="40">
        <v>37025</v>
      </c>
      <c r="W1152" s="38">
        <v>11.2475</v>
      </c>
      <c r="X1152" s="39">
        <f>IF(ISBLANK(W1153),"",Long6[[#This Row],[Adj Close]]/W1153-1)</f>
        <v>7.3747016706444013E-2</v>
      </c>
      <c r="AE1152" s="32">
        <v>37025</v>
      </c>
      <c r="AF1152" s="47">
        <v>15.731529</v>
      </c>
      <c r="AG1152" s="36">
        <f>IF(ISBLANK(AF1153),"",Short0[[#This Row],[Adj Close]]/AF1153-1)</f>
        <v>-4.6185512843379684E-3</v>
      </c>
      <c r="AH1152" s="40">
        <v>37025</v>
      </c>
      <c r="AI1152" s="42">
        <v>15.722432</v>
      </c>
      <c r="AJ1152" s="39">
        <f>IF(ISBLANK(AH1153),"",Short1[[#This Row],[Adj Close]]/AH1153-1)</f>
        <v>-0.99957527602787832</v>
      </c>
      <c r="AN1152" s="40">
        <v>37025</v>
      </c>
      <c r="AO1152" s="42">
        <v>11.201378</v>
      </c>
      <c r="AP1152" s="39">
        <f>IF(ISBLANK(AO1153),"",Short3[[#This Row],[Adj Close]]/AO1153-1)</f>
        <v>3.7356636658951947E-2</v>
      </c>
      <c r="AT1152" s="40">
        <v>37025</v>
      </c>
      <c r="AU1152" s="42">
        <v>8.8847210000000008</v>
      </c>
      <c r="AV1152" s="39">
        <f>IF(ISBLANK(AU1153),"",Short5[[#This Row],[Adj Close]]/AU1153-1)</f>
        <v>4.1095930540491654E-2</v>
      </c>
      <c r="AZ1152" s="40">
        <v>37025</v>
      </c>
      <c r="BA1152" s="42">
        <v>17.453457</v>
      </c>
      <c r="BB1152" s="39">
        <f>IF(ISBLANK(BA1153),"",Short7[[#This Row],[Adj Close]]/BA1153-1)</f>
        <v>0.10555538276976284</v>
      </c>
    </row>
    <row r="1153" spans="1:54" x14ac:dyDescent="0.25">
      <c r="A1153" s="40">
        <v>37018</v>
      </c>
      <c r="B1153" s="42">
        <v>1245.670044</v>
      </c>
      <c r="C1153" s="39">
        <f>IF(ISBLANK(B1154), "", GSPC[[#This Row],[Adj Close]]/B1154-1)</f>
        <v>-1.6532272165847517E-2</v>
      </c>
      <c r="G1153" s="32">
        <v>37018</v>
      </c>
      <c r="H1153">
        <v>10.591276000000001</v>
      </c>
      <c r="I1153" s="36">
        <f>IF(ISBLANK(H1154),"",Long1[[#This Row],[Adj Close]]/H1154-1)</f>
        <v>4.7619085300341757E-2</v>
      </c>
      <c r="P1153" s="40">
        <v>37018</v>
      </c>
      <c r="Q1153" s="38">
        <v>4.4520679999999997</v>
      </c>
      <c r="R1153" s="39">
        <f>IF(ISBLANK(Q1154),"",Long4[[#This Row],[Adj Close]]/Q1154-1)</f>
        <v>-1.9607333630324186E-2</v>
      </c>
      <c r="V1153" s="40">
        <v>37018</v>
      </c>
      <c r="W1153" s="38">
        <v>10.475</v>
      </c>
      <c r="X1153" s="39">
        <f>IF(ISBLANK(W1154),"",Long6[[#This Row],[Adj Close]]/W1154-1)</f>
        <v>-5.5242390078917736E-2</v>
      </c>
      <c r="AE1153" s="32">
        <v>37018</v>
      </c>
      <c r="AF1153" s="47">
        <v>15.804523</v>
      </c>
      <c r="AG1153" s="36">
        <f>IF(ISBLANK(AF1154),"",Short0[[#This Row],[Adj Close]]/AF1154-1)</f>
        <v>-3.1026956656567406E-2</v>
      </c>
      <c r="AH1153" s="40">
        <v>37018</v>
      </c>
      <c r="AI1153" s="42">
        <v>14.420392</v>
      </c>
      <c r="AJ1153" s="39">
        <f>IF(ISBLANK(AH1154),"",Short1[[#This Row],[Adj Close]]/AH1154-1)</f>
        <v>-0.99961037550998355</v>
      </c>
      <c r="AN1153" s="40">
        <v>37018</v>
      </c>
      <c r="AO1153" s="42">
        <v>10.798000999999999</v>
      </c>
      <c r="AP1153" s="39">
        <f>IF(ISBLANK(AO1154),"",Short3[[#This Row],[Adj Close]]/AO1154-1)</f>
        <v>3.4943972328909334E-2</v>
      </c>
      <c r="AT1153" s="40">
        <v>37018</v>
      </c>
      <c r="AU1153" s="42">
        <v>8.534008</v>
      </c>
      <c r="AV1153" s="39">
        <f>IF(ISBLANK(AU1154),"",Short5[[#This Row],[Adj Close]]/AU1154-1)</f>
        <v>-7.5168848716340109E-2</v>
      </c>
      <c r="AZ1153" s="40">
        <v>37018</v>
      </c>
      <c r="BA1153" s="42">
        <v>15.787049</v>
      </c>
      <c r="BB1153" s="39">
        <f>IF(ISBLANK(BA1154),"",Short7[[#This Row],[Adj Close]]/BA1154-1)</f>
        <v>6.8365436844337601E-3</v>
      </c>
    </row>
    <row r="1154" spans="1:54" x14ac:dyDescent="0.25">
      <c r="A1154" s="40">
        <v>37011</v>
      </c>
      <c r="B1154" s="42">
        <v>1266.6099850000001</v>
      </c>
      <c r="C1154" s="39">
        <f>IF(ISBLANK(B1155), "", GSPC[[#This Row],[Adj Close]]/B1155-1)</f>
        <v>1.0821543808901879E-2</v>
      </c>
      <c r="G1154" s="32">
        <v>37011</v>
      </c>
      <c r="H1154">
        <v>10.109854</v>
      </c>
      <c r="I1154" s="36">
        <f>IF(ISBLANK(H1155),"",Long1[[#This Row],[Adj Close]]/H1155-1)</f>
        <v>1.6949299164952913E-2</v>
      </c>
      <c r="P1154" s="40">
        <v>37011</v>
      </c>
      <c r="Q1154" s="38">
        <v>4.5411070000000002</v>
      </c>
      <c r="R1154" s="39">
        <f>IF(ISBLANK(Q1155),"",Long4[[#This Row],[Adj Close]]/Q1155-1)</f>
        <v>3.5773008141581908E-3</v>
      </c>
      <c r="V1154" s="40">
        <v>37011</v>
      </c>
      <c r="W1154" s="38">
        <v>11.0875</v>
      </c>
      <c r="X1154" s="39">
        <f>IF(ISBLANK(W1155),"",Long6[[#This Row],[Adj Close]]/W1155-1)</f>
        <v>7.9545454545455474E-3</v>
      </c>
      <c r="AE1154" s="32">
        <v>37011</v>
      </c>
      <c r="AF1154" s="47">
        <v>16.310590999999999</v>
      </c>
      <c r="AG1154" s="36">
        <f>IF(ISBLANK(AF1155),"",Short0[[#This Row],[Adj Close]]/AF1155-1)</f>
        <v>-4.4550699874466027E-3</v>
      </c>
      <c r="AH1154" s="40">
        <v>37011</v>
      </c>
      <c r="AI1154" s="42">
        <v>15.834432</v>
      </c>
      <c r="AJ1154" s="39">
        <f>IF(ISBLANK(AH1155),"",Short1[[#This Row],[Adj Close]]/AH1155-1)</f>
        <v>-0.99957208863906599</v>
      </c>
      <c r="AN1154" s="40">
        <v>37011</v>
      </c>
      <c r="AO1154" s="42">
        <v>10.433415999999999</v>
      </c>
      <c r="AP1154" s="39">
        <f>IF(ISBLANK(AO1155),"",Short3[[#This Row],[Adj Close]]/AO1155-1)</f>
        <v>3.0651395497518052E-2</v>
      </c>
      <c r="AT1154" s="40">
        <v>37011</v>
      </c>
      <c r="AU1154" s="42">
        <v>9.2276389999999999</v>
      </c>
      <c r="AV1154" s="39">
        <f>IF(ISBLANK(AU1155),"",Short5[[#This Row],[Adj Close]]/AU1155-1)</f>
        <v>-2.0678833662245211E-2</v>
      </c>
      <c r="AZ1154" s="40">
        <v>37011</v>
      </c>
      <c r="BA1154" s="42">
        <v>15.679853</v>
      </c>
      <c r="BB1154" s="39">
        <f>IF(ISBLANK(BA1155),"",Short7[[#This Row],[Adj Close]]/BA1155-1)</f>
        <v>-3.4213433071441424E-2</v>
      </c>
    </row>
    <row r="1155" spans="1:54" x14ac:dyDescent="0.25">
      <c r="A1155" s="40">
        <v>37004</v>
      </c>
      <c r="B1155" s="42">
        <v>1253.0500489999999</v>
      </c>
      <c r="C1155" s="39">
        <f>IF(ISBLANK(B1156), "", GSPC[[#This Row],[Adj Close]]/B1156-1)</f>
        <v>8.1015536549509104E-3</v>
      </c>
      <c r="G1155" s="32">
        <v>37004</v>
      </c>
      <c r="H1155">
        <v>9.9413549999999997</v>
      </c>
      <c r="I1155" s="36">
        <f>IF(ISBLANK(H1156),"",Long1[[#This Row],[Adj Close]]/H1156-1)</f>
        <v>9.6941851100007526E-4</v>
      </c>
      <c r="P1155" s="40">
        <v>37004</v>
      </c>
      <c r="Q1155" s="38">
        <v>4.5249199999999998</v>
      </c>
      <c r="R1155" s="39">
        <f>IF(ISBLANK(Q1156),"",Long4[[#This Row],[Adj Close]]/Q1156-1)</f>
        <v>-3.5788924874180505E-4</v>
      </c>
      <c r="V1155" s="40">
        <v>37004</v>
      </c>
      <c r="W1155" s="38">
        <v>11</v>
      </c>
      <c r="X1155" s="39">
        <f>IF(ISBLANK(W1156),"",Long6[[#This Row],[Adj Close]]/W1156-1)</f>
        <v>8.9108910891089188E-2</v>
      </c>
      <c r="AE1155" s="32">
        <v>37004</v>
      </c>
      <c r="AF1155" s="47">
        <v>16.383581</v>
      </c>
      <c r="AG1155" s="36">
        <f>IF(ISBLANK(AF1156),"",Short0[[#This Row],[Adj Close]]/AF1156-1)</f>
        <v>3.8871291753196591E-2</v>
      </c>
      <c r="AH1155" s="40">
        <v>37004</v>
      </c>
      <c r="AI1155" s="42">
        <v>15.565630000000001</v>
      </c>
      <c r="AJ1155" s="39">
        <f>IF(ISBLANK(AH1156),"",Short1[[#This Row],[Adj Close]]/AH1156-1)</f>
        <v>-0.99957927318431228</v>
      </c>
      <c r="AN1155" s="40">
        <v>37004</v>
      </c>
      <c r="AO1155" s="42">
        <v>10.123127999999999</v>
      </c>
      <c r="AP1155" s="39">
        <f>IF(ISBLANK(AO1156),"",Short3[[#This Row],[Adj Close]]/AO1156-1)</f>
        <v>1.9194883792468254E-3</v>
      </c>
      <c r="AT1155" s="40">
        <v>37004</v>
      </c>
      <c r="AU1155" s="42">
        <v>9.422485</v>
      </c>
      <c r="AV1155" s="39">
        <f>IF(ISBLANK(AU1156),"",Short5[[#This Row],[Adj Close]]/AU1156-1)</f>
        <v>-3.5115008637129685E-2</v>
      </c>
      <c r="AZ1155" s="40">
        <v>37004</v>
      </c>
      <c r="BA1155" s="42">
        <v>16.235319</v>
      </c>
      <c r="BB1155" s="39">
        <f>IF(ISBLANK(BA1156),"",Short7[[#This Row],[Adj Close]]/BA1156-1)</f>
        <v>0.27175534273622648</v>
      </c>
    </row>
    <row r="1156" spans="1:54" x14ac:dyDescent="0.25">
      <c r="A1156" s="40">
        <v>36997</v>
      </c>
      <c r="B1156" s="42">
        <v>1242.9799800000001</v>
      </c>
      <c r="C1156" s="39">
        <f>IF(ISBLANK(B1157), "", GSPC[[#This Row],[Adj Close]]/B1157-1)</f>
        <v>5.0257693282636406E-2</v>
      </c>
      <c r="G1156" s="32">
        <v>36997</v>
      </c>
      <c r="H1156">
        <v>9.9317270000000004</v>
      </c>
      <c r="I1156" s="36">
        <f>IF(ISBLANK(H1157),"",Long1[[#This Row],[Adj Close]]/H1157-1)</f>
        <v>1.8011154150108455E-2</v>
      </c>
      <c r="P1156" s="40">
        <v>36997</v>
      </c>
      <c r="Q1156" s="38">
        <v>4.5265399999999998</v>
      </c>
      <c r="R1156" s="39">
        <f>IF(ISBLANK(Q1157),"",Long4[[#This Row],[Adj Close]]/Q1157-1)</f>
        <v>5.0339022261699728E-2</v>
      </c>
      <c r="V1156" s="40">
        <v>36997</v>
      </c>
      <c r="W1156" s="38">
        <v>10.1</v>
      </c>
      <c r="X1156" s="39">
        <f>IF(ISBLANK(W1157),"",Long6[[#This Row],[Adj Close]]/W1157-1)</f>
        <v>4.663212435233155E-2</v>
      </c>
      <c r="AE1156" s="32">
        <v>36997</v>
      </c>
      <c r="AF1156" s="47">
        <v>15.770559</v>
      </c>
      <c r="AG1156" s="36">
        <f>IF(ISBLANK(AF1157),"",Short0[[#This Row],[Adj Close]]/AF1157-1)</f>
        <v>6.3222912861891745E-2</v>
      </c>
      <c r="AH1156" s="40">
        <v>36997</v>
      </c>
      <c r="AI1156" s="42">
        <v>15.212821999999999</v>
      </c>
      <c r="AJ1156" s="39">
        <f>IF(ISBLANK(AH1157),"",Short1[[#This Row],[Adj Close]]/AH1157-1)</f>
        <v>-0.99958873149499861</v>
      </c>
      <c r="AN1156" s="40">
        <v>36997</v>
      </c>
      <c r="AO1156" s="42">
        <v>10.103733999999999</v>
      </c>
      <c r="AP1156" s="39">
        <f>IF(ISBLANK(AO1157),"",Short3[[#This Row],[Adj Close]]/AO1157-1)</f>
        <v>3.2091811192096253E-2</v>
      </c>
      <c r="AT1156" s="40">
        <v>36997</v>
      </c>
      <c r="AU1156" s="42">
        <v>9.7653970000000001</v>
      </c>
      <c r="AV1156" s="39">
        <f>IF(ISBLANK(AU1157),"",Short5[[#This Row],[Adj Close]]/AU1157-1)</f>
        <v>-3.6154244978212402E-2</v>
      </c>
      <c r="AZ1156" s="40">
        <v>36997</v>
      </c>
      <c r="BA1156" s="42">
        <v>12.766071</v>
      </c>
      <c r="BB1156" s="39">
        <f>IF(ISBLANK(BA1157),"",Short7[[#This Row],[Adj Close]]/BA1157-1)</f>
        <v>0.39065832697522285</v>
      </c>
    </row>
    <row r="1157" spans="1:54" x14ac:dyDescent="0.25">
      <c r="A1157" s="40">
        <v>36990</v>
      </c>
      <c r="B1157" s="42">
        <v>1183.5</v>
      </c>
      <c r="C1157" s="39">
        <f>IF(ISBLANK(B1158), "", GSPC[[#This Row],[Adj Close]]/B1158-1)</f>
        <v>4.880226807571364E-2</v>
      </c>
      <c r="G1157" s="32">
        <v>36990</v>
      </c>
      <c r="H1157">
        <v>9.7560099999999998</v>
      </c>
      <c r="I1157" s="36">
        <f>IF(ISBLANK(H1158),"",Long1[[#This Row],[Adj Close]]/H1158-1)</f>
        <v>4.3243332836092829E-2</v>
      </c>
      <c r="P1157" s="40">
        <v>36990</v>
      </c>
      <c r="Q1157" s="38">
        <v>4.3095990000000004</v>
      </c>
      <c r="R1157" s="39">
        <f>IF(ISBLANK(Q1158),"",Long4[[#This Row],[Adj Close]]/Q1158-1)</f>
        <v>5.2589170658410733E-2</v>
      </c>
      <c r="V1157" s="40">
        <v>36990</v>
      </c>
      <c r="W1157" s="38">
        <v>9.65</v>
      </c>
      <c r="X1157" s="39">
        <f>IF(ISBLANK(W1158),"",Long6[[#This Row],[Adj Close]]/W1158-1)</f>
        <v>9.8150782361308808E-2</v>
      </c>
      <c r="AE1157" s="32">
        <v>36990</v>
      </c>
      <c r="AF1157" s="47">
        <v>14.832787</v>
      </c>
      <c r="AG1157" s="36">
        <f>IF(ISBLANK(AF1158),"",Short0[[#This Row],[Adj Close]]/AF1158-1)</f>
        <v>7.8820877596620598E-2</v>
      </c>
      <c r="AH1157" s="40">
        <v>36990</v>
      </c>
      <c r="AI1157" s="42">
        <v>13.748378000000001</v>
      </c>
      <c r="AJ1157" s="39">
        <f>IF(ISBLANK(AH1158),"",Short1[[#This Row],[Adj Close]]/AH1158-1)</f>
        <v>-0.99962825141281131</v>
      </c>
      <c r="AN1157" s="40">
        <v>36990</v>
      </c>
      <c r="AO1157" s="42">
        <v>9.7895690000000002</v>
      </c>
      <c r="AP1157" s="39">
        <f>IF(ISBLANK(AO1158),"",Short3[[#This Row],[Adj Close]]/AO1158-1)</f>
        <v>2.3935306195238315E-2</v>
      </c>
      <c r="AT1157" s="40">
        <v>36990</v>
      </c>
      <c r="AU1157" s="42">
        <v>10.131701</v>
      </c>
      <c r="AV1157" s="39">
        <f>IF(ISBLANK(AU1158),"",Short5[[#This Row],[Adj Close]]/AU1158-1)</f>
        <v>2.6046158451641155E-2</v>
      </c>
      <c r="AZ1157" s="40">
        <v>36990</v>
      </c>
      <c r="BA1157" s="42">
        <v>9.1798760000000001</v>
      </c>
      <c r="BB1157" s="39">
        <f>IF(ISBLANK(BA1158),"",Short7[[#This Row],[Adj Close]]/BA1158-1)</f>
        <v>-2.1298871216117621E-2</v>
      </c>
    </row>
    <row r="1158" spans="1:54" x14ac:dyDescent="0.25">
      <c r="A1158" s="40">
        <v>36983</v>
      </c>
      <c r="B1158" s="42">
        <v>1128.4300539999999</v>
      </c>
      <c r="C1158" s="39">
        <f>IF(ISBLANK(B1159), "", GSPC[[#This Row],[Adj Close]]/B1159-1)</f>
        <v>-2.7492095532867689E-2</v>
      </c>
      <c r="G1158" s="32">
        <v>36983</v>
      </c>
      <c r="H1158">
        <v>9.3516150000000007</v>
      </c>
      <c r="I1158" s="36">
        <f>IF(ISBLANK(H1159),"",Long1[[#This Row],[Adj Close]]/H1159-1)</f>
        <v>1.1819691760979634E-2</v>
      </c>
      <c r="P1158" s="40">
        <v>36983</v>
      </c>
      <c r="Q1158" s="38">
        <v>4.094284</v>
      </c>
      <c r="R1158" s="39">
        <f>IF(ISBLANK(Q1159),"",Long4[[#This Row],[Adj Close]]/Q1159-1)</f>
        <v>-2.3551897216290363E-2</v>
      </c>
      <c r="V1158" s="40">
        <v>36983</v>
      </c>
      <c r="W1158" s="38">
        <v>8.7874999999999996</v>
      </c>
      <c r="X1158" s="39">
        <f>IF(ISBLANK(W1159),"",Long6[[#This Row],[Adj Close]]/W1159-1)</f>
        <v>-9.5801634263174007E-3</v>
      </c>
      <c r="AE1158" s="32">
        <v>36983</v>
      </c>
      <c r="AF1158" s="47">
        <v>13.749072999999999</v>
      </c>
      <c r="AG1158" s="36">
        <f>IF(ISBLANK(AF1159),"",Short0[[#This Row],[Adj Close]]/AF1159-1)</f>
        <v>-5.469088507937625E-2</v>
      </c>
      <c r="AH1158" s="40">
        <v>36983</v>
      </c>
      <c r="AI1158" s="42">
        <v>13.297568999999999</v>
      </c>
      <c r="AJ1158" s="39">
        <f>IF(ISBLANK(AH1159),"",Short1[[#This Row],[Adj Close]]/AH1159-1)</f>
        <v>-0.99964037297165731</v>
      </c>
      <c r="AN1158" s="40">
        <v>36983</v>
      </c>
      <c r="AO1158" s="42">
        <v>9.5607299999999995</v>
      </c>
      <c r="AP1158" s="39">
        <f>IF(ISBLANK(AO1159),"",Short3[[#This Row],[Adj Close]]/AO1159-1)</f>
        <v>-4.4771803816704536E-2</v>
      </c>
      <c r="AT1158" s="40">
        <v>36983</v>
      </c>
      <c r="AU1158" s="42">
        <v>9.8745080000000005</v>
      </c>
      <c r="AV1158" s="39">
        <f>IF(ISBLANK(AU1159),"",Short5[[#This Row],[Adj Close]]/AU1159-1)</f>
        <v>3.0080689327832477E-2</v>
      </c>
      <c r="AZ1158" s="40">
        <v>36983</v>
      </c>
      <c r="BA1158" s="42">
        <v>9.3796520000000001</v>
      </c>
      <c r="BB1158" s="39">
        <f>IF(ISBLANK(BA1159),"",Short7[[#This Row],[Adj Close]]/BA1159-1)</f>
        <v>-6.6666374781782833E-2</v>
      </c>
    </row>
    <row r="1159" spans="1:54" x14ac:dyDescent="0.25">
      <c r="A1159" s="40">
        <v>36976</v>
      </c>
      <c r="B1159" s="42">
        <v>1160.329956</v>
      </c>
      <c r="C1159" s="39">
        <f>IF(ISBLANK(B1160), "", GSPC[[#This Row],[Adj Close]]/B1160-1)</f>
        <v>1.7985138828900959E-2</v>
      </c>
      <c r="G1159" s="32">
        <v>36976</v>
      </c>
      <c r="H1159">
        <v>9.2423730000000006</v>
      </c>
      <c r="I1159" s="36">
        <f>IF(ISBLANK(H1160),"",Long1[[#This Row],[Adj Close]]/H1160-1)</f>
        <v>-1.5170472417787684E-2</v>
      </c>
      <c r="P1159" s="40">
        <v>36976</v>
      </c>
      <c r="Q1159" s="38">
        <v>4.1930379999999996</v>
      </c>
      <c r="R1159" s="39">
        <f>IF(ISBLANK(Q1160),"",Long4[[#This Row],[Adj Close]]/Q1160-1)</f>
        <v>4.6547222537030031E-3</v>
      </c>
      <c r="V1159" s="40">
        <v>36976</v>
      </c>
      <c r="W1159" s="38">
        <v>8.8725000000000005</v>
      </c>
      <c r="X1159" s="39">
        <f>IF(ISBLANK(W1160),"",Long6[[#This Row],[Adj Close]]/W1160-1)</f>
        <v>0.10940919037199137</v>
      </c>
      <c r="AE1159" s="32">
        <v>36976</v>
      </c>
      <c r="AF1159" s="47">
        <v>14.544525999999999</v>
      </c>
      <c r="AG1159" s="36">
        <f>IF(ISBLANK(AF1160),"",Short0[[#This Row],[Adj Close]]/AF1160-1)</f>
        <v>2.8114420529254724E-2</v>
      </c>
      <c r="AH1159" s="40">
        <v>36976</v>
      </c>
      <c r="AI1159" s="42">
        <v>10.069076000000001</v>
      </c>
      <c r="AJ1159" s="39">
        <f>IF(ISBLANK(AH1160),"",Short1[[#This Row],[Adj Close]]/AH1160-1)</f>
        <v>-0.99972763461278369</v>
      </c>
      <c r="AN1159" s="40">
        <v>36976</v>
      </c>
      <c r="AO1159" s="42">
        <v>10.008844</v>
      </c>
      <c r="AP1159" s="39">
        <f>IF(ISBLANK(AO1160),"",Short3[[#This Row],[Adj Close]]/AO1160-1)</f>
        <v>0.1760687834119663</v>
      </c>
      <c r="AT1159" s="40">
        <v>36976</v>
      </c>
      <c r="AU1159" s="42">
        <v>9.5861499999999999</v>
      </c>
      <c r="AV1159" s="39">
        <f>IF(ISBLANK(AU1160),"",Short5[[#This Row],[Adj Close]]/AU1160-1)</f>
        <v>-6.4618354547865131E-3</v>
      </c>
      <c r="AZ1159" s="40">
        <v>36976</v>
      </c>
      <c r="BA1159" s="42">
        <v>10.049624</v>
      </c>
      <c r="BB1159" s="39">
        <f>IF(ISBLANK(BA1160),"",Short7[[#This Row],[Adj Close]]/BA1160-1)</f>
        <v>0.41025621595436945</v>
      </c>
    </row>
    <row r="1160" spans="1:54" x14ac:dyDescent="0.25">
      <c r="A1160" s="40">
        <v>36969</v>
      </c>
      <c r="B1160" s="42">
        <v>1139.829956</v>
      </c>
      <c r="C1160" s="39">
        <f>IF(ISBLANK(B1161), "", GSPC[[#This Row],[Adj Close]]/B1161-1)</f>
        <v>-9.3001249252920859E-3</v>
      </c>
      <c r="G1160" s="32">
        <v>36969</v>
      </c>
      <c r="H1160">
        <v>9.3847439999999995</v>
      </c>
      <c r="I1160" s="36">
        <f>IF(ISBLANK(H1161),"",Long1[[#This Row],[Adj Close]]/H1161-1)</f>
        <v>-4.0334261154820861E-2</v>
      </c>
      <c r="P1160" s="40">
        <v>36969</v>
      </c>
      <c r="Q1160" s="38">
        <v>4.1736110000000002</v>
      </c>
      <c r="R1160" s="39">
        <f>IF(ISBLANK(Q1161),"",Long4[[#This Row],[Adj Close]]/Q1161-1)</f>
        <v>1.9417387986753631E-2</v>
      </c>
      <c r="V1160" s="40">
        <v>36969</v>
      </c>
      <c r="W1160" s="38">
        <v>7.9974999999999996</v>
      </c>
      <c r="X1160" s="39">
        <f>IF(ISBLANK(W1161),"",Long6[[#This Row],[Adj Close]]/W1161-1)</f>
        <v>-3.0606060606060637E-2</v>
      </c>
      <c r="AE1160" s="32">
        <v>36969</v>
      </c>
      <c r="AF1160" s="47">
        <v>14.146796999999999</v>
      </c>
      <c r="AG1160" s="36">
        <f>IF(ISBLANK(AF1161),"",Short0[[#This Row],[Adj Close]]/AF1161-1)</f>
        <v>0.12966201883169681</v>
      </c>
      <c r="AH1160" s="40">
        <v>36969</v>
      </c>
      <c r="AI1160" s="42">
        <v>10.864296</v>
      </c>
      <c r="AJ1160" s="39">
        <f>IF(ISBLANK(AH1161),"",Short1[[#This Row],[Adj Close]]/AH1161-1)</f>
        <v>-0.99970606850278665</v>
      </c>
      <c r="AN1160" s="40">
        <v>36969</v>
      </c>
      <c r="AO1160" s="42">
        <v>8.5104240000000004</v>
      </c>
      <c r="AP1160" s="39">
        <f>IF(ISBLANK(AO1161),"",Short3[[#This Row],[Adj Close]]/AO1161-1)</f>
        <v>1.7592593921149868E-2</v>
      </c>
      <c r="AT1160" s="40">
        <v>36969</v>
      </c>
      <c r="AU1160" s="42">
        <v>9.6484970000000008</v>
      </c>
      <c r="AV1160" s="39">
        <f>IF(ISBLANK(AU1161),"",Short5[[#This Row],[Adj Close]]/AU1161-1)</f>
        <v>-2.2248378478209152E-2</v>
      </c>
      <c r="AZ1160" s="40">
        <v>36969</v>
      </c>
      <c r="BA1160" s="42">
        <v>7.1260979999999998</v>
      </c>
      <c r="BB1160" s="39">
        <f>IF(ISBLANK(BA1161),"",Short7[[#This Row],[Adj Close]]/BA1161-1)</f>
        <v>3.9999894921466828E-2</v>
      </c>
    </row>
    <row r="1161" spans="1:54" x14ac:dyDescent="0.25">
      <c r="A1161" s="40">
        <v>36962</v>
      </c>
      <c r="B1161" s="42">
        <v>1150.530029</v>
      </c>
      <c r="C1161" s="39">
        <f>IF(ISBLANK(B1162), "", GSPC[[#This Row],[Adj Close]]/B1162-1)</f>
        <v>-6.7203395471980842E-2</v>
      </c>
      <c r="G1161" s="32">
        <v>36962</v>
      </c>
      <c r="H1161">
        <v>9.7791800000000002</v>
      </c>
      <c r="I1161" s="36">
        <f>IF(ISBLANK(H1162),"",Long1[[#This Row],[Adj Close]]/H1162-1)</f>
        <v>-6.4025352068314278E-3</v>
      </c>
      <c r="P1161" s="40">
        <v>36962</v>
      </c>
      <c r="Q1161" s="38">
        <v>4.0941140000000003</v>
      </c>
      <c r="R1161" s="39">
        <f>IF(ISBLANK(Q1162),"",Long4[[#This Row],[Adj Close]]/Q1162-1)</f>
        <v>-6.2800678317464942E-2</v>
      </c>
      <c r="V1161" s="40">
        <v>36962</v>
      </c>
      <c r="W1161" s="38">
        <v>8.25</v>
      </c>
      <c r="X1161" s="39">
        <f>IF(ISBLANK(W1162),"",Long6[[#This Row],[Adj Close]]/W1162-1)</f>
        <v>-0.13043478260869568</v>
      </c>
      <c r="AE1161" s="32">
        <v>36962</v>
      </c>
      <c r="AF1161" s="47">
        <v>12.523035</v>
      </c>
      <c r="AG1161" s="36">
        <f>IF(ISBLANK(AF1162),"",Short0[[#This Row],[Adj Close]]/AF1162-1)</f>
        <v>-4.7988816427548264E-2</v>
      </c>
      <c r="AH1161" s="40">
        <v>36962</v>
      </c>
      <c r="AI1161" s="42">
        <v>11.471918000000001</v>
      </c>
      <c r="AJ1161" s="39">
        <f>IF(ISBLANK(AH1162),"",Short1[[#This Row],[Adj Close]]/AH1162-1)</f>
        <v>-0.99968957061290764</v>
      </c>
      <c r="AN1161" s="40">
        <v>36962</v>
      </c>
      <c r="AO1161" s="42">
        <v>8.3632919999999995</v>
      </c>
      <c r="AP1161" s="39">
        <f>IF(ISBLANK(AO1162),"",Short3[[#This Row],[Adj Close]]/AO1162-1)</f>
        <v>-2.0408019840876701E-2</v>
      </c>
      <c r="AT1161" s="40">
        <v>36962</v>
      </c>
      <c r="AU1161" s="42">
        <v>9.8680450000000004</v>
      </c>
      <c r="AV1161" s="39">
        <f>IF(ISBLANK(AU1162),"",Short5[[#This Row],[Adj Close]]/AU1162-1)</f>
        <v>-9.2340670550047355E-2</v>
      </c>
      <c r="AZ1161" s="40">
        <v>36962</v>
      </c>
      <c r="BA1161" s="42">
        <v>6.8520180000000002</v>
      </c>
      <c r="BB1161" s="39">
        <f>IF(ISBLANK(BA1162),"",Short7[[#This Row],[Adj Close]]/BA1162-1)</f>
        <v>-0.20774635185034451</v>
      </c>
    </row>
    <row r="1162" spans="1:54" x14ac:dyDescent="0.25">
      <c r="A1162" s="40">
        <v>36955</v>
      </c>
      <c r="B1162" s="42">
        <v>1233.420044</v>
      </c>
      <c r="C1162" s="39">
        <f>IF(ISBLANK(B1163), "", GSPC[[#This Row],[Adj Close]]/B1163-1)</f>
        <v>-6.1580155791429725E-4</v>
      </c>
      <c r="G1162" s="32">
        <v>36955</v>
      </c>
      <c r="H1162">
        <v>9.8421950000000002</v>
      </c>
      <c r="I1162" s="36">
        <f>IF(ISBLANK(H1163),"",Long1[[#This Row],[Adj Close]]/H1163-1)</f>
        <v>1.3702218050215986E-2</v>
      </c>
      <c r="P1162" s="40">
        <v>36955</v>
      </c>
      <c r="Q1162" s="38">
        <v>4.3684560000000001</v>
      </c>
      <c r="R1162" s="39">
        <f>IF(ISBLANK(Q1163),"",Long4[[#This Row],[Adj Close]]/Q1163-1)</f>
        <v>3.1238691020685216E-2</v>
      </c>
      <c r="V1162" s="40">
        <v>36955</v>
      </c>
      <c r="W1162" s="38">
        <v>9.4875000000000007</v>
      </c>
      <c r="X1162" s="39">
        <f>IF(ISBLANK(W1163),"",Long6[[#This Row],[Adj Close]]/W1163-1)</f>
        <v>0.11322968612496331</v>
      </c>
      <c r="AE1162" s="32">
        <v>36955</v>
      </c>
      <c r="AF1162" s="47">
        <v>13.154294</v>
      </c>
      <c r="AG1162" s="36">
        <f>IF(ISBLANK(AF1163),"",Short0[[#This Row],[Adj Close]]/AF1163-1)</f>
        <v>9.8041082156636872E-3</v>
      </c>
      <c r="AH1162" s="40">
        <v>36955</v>
      </c>
      <c r="AI1162" s="42">
        <v>13.160359</v>
      </c>
      <c r="AJ1162" s="39">
        <f>IF(ISBLANK(AH1163),"",Short1[[#This Row],[Adj Close]]/AH1163-1)</f>
        <v>-0.99964381403594238</v>
      </c>
      <c r="AN1162" s="40">
        <v>36955</v>
      </c>
      <c r="AO1162" s="42">
        <v>8.5375259999999997</v>
      </c>
      <c r="AP1162" s="39">
        <f>IF(ISBLANK(AO1163),"",Short3[[#This Row],[Adj Close]]/AO1163-1)</f>
        <v>-6.1302711059464166E-2</v>
      </c>
      <c r="AT1162" s="40">
        <v>36955</v>
      </c>
      <c r="AU1162" s="42">
        <v>10.871969999999999</v>
      </c>
      <c r="AV1162" s="39">
        <f>IF(ISBLANK(AU1163),"",Short5[[#This Row],[Adj Close]]/AU1163-1)</f>
        <v>-2.1431220010059704E-3</v>
      </c>
      <c r="AZ1162" s="40">
        <v>36955</v>
      </c>
      <c r="BA1162" s="42">
        <v>8.6487680000000005</v>
      </c>
      <c r="BB1162" s="39">
        <f>IF(ISBLANK(BA1163),"",Short7[[#This Row],[Adj Close]]/BA1163-1)</f>
        <v>-5.9602715253894489E-2</v>
      </c>
    </row>
    <row r="1163" spans="1:54" x14ac:dyDescent="0.25">
      <c r="A1163" s="40">
        <v>36948</v>
      </c>
      <c r="B1163" s="42">
        <v>1234.1800539999999</v>
      </c>
      <c r="C1163" s="39">
        <f>IF(ISBLANK(B1164), "", GSPC[[#This Row],[Adj Close]]/B1164-1)</f>
        <v>-9.3749948955942353E-3</v>
      </c>
      <c r="G1163" s="32">
        <v>36948</v>
      </c>
      <c r="H1163">
        <v>9.7091580000000004</v>
      </c>
      <c r="I1163" s="36">
        <f>IF(ISBLANK(H1164),"",Long1[[#This Row],[Adj Close]]/H1164-1)</f>
        <v>5.1832769003017587E-2</v>
      </c>
      <c r="P1163" s="40">
        <v>36948</v>
      </c>
      <c r="Q1163" s="38">
        <v>4.2361250000000004</v>
      </c>
      <c r="R1163" s="39">
        <f>IF(ISBLANK(Q1164),"",Long4[[#This Row],[Adj Close]]/Q1164-1)</f>
        <v>4.6233460749743882E-2</v>
      </c>
      <c r="V1163" s="40">
        <v>36948</v>
      </c>
      <c r="W1163" s="38">
        <v>8.5225000000000009</v>
      </c>
      <c r="X1163" s="39">
        <f>IF(ISBLANK(W1164),"",Long6[[#This Row],[Adj Close]]/W1164-1)</f>
        <v>-6.6027397260273846E-2</v>
      </c>
      <c r="AE1163" s="32">
        <v>36948</v>
      </c>
      <c r="AF1163" s="47">
        <v>13.026579999999999</v>
      </c>
      <c r="AG1163" s="36">
        <f>IF(ISBLANK(AF1164),"",Short0[[#This Row],[Adj Close]]/AF1164-1)</f>
        <v>5.3096974546519737E-2</v>
      </c>
      <c r="AH1163" s="40">
        <v>36948</v>
      </c>
      <c r="AI1163" s="42">
        <v>11.228304</v>
      </c>
      <c r="AJ1163" s="39">
        <f>IF(ISBLANK(AH1164),"",Short1[[#This Row],[Adj Close]]/AH1164-1)</f>
        <v>-0.9996960476435397</v>
      </c>
      <c r="AN1163" s="40">
        <v>36948</v>
      </c>
      <c r="AO1163" s="42">
        <v>9.0950790000000001</v>
      </c>
      <c r="AP1163" s="39">
        <f>IF(ISBLANK(AO1164),"",Short3[[#This Row],[Adj Close]]/AO1164-1)</f>
        <v>5.6205066674470672E-2</v>
      </c>
      <c r="AT1163" s="40">
        <v>36948</v>
      </c>
      <c r="AU1163" s="42">
        <v>10.89532</v>
      </c>
      <c r="AV1163" s="39">
        <f>IF(ISBLANK(AU1164),"",Short5[[#This Row],[Adj Close]]/AU1164-1)</f>
        <v>-3.4482538604499124E-2</v>
      </c>
      <c r="AZ1163" s="40">
        <v>36948</v>
      </c>
      <c r="BA1163" s="42">
        <v>9.19693</v>
      </c>
      <c r="BB1163" s="39">
        <f>IF(ISBLANK(BA1164),"",Short7[[#This Row],[Adj Close]]/BA1164-1)</f>
        <v>6.6665761823743175E-3</v>
      </c>
    </row>
    <row r="1164" spans="1:54" x14ac:dyDescent="0.25">
      <c r="A1164" s="40">
        <v>36941</v>
      </c>
      <c r="B1164" s="42">
        <v>1245.8599850000001</v>
      </c>
      <c r="C1164" s="39">
        <f>IF(ISBLANK(B1165), "", GSPC[[#This Row],[Adj Close]]/B1165-1)</f>
        <v>-4.2772769555515122E-2</v>
      </c>
      <c r="G1164" s="32">
        <v>36941</v>
      </c>
      <c r="H1164">
        <v>9.2307050000000004</v>
      </c>
      <c r="I1164" s="36">
        <f>IF(ISBLANK(H1165),"",Long1[[#This Row],[Adj Close]]/H1165-1)</f>
        <v>-3.3007339573713379E-2</v>
      </c>
      <c r="P1164" s="40">
        <v>36941</v>
      </c>
      <c r="Q1164" s="38">
        <v>4.0489290000000002</v>
      </c>
      <c r="R1164" s="39">
        <f>IF(ISBLANK(Q1165),"",Long4[[#This Row],[Adj Close]]/Q1165-1)</f>
        <v>5.0669687167929744E-2</v>
      </c>
      <c r="V1164" s="40">
        <v>36941</v>
      </c>
      <c r="W1164" s="38">
        <v>9.125</v>
      </c>
      <c r="X1164" s="39">
        <f>IF(ISBLANK(W1165),"",Long6[[#This Row],[Adj Close]]/W1165-1)</f>
        <v>-0.11942098914354649</v>
      </c>
      <c r="AE1164" s="32">
        <v>36941</v>
      </c>
      <c r="AF1164" s="47">
        <v>12.369782000000001</v>
      </c>
      <c r="AG1164" s="36">
        <f>IF(ISBLANK(AF1165),"",Short0[[#This Row],[Adj Close]]/AF1165-1)</f>
        <v>-7.8804557681739884E-2</v>
      </c>
      <c r="AH1164" s="40">
        <v>36941</v>
      </c>
      <c r="AI1164" s="42">
        <v>10.920294999999999</v>
      </c>
      <c r="AJ1164" s="39">
        <f>IF(ISBLANK(AH1165),"",Short1[[#This Row],[Adj Close]]/AH1165-1)</f>
        <v>-0.9997043294796123</v>
      </c>
      <c r="AN1164" s="40">
        <v>36941</v>
      </c>
      <c r="AO1164" s="42">
        <v>8.6110919999999993</v>
      </c>
      <c r="AP1164" s="39">
        <f>IF(ISBLANK(AO1165),"",Short3[[#This Row],[Adj Close]]/AO1165-1)</f>
        <v>-4.1792468776243874E-2</v>
      </c>
      <c r="AT1164" s="40">
        <v>36941</v>
      </c>
      <c r="AU1164" s="42">
        <v>11.284435999999999</v>
      </c>
      <c r="AV1164" s="39">
        <f>IF(ISBLANK(AU1165),"",Short5[[#This Row],[Adj Close]]/AU1165-1)</f>
        <v>1.3986160396456393E-2</v>
      </c>
      <c r="AZ1164" s="40">
        <v>36941</v>
      </c>
      <c r="BA1164" s="42">
        <v>9.1360240000000008</v>
      </c>
      <c r="BB1164" s="39">
        <f>IF(ISBLANK(BA1165),"",Short7[[#This Row],[Adj Close]]/BA1165-1)</f>
        <v>-7.4073893898227716E-2</v>
      </c>
    </row>
    <row r="1165" spans="1:54" x14ac:dyDescent="0.25">
      <c r="A1165" s="40">
        <v>36934</v>
      </c>
      <c r="B1165" s="42">
        <v>1301.530029</v>
      </c>
      <c r="C1165" s="39">
        <f>IF(ISBLANK(B1166), "", GSPC[[#This Row],[Adj Close]]/B1166-1)</f>
        <v>-1.0062658507540068E-2</v>
      </c>
      <c r="G1165" s="32">
        <v>36934</v>
      </c>
      <c r="H1165">
        <v>9.5457859999999997</v>
      </c>
      <c r="I1165" s="36">
        <f>IF(ISBLANK(H1166),"",Long1[[#This Row],[Adj Close]]/H1166-1)</f>
        <v>3.9918695839077145E-2</v>
      </c>
      <c r="P1165" s="40">
        <v>36934</v>
      </c>
      <c r="Q1165" s="38">
        <v>3.8536649999999999</v>
      </c>
      <c r="R1165" s="39">
        <f>IF(ISBLANK(Q1166),"",Long4[[#This Row],[Adj Close]]/Q1166-1)</f>
        <v>-3.9033973127019395E-2</v>
      </c>
      <c r="V1165" s="40">
        <v>36934</v>
      </c>
      <c r="W1165" s="38">
        <v>10.362500000000001</v>
      </c>
      <c r="X1165" s="39">
        <f>IF(ISBLANK(W1166),"",Long6[[#This Row],[Adj Close]]/W1166-1)</f>
        <v>-4.4930875576036811E-2</v>
      </c>
      <c r="AE1165" s="32">
        <v>36934</v>
      </c>
      <c r="AF1165" s="47">
        <v>13.427967000000001</v>
      </c>
      <c r="AG1165" s="36">
        <f>IF(ISBLANK(AF1166),"",Short0[[#This Row],[Adj Close]]/AF1166-1)</f>
        <v>3.6620076032888305E-2</v>
      </c>
      <c r="AH1165" s="40">
        <v>36934</v>
      </c>
      <c r="AI1165" s="42">
        <v>11.203111</v>
      </c>
      <c r="AJ1165" s="39">
        <f>IF(ISBLANK(AH1166),"",Short1[[#This Row],[Adj Close]]/AH1166-1)</f>
        <v>-0.99969661464511061</v>
      </c>
      <c r="AN1165" s="40">
        <v>36934</v>
      </c>
      <c r="AO1165" s="42">
        <v>8.9866670000000006</v>
      </c>
      <c r="AP1165" s="39">
        <f>IF(ISBLANK(AO1166),"",Short3[[#This Row],[Adj Close]]/AO1166-1)</f>
        <v>4.761810525558019E-3</v>
      </c>
      <c r="AT1165" s="40">
        <v>36934</v>
      </c>
      <c r="AU1165" s="42">
        <v>11.128787000000001</v>
      </c>
      <c r="AV1165" s="39">
        <f>IF(ISBLANK(AU1166),"",Short5[[#This Row],[Adj Close]]/AU1166-1)</f>
        <v>-9.6080982427458328E-2</v>
      </c>
      <c r="AZ1165" s="40">
        <v>36934</v>
      </c>
      <c r="BA1165" s="42">
        <v>9.8669039999999999</v>
      </c>
      <c r="BB1165" s="39">
        <f>IF(ISBLANK(BA1166),"",Short7[[#This Row],[Adj Close]]/BA1166-1)</f>
        <v>5.8823605160438941E-2</v>
      </c>
    </row>
    <row r="1166" spans="1:54" x14ac:dyDescent="0.25">
      <c r="A1166" s="40">
        <v>36927</v>
      </c>
      <c r="B1166" s="42">
        <v>1314.76001</v>
      </c>
      <c r="C1166" s="39">
        <f>IF(ISBLANK(B1167), "", GSPC[[#This Row],[Adj Close]]/B1167-1)</f>
        <v>-2.5721180719774583E-2</v>
      </c>
      <c r="G1166" s="32">
        <v>36927</v>
      </c>
      <c r="H1166">
        <v>9.1793580000000006</v>
      </c>
      <c r="I1166" s="36">
        <f>IF(ISBLANK(H1167),"",Long1[[#This Row],[Adj Close]]/H1167-1)</f>
        <v>8.2032627212189624E-3</v>
      </c>
      <c r="P1166" s="40">
        <v>36927</v>
      </c>
      <c r="Q1166" s="38">
        <v>4.0101990000000001</v>
      </c>
      <c r="R1166" s="39">
        <f>IF(ISBLANK(Q1167),"",Long4[[#This Row],[Adj Close]]/Q1167-1)</f>
        <v>3.1120023614305214E-2</v>
      </c>
      <c r="V1166" s="40">
        <v>36927</v>
      </c>
      <c r="W1166" s="38">
        <v>10.85</v>
      </c>
      <c r="X1166" s="39">
        <f>IF(ISBLANK(W1167),"",Long6[[#This Row],[Adj Close]]/W1167-1)</f>
        <v>-0.11247443762781184</v>
      </c>
      <c r="AE1166" s="32">
        <v>36927</v>
      </c>
      <c r="AF1166" s="47">
        <v>12.953605</v>
      </c>
      <c r="AG1166" s="36">
        <f>IF(ISBLANK(AF1167),"",Short0[[#This Row],[Adj Close]]/AF1167-1)</f>
        <v>-5.2508139890543593E-3</v>
      </c>
      <c r="AH1166" s="40">
        <v>36927</v>
      </c>
      <c r="AI1166" s="42">
        <v>10.878297</v>
      </c>
      <c r="AJ1166" s="39">
        <f>IF(ISBLANK(AH1167),"",Short1[[#This Row],[Adj Close]]/AH1167-1)</f>
        <v>-0.99970535490249191</v>
      </c>
      <c r="AN1166" s="40">
        <v>36927</v>
      </c>
      <c r="AO1166" s="42">
        <v>8.9440770000000001</v>
      </c>
      <c r="AP1166" s="39">
        <f>IF(ISBLANK(AO1167),"",Short3[[#This Row],[Adj Close]]/AO1167-1)</f>
        <v>-6.8785063332601482E-3</v>
      </c>
      <c r="AT1166" s="40">
        <v>36927</v>
      </c>
      <c r="AU1166" s="42">
        <v>12.311707999999999</v>
      </c>
      <c r="AV1166" s="39">
        <f>IF(ISBLANK(AU1167),"",Short5[[#This Row],[Adj Close]]/AU1167-1)</f>
        <v>3.1703444340611675E-3</v>
      </c>
      <c r="AZ1166" s="40">
        <v>36927</v>
      </c>
      <c r="BA1166" s="42">
        <v>9.3187420000000003</v>
      </c>
      <c r="BB1166" s="39">
        <f>IF(ISBLANK(BA1167),"",Short7[[#This Row],[Adj Close]]/BA1167-1)</f>
        <v>-0.20000010301818383</v>
      </c>
    </row>
    <row r="1167" spans="1:54" x14ac:dyDescent="0.25">
      <c r="A1167" s="40">
        <v>36920</v>
      </c>
      <c r="B1167" s="42">
        <v>1349.469971</v>
      </c>
      <c r="C1167" s="39">
        <f>IF(ISBLANK(B1168), "", GSPC[[#This Row],[Adj Close]]/B1168-1)</f>
        <v>-4.0444150693209613E-3</v>
      </c>
      <c r="G1167" s="32">
        <v>36920</v>
      </c>
      <c r="H1167">
        <v>9.1046700000000005</v>
      </c>
      <c r="I1167" s="36">
        <f>IF(ISBLANK(H1168),"",Long1[[#This Row],[Adj Close]]/H1168-1)</f>
        <v>3.502230920539362E-2</v>
      </c>
      <c r="P1167" s="40">
        <v>36920</v>
      </c>
      <c r="Q1167" s="38">
        <v>3.8891680000000002</v>
      </c>
      <c r="R1167" s="39">
        <f>IF(ISBLANK(Q1168),"",Long4[[#This Row],[Adj Close]]/Q1168-1)</f>
        <v>2.010616094948392E-2</v>
      </c>
      <c r="V1167" s="40">
        <v>36920</v>
      </c>
      <c r="W1167" s="38">
        <v>12.225</v>
      </c>
      <c r="X1167" s="39">
        <f>IF(ISBLANK(W1168),"",Long6[[#This Row],[Adj Close]]/W1168-1)</f>
        <v>0.14039179104477606</v>
      </c>
      <c r="AE1167" s="32">
        <v>36920</v>
      </c>
      <c r="AF1167" s="47">
        <v>13.021981</v>
      </c>
      <c r="AG1167" s="36">
        <f>IF(ISBLANK(AF1168),"",Short0[[#This Row],[Adj Close]]/AF1168-1)</f>
        <v>-4.1610517659135815E-2</v>
      </c>
      <c r="AH1167" s="40">
        <v>36920</v>
      </c>
      <c r="AI1167" s="42">
        <v>12.233534000000001</v>
      </c>
      <c r="AJ1167" s="39">
        <f>IF(ISBLANK(AH1168),"",Short1[[#This Row],[Adj Close]]/AH1168-1)</f>
        <v>-0.99966858467206676</v>
      </c>
      <c r="AN1167" s="40">
        <v>36920</v>
      </c>
      <c r="AO1167" s="42">
        <v>9.0060249999999993</v>
      </c>
      <c r="AP1167" s="39">
        <f>IF(ISBLANK(AO1168),"",Short3[[#This Row],[Adj Close]]/AO1168-1)</f>
        <v>2.5234285761122299E-2</v>
      </c>
      <c r="AT1167" s="40">
        <v>36920</v>
      </c>
      <c r="AU1167" s="42">
        <v>12.272798999999999</v>
      </c>
      <c r="AV1167" s="39">
        <f>IF(ISBLANK(AU1168),"",Short5[[#This Row],[Adj Close]]/AU1168-1)</f>
        <v>4.6971066425699259E-2</v>
      </c>
      <c r="AZ1167" s="40">
        <v>36920</v>
      </c>
      <c r="BA1167" s="42">
        <v>11.648429</v>
      </c>
      <c r="BB1167" s="39">
        <f>IF(ISBLANK(BA1168),"",Short7[[#This Row],[Adj Close]]/BA1168-1)</f>
        <v>-3.9063254920639334E-3</v>
      </c>
    </row>
    <row r="1168" spans="1:54" x14ac:dyDescent="0.25">
      <c r="A1168" s="40">
        <v>36913</v>
      </c>
      <c r="B1168" s="42">
        <v>1354.9499510000001</v>
      </c>
      <c r="C1168" s="39">
        <f>IF(ISBLANK(B1169), "", GSPC[[#This Row],[Adj Close]]/B1169-1)</f>
        <v>9.2436066258729799E-3</v>
      </c>
      <c r="G1168" s="32">
        <v>36913</v>
      </c>
      <c r="H1168">
        <v>8.7965929999999997</v>
      </c>
      <c r="I1168" s="36">
        <f>IF(ISBLANK(H1169),"",Long1[[#This Row],[Adj Close]]/H1169-1)</f>
        <v>2.0026941460128844E-2</v>
      </c>
      <c r="P1168" s="40">
        <v>36913</v>
      </c>
      <c r="Q1168" s="38">
        <v>3.812513</v>
      </c>
      <c r="R1168" s="39">
        <f>IF(ISBLANK(Q1169),"",Long4[[#This Row],[Adj Close]]/Q1169-1)</f>
        <v>7.9999886688922883E-2</v>
      </c>
      <c r="V1168" s="40">
        <v>36913</v>
      </c>
      <c r="W1168" s="38">
        <v>10.72</v>
      </c>
      <c r="X1168" s="39">
        <f>IF(ISBLANK(W1169),"",Long6[[#This Row],[Adj Close]]/W1169-1)</f>
        <v>-9.6997690531176461E-3</v>
      </c>
      <c r="AE1168" s="32">
        <v>36913</v>
      </c>
      <c r="AF1168" s="47">
        <v>13.587358</v>
      </c>
      <c r="AG1168" s="36">
        <f>IF(ISBLANK(AF1169),"",Short0[[#This Row],[Adj Close]]/AF1169-1)</f>
        <v>-1.9737127363648521E-2</v>
      </c>
      <c r="AH1168" s="40">
        <v>36913</v>
      </c>
      <c r="AI1168" s="42">
        <v>13.300364</v>
      </c>
      <c r="AJ1168" s="39">
        <f>IF(ISBLANK(AH1169),"",Short1[[#This Row],[Adj Close]]/AH1169-1)</f>
        <v>-0.99963961513033106</v>
      </c>
      <c r="AN1168" s="40">
        <v>36913</v>
      </c>
      <c r="AO1168" s="42">
        <v>8.7843579999999992</v>
      </c>
      <c r="AP1168" s="39">
        <f>IF(ISBLANK(AO1169),"",Short3[[#This Row],[Adj Close]]/AO1169-1)</f>
        <v>2.253465580725722E-2</v>
      </c>
      <c r="AT1168" s="40">
        <v>36913</v>
      </c>
      <c r="AU1168" s="42">
        <v>11.722194999999999</v>
      </c>
      <c r="AV1168" s="39">
        <f>IF(ISBLANK(AU1169),"",Short5[[#This Row],[Adj Close]]/AU1169-1)</f>
        <v>4.166596707978254E-3</v>
      </c>
      <c r="AZ1168" s="40">
        <v>36913</v>
      </c>
      <c r="BA1168" s="42">
        <v>11.69411</v>
      </c>
      <c r="BB1168" s="39">
        <f>IF(ISBLANK(BA1169),"",Short7[[#This Row],[Adj Close]]/BA1169-1)</f>
        <v>-0.15044254088084497</v>
      </c>
    </row>
    <row r="1169" spans="1:54" x14ac:dyDescent="0.25">
      <c r="A1169" s="40">
        <v>36906</v>
      </c>
      <c r="B1169" s="42">
        <v>1342.540039</v>
      </c>
      <c r="C1169" s="39">
        <f>IF(ISBLANK(B1170), "", GSPC[[#This Row],[Adj Close]]/B1170-1)</f>
        <v>1.8194220248366255E-2</v>
      </c>
      <c r="G1169" s="32">
        <v>36906</v>
      </c>
      <c r="H1169">
        <v>8.6238829999999993</v>
      </c>
      <c r="I1169" s="36">
        <f>IF(ISBLANK(H1170),"",Long1[[#This Row],[Adj Close]]/H1170-1)</f>
        <v>2.3545910704140027E-2</v>
      </c>
      <c r="P1169" s="40">
        <v>36906</v>
      </c>
      <c r="Q1169" s="38">
        <v>3.5301049999999998</v>
      </c>
      <c r="R1169" s="39">
        <f>IF(ISBLANK(Q1170),"",Long4[[#This Row],[Adj Close]]/Q1170-1)</f>
        <v>-7.161843127116907E-2</v>
      </c>
      <c r="V1169" s="40">
        <v>36906</v>
      </c>
      <c r="W1169" s="38">
        <v>10.824999999999999</v>
      </c>
      <c r="X1169" s="39">
        <f>IF(ISBLANK(W1170),"",Long6[[#This Row],[Adj Close]]/W1170-1)</f>
        <v>0.11311053984575836</v>
      </c>
      <c r="AE1169" s="32">
        <v>36906</v>
      </c>
      <c r="AF1169" s="47">
        <v>13.860932999999999</v>
      </c>
      <c r="AG1169" s="36">
        <f>IF(ISBLANK(AF1170),"",Short0[[#This Row],[Adj Close]]/AF1170-1)</f>
        <v>-2.719993296132206E-2</v>
      </c>
      <c r="AH1169" s="40">
        <v>36906</v>
      </c>
      <c r="AI1169" s="42">
        <v>11.900331</v>
      </c>
      <c r="AJ1169" s="39">
        <f>IF(ISBLANK(AH1170),"",Short1[[#This Row],[Adj Close]]/AH1170-1)</f>
        <v>-0.9996774890647443</v>
      </c>
      <c r="AN1169" s="40">
        <v>36906</v>
      </c>
      <c r="AO1169" s="42">
        <v>8.5907680000000006</v>
      </c>
      <c r="AP1169" s="39">
        <f>IF(ISBLANK(AO1170),"",Short3[[#This Row],[Adj Close]]/AO1170-1)</f>
        <v>1.4286225347167392E-2</v>
      </c>
      <c r="AT1169" s="40">
        <v>36906</v>
      </c>
      <c r="AU1169" s="42">
        <v>11.673556</v>
      </c>
      <c r="AV1169" s="39">
        <f>IF(ISBLANK(AU1170),"",Short5[[#This Row],[Adj Close]]/AU1170-1)</f>
        <v>1.2658276163473703E-2</v>
      </c>
      <c r="AZ1169" s="40">
        <v>36906</v>
      </c>
      <c r="BA1169" s="42">
        <v>13.764943000000001</v>
      </c>
      <c r="BB1169" s="39">
        <f>IF(ISBLANK(BA1170),"",Short7[[#This Row],[Adj Close]]/BA1170-1)</f>
        <v>0.44871826580811836</v>
      </c>
    </row>
    <row r="1170" spans="1:54" x14ac:dyDescent="0.25">
      <c r="A1170" s="40">
        <v>36899</v>
      </c>
      <c r="B1170" s="42">
        <v>1318.5500489999999</v>
      </c>
      <c r="C1170" s="39">
        <f>IF(ISBLANK(B1171), "", GSPC[[#This Row],[Adj Close]]/B1171-1)</f>
        <v>1.5558265008201344E-2</v>
      </c>
      <c r="G1170" s="32">
        <v>36899</v>
      </c>
      <c r="H1170">
        <v>8.425497</v>
      </c>
      <c r="I1170" s="36">
        <f>IF(ISBLANK(H1171),"",Long1[[#This Row],[Adj Close]]/H1171-1)</f>
        <v>-5.9895988787703414E-2</v>
      </c>
      <c r="P1170" s="40">
        <v>36899</v>
      </c>
      <c r="Q1170" s="38">
        <v>3.8024290000000001</v>
      </c>
      <c r="R1170" s="39">
        <f>IF(ISBLANK(Q1171),"",Long4[[#This Row],[Adj Close]]/Q1171-1)</f>
        <v>2.16812740932526E-2</v>
      </c>
      <c r="V1170" s="40">
        <v>36899</v>
      </c>
      <c r="W1170" s="38">
        <v>9.7249999999999996</v>
      </c>
      <c r="X1170" s="39">
        <f>IF(ISBLANK(W1171),"",Long6[[#This Row],[Adj Close]]/W1171-1)</f>
        <v>-2.6282853566958808E-2</v>
      </c>
      <c r="AE1170" s="32">
        <v>36899</v>
      </c>
      <c r="AF1170" s="47">
        <v>14.248491</v>
      </c>
      <c r="AG1170" s="36">
        <f>IF(ISBLANK(AF1171),"",Short0[[#This Row],[Adj Close]]/AF1171-1)</f>
        <v>2.6272254999987643E-2</v>
      </c>
      <c r="AH1170" s="40">
        <v>36899</v>
      </c>
      <c r="AI1170" s="42">
        <v>11.830325</v>
      </c>
      <c r="AJ1170" s="39">
        <f>IF(ISBLANK(AH1171),"",Short1[[#This Row],[Adj Close]]/AH1171-1)</f>
        <v>-0.99967932546351512</v>
      </c>
      <c r="AN1170" s="40">
        <v>36899</v>
      </c>
      <c r="AO1170" s="42">
        <v>8.4697669999999992</v>
      </c>
      <c r="AP1170" s="39">
        <f>IF(ISBLANK(AO1171),"",Short3[[#This Row],[Adj Close]]/AO1171-1)</f>
        <v>3.2448166506898746E-2</v>
      </c>
      <c r="AT1170" s="40">
        <v>36899</v>
      </c>
      <c r="AU1170" s="42">
        <v>11.527635999999999</v>
      </c>
      <c r="AV1170" s="39">
        <f>IF(ISBLANK(AU1171),"",Short5[[#This Row],[Adj Close]]/AU1171-1)</f>
        <v>4.2373918622666817E-3</v>
      </c>
      <c r="AZ1170" s="40">
        <v>36899</v>
      </c>
      <c r="BA1170" s="42">
        <v>9.5014629999999993</v>
      </c>
      <c r="BB1170" s="39">
        <f>IF(ISBLANK(BA1171),"",Short7[[#This Row],[Adj Close]]/BA1171-1)</f>
        <v>0.13043482916405913</v>
      </c>
    </row>
    <row r="1171" spans="1:54" x14ac:dyDescent="0.25">
      <c r="A1171" s="40">
        <v>36892</v>
      </c>
      <c r="B1171" s="42">
        <v>1298.349976</v>
      </c>
      <c r="C1171" s="39">
        <f>IF(ISBLANK(B1172), "", GSPC[[#This Row],[Adj Close]]/B1172-1)</f>
        <v>-1.6610152784489407E-2</v>
      </c>
      <c r="G1171" s="32">
        <v>36892</v>
      </c>
      <c r="H1171">
        <v>8.9623030000000004</v>
      </c>
      <c r="I1171" s="36">
        <f>IF(ISBLANK(H1172),"",Long1[[#This Row],[Adj Close]]/H1172-1)</f>
        <v>2.9214840817588295E-2</v>
      </c>
      <c r="P1171" s="40">
        <v>36892</v>
      </c>
      <c r="Q1171" s="38">
        <v>3.7217370000000001</v>
      </c>
      <c r="R1171" s="39">
        <f>IF(ISBLANK(Q1172),"",Long4[[#This Row],[Adj Close]]/Q1172-1)</f>
        <v>-0.10219035681408961</v>
      </c>
      <c r="V1171" s="40">
        <v>36892</v>
      </c>
      <c r="W1171" s="38">
        <v>9.9875000000000007</v>
      </c>
      <c r="X1171" s="39">
        <f>IF(ISBLANK(W1172),"",Long6[[#This Row],[Adj Close]]/W1172-1)</f>
        <v>-3.7349397590361377E-2</v>
      </c>
      <c r="AE1171" s="32">
        <v>36892</v>
      </c>
      <c r="AF1171" s="47">
        <v>13.883734</v>
      </c>
      <c r="AG1171" s="36">
        <f>IF(ISBLANK(AF1172),"",Short0[[#This Row],[Adj Close]]/AF1172-1)</f>
        <v>5.0000381921889936E-2</v>
      </c>
      <c r="AH1171" s="40">
        <v>36892</v>
      </c>
      <c r="AI1171" s="42">
        <v>11.182803</v>
      </c>
      <c r="AJ1171" s="39">
        <f>IF(ISBLANK(AH1172),"",Short1[[#This Row],[Adj Close]]/AH1172-1)</f>
        <v>-0.99969681976413172</v>
      </c>
      <c r="AN1171" s="40">
        <v>36892</v>
      </c>
      <c r="AO1171" s="42">
        <v>8.203576</v>
      </c>
      <c r="AP1171" s="39">
        <f>IF(ISBLANK(AO1172),"",Short3[[#This Row],[Adj Close]]/AO1172-1)</f>
        <v>-0.15749383980525644</v>
      </c>
      <c r="AT1171" s="40">
        <v>36892</v>
      </c>
      <c r="AU1171" s="42">
        <v>11.478994999999999</v>
      </c>
      <c r="AV1171" s="39">
        <f>IF(ISBLANK(AU1172),"",Short5[[#This Row],[Adj Close]]/AU1172-1)</f>
        <v>-5.2208794555040794E-2</v>
      </c>
      <c r="AZ1171" s="40">
        <v>36892</v>
      </c>
      <c r="BA1171" s="42">
        <v>8.4051399999999994</v>
      </c>
      <c r="BB1171" s="39">
        <f>IF(ISBLANK(BA1172),"",Short7[[#This Row],[Adj Close]]/BA1172-1)</f>
        <v>0.20000005710791524</v>
      </c>
    </row>
    <row r="1172" spans="1:54" x14ac:dyDescent="0.25">
      <c r="A1172" s="40">
        <v>36885</v>
      </c>
      <c r="B1172" s="42">
        <v>1320.280029</v>
      </c>
      <c r="C1172" s="39">
        <f>IF(ISBLANK(B1173), "", GSPC[[#This Row],[Adj Close]]/B1173-1)</f>
        <v>1.0972915148108831E-2</v>
      </c>
      <c r="G1172" s="32">
        <v>36885</v>
      </c>
      <c r="H1172">
        <v>8.7079029999999999</v>
      </c>
      <c r="I1172" s="36">
        <f>IF(ISBLANK(H1173),"",Long1[[#This Row],[Adj Close]]/H1173-1)</f>
        <v>3.6389112508741883E-2</v>
      </c>
      <c r="P1172" s="40">
        <v>36885</v>
      </c>
      <c r="Q1172" s="38">
        <v>4.1453519999999999</v>
      </c>
      <c r="R1172" s="39">
        <f>IF(ISBLANK(Q1173),"",Long4[[#This Row],[Adj Close]]/Q1173-1)</f>
        <v>5.3845803799980052E-2</v>
      </c>
      <c r="V1172" s="40">
        <v>36885</v>
      </c>
      <c r="W1172" s="38">
        <v>10.375</v>
      </c>
      <c r="X1172" s="39">
        <f>IF(ISBLANK(W1173),"",Long6[[#This Row],[Adj Close]]/W1173-1)</f>
        <v>9.210526315789469E-2</v>
      </c>
      <c r="AE1172" s="32">
        <v>36885</v>
      </c>
      <c r="AF1172" s="47">
        <v>13.222599000000001</v>
      </c>
      <c r="AG1172" s="36">
        <f>IF(ISBLANK(AF1173),"",Short0[[#This Row],[Adj Close]]/AF1173-1)</f>
        <v>7.2088307793944706E-2</v>
      </c>
      <c r="AH1172" s="40">
        <v>36885</v>
      </c>
      <c r="AI1172" s="42">
        <v>8.2777259999999995</v>
      </c>
      <c r="AJ1172" s="39">
        <f>IF(ISBLANK(AH1173),"",Short1[[#This Row],[Adj Close]]/AH1173-1)</f>
        <v>-0.99977553755626658</v>
      </c>
      <c r="AN1172" s="40">
        <v>36885</v>
      </c>
      <c r="AO1172" s="42">
        <v>9.7371110000000005</v>
      </c>
      <c r="AP1172" s="39">
        <f>IF(ISBLANK(AO1173),"",Short3[[#This Row],[Adj Close]]/AO1173-1)</f>
        <v>-2.6570318520915515E-2</v>
      </c>
      <c r="AT1172" s="40">
        <v>36885</v>
      </c>
      <c r="AU1172" s="42">
        <v>12.111312</v>
      </c>
      <c r="AV1172" s="39">
        <f>IF(ISBLANK(AU1173),"",Short5[[#This Row],[Adj Close]]/AU1173-1)</f>
        <v>-5.6818467658802829E-2</v>
      </c>
      <c r="AZ1172" s="40">
        <v>36885</v>
      </c>
      <c r="BA1172" s="42">
        <v>7.004283</v>
      </c>
      <c r="BB1172" s="39">
        <f>IF(ISBLANK(BA1173),"",Short7[[#This Row],[Adj Close]]/BA1173-1)</f>
        <v>-9.4488457715263263E-2</v>
      </c>
    </row>
    <row r="1173" spans="1:54" x14ac:dyDescent="0.25">
      <c r="A1173" s="40">
        <v>36878</v>
      </c>
      <c r="B1173" s="42">
        <v>1305.9499510000001</v>
      </c>
      <c r="C1173" s="39">
        <f>IF(ISBLANK(B1174), "", GSPC[[#This Row],[Adj Close]]/B1174-1)</f>
        <v>-4.7251250898121544E-3</v>
      </c>
      <c r="G1173" s="32">
        <v>36878</v>
      </c>
      <c r="H1173">
        <v>8.4021559999999997</v>
      </c>
      <c r="I1173" s="36">
        <f>IF(ISBLANK(H1174),"",Long1[[#This Row],[Adj Close]]/H1174-1)</f>
        <v>4.3478023285446588E-2</v>
      </c>
      <c r="P1173" s="40">
        <v>36878</v>
      </c>
      <c r="Q1173" s="38">
        <v>3.9335469999999999</v>
      </c>
      <c r="R1173" s="39">
        <f>IF(ISBLANK(Q1174),"",Long4[[#This Row],[Adj Close]]/Q1174-1)</f>
        <v>9.0336795980978213E-2</v>
      </c>
      <c r="V1173" s="40">
        <v>36878</v>
      </c>
      <c r="W1173" s="38">
        <v>9.5</v>
      </c>
      <c r="X1173" s="39">
        <f>IF(ISBLANK(W1174),"",Long6[[#This Row],[Adj Close]]/W1174-1)</f>
        <v>2.178004840010761E-2</v>
      </c>
      <c r="AE1173" s="32">
        <v>36878</v>
      </c>
      <c r="AF1173" s="47">
        <v>12.333498000000001</v>
      </c>
      <c r="AG1173" s="36">
        <f>IF(ISBLANK(AF1174),"",Short0[[#This Row],[Adj Close]]/AF1174-1)</f>
        <v>-5.0877250901122273E-2</v>
      </c>
      <c r="AH1173" s="40">
        <v>36878</v>
      </c>
      <c r="AI1173" s="42">
        <v>7.3151979999999996</v>
      </c>
      <c r="AJ1173" s="39">
        <f>IF(ISBLANK(AH1174),"",Short1[[#This Row],[Adj Close]]/AH1174-1)</f>
        <v>-0.99980160022782127</v>
      </c>
      <c r="AN1173" s="40">
        <v>36878</v>
      </c>
      <c r="AO1173" s="42">
        <v>10.002891</v>
      </c>
      <c r="AP1173" s="39">
        <f>IF(ISBLANK(AO1174),"",Short3[[#This Row],[Adj Close]]/AO1174-1)</f>
        <v>2.985118421307309E-2</v>
      </c>
      <c r="AT1173" s="40">
        <v>36878</v>
      </c>
      <c r="AU1173" s="42">
        <v>12.840913</v>
      </c>
      <c r="AV1173" s="39">
        <f>IF(ISBLANK(AU1174),"",Short5[[#This Row],[Adj Close]]/AU1174-1)</f>
        <v>0.3212629181823925</v>
      </c>
      <c r="AZ1173" s="40">
        <v>36878</v>
      </c>
      <c r="BA1173" s="42">
        <v>7.7351669999999997</v>
      </c>
      <c r="BB1173" s="39">
        <f>IF(ISBLANK(BA1174),"",Short7[[#This Row],[Adj Close]]/BA1174-1)</f>
        <v>-0.11805524834161496</v>
      </c>
    </row>
    <row r="1174" spans="1:54" x14ac:dyDescent="0.25">
      <c r="A1174" s="40">
        <v>36871</v>
      </c>
      <c r="B1174" s="42">
        <v>1312.150024</v>
      </c>
      <c r="C1174" s="39">
        <f>IF(ISBLANK(B1175), "", GSPC[[#This Row],[Adj Close]]/B1175-1)</f>
        <v>-4.2149362626020648E-2</v>
      </c>
      <c r="G1174" s="32">
        <v>36871</v>
      </c>
      <c r="H1174">
        <v>8.0520680000000002</v>
      </c>
      <c r="I1174" s="36">
        <f>IF(ISBLANK(H1175),"",Long1[[#This Row],[Adj Close]]/H1175-1)</f>
        <v>-2.8169099079810023E-2</v>
      </c>
      <c r="P1174" s="40">
        <v>36871</v>
      </c>
      <c r="Q1174" s="38">
        <v>3.6076440000000001</v>
      </c>
      <c r="R1174" s="39">
        <f>IF(ISBLANK(Q1175),"",Long4[[#This Row],[Adj Close]]/Q1175-1)</f>
        <v>-4.0106386290472584E-2</v>
      </c>
      <c r="V1174" s="40">
        <v>36871</v>
      </c>
      <c r="W1174" s="38">
        <v>9.2974999999999994</v>
      </c>
      <c r="X1174" s="39">
        <f>IF(ISBLANK(W1175),"",Long6[[#This Row],[Adj Close]]/W1175-1)</f>
        <v>-3.777490297542041E-2</v>
      </c>
      <c r="AE1174" s="32">
        <v>36871</v>
      </c>
      <c r="AF1174" s="47">
        <v>12.994629</v>
      </c>
      <c r="AG1174" s="36">
        <f>IF(ISBLANK(AF1175),"",Short0[[#This Row],[Adj Close]]/AF1175-1)</f>
        <v>-6.095524715178402E-2</v>
      </c>
      <c r="AH1174" s="40">
        <v>36871</v>
      </c>
      <c r="AI1174" s="42">
        <v>7.0001910000000001</v>
      </c>
      <c r="AJ1174" s="39">
        <f>IF(ISBLANK(AH1175),"",Short1[[#This Row],[Adj Close]]/AH1175-1)</f>
        <v>-0.99981010766601563</v>
      </c>
      <c r="AN1174" s="40">
        <v>36871</v>
      </c>
      <c r="AO1174" s="42">
        <v>9.7129480000000008</v>
      </c>
      <c r="AP1174" s="39">
        <f>IF(ISBLANK(AO1175),"",Short3[[#This Row],[Adj Close]]/AO1175-1)</f>
        <v>-6.7285445215378159E-2</v>
      </c>
      <c r="AT1174" s="40">
        <v>36871</v>
      </c>
      <c r="AU1174" s="42">
        <v>9.7186660000000007</v>
      </c>
      <c r="AV1174" s="39">
        <f>IF(ISBLANK(AU1175),"",Short5[[#This Row],[Adj Close]]/AU1175-1)</f>
        <v>-3.3654133932841668E-2</v>
      </c>
      <c r="AZ1174" s="40">
        <v>36871</v>
      </c>
      <c r="BA1174" s="42">
        <v>8.7705800000000007</v>
      </c>
      <c r="BB1174" s="39">
        <f>IF(ISBLANK(BA1175),"",Short7[[#This Row],[Adj Close]]/BA1175-1)</f>
        <v>-4.0000332748688083E-2</v>
      </c>
    </row>
    <row r="1175" spans="1:54" x14ac:dyDescent="0.25">
      <c r="A1175" s="40">
        <v>36864</v>
      </c>
      <c r="B1175" s="42">
        <v>1369.8900149999999</v>
      </c>
      <c r="C1175" s="39">
        <f>IF(ISBLANK(B1176), "", GSPC[[#This Row],[Adj Close]]/B1176-1)</f>
        <v>4.1559298245315235E-2</v>
      </c>
      <c r="G1175" s="32">
        <v>36864</v>
      </c>
      <c r="H1175">
        <v>8.2854620000000008</v>
      </c>
      <c r="I1175" s="36">
        <f>IF(ISBLANK(H1176),"",Long1[[#This Row],[Adj Close]]/H1176-1)</f>
        <v>6.0017844664422393E-2</v>
      </c>
      <c r="P1175" s="40">
        <v>36864</v>
      </c>
      <c r="Q1175" s="38">
        <v>3.7583790000000001</v>
      </c>
      <c r="R1175" s="39">
        <f>IF(ISBLANK(Q1176),"",Long4[[#This Row],[Adj Close]]/Q1176-1)</f>
        <v>3.3149256320253784E-2</v>
      </c>
      <c r="V1175" s="40">
        <v>36864</v>
      </c>
      <c r="W1175" s="38">
        <v>9.6624999999999996</v>
      </c>
      <c r="X1175" s="39">
        <f>IF(ISBLANK(W1176),"",Long6[[#This Row],[Adj Close]]/W1176-1)</f>
        <v>-1.9035532994923887E-2</v>
      </c>
      <c r="AE1175" s="32">
        <v>36864</v>
      </c>
      <c r="AF1175" s="47">
        <v>13.838136</v>
      </c>
      <c r="AG1175" s="36">
        <f>IF(ISBLANK(AF1176),"",Short0[[#This Row],[Adj Close]]/AF1176-1)</f>
        <v>0.13670393925897617</v>
      </c>
      <c r="AH1175" s="40">
        <v>36864</v>
      </c>
      <c r="AI1175" s="42">
        <v>6.2476719999999997</v>
      </c>
      <c r="AJ1175" s="39">
        <f>IF(ISBLANK(AH1176),"",Short1[[#This Row],[Adj Close]]/AH1176-1)</f>
        <v>-0.99983048886235992</v>
      </c>
      <c r="AN1175" s="40">
        <v>36864</v>
      </c>
      <c r="AO1175" s="42">
        <v>10.413634</v>
      </c>
      <c r="AP1175" s="39">
        <f>IF(ISBLANK(AO1176),"",Short3[[#This Row],[Adj Close]]/AO1176-1)</f>
        <v>5.3789794637343125E-2</v>
      </c>
      <c r="AT1175" s="40">
        <v>36864</v>
      </c>
      <c r="AU1175" s="42">
        <v>10.057130000000001</v>
      </c>
      <c r="AV1175" s="39">
        <f>IF(ISBLANK(AU1176),"",Short5[[#This Row],[Adj Close]]/AU1176-1)</f>
        <v>4.5226643508532227E-2</v>
      </c>
      <c r="AZ1175" s="40">
        <v>36864</v>
      </c>
      <c r="BA1175" s="42">
        <v>9.1360240000000008</v>
      </c>
      <c r="BB1175" s="39">
        <f>IF(ISBLANK(BA1176),"",Short7[[#This Row],[Adj Close]]/BA1176-1)</f>
        <v>-8.5365892726996018E-2</v>
      </c>
    </row>
    <row r="1176" spans="1:54" x14ac:dyDescent="0.25">
      <c r="A1176" s="40">
        <v>36857</v>
      </c>
      <c r="B1176" s="42">
        <v>1315.2299800000001</v>
      </c>
      <c r="C1176" s="39">
        <f>IF(ISBLANK(B1177), "", GSPC[[#This Row],[Adj Close]]/B1177-1)</f>
        <v>-1.9779872559680389E-2</v>
      </c>
      <c r="G1176" s="32">
        <v>36857</v>
      </c>
      <c r="H1176">
        <v>7.8163419999999997</v>
      </c>
      <c r="I1176" s="36">
        <f>IF(ISBLANK(H1177),"",Long1[[#This Row],[Adj Close]]/H1177-1)</f>
        <v>1.423381660013745E-2</v>
      </c>
      <c r="P1176" s="40">
        <v>36857</v>
      </c>
      <c r="Q1176" s="38">
        <v>3.6377890000000002</v>
      </c>
      <c r="R1176" s="39">
        <f>IF(ISBLANK(Q1177),"",Long4[[#This Row],[Adj Close]]/Q1177-1)</f>
        <v>6.7847159253191736E-2</v>
      </c>
      <c r="V1176" s="40">
        <v>36857</v>
      </c>
      <c r="W1176" s="38">
        <v>9.85</v>
      </c>
      <c r="X1176" s="39">
        <f>IF(ISBLANK(W1177),"",Long6[[#This Row],[Adj Close]]/W1177-1)</f>
        <v>-8.1370948939146648E-2</v>
      </c>
      <c r="AE1176" s="32">
        <v>36857</v>
      </c>
      <c r="AF1176" s="47">
        <v>12.173914</v>
      </c>
      <c r="AG1176" s="36">
        <f>IF(ISBLANK(AF1177),"",Short0[[#This Row],[Adj Close]]/AF1177-1)</f>
        <v>1.3282720444442564E-2</v>
      </c>
      <c r="AH1176" s="40">
        <v>36857</v>
      </c>
      <c r="AI1176" s="42">
        <v>7.7002079999999999</v>
      </c>
      <c r="AJ1176" s="39">
        <f>IF(ISBLANK(AH1177),"",Short1[[#This Row],[Adj Close]]/AH1177-1)</f>
        <v>-0.9997910391316146</v>
      </c>
      <c r="AN1176" s="40">
        <v>36857</v>
      </c>
      <c r="AO1176" s="42">
        <v>9.8820789999999992</v>
      </c>
      <c r="AP1176" s="39">
        <f>IF(ISBLANK(AO1177),"",Short3[[#This Row],[Adj Close]]/AO1177-1)</f>
        <v>0.12362646234005337</v>
      </c>
      <c r="AT1176" s="40">
        <v>36857</v>
      </c>
      <c r="AU1176" s="42">
        <v>9.6219610000000007</v>
      </c>
      <c r="AV1176" s="39">
        <f>IF(ISBLANK(AU1177),"",Short5[[#This Row],[Adj Close]]/AU1177-1)</f>
        <v>3.6458005130175719E-2</v>
      </c>
      <c r="AZ1176" s="40">
        <v>36857</v>
      </c>
      <c r="BA1176" s="42">
        <v>9.9887200000000007</v>
      </c>
      <c r="BB1176" s="39">
        <f>IF(ISBLANK(BA1177),"",Short7[[#This Row],[Adj Close]]/BA1177-1)</f>
        <v>-0.28070159520360183</v>
      </c>
    </row>
    <row r="1177" spans="1:54" x14ac:dyDescent="0.25">
      <c r="A1177" s="40">
        <v>36850</v>
      </c>
      <c r="B1177" s="42">
        <v>1341.7700199999999</v>
      </c>
      <c r="C1177" s="39">
        <f>IF(ISBLANK(B1178), "", GSPC[[#This Row],[Adj Close]]/B1178-1)</f>
        <v>-1.8973146221610615E-2</v>
      </c>
      <c r="G1177" s="32">
        <v>36850</v>
      </c>
      <c r="H1177">
        <v>7.7066470000000002</v>
      </c>
      <c r="I1177" s="36">
        <f>IF(ISBLANK(H1178),"",Long1[[#This Row],[Adj Close]]/H1178-1)</f>
        <v>-5.0876787646522259E-2</v>
      </c>
      <c r="P1177" s="40">
        <v>36850</v>
      </c>
      <c r="Q1177" s="38">
        <v>3.406657</v>
      </c>
      <c r="R1177" s="39">
        <f>IF(ISBLANK(Q1178),"",Long4[[#This Row],[Adj Close]]/Q1178-1)</f>
        <v>6.9399628764504007E-2</v>
      </c>
      <c r="V1177" s="40">
        <v>36850</v>
      </c>
      <c r="W1177" s="38">
        <v>10.7225</v>
      </c>
      <c r="X1177" s="39">
        <f>IF(ISBLANK(W1178),"",Long6[[#This Row],[Adj Close]]/W1178-1)</f>
        <v>-9.2275132275132288E-2</v>
      </c>
      <c r="AE1177" s="32">
        <v>36850</v>
      </c>
      <c r="AF1177" s="47">
        <v>12.014331</v>
      </c>
      <c r="AG1177" s="36">
        <f>IF(ISBLANK(AF1178),"",Short0[[#This Row],[Adj Close]]/AF1178-1)</f>
        <v>1.1516608402647677E-2</v>
      </c>
      <c r="AH1177" s="40">
        <v>36850</v>
      </c>
      <c r="AI1177" s="42">
        <v>9.3802570000000003</v>
      </c>
      <c r="AJ1177" s="39">
        <f>IF(ISBLANK(AH1178),"",Short1[[#This Row],[Adj Close]]/AH1178-1)</f>
        <v>-0.99974539920744787</v>
      </c>
      <c r="AN1177" s="40">
        <v>36850</v>
      </c>
      <c r="AO1177" s="42">
        <v>8.7948079999999997</v>
      </c>
      <c r="AP1177" s="39">
        <f>IF(ISBLANK(AO1178),"",Short3[[#This Row],[Adj Close]]/AO1178-1)</f>
        <v>-0.17084305653814191</v>
      </c>
      <c r="AT1177" s="40">
        <v>36850</v>
      </c>
      <c r="AU1177" s="42">
        <v>9.2835029999999996</v>
      </c>
      <c r="AV1177" s="39">
        <f>IF(ISBLANK(AU1178),"",Short5[[#This Row],[Adj Close]]/AU1178-1)</f>
        <v>5.2357568637215746E-3</v>
      </c>
      <c r="AZ1177" s="40">
        <v>36850</v>
      </c>
      <c r="BA1177" s="42">
        <v>13.886754</v>
      </c>
      <c r="BB1177" s="39">
        <f>IF(ISBLANK(BA1178),"",Short7[[#This Row],[Adj Close]]/BA1178-1)</f>
        <v>-7.3170874958344734E-2</v>
      </c>
    </row>
    <row r="1178" spans="1:54" x14ac:dyDescent="0.25">
      <c r="A1178" s="40">
        <v>36843</v>
      </c>
      <c r="B1178" s="42">
        <v>1367.719971</v>
      </c>
      <c r="C1178" s="39">
        <f>IF(ISBLANK(B1179), "", GSPC[[#This Row],[Adj Close]]/B1179-1)</f>
        <v>1.2738041739088768E-3</v>
      </c>
      <c r="G1178" s="32">
        <v>36843</v>
      </c>
      <c r="H1178">
        <v>8.1197540000000004</v>
      </c>
      <c r="I1178" s="36">
        <f>IF(ISBLANK(H1179),"",Long1[[#This Row],[Adj Close]]/H1179-1)</f>
        <v>4.1617203316753226E-2</v>
      </c>
      <c r="P1178" s="40">
        <v>36843</v>
      </c>
      <c r="Q1178" s="38">
        <v>3.1855790000000002</v>
      </c>
      <c r="R1178" s="39">
        <f>IF(ISBLANK(Q1179),"",Long4[[#This Row],[Adj Close]]/Q1179-1)</f>
        <v>-1.2460881493594478E-2</v>
      </c>
      <c r="V1178" s="40">
        <v>36843</v>
      </c>
      <c r="W1178" s="38">
        <v>11.8125</v>
      </c>
      <c r="X1178" s="39">
        <f>IF(ISBLANK(W1179),"",Long6[[#This Row],[Adj Close]]/W1179-1)</f>
        <v>-2.777777777777779E-2</v>
      </c>
      <c r="AE1178" s="32">
        <v>36843</v>
      </c>
      <c r="AF1178" s="47">
        <v>11.877542</v>
      </c>
      <c r="AG1178" s="36">
        <f>IF(ISBLANK(AF1179),"",Short0[[#This Row],[Adj Close]]/AF1179-1)</f>
        <v>1.7577840038785597E-2</v>
      </c>
      <c r="AH1178" s="40">
        <v>36843</v>
      </c>
      <c r="AI1178" s="42">
        <v>9.3627559999999992</v>
      </c>
      <c r="AJ1178" s="39">
        <f>IF(ISBLANK(AH1179),"",Short1[[#This Row],[Adj Close]]/AH1179-1)</f>
        <v>-0.99974582593115435</v>
      </c>
      <c r="AN1178" s="40">
        <v>36843</v>
      </c>
      <c r="AO1178" s="42">
        <v>10.606928</v>
      </c>
      <c r="AP1178" s="39">
        <f>IF(ISBLANK(AO1179),"",Short3[[#This Row],[Adj Close]]/AO1179-1)</f>
        <v>-3.3039250194200287E-2</v>
      </c>
      <c r="AT1178" s="40">
        <v>36843</v>
      </c>
      <c r="AU1178" s="42">
        <v>9.2351500000000009</v>
      </c>
      <c r="AV1178" s="39">
        <f>IF(ISBLANK(AU1179),"",Short5[[#This Row],[Adj Close]]/AU1179-1)</f>
        <v>0</v>
      </c>
      <c r="AZ1178" s="40">
        <v>36843</v>
      </c>
      <c r="BA1178" s="42">
        <v>14.983079</v>
      </c>
      <c r="BB1178" s="39">
        <f>IF(ISBLANK(BA1179),"",Short7[[#This Row],[Adj Close]]/BA1179-1)</f>
        <v>-9.5588210439089161E-2</v>
      </c>
    </row>
    <row r="1179" spans="1:54" x14ac:dyDescent="0.25">
      <c r="A1179" s="40">
        <v>36836</v>
      </c>
      <c r="B1179" s="42">
        <v>1365.9799800000001</v>
      </c>
      <c r="C1179" s="39">
        <f>IF(ISBLANK(B1180), "", GSPC[[#This Row],[Adj Close]]/B1180-1)</f>
        <v>-4.2553016780539576E-2</v>
      </c>
      <c r="G1179" s="32">
        <v>36836</v>
      </c>
      <c r="H1179">
        <v>7.7953340000000004</v>
      </c>
      <c r="I1179" s="36">
        <f>IF(ISBLANK(H1180),"",Long1[[#This Row],[Adj Close]]/H1180-1)</f>
        <v>-3.4682095240784028E-2</v>
      </c>
      <c r="P1179" s="40">
        <v>36836</v>
      </c>
      <c r="Q1179" s="38">
        <v>3.2257750000000001</v>
      </c>
      <c r="R1179" s="39">
        <f>IF(ISBLANK(Q1180),"",Long4[[#This Row],[Adj Close]]/Q1180-1)</f>
        <v>-9.2594327322851333E-3</v>
      </c>
      <c r="V1179" s="40">
        <v>36836</v>
      </c>
      <c r="W1179" s="38">
        <v>12.15</v>
      </c>
      <c r="X1179" s="39">
        <f>IF(ISBLANK(W1180),"",Long6[[#This Row],[Adj Close]]/W1180-1)</f>
        <v>-4.7058823529411709E-2</v>
      </c>
      <c r="AE1179" s="32">
        <v>36836</v>
      </c>
      <c r="AF1179" s="47">
        <v>11.672366999999999</v>
      </c>
      <c r="AG1179" s="36">
        <f>IF(ISBLANK(AF1180),"",Short0[[#This Row],[Adj Close]]/AF1180-1)</f>
        <v>-3.9009140240729212E-2</v>
      </c>
      <c r="AH1179" s="40">
        <v>36836</v>
      </c>
      <c r="AI1179" s="42">
        <v>9.2227519999999998</v>
      </c>
      <c r="AJ1179" s="39">
        <f>IF(ISBLANK(AH1180),"",Short1[[#This Row],[Adj Close]]/AH1180-1)</f>
        <v>-0.99974957908170192</v>
      </c>
      <c r="AN1179" s="40">
        <v>36836</v>
      </c>
      <c r="AO1179" s="42">
        <v>10.969347000000001</v>
      </c>
      <c r="AP1179" s="39">
        <f>IF(ISBLANK(AO1180),"",Short3[[#This Row],[Adj Close]]/AO1180-1)</f>
        <v>-1.3043802949707972E-2</v>
      </c>
      <c r="AT1179" s="40">
        <v>36836</v>
      </c>
      <c r="AU1179" s="42">
        <v>9.2351500000000009</v>
      </c>
      <c r="AV1179" s="39">
        <f>IF(ISBLANK(AU1180),"",Short5[[#This Row],[Adj Close]]/AU1180-1)</f>
        <v>-5.911360262249854E-2</v>
      </c>
      <c r="AZ1179" s="40">
        <v>36836</v>
      </c>
      <c r="BA1179" s="42">
        <v>16.566655999999998</v>
      </c>
      <c r="BB1179" s="39">
        <f>IF(ISBLANK(BA1180),"",Short7[[#This Row],[Adj Close]]/BA1180-1)</f>
        <v>-2.857093936625188E-2</v>
      </c>
    </row>
    <row r="1180" spans="1:54" x14ac:dyDescent="0.25">
      <c r="A1180" s="40">
        <v>36829</v>
      </c>
      <c r="B1180" s="42">
        <v>1426.6899410000001</v>
      </c>
      <c r="C1180" s="39">
        <f>IF(ISBLANK(B1181), "", GSPC[[#This Row],[Adj Close]]/B1181-1)</f>
        <v>3.414806426775896E-2</v>
      </c>
      <c r="G1180" s="32">
        <v>36829</v>
      </c>
      <c r="H1180">
        <v>8.0754059999999992</v>
      </c>
      <c r="I1180" s="36">
        <f>IF(ISBLANK(H1181),"",Long1[[#This Row],[Adj Close]]/H1181-1)</f>
        <v>8.2942085693894052E-2</v>
      </c>
      <c r="P1180" s="40">
        <v>36829</v>
      </c>
      <c r="Q1180" s="38">
        <v>3.2559230000000001</v>
      </c>
      <c r="R1180" s="39">
        <f>IF(ISBLANK(Q1181),"",Long4[[#This Row],[Adj Close]]/Q1181-1)</f>
        <v>-4.9853520483932434E-2</v>
      </c>
      <c r="V1180" s="40">
        <v>36829</v>
      </c>
      <c r="W1180" s="38">
        <v>12.75</v>
      </c>
      <c r="X1180" s="39">
        <f>IF(ISBLANK(W1181),"",Long6[[#This Row],[Adj Close]]/W1181-1)</f>
        <v>-7.2727272727272751E-2</v>
      </c>
      <c r="AE1180" s="32">
        <v>36829</v>
      </c>
      <c r="AF1180" s="47">
        <v>12.146179</v>
      </c>
      <c r="AG1180" s="36">
        <f>IF(ISBLANK(AF1181),"",Short0[[#This Row],[Adj Close]]/AF1181-1)</f>
        <v>0.13163457108504795</v>
      </c>
      <c r="AH1180" s="40">
        <v>36829</v>
      </c>
      <c r="AI1180" s="42">
        <v>15.050413000000001</v>
      </c>
      <c r="AJ1180" s="39">
        <f>IF(ISBLANK(AH1181),"",Short1[[#This Row],[Adj Close]]/AH1181-1)</f>
        <v>-0.99959126573787405</v>
      </c>
      <c r="AN1180" s="40">
        <v>36829</v>
      </c>
      <c r="AO1180" s="42">
        <v>11.114319999999999</v>
      </c>
      <c r="AP1180" s="39">
        <f>IF(ISBLANK(AO1181),"",Short3[[#This Row],[Adj Close]]/AO1181-1)</f>
        <v>5.2631678641577917E-2</v>
      </c>
      <c r="AT1180" s="40">
        <v>36829</v>
      </c>
      <c r="AU1180" s="42">
        <v>9.815372</v>
      </c>
      <c r="AV1180" s="39">
        <f>IF(ISBLANK(AU1181),"",Short5[[#This Row],[Adj Close]]/AU1181-1)</f>
        <v>-3.3332752271631128E-2</v>
      </c>
      <c r="AZ1180" s="40">
        <v>36829</v>
      </c>
      <c r="BA1180" s="42">
        <v>17.053902000000001</v>
      </c>
      <c r="BB1180" s="39">
        <f>IF(ISBLANK(BA1181),"",Short7[[#This Row],[Adj Close]]/BA1181-1)</f>
        <v>4.0891639225153265E-2</v>
      </c>
    </row>
    <row r="1181" spans="1:54" x14ac:dyDescent="0.25">
      <c r="A1181" s="40">
        <v>36822</v>
      </c>
      <c r="B1181" s="42">
        <v>1379.579956</v>
      </c>
      <c r="C1181" s="39">
        <f>IF(ISBLANK(B1182), "", GSPC[[#This Row],[Adj Close]]/B1182-1)</f>
        <v>-1.2420162305420535E-2</v>
      </c>
      <c r="G1181" s="32">
        <v>36822</v>
      </c>
      <c r="H1181">
        <v>7.4569140000000003</v>
      </c>
      <c r="I1181" s="36">
        <f>IF(ISBLANK(H1182),"",Long1[[#This Row],[Adj Close]]/H1182-1)</f>
        <v>3.8011393896806744E-2</v>
      </c>
      <c r="P1181" s="40">
        <v>36822</v>
      </c>
      <c r="Q1181" s="38">
        <v>3.4267590000000001</v>
      </c>
      <c r="R1181" s="39">
        <f>IF(ISBLANK(Q1182),"",Long4[[#This Row],[Adj Close]]/Q1182-1)</f>
        <v>-2.0113814335825153E-2</v>
      </c>
      <c r="V1181" s="40">
        <v>36822</v>
      </c>
      <c r="W1181" s="38">
        <v>13.75</v>
      </c>
      <c r="X1181" s="39">
        <f>IF(ISBLANK(W1182),"",Long6[[#This Row],[Adj Close]]/W1182-1)</f>
        <v>9.780439121756479E-2</v>
      </c>
      <c r="AE1181" s="32">
        <v>36822</v>
      </c>
      <c r="AF1181" s="47">
        <v>10.733305</v>
      </c>
      <c r="AG1181" s="36">
        <f>IF(ISBLANK(AF1182),"",Short0[[#This Row],[Adj Close]]/AF1182-1)</f>
        <v>-2.1178709539764196E-3</v>
      </c>
      <c r="AH1181" s="40">
        <v>36822</v>
      </c>
      <c r="AI1181" s="42">
        <v>12.740349</v>
      </c>
      <c r="AJ1181" s="39">
        <f>IF(ISBLANK(AH1182),"",Short1[[#This Row],[Adj Close]]/AH1182-1)</f>
        <v>-0.99965393592285756</v>
      </c>
      <c r="AN1181" s="40">
        <v>36822</v>
      </c>
      <c r="AO1181" s="42">
        <v>10.558603</v>
      </c>
      <c r="AP1181" s="39">
        <f>IF(ISBLANK(AO1182),"",Short3[[#This Row],[Adj Close]]/AO1182-1)</f>
        <v>-8.9583395666895549E-2</v>
      </c>
      <c r="AT1181" s="40">
        <v>36822</v>
      </c>
      <c r="AU1181" s="42">
        <v>10.153827</v>
      </c>
      <c r="AV1181" s="39">
        <f>IF(ISBLANK(AU1182),"",Short5[[#This Row],[Adj Close]]/AU1182-1)</f>
        <v>6.0605873855316794E-2</v>
      </c>
      <c r="AZ1181" s="40">
        <v>36822</v>
      </c>
      <c r="BA1181" s="42">
        <v>16.383935999999999</v>
      </c>
      <c r="BB1181" s="39">
        <f>IF(ISBLANK(BA1182),"",Short7[[#This Row],[Adj Close]]/BA1182-1)</f>
        <v>-4.2704575807033129E-2</v>
      </c>
    </row>
    <row r="1182" spans="1:54" x14ac:dyDescent="0.25">
      <c r="A1182" s="40">
        <v>36815</v>
      </c>
      <c r="B1182" s="42">
        <v>1396.9300539999999</v>
      </c>
      <c r="C1182" s="39">
        <f>IF(ISBLANK(B1183), "", GSPC[[#This Row],[Adj Close]]/B1183-1)</f>
        <v>1.6562731882692638E-2</v>
      </c>
      <c r="G1182" s="32">
        <v>36815</v>
      </c>
      <c r="H1182">
        <v>7.183846</v>
      </c>
      <c r="I1182" s="36">
        <f>IF(ISBLANK(H1183),"",Long1[[#This Row],[Adj Close]]/H1183-1)</f>
        <v>-2.9939773686471272E-2</v>
      </c>
      <c r="P1182" s="40">
        <v>36815</v>
      </c>
      <c r="Q1182" s="38">
        <v>3.497099</v>
      </c>
      <c r="R1182" s="39">
        <f>IF(ISBLANK(Q1183),"",Long4[[#This Row],[Adj Close]]/Q1183-1)</f>
        <v>-5.7147747397858772E-3</v>
      </c>
      <c r="V1182" s="40">
        <v>36815</v>
      </c>
      <c r="W1182" s="38">
        <v>12.525</v>
      </c>
      <c r="X1182" s="39">
        <f>IF(ISBLANK(W1183),"",Long6[[#This Row],[Adj Close]]/W1183-1)</f>
        <v>0.10742705570291777</v>
      </c>
      <c r="AE1182" s="32">
        <v>36815</v>
      </c>
      <c r="AF1182" s="47">
        <v>10.756085000000001</v>
      </c>
      <c r="AG1182" s="36">
        <f>IF(ISBLANK(AF1183),"",Short0[[#This Row],[Adj Close]]/AF1183-1)</f>
        <v>3.2821593290438322E-2</v>
      </c>
      <c r="AH1182" s="40">
        <v>36815</v>
      </c>
      <c r="AI1182" s="42">
        <v>11.235305</v>
      </c>
      <c r="AJ1182" s="39">
        <f>IF(ISBLANK(AH1183),"",Short1[[#This Row],[Adj Close]]/AH1183-1)</f>
        <v>-0.99969475915561834</v>
      </c>
      <c r="AN1182" s="40">
        <v>36815</v>
      </c>
      <c r="AO1182" s="42">
        <v>11.597550999999999</v>
      </c>
      <c r="AP1182" s="39">
        <f>IF(ISBLANK(AO1183),"",Short3[[#This Row],[Adj Close]]/AO1183-1)</f>
        <v>0.10599099743022133</v>
      </c>
      <c r="AT1182" s="40">
        <v>36815</v>
      </c>
      <c r="AU1182" s="42">
        <v>9.5736100000000004</v>
      </c>
      <c r="AV1182" s="39">
        <f>IF(ISBLANK(AU1183),"",Short5[[#This Row],[Adj Close]]/AU1183-1)</f>
        <v>-5.2631558114475951E-2</v>
      </c>
      <c r="AZ1182" s="40">
        <v>36815</v>
      </c>
      <c r="BA1182" s="42">
        <v>17.114816999999999</v>
      </c>
      <c r="BB1182" s="39">
        <f>IF(ISBLANK(BA1183),"",Short7[[#This Row],[Adj Close]]/BA1183-1)</f>
        <v>7.2519109562116046E-2</v>
      </c>
    </row>
    <row r="1183" spans="1:54" x14ac:dyDescent="0.25">
      <c r="A1183" s="40">
        <v>36808</v>
      </c>
      <c r="B1183" s="42">
        <v>1374.170044</v>
      </c>
      <c r="C1183" s="39">
        <f>IF(ISBLANK(B1184), "", GSPC[[#This Row],[Adj Close]]/B1184-1)</f>
        <v>-2.4712699342881783E-2</v>
      </c>
      <c r="G1183" s="32">
        <v>36808</v>
      </c>
      <c r="H1183">
        <v>7.4055669999999996</v>
      </c>
      <c r="I1183" s="36">
        <f>IF(ISBLANK(H1184),"",Long1[[#This Row],[Adj Close]]/H1184-1)</f>
        <v>-3.8485173745604895E-2</v>
      </c>
      <c r="P1183" s="40">
        <v>36808</v>
      </c>
      <c r="Q1183" s="38">
        <v>3.5171990000000002</v>
      </c>
      <c r="R1183" s="39">
        <f>IF(ISBLANK(Q1184),"",Long4[[#This Row],[Adj Close]]/Q1184-1)</f>
        <v>2.6392284954967593E-2</v>
      </c>
      <c r="V1183" s="40">
        <v>36808</v>
      </c>
      <c r="W1183" s="38">
        <v>11.31</v>
      </c>
      <c r="X1183" s="39">
        <f>IF(ISBLANK(W1184),"",Long6[[#This Row],[Adj Close]]/W1184-1)</f>
        <v>-5.1174496644295298E-2</v>
      </c>
      <c r="AE1183" s="32">
        <v>36808</v>
      </c>
      <c r="AF1183" s="47">
        <v>10.414272</v>
      </c>
      <c r="AG1183" s="36">
        <f>IF(ISBLANK(AF1184),"",Short0[[#This Row],[Adj Close]]/AF1184-1)</f>
        <v>-1.7203862304929873E-2</v>
      </c>
      <c r="AH1183" s="40">
        <v>36808</v>
      </c>
      <c r="AI1183" s="42">
        <v>13.230364</v>
      </c>
      <c r="AJ1183" s="39">
        <f>IF(ISBLANK(AH1184),"",Short1[[#This Row],[Adj Close]]/AH1184-1)</f>
        <v>-0.99964048900845082</v>
      </c>
      <c r="AN1183" s="40">
        <v>36808</v>
      </c>
      <c r="AO1183" s="42">
        <v>10.486117</v>
      </c>
      <c r="AP1183" s="39">
        <f>IF(ISBLANK(AO1184),"",Short3[[#This Row],[Adj Close]]/AO1184-1)</f>
        <v>-9.1326785454766135E-3</v>
      </c>
      <c r="AT1183" s="40">
        <v>36808</v>
      </c>
      <c r="AU1183" s="42">
        <v>10.105477</v>
      </c>
      <c r="AV1183" s="39">
        <f>IF(ISBLANK(AU1184),"",Short5[[#This Row],[Adj Close]]/AU1184-1)</f>
        <v>-9.9138092803563005E-2</v>
      </c>
      <c r="AZ1183" s="40">
        <v>36808</v>
      </c>
      <c r="BA1183" s="42">
        <v>15.957587</v>
      </c>
      <c r="BB1183" s="39">
        <f>IF(ISBLANK(BA1184),"",Short7[[#This Row],[Adj Close]]/BA1184-1)</f>
        <v>-0.11486486973705234</v>
      </c>
    </row>
    <row r="1184" spans="1:54" x14ac:dyDescent="0.25">
      <c r="A1184" s="40">
        <v>36801</v>
      </c>
      <c r="B1184" s="42">
        <v>1408.98999</v>
      </c>
      <c r="C1184" s="39">
        <f>IF(ISBLANK(B1185), "", GSPC[[#This Row],[Adj Close]]/B1185-1)</f>
        <v>-1.9157555330923115E-2</v>
      </c>
      <c r="G1184" s="32">
        <v>36801</v>
      </c>
      <c r="H1184">
        <v>7.7019789999999997</v>
      </c>
      <c r="I1184" s="36">
        <f>IF(ISBLANK(H1185),"",Long1[[#This Row],[Adj Close]]/H1185-1)</f>
        <v>7.3260873318261588E-3</v>
      </c>
      <c r="P1184" s="40">
        <v>36801</v>
      </c>
      <c r="Q1184" s="38">
        <v>3.4267590000000001</v>
      </c>
      <c r="R1184" s="39">
        <f>IF(ISBLANK(Q1185),"",Long4[[#This Row],[Adj Close]]/Q1185-1)</f>
        <v>-3.6722647689489629E-2</v>
      </c>
      <c r="V1184" s="40">
        <v>36801</v>
      </c>
      <c r="W1184" s="38">
        <v>11.92</v>
      </c>
      <c r="X1184" s="39">
        <f>IF(ISBLANK(W1185),"",Long6[[#This Row],[Adj Close]]/W1185-1)</f>
        <v>-0.10878504672897193</v>
      </c>
      <c r="AE1184" s="32">
        <v>36801</v>
      </c>
      <c r="AF1184" s="47">
        <v>10.596574</v>
      </c>
      <c r="AG1184" s="36">
        <f>IF(ISBLANK(AF1185),"",Short0[[#This Row],[Adj Close]]/AF1185-1)</f>
        <v>-2.3108825552967782E-2</v>
      </c>
      <c r="AH1184" s="40">
        <v>36801</v>
      </c>
      <c r="AI1184" s="42">
        <v>15.837935</v>
      </c>
      <c r="AJ1184" s="39">
        <f>IF(ISBLANK(AH1185),"",Short1[[#This Row],[Adj Close]]/AH1185-1)</f>
        <v>-0.99956955114964396</v>
      </c>
      <c r="AN1184" s="40">
        <v>36801</v>
      </c>
      <c r="AO1184" s="42">
        <v>10.582765999999999</v>
      </c>
      <c r="AP1184" s="39">
        <f>IF(ISBLANK(AO1185),"",Short3[[#This Row],[Adj Close]]/AO1185-1)</f>
        <v>1.7735219312219552E-2</v>
      </c>
      <c r="AT1184" s="40">
        <v>36801</v>
      </c>
      <c r="AU1184" s="42">
        <v>11.217565</v>
      </c>
      <c r="AV1184" s="39">
        <f>IF(ISBLANK(AU1185),"",Short5[[#This Row],[Adj Close]]/AU1185-1)</f>
        <v>0</v>
      </c>
      <c r="AZ1184" s="40">
        <v>36801</v>
      </c>
      <c r="BA1184" s="42">
        <v>18.028419</v>
      </c>
      <c r="BB1184" s="39">
        <f>IF(ISBLANK(BA1185),"",Short7[[#This Row],[Adj Close]]/BA1185-1)</f>
        <v>-0.16147297885289402</v>
      </c>
    </row>
    <row r="1185" spans="1:54" x14ac:dyDescent="0.25">
      <c r="A1185" s="40">
        <v>36794</v>
      </c>
      <c r="B1185" s="42">
        <v>1436.51001</v>
      </c>
      <c r="C1185" s="39">
        <f>IF(ISBLANK(B1186), "", GSPC[[#This Row],[Adj Close]]/B1186-1)</f>
        <v>-8.4281029076805902E-3</v>
      </c>
      <c r="G1185" s="32">
        <v>36794</v>
      </c>
      <c r="H1185">
        <v>7.6459640000000002</v>
      </c>
      <c r="I1185" s="36">
        <f>IF(ISBLANK(H1186),"",Long1[[#This Row],[Adj Close]]/H1186-1)</f>
        <v>2.6315740020623091E-2</v>
      </c>
      <c r="P1185" s="40">
        <v>36794</v>
      </c>
      <c r="Q1185" s="38">
        <v>3.5573959999999998</v>
      </c>
      <c r="R1185" s="39">
        <f>IF(ISBLANK(Q1186),"",Long4[[#This Row],[Adj Close]]/Q1186-1)</f>
        <v>-2.2099412582752942E-2</v>
      </c>
      <c r="V1185" s="40">
        <v>36794</v>
      </c>
      <c r="W1185" s="38">
        <v>13.375</v>
      </c>
      <c r="X1185" s="39">
        <f>IF(ISBLANK(W1186),"",Long6[[#This Row],[Adj Close]]/W1186-1)</f>
        <v>2.0019065776930356E-2</v>
      </c>
      <c r="AE1185" s="32">
        <v>36794</v>
      </c>
      <c r="AF1185" s="47">
        <v>10.847241</v>
      </c>
      <c r="AG1185" s="36">
        <f>IF(ISBLANK(AF1186),"",Short0[[#This Row],[Adj Close]]/AF1186-1)</f>
        <v>6.7263981442790444E-2</v>
      </c>
      <c r="AH1185" s="40">
        <v>36794</v>
      </c>
      <c r="AI1185" s="42">
        <v>17.815491000000002</v>
      </c>
      <c r="AJ1185" s="39">
        <f>IF(ISBLANK(AH1186),"",Short1[[#This Row],[Adj Close]]/AH1186-1)</f>
        <v>-0.9995157123168511</v>
      </c>
      <c r="AN1185" s="40">
        <v>36794</v>
      </c>
      <c r="AO1185" s="42">
        <v>10.398349</v>
      </c>
      <c r="AP1185" s="39">
        <f>IF(ISBLANK(AO1186),"",Short3[[#This Row],[Adj Close]]/AO1186-1)</f>
        <v>0</v>
      </c>
      <c r="AT1185" s="40">
        <v>36794</v>
      </c>
      <c r="AU1185" s="42">
        <v>11.217565</v>
      </c>
      <c r="AV1185" s="39">
        <f>IF(ISBLANK(AU1186),"",Short5[[#This Row],[Adj Close]]/AU1186-1)</f>
        <v>2.2026630392941726E-2</v>
      </c>
      <c r="AZ1185" s="40">
        <v>36794</v>
      </c>
      <c r="BA1185" s="42">
        <v>21.500105000000001</v>
      </c>
      <c r="BB1185" s="39">
        <f>IF(ISBLANK(BA1186),"",Short7[[#This Row],[Adj Close]]/BA1186-1)</f>
        <v>8.2822252120281714E-2</v>
      </c>
    </row>
    <row r="1186" spans="1:54" x14ac:dyDescent="0.25">
      <c r="A1186" s="40">
        <v>36787</v>
      </c>
      <c r="B1186" s="42">
        <v>1448.719971</v>
      </c>
      <c r="C1186" s="39">
        <f>IF(ISBLANK(B1187), "", GSPC[[#This Row],[Adj Close]]/B1187-1)</f>
        <v>-1.1659142257257393E-2</v>
      </c>
      <c r="G1186" s="32">
        <v>36787</v>
      </c>
      <c r="H1186">
        <v>7.4499139999999997</v>
      </c>
      <c r="I1186" s="36">
        <f>IF(ISBLANK(H1187),"",Long1[[#This Row],[Adj Close]]/H1187-1)</f>
        <v>-1.0539535776979192E-2</v>
      </c>
      <c r="P1186" s="40">
        <v>36787</v>
      </c>
      <c r="Q1186" s="38">
        <v>3.6377890000000002</v>
      </c>
      <c r="R1186" s="39">
        <f>IF(ISBLANK(Q1187),"",Long4[[#This Row],[Adj Close]]/Q1187-1)</f>
        <v>-0.13923890392587079</v>
      </c>
      <c r="V1186" s="40">
        <v>36787</v>
      </c>
      <c r="W1186" s="38">
        <v>13.112500000000001</v>
      </c>
      <c r="X1186" s="39">
        <f>IF(ISBLANK(W1187),"",Long6[[#This Row],[Adj Close]]/W1187-1)</f>
        <v>-5.4954954954954949E-2</v>
      </c>
      <c r="AE1186" s="32">
        <v>36787</v>
      </c>
      <c r="AF1186" s="47">
        <v>10.163596999999999</v>
      </c>
      <c r="AG1186" s="36">
        <f>IF(ISBLANK(AF1187),"",Short0[[#This Row],[Adj Close]]/AF1187-1)</f>
        <v>3.9627180066189149E-2</v>
      </c>
      <c r="AH1186" s="40">
        <v>36787</v>
      </c>
      <c r="AI1186" s="42">
        <v>18.86552</v>
      </c>
      <c r="AJ1186" s="39">
        <f>IF(ISBLANK(AH1187),"",Short1[[#This Row],[Adj Close]]/AH1187-1)</f>
        <v>-0.99948707123436653</v>
      </c>
      <c r="AN1186" s="40">
        <v>36787</v>
      </c>
      <c r="AO1186" s="42">
        <v>10.398349</v>
      </c>
      <c r="AP1186" s="39">
        <f>IF(ISBLANK(AO1187),"",Short3[[#This Row],[Adj Close]]/AO1187-1)</f>
        <v>1.8912449863262681E-2</v>
      </c>
      <c r="AT1186" s="40">
        <v>36787</v>
      </c>
      <c r="AU1186" s="42">
        <v>10.975804999999999</v>
      </c>
      <c r="AV1186" s="39">
        <f>IF(ISBLANK(AU1187),"",Short5[[#This Row],[Adj Close]]/AU1187-1)</f>
        <v>1.4366723004944681E-2</v>
      </c>
      <c r="AZ1186" s="40">
        <v>36787</v>
      </c>
      <c r="BA1186" s="42">
        <v>19.855618</v>
      </c>
      <c r="BB1186" s="39">
        <f>IF(ISBLANK(BA1187),"",Short7[[#This Row],[Adj Close]]/BA1187-1)</f>
        <v>-2.686589899206937E-2</v>
      </c>
    </row>
    <row r="1187" spans="1:54" x14ac:dyDescent="0.25">
      <c r="A1187" s="40">
        <v>36780</v>
      </c>
      <c r="B1187" s="42">
        <v>1465.8100589999999</v>
      </c>
      <c r="C1187" s="39">
        <f>IF(ISBLANK(B1188), "", GSPC[[#This Row],[Adj Close]]/B1188-1)</f>
        <v>-1.9197016393442734E-2</v>
      </c>
      <c r="G1187" s="32">
        <v>36780</v>
      </c>
      <c r="H1187">
        <v>7.5292690000000002</v>
      </c>
      <c r="I1187" s="36">
        <f>IF(ISBLANK(H1188),"",Long1[[#This Row],[Adj Close]]/H1188-1)</f>
        <v>-1.9452538327760727E-2</v>
      </c>
      <c r="P1187" s="40">
        <v>36780</v>
      </c>
      <c r="Q1187" s="38">
        <v>4.2262469999999999</v>
      </c>
      <c r="R1187" s="39">
        <f>IF(ISBLANK(Q1188),"",Long4[[#This Row],[Adj Close]]/Q1188-1)</f>
        <v>0.11936335096505668</v>
      </c>
      <c r="V1187" s="40">
        <v>36780</v>
      </c>
      <c r="W1187" s="38">
        <v>13.875</v>
      </c>
      <c r="X1187" s="39">
        <f>IF(ISBLANK(W1188),"",Long6[[#This Row],[Adj Close]]/W1188-1)</f>
        <v>-7.807308970099669E-2</v>
      </c>
      <c r="AE1187" s="32">
        <v>36780</v>
      </c>
      <c r="AF1187" s="47">
        <v>9.7761940000000003</v>
      </c>
      <c r="AG1187" s="36">
        <f>IF(ISBLANK(AF1188),"",Short0[[#This Row],[Adj Close]]/AF1188-1)</f>
        <v>-6.9439407818779886E-3</v>
      </c>
      <c r="AH1187" s="40">
        <v>36780</v>
      </c>
      <c r="AI1187" s="42">
        <v>19.618037999999999</v>
      </c>
      <c r="AJ1187" s="39">
        <f>IF(ISBLANK(AH1188),"",Short1[[#This Row],[Adj Close]]/AH1188-1)</f>
        <v>-0.99946650972180673</v>
      </c>
      <c r="AN1187" s="40">
        <v>36780</v>
      </c>
      <c r="AO1187" s="42">
        <v>10.205341000000001</v>
      </c>
      <c r="AP1187" s="39">
        <f>IF(ISBLANK(AO1188),"",Short3[[#This Row],[Adj Close]]/AO1188-1)</f>
        <v>-4.2986072513255924E-2</v>
      </c>
      <c r="AT1187" s="40">
        <v>36780</v>
      </c>
      <c r="AU1187" s="42">
        <v>10.820352</v>
      </c>
      <c r="AV1187" s="39">
        <f>IF(ISBLANK(AU1188),"",Short5[[#This Row],[Adj Close]]/AU1188-1)</f>
        <v>-4.2552553262033332E-2</v>
      </c>
      <c r="AZ1187" s="40">
        <v>36780</v>
      </c>
      <c r="BA1187" s="42">
        <v>20.403784000000002</v>
      </c>
      <c r="BB1187" s="39">
        <f>IF(ISBLANK(BA1188),"",Short7[[#This Row],[Adj Close]]/BA1188-1)</f>
        <v>-3.1791540101237747E-2</v>
      </c>
    </row>
    <row r="1188" spans="1:54" x14ac:dyDescent="0.25">
      <c r="A1188" s="40">
        <v>36773</v>
      </c>
      <c r="B1188" s="42">
        <v>1494.5</v>
      </c>
      <c r="C1188" s="39">
        <f>IF(ISBLANK(B1189), "", GSPC[[#This Row],[Adj Close]]/B1189-1)</f>
        <v>-1.7274156943204333E-2</v>
      </c>
      <c r="G1188" s="32">
        <v>36773</v>
      </c>
      <c r="H1188">
        <v>7.6786380000000003</v>
      </c>
      <c r="I1188" s="36">
        <f>IF(ISBLANK(H1189),"",Long1[[#This Row],[Adj Close]]/H1189-1)</f>
        <v>-5.0231033936390945E-2</v>
      </c>
      <c r="P1188" s="40">
        <v>36773</v>
      </c>
      <c r="Q1188" s="38">
        <v>3.7755809999999999</v>
      </c>
      <c r="R1188" s="39">
        <f>IF(ISBLANK(Q1189),"",Long4[[#This Row],[Adj Close]]/Q1189-1)</f>
        <v>2.1680650939084556E-2</v>
      </c>
      <c r="V1188" s="40">
        <v>36773</v>
      </c>
      <c r="W1188" s="38">
        <v>15.05</v>
      </c>
      <c r="X1188" s="39">
        <f>IF(ISBLANK(W1189),"",Long6[[#This Row],[Adj Close]]/W1189-1)</f>
        <v>4.1522491349481161E-2</v>
      </c>
      <c r="AE1188" s="32">
        <v>36773</v>
      </c>
      <c r="AF1188" s="47">
        <v>9.8445540000000005</v>
      </c>
      <c r="AG1188" s="36">
        <f>IF(ISBLANK(AF1189),"",Short0[[#This Row],[Adj Close]]/AF1189-1)</f>
        <v>-2.92139471740267E-2</v>
      </c>
      <c r="AH1188" s="40">
        <v>36773</v>
      </c>
      <c r="AI1188" s="42">
        <v>17.500481000000001</v>
      </c>
      <c r="AJ1188" s="39">
        <f>IF(ISBLANK(AH1189),"",Short1[[#This Row],[Adj Close]]/AH1189-1)</f>
        <v>-0.99952400367187078</v>
      </c>
      <c r="AN1188" s="40">
        <v>36773</v>
      </c>
      <c r="AO1188" s="42">
        <v>10.663733000000001</v>
      </c>
      <c r="AP1188" s="39">
        <f>IF(ISBLANK(AO1189),"",Short3[[#This Row],[Adj Close]]/AO1189-1)</f>
        <v>1.8433107545084093E-2</v>
      </c>
      <c r="AT1188" s="40">
        <v>36773</v>
      </c>
      <c r="AU1188" s="42">
        <v>11.301249</v>
      </c>
      <c r="AV1188" s="39">
        <f>IF(ISBLANK(AU1189),"",Short5[[#This Row],[Adj Close]]/AU1189-1)</f>
        <v>-4.2372511738348884E-3</v>
      </c>
      <c r="AZ1188" s="40">
        <v>36773</v>
      </c>
      <c r="BA1188" s="42">
        <v>21.073751000000001</v>
      </c>
      <c r="BB1188" s="39">
        <f>IF(ISBLANK(BA1189),"",Short7[[#This Row],[Adj Close]]/BA1189-1)</f>
        <v>-0.13065350555513355</v>
      </c>
    </row>
    <row r="1189" spans="1:54" x14ac:dyDescent="0.25">
      <c r="A1189" s="40">
        <v>36766</v>
      </c>
      <c r="B1189" s="42">
        <v>1520.7700199999999</v>
      </c>
      <c r="C1189" s="39">
        <f>IF(ISBLANK(B1190), "", GSPC[[#This Row],[Adj Close]]/B1190-1)</f>
        <v>9.5058378743309024E-3</v>
      </c>
      <c r="G1189" s="32">
        <v>36766</v>
      </c>
      <c r="H1189">
        <v>8.0847429999999996</v>
      </c>
      <c r="I1189" s="36">
        <f>IF(ISBLANK(H1190),"",Long1[[#This Row],[Adj Close]]/H1190-1)</f>
        <v>1.0207228390561873E-2</v>
      </c>
      <c r="P1189" s="40">
        <v>36766</v>
      </c>
      <c r="Q1189" s="38">
        <v>3.6954609999999999</v>
      </c>
      <c r="R1189" s="39">
        <f>IF(ISBLANK(Q1190),"",Long4[[#This Row],[Adj Close]]/Q1190-1)</f>
        <v>0</v>
      </c>
      <c r="V1189" s="40">
        <v>36766</v>
      </c>
      <c r="W1189" s="38">
        <v>14.45</v>
      </c>
      <c r="X1189" s="39">
        <f>IF(ISBLANK(W1190),"",Long6[[#This Row],[Adj Close]]/W1190-1)</f>
        <v>3.2142857142857029E-2</v>
      </c>
      <c r="AE1189" s="32">
        <v>36766</v>
      </c>
      <c r="AF1189" s="47">
        <v>10.140807000000001</v>
      </c>
      <c r="AG1189" s="36">
        <f>IF(ISBLANK(AF1190),"",Short0[[#This Row],[Adj Close]]/AF1190-1)</f>
        <v>5.9523670215544833E-2</v>
      </c>
      <c r="AH1189" s="40">
        <v>36766</v>
      </c>
      <c r="AI1189" s="42">
        <v>17.920487999999999</v>
      </c>
      <c r="AJ1189" s="39">
        <f>IF(ISBLANK(AH1190),"",Short1[[#This Row],[Adj Close]]/AH1190-1)</f>
        <v>-0.99951248706439244</v>
      </c>
      <c r="AN1189" s="40">
        <v>36766</v>
      </c>
      <c r="AO1189" s="42">
        <v>10.470725</v>
      </c>
      <c r="AP1189" s="39">
        <f>IF(ISBLANK(AO1190),"",Short3[[#This Row],[Adj Close]]/AO1190-1)</f>
        <v>-6.8650560593920273E-3</v>
      </c>
      <c r="AT1189" s="40">
        <v>36766</v>
      </c>
      <c r="AU1189" s="42">
        <v>11.349339000000001</v>
      </c>
      <c r="AV1189" s="39">
        <f>IF(ISBLANK(AU1190),"",Short5[[#This Row],[Adj Close]]/AU1190-1)</f>
        <v>0</v>
      </c>
      <c r="AZ1189" s="40">
        <v>36766</v>
      </c>
      <c r="BA1189" s="42">
        <v>24.240911000000001</v>
      </c>
      <c r="BB1189" s="39">
        <f>IF(ISBLANK(BA1190),"",Short7[[#This Row],[Adj Close]]/BA1190-1)</f>
        <v>8.7431597896903801E-2</v>
      </c>
    </row>
    <row r="1190" spans="1:54" x14ac:dyDescent="0.25">
      <c r="A1190" s="40">
        <v>36759</v>
      </c>
      <c r="B1190" s="42">
        <v>1506.4499510000001</v>
      </c>
      <c r="C1190" s="39">
        <f>IF(ISBLANK(B1191), "", GSPC[[#This Row],[Adj Close]]/B1191-1)</f>
        <v>9.8744940648114454E-3</v>
      </c>
      <c r="G1190" s="32">
        <v>36759</v>
      </c>
      <c r="H1190">
        <v>8.0030540000000006</v>
      </c>
      <c r="I1190" s="36">
        <f>IF(ISBLANK(H1191),"",Long1[[#This Row],[Adj Close]]/H1191-1)</f>
        <v>-1.9725757790481802E-2</v>
      </c>
      <c r="P1190" s="40">
        <v>36759</v>
      </c>
      <c r="Q1190" s="38">
        <v>3.6954609999999999</v>
      </c>
      <c r="R1190" s="39">
        <f>IF(ISBLANK(Q1191),"",Long4[[#This Row],[Adj Close]]/Q1191-1)</f>
        <v>8.2110681281586384E-2</v>
      </c>
      <c r="V1190" s="40">
        <v>36759</v>
      </c>
      <c r="W1190" s="38">
        <v>14</v>
      </c>
      <c r="X1190" s="39">
        <f>IF(ISBLANK(W1191),"",Long6[[#This Row],[Adj Close]]/W1191-1)</f>
        <v>0.33875209180014343</v>
      </c>
      <c r="AE1190" s="32">
        <v>36759</v>
      </c>
      <c r="AF1190" s="47">
        <v>9.5710999999999995</v>
      </c>
      <c r="AG1190" s="36">
        <f>IF(ISBLANK(AF1191),"",Short0[[#This Row],[Adj Close]]/AF1191-1)</f>
        <v>-4.7388535243793051E-3</v>
      </c>
      <c r="AH1190" s="40">
        <v>36759</v>
      </c>
      <c r="AI1190" s="42">
        <v>20.895565000000001</v>
      </c>
      <c r="AJ1190" s="39">
        <f>IF(ISBLANK(AH1191),"",Short1[[#This Row],[Adj Close]]/AH1191-1)</f>
        <v>-0.99943144413909446</v>
      </c>
      <c r="AN1190" s="40">
        <v>36759</v>
      </c>
      <c r="AO1190" s="42">
        <v>10.543104</v>
      </c>
      <c r="AP1190" s="39">
        <f>IF(ISBLANK(AO1191),"",Short3[[#This Row],[Adj Close]]/AO1191-1)</f>
        <v>4.2959661412911077E-2</v>
      </c>
      <c r="AT1190" s="40">
        <v>36759</v>
      </c>
      <c r="AU1190" s="42">
        <v>11.349339000000001</v>
      </c>
      <c r="AV1190" s="39">
        <f>IF(ISBLANK(AU1191),"",Short5[[#This Row],[Adj Close]]/AU1191-1)</f>
        <v>-1.2552279048967163E-2</v>
      </c>
      <c r="AZ1190" s="40">
        <v>36759</v>
      </c>
      <c r="BA1190" s="42">
        <v>22.291895</v>
      </c>
      <c r="BB1190" s="39">
        <f>IF(ISBLANK(BA1191),"",Short7[[#This Row],[Adj Close]]/BA1191-1)</f>
        <v>1.6666578493122586E-2</v>
      </c>
    </row>
    <row r="1191" spans="1:54" x14ac:dyDescent="0.25">
      <c r="A1191" s="40">
        <v>36752</v>
      </c>
      <c r="B1191" s="42">
        <v>1491.719971</v>
      </c>
      <c r="C1191" s="39">
        <f>IF(ISBLANK(B1192), "", GSPC[[#This Row],[Adj Close]]/B1192-1)</f>
        <v>1.3506906633353299E-2</v>
      </c>
      <c r="G1191" s="32">
        <v>36752</v>
      </c>
      <c r="H1191">
        <v>8.1640969999999999</v>
      </c>
      <c r="I1191" s="36">
        <f>IF(ISBLANK(H1192),"",Long1[[#This Row],[Adj Close]]/H1192-1)</f>
        <v>-1.0746552739886894E-2</v>
      </c>
      <c r="P1191" s="40">
        <v>36752</v>
      </c>
      <c r="Q1191" s="38">
        <v>3.4150489999999998</v>
      </c>
      <c r="R1191" s="39">
        <f>IF(ISBLANK(Q1192),"",Long4[[#This Row],[Adj Close]]/Q1192-1)</f>
        <v>-2.8489734285086832E-2</v>
      </c>
      <c r="V1191" s="40">
        <v>36752</v>
      </c>
      <c r="W1191" s="38">
        <v>10.4575</v>
      </c>
      <c r="X1191" s="39">
        <f>IF(ISBLANK(W1192),"",Long6[[#This Row],[Adj Close]]/W1192-1)</f>
        <v>5.2591847005535985E-2</v>
      </c>
      <c r="AE1191" s="32">
        <v>36752</v>
      </c>
      <c r="AF1191" s="47">
        <v>9.6166719999999994</v>
      </c>
      <c r="AG1191" s="36">
        <f>IF(ISBLANK(AF1192),"",Short0[[#This Row],[Adj Close]]/AF1192-1)</f>
        <v>-6.0133841427628898E-2</v>
      </c>
      <c r="AH1191" s="40">
        <v>36752</v>
      </c>
      <c r="AI1191" s="42">
        <v>20.650563999999999</v>
      </c>
      <c r="AJ1191" s="39">
        <f>IF(ISBLANK(AH1192),"",Short1[[#This Row],[Adj Close]]/AH1192-1)</f>
        <v>-0.99943800342903799</v>
      </c>
      <c r="AN1191" s="40">
        <v>36752</v>
      </c>
      <c r="AO1191" s="42">
        <v>10.108832</v>
      </c>
      <c r="AP1191" s="39">
        <f>IF(ISBLANK(AO1192),"",Short3[[#This Row],[Adj Close]]/AO1192-1)</f>
        <v>-4.7727460703150371E-2</v>
      </c>
      <c r="AT1191" s="40">
        <v>36752</v>
      </c>
      <c r="AU1191" s="42">
        <v>11.49361</v>
      </c>
      <c r="AV1191" s="39">
        <f>IF(ISBLANK(AU1192),"",Short5[[#This Row],[Adj Close]]/AU1192-1)</f>
        <v>-3.2388961518771464E-2</v>
      </c>
      <c r="AZ1191" s="40">
        <v>36752</v>
      </c>
      <c r="BA1191" s="42">
        <v>21.926456000000002</v>
      </c>
      <c r="BB1191" s="39">
        <f>IF(ISBLANK(BA1192),"",Short7[[#This Row],[Adj Close]]/BA1192-1)</f>
        <v>0.16883099714147187</v>
      </c>
    </row>
    <row r="1192" spans="1:54" x14ac:dyDescent="0.25">
      <c r="A1192" s="40">
        <v>36745</v>
      </c>
      <c r="B1192" s="42">
        <v>1471.839966</v>
      </c>
      <c r="C1192" s="39">
        <f>IF(ISBLANK(B1193), "", GSPC[[#This Row],[Adj Close]]/B1193-1)</f>
        <v>6.0904565981390046E-3</v>
      </c>
      <c r="G1192" s="32">
        <v>36745</v>
      </c>
      <c r="H1192">
        <v>8.2527860000000004</v>
      </c>
      <c r="I1192" s="36">
        <f>IF(ISBLANK(H1193),"",Long1[[#This Row],[Adj Close]]/H1193-1)</f>
        <v>4.629768619333019E-2</v>
      </c>
      <c r="P1192" s="40">
        <v>36745</v>
      </c>
      <c r="Q1192" s="38">
        <v>3.515196</v>
      </c>
      <c r="R1192" s="39">
        <f>IF(ISBLANK(Q1193),"",Long4[[#This Row],[Adj Close]]/Q1193-1)</f>
        <v>-2.8406818317207039E-3</v>
      </c>
      <c r="V1192" s="40">
        <v>36745</v>
      </c>
      <c r="W1192" s="38">
        <v>9.9350000000000005</v>
      </c>
      <c r="X1192" s="39">
        <f>IF(ISBLANK(W1193),"",Long6[[#This Row],[Adj Close]]/W1193-1)</f>
        <v>5.9450813116502355E-2</v>
      </c>
      <c r="AE1192" s="32">
        <v>36745</v>
      </c>
      <c r="AF1192" s="47">
        <v>10.231959</v>
      </c>
      <c r="AG1192" s="36">
        <f>IF(ISBLANK(AF1193),"",Short0[[#This Row],[Adj Close]]/AF1193-1)</f>
        <v>0.10651193317125629</v>
      </c>
      <c r="AH1192" s="40">
        <v>36745</v>
      </c>
      <c r="AI1192" s="42">
        <v>20.318058000000001</v>
      </c>
      <c r="AJ1192" s="39">
        <f>IF(ISBLANK(AH1193),"",Short1[[#This Row],[Adj Close]]/AH1193-1)</f>
        <v>-0.99944694708476234</v>
      </c>
      <c r="AN1192" s="40">
        <v>36745</v>
      </c>
      <c r="AO1192" s="42">
        <v>10.615482</v>
      </c>
      <c r="AP1192" s="39">
        <f>IF(ISBLANK(AO1193),"",Short3[[#This Row],[Adj Close]]/AO1193-1)</f>
        <v>0.20879131139988183</v>
      </c>
      <c r="AT1192" s="40">
        <v>36745</v>
      </c>
      <c r="AU1192" s="42">
        <v>11.878337</v>
      </c>
      <c r="AV1192" s="39">
        <f>IF(ISBLANK(AU1193),"",Short5[[#This Row],[Adj Close]]/AU1193-1)</f>
        <v>7.39130081006798E-2</v>
      </c>
      <c r="AZ1192" s="40">
        <v>36745</v>
      </c>
      <c r="BA1192" s="42">
        <v>18.759304</v>
      </c>
      <c r="BB1192" s="39">
        <f>IF(ISBLANK(BA1193),"",Short7[[#This Row],[Adj Close]]/BA1193-1)</f>
        <v>-0.17647034033055142</v>
      </c>
    </row>
    <row r="1193" spans="1:54" x14ac:dyDescent="0.25">
      <c r="A1193" s="40">
        <v>36738</v>
      </c>
      <c r="B1193" s="42">
        <v>1462.9300539999999</v>
      </c>
      <c r="C1193" s="39">
        <f>IF(ISBLANK(B1194), "", GSPC[[#This Row],[Adj Close]]/B1194-1)</f>
        <v>3.0312234430354801E-2</v>
      </c>
      <c r="G1193" s="32">
        <v>36738</v>
      </c>
      <c r="H1193">
        <v>7.8876080000000002</v>
      </c>
      <c r="I1193" s="36">
        <f>IF(ISBLANK(H1194),"",Long1[[#This Row],[Adj Close]]/H1194-1)</f>
        <v>4.2856691438829086E-2</v>
      </c>
      <c r="P1193" s="40">
        <v>36738</v>
      </c>
      <c r="Q1193" s="38">
        <v>3.52521</v>
      </c>
      <c r="R1193" s="39">
        <f>IF(ISBLANK(Q1194),"",Long4[[#This Row],[Adj Close]]/Q1194-1)</f>
        <v>4.7618792894090767E-2</v>
      </c>
      <c r="V1193" s="40">
        <v>36738</v>
      </c>
      <c r="W1193" s="38">
        <v>9.3774999999999995</v>
      </c>
      <c r="X1193" s="39">
        <f>IF(ISBLANK(W1194),"",Long6[[#This Row],[Adj Close]]/W1194-1)</f>
        <v>1.296246286794478E-2</v>
      </c>
      <c r="AE1193" s="32">
        <v>36738</v>
      </c>
      <c r="AF1193" s="47">
        <v>9.2470389999999991</v>
      </c>
      <c r="AG1193" s="36">
        <f>IF(ISBLANK(AF1194),"",Short0[[#This Row],[Adj Close]]/AF1194-1)</f>
        <v>9.1398419290677602E-2</v>
      </c>
      <c r="AH1193" s="40">
        <v>36738</v>
      </c>
      <c r="AI1193" s="42">
        <v>19.740539999999999</v>
      </c>
      <c r="AJ1193" s="39">
        <f>IF(ISBLANK(AH1194),"",Short1[[#This Row],[Adj Close]]/AH1194-1)</f>
        <v>-0.99946256459121718</v>
      </c>
      <c r="AN1193" s="40">
        <v>36738</v>
      </c>
      <c r="AO1193" s="42">
        <v>8.781898</v>
      </c>
      <c r="AP1193" s="39">
        <f>IF(ISBLANK(AO1194),"",Short3[[#This Row],[Adj Close]]/AO1194-1)</f>
        <v>6.432709131734371E-2</v>
      </c>
      <c r="AT1193" s="40">
        <v>36738</v>
      </c>
      <c r="AU1193" s="42">
        <v>11.0608</v>
      </c>
      <c r="AV1193" s="39">
        <f>IF(ISBLANK(AU1194),"",Short5[[#This Row],[Adj Close]]/AU1194-1)</f>
        <v>7.4766359680792149E-2</v>
      </c>
      <c r="AZ1193" s="40">
        <v>36738</v>
      </c>
      <c r="BA1193" s="42">
        <v>22.779147999999999</v>
      </c>
      <c r="BB1193" s="39">
        <f>IF(ISBLANK(BA1194),"",Short7[[#This Row],[Adj Close]]/BA1194-1)</f>
        <v>-9.2233013771196748E-2</v>
      </c>
    </row>
    <row r="1194" spans="1:54" x14ac:dyDescent="0.25">
      <c r="A1194" s="40">
        <v>36731</v>
      </c>
      <c r="B1194" s="42">
        <v>1419.8900149999999</v>
      </c>
      <c r="C1194" s="39">
        <f>IF(ISBLANK(B1195), "", GSPC[[#This Row],[Adj Close]]/B1195-1)</f>
        <v>-4.0737964993372566E-2</v>
      </c>
      <c r="G1194" s="32">
        <v>36731</v>
      </c>
      <c r="H1194">
        <v>7.5634629999999996</v>
      </c>
      <c r="I1194" s="36">
        <f>IF(ISBLANK(H1195),"",Long1[[#This Row],[Adj Close]]/H1195-1)</f>
        <v>5.1947164788148648E-3</v>
      </c>
      <c r="P1194" s="40">
        <v>36731</v>
      </c>
      <c r="Q1194" s="38">
        <v>3.3649740000000001</v>
      </c>
      <c r="R1194" s="39">
        <f>IF(ISBLANK(Q1195),"",Long4[[#This Row],[Adj Close]]/Q1195-1)</f>
        <v>-4.8158731577556901E-2</v>
      </c>
      <c r="V1194" s="40">
        <v>36731</v>
      </c>
      <c r="W1194" s="38">
        <v>9.2575000000000003</v>
      </c>
      <c r="X1194" s="39">
        <f>IF(ISBLANK(W1195),"",Long6[[#This Row],[Adj Close]]/W1195-1)</f>
        <v>4.7524752475247567E-2</v>
      </c>
      <c r="AE1194" s="32">
        <v>36731</v>
      </c>
      <c r="AF1194" s="47">
        <v>8.4726520000000001</v>
      </c>
      <c r="AG1194" s="36">
        <f>IF(ISBLANK(AF1195),"",Short0[[#This Row],[Adj Close]]/AF1195-1)</f>
        <v>-1.0638900361651826E-2</v>
      </c>
      <c r="AH1194" s="40">
        <v>36731</v>
      </c>
      <c r="AI1194" s="42">
        <v>20.160553</v>
      </c>
      <c r="AJ1194" s="39">
        <f>IF(ISBLANK(AH1195),"",Short1[[#This Row],[Adj Close]]/AH1195-1)</f>
        <v>-0.99945102513342776</v>
      </c>
      <c r="AN1194" s="40">
        <v>36731</v>
      </c>
      <c r="AO1194" s="42">
        <v>8.2511270000000003</v>
      </c>
      <c r="AP1194" s="39">
        <f>IF(ISBLANK(AO1195),"",Short3[[#This Row],[Adj Close]]/AO1195-1)</f>
        <v>8.2279097001460189E-2</v>
      </c>
      <c r="AT1194" s="40">
        <v>36731</v>
      </c>
      <c r="AU1194" s="42">
        <v>10.291353000000001</v>
      </c>
      <c r="AV1194" s="39">
        <f>IF(ISBLANK(AU1195),"",Short5[[#This Row],[Adj Close]]/AU1195-1)</f>
        <v>1.4217979119514501E-2</v>
      </c>
      <c r="AZ1194" s="40">
        <v>36731</v>
      </c>
      <c r="BA1194" s="42">
        <v>25.093606999999999</v>
      </c>
      <c r="BB1194" s="39">
        <f>IF(ISBLANK(BA1195),"",Short7[[#This Row],[Adj Close]]/BA1195-1)</f>
        <v>-0.19215702699343296</v>
      </c>
    </row>
    <row r="1195" spans="1:54" x14ac:dyDescent="0.25">
      <c r="A1195" s="40">
        <v>36724</v>
      </c>
      <c r="B1195" s="42">
        <v>1480.1899410000001</v>
      </c>
      <c r="C1195" s="39">
        <f>IF(ISBLANK(B1196), "", GSPC[[#This Row],[Adj Close]]/B1196-1)</f>
        <v>-1.9728764218450046E-2</v>
      </c>
      <c r="G1195" s="32">
        <v>36724</v>
      </c>
      <c r="H1195">
        <v>7.5243760000000002</v>
      </c>
      <c r="I1195" s="36">
        <f>IF(ISBLANK(H1196),"",Long1[[#This Row],[Adj Close]]/H1196-1)</f>
        <v>-3.1656954978416696E-2</v>
      </c>
      <c r="P1195" s="40">
        <v>36724</v>
      </c>
      <c r="Q1195" s="38">
        <v>3.5352260000000002</v>
      </c>
      <c r="R1195" s="39">
        <f>IF(ISBLANK(Q1196),"",Long4[[#This Row],[Adj Close]]/Q1196-1)</f>
        <v>-4.5946286566460048E-2</v>
      </c>
      <c r="V1195" s="40">
        <v>36724</v>
      </c>
      <c r="W1195" s="38">
        <v>8.8375000000000004</v>
      </c>
      <c r="X1195" s="39">
        <f>IF(ISBLANK(W1196),"",Long6[[#This Row],[Adj Close]]/W1196-1)</f>
        <v>-9.358974358974359E-2</v>
      </c>
      <c r="AE1195" s="32">
        <v>36724</v>
      </c>
      <c r="AF1195" s="47">
        <v>8.5637609999999995</v>
      </c>
      <c r="AG1195" s="36">
        <f>IF(ISBLANK(AF1196),"",Short0[[#This Row],[Adj Close]]/AF1196-1)</f>
        <v>2.1739291243435543E-2</v>
      </c>
      <c r="AH1195" s="40">
        <v>36724</v>
      </c>
      <c r="AI1195" s="42">
        <v>20.983070000000001</v>
      </c>
      <c r="AJ1195" s="39">
        <f>IF(ISBLANK(AH1196),"",Short1[[#This Row],[Adj Close]]/AH1196-1)</f>
        <v>-0.99942851894217932</v>
      </c>
      <c r="AN1195" s="40">
        <v>36724</v>
      </c>
      <c r="AO1195" s="42">
        <v>7.6238440000000001</v>
      </c>
      <c r="AP1195" s="39">
        <f>IF(ISBLANK(AO1196),"",Short3[[#This Row],[Adj Close]]/AO1196-1)</f>
        <v>5.3333127009926207E-2</v>
      </c>
      <c r="AT1195" s="40">
        <v>36724</v>
      </c>
      <c r="AU1195" s="42">
        <v>10.147081999999999</v>
      </c>
      <c r="AV1195" s="39">
        <f>IF(ISBLANK(AU1196),"",Short5[[#This Row],[Adj Close]]/AU1196-1)</f>
        <v>-9.0517228630218272E-2</v>
      </c>
      <c r="AZ1195" s="40">
        <v>36724</v>
      </c>
      <c r="BA1195" s="42">
        <v>31.062480999999998</v>
      </c>
      <c r="BB1195" s="39">
        <f>IF(ISBLANK(BA1196),"",Short7[[#This Row],[Adj Close]]/BA1196-1)</f>
        <v>8.9743640567964356E-2</v>
      </c>
    </row>
    <row r="1196" spans="1:54" x14ac:dyDescent="0.25">
      <c r="A1196" s="40">
        <v>36717</v>
      </c>
      <c r="B1196" s="42">
        <v>1509.9799800000001</v>
      </c>
      <c r="C1196" s="39">
        <f>IF(ISBLANK(B1197), "", GSPC[[#This Row],[Adj Close]]/B1197-1)</f>
        <v>2.1015589624468145E-2</v>
      </c>
      <c r="G1196" s="32">
        <v>36717</v>
      </c>
      <c r="H1196">
        <v>7.7703620000000004</v>
      </c>
      <c r="I1196" s="36">
        <f>IF(ISBLANK(H1197),"",Long1[[#This Row],[Adj Close]]/H1197-1)</f>
        <v>3.5222021463935604E-2</v>
      </c>
      <c r="P1196" s="40">
        <v>36717</v>
      </c>
      <c r="Q1196" s="38">
        <v>3.705479</v>
      </c>
      <c r="R1196" s="39">
        <f>IF(ISBLANK(Q1197),"",Long4[[#This Row],[Adj Close]]/Q1197-1)</f>
        <v>1.0929449246989131E-2</v>
      </c>
      <c r="V1196" s="40">
        <v>36717</v>
      </c>
      <c r="W1196" s="38">
        <v>9.75</v>
      </c>
      <c r="X1196" s="39">
        <f>IF(ISBLANK(W1197),"",Long6[[#This Row],[Adj Close]]/W1197-1)</f>
        <v>-2.2556390977443552E-2</v>
      </c>
      <c r="AE1196" s="32">
        <v>36717</v>
      </c>
      <c r="AF1196" s="47">
        <v>8.3815519999999992</v>
      </c>
      <c r="AG1196" s="36">
        <f>IF(ISBLANK(AF1197),"",Short0[[#This Row],[Adj Close]]/AF1197-1)</f>
        <v>2.793314177417594E-2</v>
      </c>
      <c r="AH1196" s="40">
        <v>36717</v>
      </c>
      <c r="AI1196" s="42">
        <v>21.788098999999999</v>
      </c>
      <c r="AJ1196" s="39">
        <f>IF(ISBLANK(AH1197),"",Short1[[#This Row],[Adj Close]]/AH1197-1)</f>
        <v>-0.99940648055025882</v>
      </c>
      <c r="AN1196" s="40">
        <v>36717</v>
      </c>
      <c r="AO1196" s="42">
        <v>7.2378280000000004</v>
      </c>
      <c r="AP1196" s="39">
        <f>IF(ISBLANK(AO1197),"",Short3[[#This Row],[Adj Close]]/AO1197-1)</f>
        <v>-4.1533646173167904E-2</v>
      </c>
      <c r="AT1196" s="40">
        <v>36717</v>
      </c>
      <c r="AU1196" s="42">
        <v>11.156981</v>
      </c>
      <c r="AV1196" s="39">
        <f>IF(ISBLANK(AU1197),"",Short5[[#This Row],[Adj Close]]/AU1197-1)</f>
        <v>3.5714143152332234E-2</v>
      </c>
      <c r="AZ1196" s="40">
        <v>36717</v>
      </c>
      <c r="BA1196" s="42">
        <v>28.504393</v>
      </c>
      <c r="BB1196" s="39">
        <f>IF(ISBLANK(BA1197),"",Short7[[#This Row],[Adj Close]]/BA1197-1)</f>
        <v>-5.8350105057066504E-2</v>
      </c>
    </row>
    <row r="1197" spans="1:54" x14ac:dyDescent="0.25">
      <c r="A1197" s="40">
        <v>36710</v>
      </c>
      <c r="B1197" s="42">
        <v>1478.900024</v>
      </c>
      <c r="C1197" s="39">
        <f>IF(ISBLANK(B1198), "", GSPC[[#This Row],[Adj Close]]/B1198-1)</f>
        <v>1.6705656813512881E-2</v>
      </c>
      <c r="G1197" s="32">
        <v>36710</v>
      </c>
      <c r="H1197">
        <v>7.505986</v>
      </c>
      <c r="I1197" s="36">
        <f>IF(ISBLANK(H1198),"",Long1[[#This Row],[Adj Close]]/H1198-1)</f>
        <v>-2.8273714547815687E-2</v>
      </c>
      <c r="P1197" s="40">
        <v>36710</v>
      </c>
      <c r="Q1197" s="38">
        <v>3.6654179999999998</v>
      </c>
      <c r="R1197" s="39">
        <f>IF(ISBLANK(Q1198),"",Long4[[#This Row],[Adj Close]]/Q1198-1)</f>
        <v>-1.8766592397686965E-2</v>
      </c>
      <c r="V1197" s="40">
        <v>36710</v>
      </c>
      <c r="W1197" s="38">
        <v>9.9749999999999996</v>
      </c>
      <c r="X1197" s="39">
        <f>IF(ISBLANK(W1198),"",Long6[[#This Row],[Adj Close]]/W1198-1)</f>
        <v>-4.9875311720698479E-3</v>
      </c>
      <c r="AE1197" s="32">
        <v>36710</v>
      </c>
      <c r="AF1197" s="47">
        <v>8.153791</v>
      </c>
      <c r="AG1197" s="36">
        <f>IF(ISBLANK(AF1198),"",Short0[[#This Row],[Adj Close]]/AF1198-1)</f>
        <v>0.10408629371858447</v>
      </c>
      <c r="AH1197" s="40">
        <v>36710</v>
      </c>
      <c r="AI1197" s="42">
        <v>19.810538999999999</v>
      </c>
      <c r="AJ1197" s="39">
        <f>IF(ISBLANK(AH1198),"",Short1[[#This Row],[Adj Close]]/AH1198-1)</f>
        <v>-0.99946024741846717</v>
      </c>
      <c r="AN1197" s="40">
        <v>36710</v>
      </c>
      <c r="AO1197" s="42">
        <v>7.5514679999999998</v>
      </c>
      <c r="AP1197" s="39">
        <f>IF(ISBLANK(AO1198),"",Short3[[#This Row],[Adj Close]]/AO1198-1)</f>
        <v>8.1809901492779336E-2</v>
      </c>
      <c r="AT1197" s="40">
        <v>36710</v>
      </c>
      <c r="AU1197" s="42">
        <v>10.772259</v>
      </c>
      <c r="AV1197" s="39">
        <f>IF(ISBLANK(AU1198),"",Short5[[#This Row],[Adj Close]]/AU1198-1)</f>
        <v>7.563052480560839E-2</v>
      </c>
      <c r="AZ1197" s="40">
        <v>36710</v>
      </c>
      <c r="BA1197" s="42">
        <v>30.270690999999999</v>
      </c>
      <c r="BB1197" s="39">
        <f>IF(ISBLANK(BA1198),"",Short7[[#This Row],[Adj Close]]/BA1198-1)</f>
        <v>4.6315749523465399E-2</v>
      </c>
    </row>
    <row r="1198" spans="1:54" x14ac:dyDescent="0.25">
      <c r="A1198" s="40">
        <v>36703</v>
      </c>
      <c r="B1198" s="42">
        <v>1454.599976</v>
      </c>
      <c r="C1198" s="39">
        <f>IF(ISBLANK(B1199), "", GSPC[[#This Row],[Adj Close]]/B1199-1)</f>
        <v>9.1017538793705111E-3</v>
      </c>
      <c r="G1198" s="32">
        <v>36703</v>
      </c>
      <c r="H1198">
        <v>7.7243830000000004</v>
      </c>
      <c r="I1198" s="36">
        <f>IF(ISBLANK(H1199),"",Long1[[#This Row],[Adj Close]]/H1199-1)</f>
        <v>-7.9719194457658071E-3</v>
      </c>
      <c r="P1198" s="40">
        <v>36703</v>
      </c>
      <c r="Q1198" s="38">
        <v>3.7355209999999999</v>
      </c>
      <c r="R1198" s="39">
        <f>IF(ISBLANK(Q1199),"",Long4[[#This Row],[Adj Close]]/Q1199-1)</f>
        <v>-5.3334384222182285E-3</v>
      </c>
      <c r="V1198" s="40">
        <v>36703</v>
      </c>
      <c r="W1198" s="38">
        <v>10.025</v>
      </c>
      <c r="X1198" s="39">
        <f>IF(ISBLANK(W1199),"",Long6[[#This Row],[Adj Close]]/W1199-1)</f>
        <v>3.6175710594315236E-2</v>
      </c>
      <c r="AE1198" s="32">
        <v>36703</v>
      </c>
      <c r="AF1198" s="47">
        <v>7.385103</v>
      </c>
      <c r="AG1198" s="36">
        <f>IF(ISBLANK(AF1199),"",Short0[[#This Row],[Adj Close]]/AF1199-1)</f>
        <v>0.10665486650871525</v>
      </c>
      <c r="AH1198" s="40">
        <v>36703</v>
      </c>
      <c r="AI1198" s="42">
        <v>17.710487000000001</v>
      </c>
      <c r="AJ1198" s="39">
        <f>IF(ISBLANK(AH1199),"",Short1[[#This Row],[Adj Close]]/AH1199-1)</f>
        <v>-0.99951737281992592</v>
      </c>
      <c r="AN1198" s="40">
        <v>36703</v>
      </c>
      <c r="AO1198" s="42">
        <v>6.9804019999999998</v>
      </c>
      <c r="AP1198" s="39">
        <f>IF(ISBLANK(AO1199),"",Short3[[#This Row],[Adj Close]]/AO1199-1)</f>
        <v>6.6176253834309584E-2</v>
      </c>
      <c r="AT1198" s="40">
        <v>36703</v>
      </c>
      <c r="AU1198" s="42">
        <v>10.014832</v>
      </c>
      <c r="AV1198" s="39">
        <f>IF(ISBLANK(AU1199),"",Short5[[#This Row],[Adj Close]]/AU1199-1)</f>
        <v>-2.2300799598565346E-2</v>
      </c>
      <c r="AZ1198" s="40">
        <v>36703</v>
      </c>
      <c r="BA1198" s="42">
        <v>28.930741999999999</v>
      </c>
      <c r="BB1198" s="39">
        <f>IF(ISBLANK(BA1199),"",Short7[[#This Row],[Adj Close]]/BA1199-1)</f>
        <v>0.15853660196995012</v>
      </c>
    </row>
    <row r="1199" spans="1:54" x14ac:dyDescent="0.25">
      <c r="A1199" s="40">
        <v>36696</v>
      </c>
      <c r="B1199" s="42">
        <v>1441.4799800000001</v>
      </c>
      <c r="C1199" s="39">
        <f>IF(ISBLANK(B1200), "", GSPC[[#This Row],[Adj Close]]/B1200-1)</f>
        <v>-1.5691778274571688E-2</v>
      </c>
      <c r="G1199" s="32">
        <v>36696</v>
      </c>
      <c r="H1199">
        <v>7.7864560000000003</v>
      </c>
      <c r="I1199" s="36">
        <f>IF(ISBLANK(H1200),"",Long1[[#This Row],[Adj Close]]/H1200-1)</f>
        <v>-9.6489343665654426E-3</v>
      </c>
      <c r="P1199" s="40">
        <v>36696</v>
      </c>
      <c r="Q1199" s="38">
        <v>3.7555510000000001</v>
      </c>
      <c r="R1199" s="39">
        <f>IF(ISBLANK(Q1200),"",Long4[[#This Row],[Adj Close]]/Q1200-1)</f>
        <v>-1.7513968113892497E-3</v>
      </c>
      <c r="V1199" s="40">
        <v>36696</v>
      </c>
      <c r="W1199" s="38">
        <v>9.6750000000000007</v>
      </c>
      <c r="X1199" s="39">
        <f>IF(ISBLANK(W1200),"",Long6[[#This Row],[Adj Close]]/W1200-1)</f>
        <v>-0.13403445961065108</v>
      </c>
      <c r="AE1199" s="32">
        <v>36696</v>
      </c>
      <c r="AF1199" s="47">
        <v>6.6733570000000002</v>
      </c>
      <c r="AG1199" s="36">
        <f>IF(ISBLANK(AF1200),"",Short0[[#This Row],[Adj Close]]/AF1200-1)</f>
        <v>-3.6183711206230984E-2</v>
      </c>
      <c r="AH1199" s="40">
        <v>36696</v>
      </c>
      <c r="AI1199" s="42">
        <v>17.797985000000001</v>
      </c>
      <c r="AJ1199" s="39">
        <f>IF(ISBLANK(AH1200),"",Short1[[#This Row],[Adj Close]]/AH1200-1)</f>
        <v>-0.99951489588159936</v>
      </c>
      <c r="AN1199" s="40">
        <v>36696</v>
      </c>
      <c r="AO1199" s="42">
        <v>6.5471370000000002</v>
      </c>
      <c r="AP1199" s="39">
        <f>IF(ISBLANK(AO1200),"",Short3[[#This Row],[Adj Close]]/AO1200-1)</f>
        <v>-6.2068774835603913E-2</v>
      </c>
      <c r="AT1199" s="40">
        <v>36696</v>
      </c>
      <c r="AU1199" s="42">
        <v>10.243264999999999</v>
      </c>
      <c r="AV1199" s="39">
        <f>IF(ISBLANK(AU1200),"",Short5[[#This Row],[Adj Close]]/AU1200-1)</f>
        <v>-0.10011950363865441</v>
      </c>
      <c r="AZ1199" s="40">
        <v>36696</v>
      </c>
      <c r="BA1199" s="42">
        <v>24.971798</v>
      </c>
      <c r="BB1199" s="39">
        <f>IF(ISBLANK(BA1200),"",Short7[[#This Row],[Adj Close]]/BA1200-1)</f>
        <v>0.15819240378813415</v>
      </c>
    </row>
    <row r="1200" spans="1:54" x14ac:dyDescent="0.25">
      <c r="A1200" s="40">
        <v>36689</v>
      </c>
      <c r="B1200" s="42">
        <v>1464.459961</v>
      </c>
      <c r="C1200" s="39">
        <f>IF(ISBLANK(B1201), "", GSPC[[#This Row],[Adj Close]]/B1201-1)</f>
        <v>5.15461083261326E-3</v>
      </c>
      <c r="G1200" s="32">
        <v>36689</v>
      </c>
      <c r="H1200">
        <v>7.8623190000000003</v>
      </c>
      <c r="I1200" s="36">
        <f>IF(ISBLANK(H1201),"",Long1[[#This Row],[Adj Close]]/H1201-1)</f>
        <v>-2.2856912758284054E-2</v>
      </c>
      <c r="P1200" s="40">
        <v>36689</v>
      </c>
      <c r="Q1200" s="38">
        <v>3.76214</v>
      </c>
      <c r="R1200" s="39">
        <f>IF(ISBLANK(Q1201),"",Long4[[#This Row],[Adj Close]]/Q1201-1)</f>
        <v>2.4456421103997261E-2</v>
      </c>
      <c r="V1200" s="40">
        <v>36689</v>
      </c>
      <c r="W1200" s="38">
        <v>11.172499999999999</v>
      </c>
      <c r="X1200" s="39">
        <f>IF(ISBLANK(W1201),"",Long6[[#This Row],[Adj Close]]/W1201-1)</f>
        <v>-2.8478260869565286E-2</v>
      </c>
      <c r="AE1200" s="32">
        <v>36689</v>
      </c>
      <c r="AF1200" s="47">
        <v>6.923889</v>
      </c>
      <c r="AG1200" s="36">
        <f>IF(ISBLANK(AF1201),"",Short0[[#This Row],[Adj Close]]/AF1201-1)</f>
        <v>-2.5641216881613582E-2</v>
      </c>
      <c r="AH1200" s="40">
        <v>36689</v>
      </c>
      <c r="AI1200" s="42">
        <v>19.443033</v>
      </c>
      <c r="AJ1200" s="39">
        <f>IF(ISBLANK(AH1201),"",Short1[[#This Row],[Adj Close]]/AH1201-1)</f>
        <v>-0.99946995711793252</v>
      </c>
      <c r="AN1200" s="40">
        <v>36689</v>
      </c>
      <c r="AO1200" s="42">
        <v>6.9804019999999998</v>
      </c>
      <c r="AP1200" s="39">
        <f>IF(ISBLANK(AO1201),"",Short3[[#This Row],[Adj Close]]/AO1201-1)</f>
        <v>4.693131806161488E-2</v>
      </c>
      <c r="AT1200" s="40">
        <v>36689</v>
      </c>
      <c r="AU1200" s="42">
        <v>11.382917000000001</v>
      </c>
      <c r="AV1200" s="39">
        <f>IF(ISBLANK(AU1201),"",Short5[[#This Row],[Adj Close]]/AU1201-1)</f>
        <v>1.7094059861108457E-2</v>
      </c>
      <c r="AZ1200" s="40">
        <v>36689</v>
      </c>
      <c r="BA1200" s="42">
        <v>21.56101</v>
      </c>
      <c r="BB1200" s="39">
        <f>IF(ISBLANK(BA1201),"",Short7[[#This Row],[Adj Close]]/BA1201-1)</f>
        <v>9.259241335517121E-2</v>
      </c>
    </row>
    <row r="1201" spans="1:54" x14ac:dyDescent="0.25">
      <c r="A1201" s="40">
        <v>36682</v>
      </c>
      <c r="B1201" s="42">
        <v>1456.9499510000001</v>
      </c>
      <c r="C1201" s="39">
        <f>IF(ISBLANK(B1202), "", GSPC[[#This Row],[Adj Close]]/B1202-1)</f>
        <v>-1.3748465986024971E-2</v>
      </c>
      <c r="G1201" s="32">
        <v>36682</v>
      </c>
      <c r="H1201">
        <v>8.0462310000000006</v>
      </c>
      <c r="I1201" s="36">
        <f>IF(ISBLANK(H1202),"",Long1[[#This Row],[Adj Close]]/H1202-1)</f>
        <v>2.7900186424518747E-2</v>
      </c>
      <c r="P1201" s="40">
        <v>36682</v>
      </c>
      <c r="Q1201" s="38">
        <v>3.6723279999999998</v>
      </c>
      <c r="R1201" s="39">
        <f>IF(ISBLANK(Q1202),"",Long4[[#This Row],[Adj Close]]/Q1202-1)</f>
        <v>0</v>
      </c>
      <c r="V1201" s="40">
        <v>36682</v>
      </c>
      <c r="W1201" s="38">
        <v>11.5</v>
      </c>
      <c r="X1201" s="39">
        <f>IF(ISBLANK(W1202),"",Long6[[#This Row],[Adj Close]]/W1202-1)</f>
        <v>-1.9189765458422103E-2</v>
      </c>
      <c r="AE1201" s="32">
        <v>36682</v>
      </c>
      <c r="AF1201" s="47">
        <v>7.1060980000000002</v>
      </c>
      <c r="AG1201" s="36">
        <f>IF(ISBLANK(AF1202),"",Short0[[#This Row],[Adj Close]]/AF1202-1)</f>
        <v>-9.5242422776781188E-3</v>
      </c>
      <c r="AH1201" s="40">
        <v>36682</v>
      </c>
      <c r="AI1201" s="42">
        <v>17.482980999999999</v>
      </c>
      <c r="AJ1201" s="39">
        <f>IF(ISBLANK(AH1202),"",Short1[[#This Row],[Adj Close]]/AH1202-1)</f>
        <v>-0.99952329976823451</v>
      </c>
      <c r="AN1201" s="40">
        <v>36682</v>
      </c>
      <c r="AO1201" s="42">
        <v>6.6674879999999996</v>
      </c>
      <c r="AP1201" s="39">
        <f>IF(ISBLANK(AO1202),"",Short3[[#This Row],[Adj Close]]/AO1202-1)</f>
        <v>-0.35431224324968191</v>
      </c>
      <c r="AT1201" s="40">
        <v>36682</v>
      </c>
      <c r="AU1201" s="42">
        <v>11.191606999999999</v>
      </c>
      <c r="AV1201" s="39">
        <f>IF(ISBLANK(AU1202),"",Short5[[#This Row],[Adj Close]]/AU1202-1)</f>
        <v>-5.6451189320460116E-2</v>
      </c>
      <c r="AZ1201" s="40">
        <v>36682</v>
      </c>
      <c r="BA1201" s="42">
        <v>19.733809000000001</v>
      </c>
      <c r="BB1201" s="39">
        <f>IF(ISBLANK(BA1202),"",Short7[[#This Row],[Adj Close]]/BA1202-1)</f>
        <v>0.31174080537836235</v>
      </c>
    </row>
    <row r="1202" spans="1:54" x14ac:dyDescent="0.25">
      <c r="A1202" s="40">
        <v>36675</v>
      </c>
      <c r="B1202" s="42">
        <v>1477.26001</v>
      </c>
      <c r="C1202" s="39">
        <f>IF(ISBLANK(B1203), "", GSPC[[#This Row],[Adj Close]]/B1203-1)</f>
        <v>7.2016363013361673E-2</v>
      </c>
      <c r="G1202" s="32">
        <v>36675</v>
      </c>
      <c r="H1202">
        <v>7.827833</v>
      </c>
      <c r="I1202" s="36">
        <f>IF(ISBLANK(H1203),"",Long1[[#This Row],[Adj Close]]/H1203-1)</f>
        <v>-7.9730129923293203E-2</v>
      </c>
      <c r="P1202" s="40">
        <v>36675</v>
      </c>
      <c r="Q1202" s="38">
        <v>3.6723279999999998</v>
      </c>
      <c r="R1202" s="39">
        <f>IF(ISBLANK(Q1203),"",Long4[[#This Row],[Adj Close]]/Q1203-1)</f>
        <v>-2.6454633709761977E-2</v>
      </c>
      <c r="V1202" s="40">
        <v>36675</v>
      </c>
      <c r="W1202" s="38">
        <v>11.725</v>
      </c>
      <c r="X1202" s="39">
        <f>IF(ISBLANK(W1203),"",Long6[[#This Row],[Adj Close]]/W1203-1)</f>
        <v>0.10874704491725762</v>
      </c>
      <c r="AE1202" s="32">
        <v>36675</v>
      </c>
      <c r="AF1202" s="47">
        <v>7.1744289999999999</v>
      </c>
      <c r="AG1202" s="36">
        <f>IF(ISBLANK(AF1203),"",Short0[[#This Row],[Adj Close]]/AF1203-1)</f>
        <v>7.5085447998660904E-2</v>
      </c>
      <c r="AH1202" s="40">
        <v>36675</v>
      </c>
      <c r="AI1202" s="42">
        <v>21.035571999999998</v>
      </c>
      <c r="AJ1202" s="39">
        <f>IF(ISBLANK(AH1203),"",Short1[[#This Row],[Adj Close]]/AH1203-1)</f>
        <v>-0.99942632344278393</v>
      </c>
      <c r="AN1202" s="40">
        <v>36675</v>
      </c>
      <c r="AO1202" s="42">
        <v>10.326180000000001</v>
      </c>
      <c r="AP1202" s="39">
        <f>IF(ISBLANK(AO1203),"",Short3[[#This Row],[Adj Close]]/AO1203-1)</f>
        <v>-1.1646105422402631E-3</v>
      </c>
      <c r="AT1202" s="40">
        <v>36675</v>
      </c>
      <c r="AU1202" s="42">
        <v>11.861185000000001</v>
      </c>
      <c r="AV1202" s="39">
        <f>IF(ISBLANK(AU1203),"",Short5[[#This Row],[Adj Close]]/AU1203-1)</f>
        <v>0</v>
      </c>
      <c r="AZ1202" s="40">
        <v>36675</v>
      </c>
      <c r="BA1202" s="42">
        <v>15.043984999999999</v>
      </c>
      <c r="BB1202" s="39">
        <f>IF(ISBLANK(BA1203),"",Short7[[#This Row],[Adj Close]]/BA1203-1)</f>
        <v>1.6460885608307496E-2</v>
      </c>
    </row>
    <row r="1203" spans="1:54" x14ac:dyDescent="0.25">
      <c r="A1203" s="40">
        <v>36668</v>
      </c>
      <c r="B1203" s="42">
        <v>1378.0200199999999</v>
      </c>
      <c r="C1203" s="39">
        <f>IF(ISBLANK(B1204), "", GSPC[[#This Row],[Adj Close]]/B1204-1)</f>
        <v>-2.0562160707591648E-2</v>
      </c>
      <c r="G1203" s="32">
        <v>36668</v>
      </c>
      <c r="H1203">
        <v>8.5060190000000002</v>
      </c>
      <c r="I1203" s="36">
        <f>IF(ISBLANK(H1204),"",Long1[[#This Row],[Adj Close]]/H1204-1)</f>
        <v>-6.3054134883993918E-2</v>
      </c>
      <c r="P1203" s="40">
        <v>36668</v>
      </c>
      <c r="Q1203" s="38">
        <v>3.7721179999999999</v>
      </c>
      <c r="R1203" s="39">
        <f>IF(ISBLANK(Q1204),"",Long4[[#This Row],[Adj Close]]/Q1204-1)</f>
        <v>-7.8741607172539974E-3</v>
      </c>
      <c r="V1203" s="40">
        <v>36668</v>
      </c>
      <c r="W1203" s="38">
        <v>10.574999999999999</v>
      </c>
      <c r="X1203" s="39">
        <f>IF(ISBLANK(W1204),"",Long6[[#This Row],[Adj Close]]/W1204-1)</f>
        <v>-0.12998765939942414</v>
      </c>
      <c r="AE1203" s="32">
        <v>36668</v>
      </c>
      <c r="AF1203" s="47">
        <v>6.6733570000000002</v>
      </c>
      <c r="AG1203" s="36">
        <f>IF(ISBLANK(AF1204),"",Short0[[#This Row],[Adj Close]]/AF1204-1)</f>
        <v>1.736160551897914E-2</v>
      </c>
      <c r="AH1203" s="40">
        <v>36668</v>
      </c>
      <c r="AI1203" s="42">
        <v>17.465475000000001</v>
      </c>
      <c r="AJ1203" s="39">
        <f>IF(ISBLANK(AH1204),"",Short1[[#This Row],[Adj Close]]/AH1204-1)</f>
        <v>-0.99952359523744583</v>
      </c>
      <c r="AN1203" s="40">
        <v>36668</v>
      </c>
      <c r="AO1203" s="42">
        <v>10.33822</v>
      </c>
      <c r="AP1203" s="39">
        <f>IF(ISBLANK(AO1204),"",Short3[[#This Row],[Adj Close]]/AO1204-1)</f>
        <v>2.7512150634170673E-2</v>
      </c>
      <c r="AT1203" s="40">
        <v>36668</v>
      </c>
      <c r="AU1203" s="42">
        <v>11.861185000000001</v>
      </c>
      <c r="AV1203" s="39">
        <f>IF(ISBLANK(AU1204),"",Short5[[#This Row],[Adj Close]]/AU1204-1)</f>
        <v>-9.1575302262287606E-2</v>
      </c>
      <c r="AZ1203" s="40">
        <v>36668</v>
      </c>
      <c r="BA1203" s="42">
        <v>14.800357999999999</v>
      </c>
      <c r="BB1203" s="39">
        <f>IF(ISBLANK(BA1204),"",Short7[[#This Row],[Adj Close]]/BA1204-1)</f>
        <v>0.12500006651021933</v>
      </c>
    </row>
    <row r="1204" spans="1:54" x14ac:dyDescent="0.25">
      <c r="A1204" s="40">
        <v>36661</v>
      </c>
      <c r="B1204" s="42">
        <v>1406.9499510000001</v>
      </c>
      <c r="C1204" s="39">
        <f>IF(ISBLANK(B1205), "", GSPC[[#This Row],[Adj Close]]/B1205-1)</f>
        <v>-9.8595388923840011E-3</v>
      </c>
      <c r="G1204" s="32">
        <v>36661</v>
      </c>
      <c r="H1204">
        <v>9.0784529999999997</v>
      </c>
      <c r="I1204" s="36">
        <f>IF(ISBLANK(H1205),"",Long1[[#This Row],[Adj Close]]/H1205-1)</f>
        <v>6.1559671164447494E-2</v>
      </c>
      <c r="P1204" s="40">
        <v>36661</v>
      </c>
      <c r="Q1204" s="38">
        <v>3.8020559999999999</v>
      </c>
      <c r="R1204" s="39">
        <f>IF(ISBLANK(Q1205),"",Long4[[#This Row],[Adj Close]]/Q1205-1)</f>
        <v>-1.2953432441525692E-2</v>
      </c>
      <c r="V1204" s="40">
        <v>36661</v>
      </c>
      <c r="W1204" s="38">
        <v>12.154999999999999</v>
      </c>
      <c r="X1204" s="39">
        <f>IF(ISBLANK(W1205),"",Long6[[#This Row],[Adj Close]]/W1205-1)</f>
        <v>-8.6090225563909883E-2</v>
      </c>
      <c r="AE1204" s="32">
        <v>36661</v>
      </c>
      <c r="AF1204" s="47">
        <v>6.5594739999999998</v>
      </c>
      <c r="AG1204" s="36">
        <f>IF(ISBLANK(AF1205),"",Short0[[#This Row],[Adj Close]]/AF1205-1)</f>
        <v>-4.0000503454738601E-2</v>
      </c>
      <c r="AH1204" s="40">
        <v>36661</v>
      </c>
      <c r="AI1204" s="42">
        <v>20.738067999999998</v>
      </c>
      <c r="AJ1204" s="39">
        <f>IF(ISBLANK(AH1205),"",Short1[[#This Row],[Adj Close]]/AH1205-1)</f>
        <v>-0.99943422087630274</v>
      </c>
      <c r="AN1204" s="40">
        <v>36661</v>
      </c>
      <c r="AO1204" s="42">
        <v>10.061408999999999</v>
      </c>
      <c r="AP1204" s="39">
        <f>IF(ISBLANK(AO1205),"",Short3[[#This Row],[Adj Close]]/AO1205-1)</f>
        <v>3.2099015929848207E-2</v>
      </c>
      <c r="AT1204" s="40">
        <v>36661</v>
      </c>
      <c r="AU1204" s="42">
        <v>13.056872</v>
      </c>
      <c r="AV1204" s="39">
        <f>IF(ISBLANK(AU1205),"",Short5[[#This Row],[Adj Close]]/AU1205-1)</f>
        <v>-7.2728223806100001E-3</v>
      </c>
      <c r="AZ1204" s="40">
        <v>36661</v>
      </c>
      <c r="BA1204" s="42">
        <v>13.155873</v>
      </c>
      <c r="BB1204" s="39">
        <f>IF(ISBLANK(BA1205),"",Short7[[#This Row],[Adj Close]]/BA1205-1)</f>
        <v>-4.6083085290062886E-3</v>
      </c>
    </row>
    <row r="1205" spans="1:54" x14ac:dyDescent="0.25">
      <c r="A1205" s="40">
        <v>36654</v>
      </c>
      <c r="B1205" s="42">
        <v>1420.959961</v>
      </c>
      <c r="C1205" s="39">
        <f>IF(ISBLANK(B1206), "", GSPC[[#This Row],[Adj Close]]/B1206-1)</f>
        <v>-8.145888302821036E-3</v>
      </c>
      <c r="G1205" s="32">
        <v>36654</v>
      </c>
      <c r="H1205">
        <v>8.5519949999999998</v>
      </c>
      <c r="I1205" s="36">
        <f>IF(ISBLANK(H1206),"",Long1[[#This Row],[Adj Close]]/H1206-1)</f>
        <v>2.0856424075848201E-2</v>
      </c>
      <c r="P1205" s="40">
        <v>36654</v>
      </c>
      <c r="Q1205" s="38">
        <v>3.8519519999999998</v>
      </c>
      <c r="R1205" s="39">
        <f>IF(ISBLANK(Q1206),"",Long4[[#This Row],[Adj Close]]/Q1206-1)</f>
        <v>8.7324662479153714E-2</v>
      </c>
      <c r="V1205" s="40">
        <v>36654</v>
      </c>
      <c r="W1205" s="38">
        <v>13.3</v>
      </c>
      <c r="X1205" s="39">
        <f>IF(ISBLANK(W1206),"",Long6[[#This Row],[Adj Close]]/W1206-1)</f>
        <v>-4.9999999999999933E-2</v>
      </c>
      <c r="AE1205" s="32">
        <v>36654</v>
      </c>
      <c r="AF1205" s="47">
        <v>6.832789</v>
      </c>
      <c r="AG1205" s="36">
        <f>IF(ISBLANK(AF1206),"",Short0[[#This Row],[Adj Close]]/AF1206-1)</f>
        <v>-2.6141861748978368E-3</v>
      </c>
      <c r="AH1205" s="40">
        <v>36654</v>
      </c>
      <c r="AI1205" s="42">
        <v>20.003046000000001</v>
      </c>
      <c r="AJ1205" s="39">
        <f>IF(ISBLANK(AH1206),"",Short1[[#This Row],[Adj Close]]/AH1206-1)</f>
        <v>-0.99945416961824984</v>
      </c>
      <c r="AN1205" s="40">
        <v>36654</v>
      </c>
      <c r="AO1205" s="42">
        <v>9.7484920000000006</v>
      </c>
      <c r="AP1205" s="39">
        <f>IF(ISBLANK(AO1206),"",Short3[[#This Row],[Adj Close]]/AO1206-1)</f>
        <v>-0.21511628421887674</v>
      </c>
      <c r="AT1205" s="40">
        <v>36654</v>
      </c>
      <c r="AU1205" s="42">
        <v>13.152528</v>
      </c>
      <c r="AV1205" s="39">
        <f>IF(ISBLANK(AU1206),"",Short5[[#This Row],[Adj Close]]/AU1206-1)</f>
        <v>2.9962385798929958E-2</v>
      </c>
      <c r="AZ1205" s="40">
        <v>36654</v>
      </c>
      <c r="BA1205" s="42">
        <v>13.21678</v>
      </c>
      <c r="BB1205" s="39">
        <f>IF(ISBLANK(BA1206),"",Short7[[#This Row],[Adj Close]]/BA1206-1)</f>
        <v>-0.15891464136533906</v>
      </c>
    </row>
    <row r="1206" spans="1:54" x14ac:dyDescent="0.25">
      <c r="A1206" s="40">
        <v>36647</v>
      </c>
      <c r="B1206" s="42">
        <v>1432.630005</v>
      </c>
      <c r="C1206" s="39">
        <f>IF(ISBLANK(B1207), "", GSPC[[#This Row],[Adj Close]]/B1207-1)</f>
        <v>-1.3632359744602196E-2</v>
      </c>
      <c r="G1206" s="32">
        <v>36647</v>
      </c>
      <c r="H1206">
        <v>8.3772749999999991</v>
      </c>
      <c r="I1206" s="36">
        <f>IF(ISBLANK(H1207),"",Long1[[#This Row],[Adj Close]]/H1207-1)</f>
        <v>8.5795675975945951E-3</v>
      </c>
      <c r="P1206" s="40">
        <v>36647</v>
      </c>
      <c r="Q1206" s="38">
        <v>3.5425960000000001</v>
      </c>
      <c r="R1206" s="39">
        <f>IF(ISBLANK(Q1207),"",Long4[[#This Row],[Adj Close]]/Q1207-1)</f>
        <v>3.9530734650281119E-2</v>
      </c>
      <c r="V1206" s="40">
        <v>36647</v>
      </c>
      <c r="W1206" s="38">
        <v>14</v>
      </c>
      <c r="X1206" s="39">
        <f>IF(ISBLANK(W1207),"",Long6[[#This Row],[Adj Close]]/W1207-1)</f>
        <v>9.9116781157998046E-2</v>
      </c>
      <c r="AE1206" s="32">
        <v>36647</v>
      </c>
      <c r="AF1206" s="47">
        <v>6.8506980000000004</v>
      </c>
      <c r="AG1206" s="36">
        <f>IF(ISBLANK(AF1207),"",Short0[[#This Row],[Adj Close]]/AF1207-1)</f>
        <v>1.0067503969087177E-2</v>
      </c>
      <c r="AH1206" s="40">
        <v>36647</v>
      </c>
      <c r="AI1206" s="42">
        <v>20.633058999999999</v>
      </c>
      <c r="AJ1206" s="39">
        <f>IF(ISBLANK(AH1207),"",Short1[[#This Row],[Adj Close]]/AH1207-1)</f>
        <v>-0.99943687066048037</v>
      </c>
      <c r="AN1206" s="40">
        <v>36647</v>
      </c>
      <c r="AO1206" s="42">
        <v>12.420301</v>
      </c>
      <c r="AP1206" s="39">
        <f>IF(ISBLANK(AO1207),"",Short3[[#This Row],[Adj Close]]/AO1207-1)</f>
        <v>0.13656421487095094</v>
      </c>
      <c r="AT1206" s="40">
        <v>36647</v>
      </c>
      <c r="AU1206" s="42">
        <v>12.769911</v>
      </c>
      <c r="AV1206" s="39">
        <f>IF(ISBLANK(AU1207),"",Short5[[#This Row],[Adj Close]]/AU1207-1)</f>
        <v>8.0971784323548235E-2</v>
      </c>
      <c r="AZ1206" s="40">
        <v>36647</v>
      </c>
      <c r="BA1206" s="42">
        <v>15.713958</v>
      </c>
      <c r="BB1206" s="39">
        <f>IF(ISBLANK(BA1207),"",Short7[[#This Row],[Adj Close]]/BA1207-1)</f>
        <v>-9.7901953379880058E-2</v>
      </c>
    </row>
    <row r="1207" spans="1:54" x14ac:dyDescent="0.25">
      <c r="A1207" s="40">
        <v>36640</v>
      </c>
      <c r="B1207" s="42">
        <v>1452.4300539999999</v>
      </c>
      <c r="C1207" s="39">
        <f>IF(ISBLANK(B1208), "", GSPC[[#This Row],[Adj Close]]/B1208-1)</f>
        <v>1.2470906711304464E-2</v>
      </c>
      <c r="G1207" s="32">
        <v>36640</v>
      </c>
      <c r="H1207">
        <v>8.3060130000000001</v>
      </c>
      <c r="I1207" s="36">
        <f>IF(ISBLANK(H1208),"",Long1[[#This Row],[Adj Close]]/H1208-1)</f>
        <v>1.5458392067064564E-2</v>
      </c>
      <c r="P1207" s="40">
        <v>36640</v>
      </c>
      <c r="Q1207" s="38">
        <v>3.40788</v>
      </c>
      <c r="R1207" s="39">
        <f>IF(ISBLANK(Q1208),"",Long4[[#This Row],[Adj Close]]/Q1208-1)</f>
        <v>-1.4429799509800278E-2</v>
      </c>
      <c r="V1207" s="40">
        <v>36640</v>
      </c>
      <c r="W1207" s="38">
        <v>12.737500000000001</v>
      </c>
      <c r="X1207" s="39">
        <f>IF(ISBLANK(W1208),"",Long6[[#This Row],[Adj Close]]/W1208-1)</f>
        <v>-3.5037878787878673E-2</v>
      </c>
      <c r="AE1207" s="32">
        <v>36640</v>
      </c>
      <c r="AF1207" s="47">
        <v>6.7824159999999996</v>
      </c>
      <c r="AG1207" s="36">
        <f>IF(ISBLANK(AF1208),"",Short0[[#This Row],[Adj Close]]/AF1208-1)</f>
        <v>-5.0955604741516836E-2</v>
      </c>
      <c r="AH1207" s="40">
        <v>36640</v>
      </c>
      <c r="AI1207" s="42">
        <v>22.610624000000001</v>
      </c>
      <c r="AJ1207" s="39">
        <f>IF(ISBLANK(AH1208),"",Short1[[#This Row],[Adj Close]]/AH1208-1)</f>
        <v>-0.99938277989790625</v>
      </c>
      <c r="AN1207" s="40">
        <v>36640</v>
      </c>
      <c r="AO1207" s="42">
        <v>10.927936000000001</v>
      </c>
      <c r="AP1207" s="39">
        <f>IF(ISBLANK(AO1208),"",Short3[[#This Row],[Adj Close]]/AO1208-1)</f>
        <v>-1.7316392972511974E-2</v>
      </c>
      <c r="AT1207" s="40">
        <v>36640</v>
      </c>
      <c r="AU1207" s="42">
        <v>11.813362</v>
      </c>
      <c r="AV1207" s="39">
        <f>IF(ISBLANK(AU1208),"",Short5[[#This Row],[Adj Close]]/AU1208-1)</f>
        <v>8.3333417395400788E-2</v>
      </c>
      <c r="AZ1207" s="40">
        <v>36640</v>
      </c>
      <c r="BA1207" s="42">
        <v>17.419346000000001</v>
      </c>
      <c r="BB1207" s="39">
        <f>IF(ISBLANK(BA1208),"",Short7[[#This Row],[Adj Close]]/BA1208-1)</f>
        <v>-1.379353802169625E-2</v>
      </c>
    </row>
    <row r="1208" spans="1:54" x14ac:dyDescent="0.25">
      <c r="A1208" s="40">
        <v>36633</v>
      </c>
      <c r="B1208" s="42">
        <v>1434.540039</v>
      </c>
      <c r="C1208" s="39">
        <f>IF(ISBLANK(B1209), "", GSPC[[#This Row],[Adj Close]]/B1209-1)</f>
        <v>5.7483617833687051E-2</v>
      </c>
      <c r="G1208" s="32">
        <v>36633</v>
      </c>
      <c r="H1208">
        <v>8.17957</v>
      </c>
      <c r="I1208" s="36">
        <f>IF(ISBLANK(H1209),"",Long1[[#This Row],[Adj Close]]/H1209-1)</f>
        <v>-5.9476735715971785E-2</v>
      </c>
      <c r="P1208" s="40">
        <v>36633</v>
      </c>
      <c r="Q1208" s="38">
        <v>3.4577749999999998</v>
      </c>
      <c r="R1208" s="39">
        <f>IF(ISBLANK(Q1209),"",Long4[[#This Row],[Adj Close]]/Q1209-1)</f>
        <v>-3.4819383919011182E-2</v>
      </c>
      <c r="V1208" s="40">
        <v>36633</v>
      </c>
      <c r="W1208" s="38">
        <v>13.2</v>
      </c>
      <c r="X1208" s="39">
        <f>IF(ISBLANK(W1209),"",Long6[[#This Row],[Adj Close]]/W1209-1)</f>
        <v>3.8022813688212143E-3</v>
      </c>
      <c r="AE1208" s="32">
        <v>36633</v>
      </c>
      <c r="AF1208" s="47">
        <v>7.1465740000000002</v>
      </c>
      <c r="AG1208" s="36">
        <f>IF(ISBLANK(AF1209),"",Short0[[#This Row],[Adj Close]]/AF1209-1)</f>
        <v>2.9508180662589423E-2</v>
      </c>
      <c r="AH1208" s="40">
        <v>36633</v>
      </c>
      <c r="AI1208" s="42">
        <v>22.313106999999999</v>
      </c>
      <c r="AJ1208" s="39">
        <f>IF(ISBLANK(AH1209),"",Short1[[#This Row],[Adj Close]]/AH1209-1)</f>
        <v>-0.99939078504341183</v>
      </c>
      <c r="AN1208" s="40">
        <v>36633</v>
      </c>
      <c r="AO1208" s="42">
        <v>11.120502999999999</v>
      </c>
      <c r="AP1208" s="39">
        <f>IF(ISBLANK(AO1209),"",Short3[[#This Row],[Adj Close]]/AO1209-1)</f>
        <v>0</v>
      </c>
      <c r="AT1208" s="40">
        <v>36633</v>
      </c>
      <c r="AU1208" s="42">
        <v>10.904641</v>
      </c>
      <c r="AV1208" s="39">
        <f>IF(ISBLANK(AU1209),"",Short5[[#This Row],[Adj Close]]/AU1209-1)</f>
        <v>4.5871687220648161E-2</v>
      </c>
      <c r="AZ1208" s="40">
        <v>36633</v>
      </c>
      <c r="BA1208" s="42">
        <v>17.662980999999998</v>
      </c>
      <c r="BB1208" s="39">
        <f>IF(ISBLANK(BA1209),"",Short7[[#This Row],[Adj Close]]/BA1209-1)</f>
        <v>0.29464306132728479</v>
      </c>
    </row>
    <row r="1209" spans="1:54" x14ac:dyDescent="0.25">
      <c r="A1209" s="40">
        <v>36626</v>
      </c>
      <c r="B1209" s="42">
        <v>1356.5600589999999</v>
      </c>
      <c r="C1209" s="39">
        <f>IF(ISBLANK(B1210), "", GSPC[[#This Row],[Adj Close]]/B1210-1)</f>
        <v>-0.10537799289680605</v>
      </c>
      <c r="G1209" s="32">
        <v>36626</v>
      </c>
      <c r="H1209">
        <v>8.6968289999999993</v>
      </c>
      <c r="I1209" s="36">
        <f>IF(ISBLANK(H1210),"",Long1[[#This Row],[Adj Close]]/H1210-1)</f>
        <v>1.1497358389620738E-2</v>
      </c>
      <c r="P1209" s="40">
        <v>36626</v>
      </c>
      <c r="Q1209" s="38">
        <v>3.582516</v>
      </c>
      <c r="R1209" s="39">
        <f>IF(ISBLANK(Q1210),"",Long4[[#This Row],[Adj Close]]/Q1210-1)</f>
        <v>3.4582778381662793E-2</v>
      </c>
      <c r="V1209" s="40">
        <v>36626</v>
      </c>
      <c r="W1209" s="38">
        <v>13.15</v>
      </c>
      <c r="X1209" s="39">
        <f>IF(ISBLANK(W1210),"",Long6[[#This Row],[Adj Close]]/W1210-1)</f>
        <v>-0.14748784440842788</v>
      </c>
      <c r="AE1209" s="32">
        <v>36626</v>
      </c>
      <c r="AF1209" s="47">
        <v>6.9417359999999997</v>
      </c>
      <c r="AG1209" s="36">
        <f>IF(ISBLANK(AF1210),"",Short0[[#This Row],[Adj Close]]/AF1210-1)</f>
        <v>-7.0121929574395225E-2</v>
      </c>
      <c r="AH1209" s="40">
        <v>36626</v>
      </c>
      <c r="AI1209" s="42">
        <v>19.635535999999998</v>
      </c>
      <c r="AJ1209" s="39">
        <f>IF(ISBLANK(AH1210),"",Short1[[#This Row],[Adj Close]]/AH1210-1)</f>
        <v>-0.99946378830661675</v>
      </c>
      <c r="AN1209" s="40">
        <v>36626</v>
      </c>
      <c r="AO1209" s="42">
        <v>11.120502999999999</v>
      </c>
      <c r="AP1209" s="39">
        <f>IF(ISBLANK(AO1210),"",Short3[[#This Row],[Adj Close]]/AO1210-1)</f>
        <v>-4.545448302796995E-2</v>
      </c>
      <c r="AT1209" s="40">
        <v>36626</v>
      </c>
      <c r="AU1209" s="42">
        <v>10.426366</v>
      </c>
      <c r="AV1209" s="39">
        <f>IF(ISBLANK(AU1210),"",Short5[[#This Row],[Adj Close]]/AU1210-1)</f>
        <v>-9.0914050202879348E-3</v>
      </c>
      <c r="AZ1209" s="40">
        <v>36626</v>
      </c>
      <c r="BA1209" s="42">
        <v>13.643128000000001</v>
      </c>
      <c r="BB1209" s="39">
        <f>IF(ISBLANK(BA1210),"",Short7[[#This Row],[Adj Close]]/BA1210-1)</f>
        <v>-0.37078647539824949</v>
      </c>
    </row>
    <row r="1210" spans="1:54" x14ac:dyDescent="0.25">
      <c r="A1210" s="40">
        <v>36619</v>
      </c>
      <c r="B1210" s="42">
        <v>1516.349976</v>
      </c>
      <c r="C1210" s="39">
        <f>IF(ISBLANK(B1211), "", GSPC[[#This Row],[Adj Close]]/B1211-1)</f>
        <v>1.18579058320194E-2</v>
      </c>
      <c r="G1210" s="32">
        <v>36619</v>
      </c>
      <c r="H1210">
        <v>8.5979749999999999</v>
      </c>
      <c r="I1210" s="36">
        <f>IF(ISBLANK(H1211),"",Long1[[#This Row],[Adj Close]]/H1211-1)</f>
        <v>1.8163217793537356E-2</v>
      </c>
      <c r="P1210" s="40">
        <v>36619</v>
      </c>
      <c r="Q1210" s="38">
        <v>3.462764</v>
      </c>
      <c r="R1210" s="39">
        <f>IF(ISBLANK(Q1211),"",Long4[[#This Row],[Adj Close]]/Q1211-1)</f>
        <v>2.0587925825345854E-2</v>
      </c>
      <c r="V1210" s="40">
        <v>36619</v>
      </c>
      <c r="W1210" s="38">
        <v>15.425000000000001</v>
      </c>
      <c r="X1210" s="39">
        <f>IF(ISBLANK(W1211),"",Long6[[#This Row],[Adj Close]]/W1211-1)</f>
        <v>-9.6308186195825929E-3</v>
      </c>
      <c r="AE1210" s="32">
        <v>36619</v>
      </c>
      <c r="AF1210" s="47">
        <v>7.465211</v>
      </c>
      <c r="AG1210" s="36">
        <f>IF(ISBLANK(AF1211),"",Short0[[#This Row],[Adj Close]]/AF1211-1)</f>
        <v>-5.4754923175842518E-2</v>
      </c>
      <c r="AH1210" s="40">
        <v>36619</v>
      </c>
      <c r="AI1210" s="42">
        <v>22.890637999999999</v>
      </c>
      <c r="AJ1210" s="39">
        <f>IF(ISBLANK(AH1211),"",Short1[[#This Row],[Adj Close]]/AH1211-1)</f>
        <v>-0.99937477772315086</v>
      </c>
      <c r="AN1210" s="40">
        <v>36619</v>
      </c>
      <c r="AO1210" s="42">
        <v>11.65005</v>
      </c>
      <c r="AP1210" s="39">
        <f>IF(ISBLANK(AO1211),"",Short3[[#This Row],[Adj Close]]/AO1211-1)</f>
        <v>0.10168686921605063</v>
      </c>
      <c r="AT1210" s="40">
        <v>36619</v>
      </c>
      <c r="AU1210" s="42">
        <v>10.522026</v>
      </c>
      <c r="AV1210" s="39">
        <f>IF(ISBLANK(AU1211),"",Short5[[#This Row],[Adj Close]]/AU1211-1)</f>
        <v>-6.3829132245063258E-2</v>
      </c>
      <c r="AZ1210" s="40">
        <v>36619</v>
      </c>
      <c r="BA1210" s="42">
        <v>21.682827</v>
      </c>
      <c r="BB1210" s="39">
        <f>IF(ISBLANK(BA1211),"",Short7[[#This Row],[Adj Close]]/BA1211-1)</f>
        <v>-0.10552755216171539</v>
      </c>
    </row>
    <row r="1211" spans="1:54" x14ac:dyDescent="0.25">
      <c r="A1211" s="40">
        <v>36612</v>
      </c>
      <c r="B1211" s="42">
        <v>1498.579956</v>
      </c>
      <c r="C1211" s="39">
        <f>IF(ISBLANK(B1212), "", GSPC[[#This Row],[Adj Close]]/B1212-1)</f>
        <v>-1.8907209182159379E-2</v>
      </c>
      <c r="G1211" s="32">
        <v>36612</v>
      </c>
      <c r="H1211">
        <v>8.4445940000000004</v>
      </c>
      <c r="I1211" s="36">
        <f>IF(ISBLANK(H1212),"",Long1[[#This Row],[Adj Close]]/H1212-1)</f>
        <v>2.385484301774432E-2</v>
      </c>
      <c r="P1211" s="40">
        <v>36612</v>
      </c>
      <c r="Q1211" s="38">
        <v>3.3929109999999998</v>
      </c>
      <c r="R1211" s="39">
        <f>IF(ISBLANK(Q1212),"",Long4[[#This Row],[Adj Close]]/Q1212-1)</f>
        <v>0.11842164250443354</v>
      </c>
      <c r="V1211" s="40">
        <v>36612</v>
      </c>
      <c r="W1211" s="38">
        <v>15.574999999999999</v>
      </c>
      <c r="X1211" s="39">
        <f>IF(ISBLANK(W1212),"",Long6[[#This Row],[Adj Close]]/W1212-1)</f>
        <v>1.6313213703099461E-2</v>
      </c>
      <c r="AE1211" s="32">
        <v>36612</v>
      </c>
      <c r="AF1211" s="47">
        <v>7.8976459999999999</v>
      </c>
      <c r="AG1211" s="36">
        <f>IF(ISBLANK(AF1212),"",Short0[[#This Row],[Adj Close]]/AF1212-1)</f>
        <v>2.9673608300756271E-2</v>
      </c>
      <c r="AH1211" s="40">
        <v>36612</v>
      </c>
      <c r="AI1211" s="42">
        <v>24.080656000000001</v>
      </c>
      <c r="AJ1211" s="39">
        <f>IF(ISBLANK(AH1212),"",Short1[[#This Row],[Adj Close]]/AH1212-1)</f>
        <v>-0.9993421484496654</v>
      </c>
      <c r="AN1211" s="40">
        <v>36612</v>
      </c>
      <c r="AO1211" s="42">
        <v>10.574738</v>
      </c>
      <c r="AP1211" s="39">
        <f>IF(ISBLANK(AO1212),"",Short3[[#This Row],[Adj Close]]/AO1212-1)</f>
        <v>-1.3453009346073408E-2</v>
      </c>
      <c r="AT1211" s="40">
        <v>36612</v>
      </c>
      <c r="AU1211" s="42">
        <v>11.239428999999999</v>
      </c>
      <c r="AV1211" s="39">
        <f>IF(ISBLANK(AU1212),"",Short5[[#This Row],[Adj Close]]/AU1212-1)</f>
        <v>-3.2922238437563478E-2</v>
      </c>
      <c r="AZ1211" s="40">
        <v>36612</v>
      </c>
      <c r="BA1211" s="42">
        <v>24.240911000000001</v>
      </c>
      <c r="BB1211" s="39">
        <f>IF(ISBLANK(BA1212),"",Short7[[#This Row],[Adj Close]]/BA1212-1)</f>
        <v>-0.20400013647075521</v>
      </c>
    </row>
    <row r="1212" spans="1:54" x14ac:dyDescent="0.25">
      <c r="A1212" s="40">
        <v>36605</v>
      </c>
      <c r="B1212" s="42">
        <v>1527.459961</v>
      </c>
      <c r="C1212" s="39">
        <f>IF(ISBLANK(B1213), "", GSPC[[#This Row],[Adj Close]]/B1213-1)</f>
        <v>4.3012141762789335E-2</v>
      </c>
      <c r="G1212" s="32">
        <v>36605</v>
      </c>
      <c r="H1212">
        <v>8.2478429999999996</v>
      </c>
      <c r="I1212" s="36">
        <f>IF(ISBLANK(H1213),"",Long1[[#This Row],[Adj Close]]/H1213-1)</f>
        <v>-6.9989366692125854E-3</v>
      </c>
      <c r="P1212" s="40">
        <v>36605</v>
      </c>
      <c r="Q1212" s="38">
        <v>3.0336599999999998</v>
      </c>
      <c r="R1212" s="39">
        <f>IF(ISBLANK(Q1213),"",Long4[[#This Row],[Adj Close]]/Q1213-1)</f>
        <v>-2.3027880112950205E-3</v>
      </c>
      <c r="V1212" s="40">
        <v>36605</v>
      </c>
      <c r="W1212" s="38">
        <v>15.324999999999999</v>
      </c>
      <c r="X1212" s="39">
        <f>IF(ISBLANK(W1213),"",Long6[[#This Row],[Adj Close]]/W1213-1)</f>
        <v>-0.21410256410256412</v>
      </c>
      <c r="AE1212" s="32">
        <v>36605</v>
      </c>
      <c r="AF1212" s="47">
        <v>7.6700480000000004</v>
      </c>
      <c r="AG1212" s="36">
        <f>IF(ISBLANK(AF1213),"",Short0[[#This Row],[Adj Close]]/AF1213-1)</f>
        <v>1.5059981464353278E-2</v>
      </c>
      <c r="AH1212" s="40">
        <v>36605</v>
      </c>
      <c r="AI1212" s="42">
        <v>21.823094999999999</v>
      </c>
      <c r="AJ1212" s="39">
        <f>IF(ISBLANK(AH1213),"",Short1[[#This Row],[Adj Close]]/AH1213-1)</f>
        <v>-0.99940370798950762</v>
      </c>
      <c r="AN1212" s="40">
        <v>36605</v>
      </c>
      <c r="AO1212" s="42">
        <v>10.71894</v>
      </c>
      <c r="AP1212" s="39">
        <f>IF(ISBLANK(AO1213),"",Short3[[#This Row],[Adj Close]]/AO1213-1)</f>
        <v>-4.9040473894378156E-2</v>
      </c>
      <c r="AT1212" s="40">
        <v>36605</v>
      </c>
      <c r="AU1212" s="42">
        <v>11.622052999999999</v>
      </c>
      <c r="AV1212" s="39">
        <f>IF(ISBLANK(AU1213),"",Short5[[#This Row],[Adj Close]]/AU1213-1)</f>
        <v>2.3062822390519377E-2</v>
      </c>
      <c r="AZ1212" s="40">
        <v>36605</v>
      </c>
      <c r="BA1212" s="42">
        <v>30.453410999999999</v>
      </c>
      <c r="BB1212" s="39">
        <f>IF(ISBLANK(BA1213),"",Short7[[#This Row],[Adj Close]]/BA1213-1)</f>
        <v>7.2961261945794886E-2</v>
      </c>
    </row>
    <row r="1213" spans="1:54" x14ac:dyDescent="0.25">
      <c r="A1213" s="40">
        <v>36598</v>
      </c>
      <c r="B1213" s="42">
        <v>1464.469971</v>
      </c>
      <c r="C1213" s="39">
        <f>IF(ISBLANK(B1214), "", GSPC[[#This Row],[Adj Close]]/B1214-1)</f>
        <v>4.9746627542931687E-2</v>
      </c>
      <c r="G1213" s="32">
        <v>36598</v>
      </c>
      <c r="H1213">
        <v>8.3059759999999994</v>
      </c>
      <c r="I1213" s="36">
        <f>IF(ISBLANK(H1214),"",Long1[[#This Row],[Adj Close]]/H1214-1)</f>
        <v>0.10895523324642964</v>
      </c>
      <c r="P1213" s="40">
        <v>36598</v>
      </c>
      <c r="Q1213" s="38">
        <v>3.0406620000000002</v>
      </c>
      <c r="R1213" s="39">
        <f>IF(ISBLANK(Q1214),"",Long4[[#This Row],[Adj Close]]/Q1214-1)</f>
        <v>-4.5241612750785309E-2</v>
      </c>
      <c r="V1213" s="40">
        <v>36598</v>
      </c>
      <c r="W1213" s="38">
        <v>19.5</v>
      </c>
      <c r="X1213" s="39">
        <f>IF(ISBLANK(W1214),"",Long6[[#This Row],[Adj Close]]/W1214-1)</f>
        <v>-9.3023255813953543E-2</v>
      </c>
      <c r="AE1213" s="32">
        <v>36598</v>
      </c>
      <c r="AF1213" s="47">
        <v>7.5562509999999996</v>
      </c>
      <c r="AG1213" s="36">
        <f>IF(ISBLANK(AF1214),"",Short0[[#This Row],[Adj Close]]/AF1214-1)</f>
        <v>0.22962980682467427</v>
      </c>
      <c r="AH1213" s="40">
        <v>36598</v>
      </c>
      <c r="AI1213" s="42">
        <v>20.860567</v>
      </c>
      <c r="AJ1213" s="39">
        <f>IF(ISBLANK(AH1214),"",Short1[[#This Row],[Adj Close]]/AH1214-1)</f>
        <v>-0.99942989896422618</v>
      </c>
      <c r="AN1213" s="40">
        <v>36598</v>
      </c>
      <c r="AO1213" s="42">
        <v>11.271710000000001</v>
      </c>
      <c r="AP1213" s="39">
        <f>IF(ISBLANK(AO1214),"",Short3[[#This Row],[Adj Close]]/AO1214-1)</f>
        <v>5.1569464891118022E-2</v>
      </c>
      <c r="AT1213" s="40">
        <v>36598</v>
      </c>
      <c r="AU1213" s="42">
        <v>11.360058</v>
      </c>
      <c r="AV1213" s="39">
        <f>IF(ISBLANK(AU1214),"",Short5[[#This Row],[Adj Close]]/AU1214-1)</f>
        <v>0.15458879113442969</v>
      </c>
      <c r="AZ1213" s="40">
        <v>36598</v>
      </c>
      <c r="BA1213" s="42">
        <v>28.382581999999999</v>
      </c>
      <c r="BB1213" s="39">
        <f>IF(ISBLANK(BA1214),"",Short7[[#This Row],[Adj Close]]/BA1214-1)</f>
        <v>-6.0483782340184922E-2</v>
      </c>
    </row>
    <row r="1214" spans="1:54" x14ac:dyDescent="0.25">
      <c r="A1214" s="40">
        <v>36591</v>
      </c>
      <c r="B1214" s="42">
        <v>1395.0699460000001</v>
      </c>
      <c r="C1214" s="39">
        <f>IF(ISBLANK(B1215), "", GSPC[[#This Row],[Adj Close]]/B1215-1)</f>
        <v>-1.0005959224038019E-2</v>
      </c>
      <c r="G1214" s="32">
        <v>36591</v>
      </c>
      <c r="H1214">
        <v>7.4899110000000002</v>
      </c>
      <c r="I1214" s="36">
        <f>IF(ISBLANK(H1215),"",Long1[[#This Row],[Adj Close]]/H1215-1)</f>
        <v>2.1653026959274957E-2</v>
      </c>
      <c r="P1214" s="40">
        <v>36591</v>
      </c>
      <c r="Q1214" s="38">
        <v>3.1847449999999999</v>
      </c>
      <c r="R1214" s="39">
        <f>IF(ISBLANK(Q1215),"",Long4[[#This Row],[Adj Close]]/Q1215-1)</f>
        <v>1.9077636894524241E-2</v>
      </c>
      <c r="V1214" s="40">
        <v>36591</v>
      </c>
      <c r="W1214" s="38">
        <v>21.5</v>
      </c>
      <c r="X1214" s="39">
        <f>IF(ISBLANK(W1215),"",Long6[[#This Row],[Adj Close]]/W1215-1)</f>
        <v>-5.7803468208093012E-3</v>
      </c>
      <c r="AE1214" s="32">
        <v>36591</v>
      </c>
      <c r="AF1214" s="47">
        <v>6.145143</v>
      </c>
      <c r="AG1214" s="36">
        <f>IF(ISBLANK(AF1215),"",Short0[[#This Row],[Adj Close]]/AF1215-1)</f>
        <v>-1.0988634278706444E-2</v>
      </c>
      <c r="AH1214" s="40">
        <v>36591</v>
      </c>
      <c r="AI1214" s="42">
        <v>17.465475000000001</v>
      </c>
      <c r="AJ1214" s="39">
        <f>IF(ISBLANK(AH1215),"",Short1[[#This Row],[Adj Close]]/AH1215-1)</f>
        <v>-0.99952259252678766</v>
      </c>
      <c r="AN1214" s="40">
        <v>36591</v>
      </c>
      <c r="AO1214" s="42">
        <v>10.71894</v>
      </c>
      <c r="AP1214" s="39">
        <f>IF(ISBLANK(AO1215),"",Short3[[#This Row],[Adj Close]]/AO1215-1)</f>
        <v>-5.5084917214344165E-2</v>
      </c>
      <c r="AT1214" s="40">
        <v>36591</v>
      </c>
      <c r="AU1214" s="42">
        <v>9.8390509999999995</v>
      </c>
      <c r="AV1214" s="39">
        <f>IF(ISBLANK(AU1215),"",Short5[[#This Row],[Adj Close]]/AU1215-1)</f>
        <v>-6.7567062988887483E-2</v>
      </c>
      <c r="AZ1214" s="40">
        <v>36591</v>
      </c>
      <c r="BA1214" s="42">
        <v>30.209783999999999</v>
      </c>
      <c r="BB1214" s="39">
        <f>IF(ISBLANK(BA1215),"",Short7[[#This Row],[Adj Close]]/BA1215-1)</f>
        <v>8.7719419527414466E-2</v>
      </c>
    </row>
    <row r="1215" spans="1:54" x14ac:dyDescent="0.25">
      <c r="A1215" s="40">
        <v>36584</v>
      </c>
      <c r="B1215" s="42">
        <v>1409.170044</v>
      </c>
      <c r="C1215" s="39">
        <f>IF(ISBLANK(B1216), "", GSPC[[#This Row],[Adj Close]]/B1216-1)</f>
        <v>5.6856407761479266E-2</v>
      </c>
      <c r="G1215" s="32">
        <v>36584</v>
      </c>
      <c r="H1215">
        <v>7.331169</v>
      </c>
      <c r="I1215" s="36">
        <f>IF(ISBLANK(H1216),"",Long1[[#This Row],[Adj Close]]/H1216-1)</f>
        <v>-3.5588096818882198E-2</v>
      </c>
      <c r="P1215" s="40">
        <v>36584</v>
      </c>
      <c r="Q1215" s="38">
        <v>3.1251250000000002</v>
      </c>
      <c r="R1215" s="39">
        <f>IF(ISBLANK(Q1216),"",Long4[[#This Row],[Adj Close]]/Q1216-1)</f>
        <v>2.1104153358808331E-2</v>
      </c>
      <c r="V1215" s="40">
        <v>36584</v>
      </c>
      <c r="W1215" s="38">
        <v>21.625</v>
      </c>
      <c r="X1215" s="39">
        <f>IF(ISBLANK(W1216),"",Long6[[#This Row],[Adj Close]]/W1216-1)</f>
        <v>-5.9782608695652217E-2</v>
      </c>
      <c r="AE1215" s="32">
        <v>36584</v>
      </c>
      <c r="AF1215" s="47">
        <v>6.2134200000000002</v>
      </c>
      <c r="AG1215" s="36">
        <f>IF(ISBLANK(AF1216),"",Short0[[#This Row],[Adj Close]]/AF1216-1)</f>
        <v>9.1999626710055571E-2</v>
      </c>
      <c r="AH1215" s="40">
        <v>36584</v>
      </c>
      <c r="AI1215" s="42">
        <v>16.940462</v>
      </c>
      <c r="AJ1215" s="39">
        <f>IF(ISBLANK(AH1216),"",Short1[[#This Row],[Adj Close]]/AH1216-1)</f>
        <v>-0.99953685479946419</v>
      </c>
      <c r="AN1215" s="40">
        <v>36584</v>
      </c>
      <c r="AO1215" s="42">
        <v>11.343813000000001</v>
      </c>
      <c r="AP1215" s="39">
        <f>IF(ISBLANK(AO1216),"",Short3[[#This Row],[Adj Close]]/AO1216-1)</f>
        <v>0.26541587288696955</v>
      </c>
      <c r="AT1215" s="40">
        <v>36584</v>
      </c>
      <c r="AU1215" s="42">
        <v>10.552020000000001</v>
      </c>
      <c r="AV1215" s="39">
        <f>IF(ISBLANK(AU1216),"",Short5[[#This Row],[Adj Close]]/AU1216-1)</f>
        <v>-5.9322226545837187E-2</v>
      </c>
      <c r="AZ1215" s="40">
        <v>36584</v>
      </c>
      <c r="BA1215" s="42">
        <v>27.773508</v>
      </c>
      <c r="BB1215" s="39">
        <f>IF(ISBLANK(BA1216),"",Short7[[#This Row],[Adj Close]]/BA1216-1)</f>
        <v>1.0176987293009496</v>
      </c>
    </row>
    <row r="1216" spans="1:54" x14ac:dyDescent="0.25">
      <c r="A1216" s="40">
        <v>36577</v>
      </c>
      <c r="B1216" s="42">
        <v>1333.3599850000001</v>
      </c>
      <c r="C1216" s="39">
        <f>IF(ISBLANK(B1217), "", GSPC[[#This Row],[Adj Close]]/B1217-1)</f>
        <v>-9.4570060854312077E-3</v>
      </c>
      <c r="G1216" s="32">
        <v>36577</v>
      </c>
      <c r="H1216">
        <v>7.601699</v>
      </c>
      <c r="I1216" s="36">
        <f>IF(ISBLANK(H1217),"",Long1[[#This Row],[Adj Close]]/H1217-1)</f>
        <v>6.5830765395498814E-2</v>
      </c>
      <c r="P1216" s="40">
        <v>36577</v>
      </c>
      <c r="Q1216" s="38">
        <v>3.0605349999999998</v>
      </c>
      <c r="R1216" s="39">
        <f>IF(ISBLANK(Q1217),"",Long4[[#This Row],[Adj Close]]/Q1217-1)</f>
        <v>-5.5214888692281749E-2</v>
      </c>
      <c r="V1216" s="40">
        <v>36577</v>
      </c>
      <c r="W1216" s="38">
        <v>23</v>
      </c>
      <c r="X1216" s="39">
        <f>IF(ISBLANK(W1217),"",Long6[[#This Row],[Adj Close]]/W1217-1)</f>
        <v>0.17948717948717952</v>
      </c>
      <c r="AE1216" s="32">
        <v>36577</v>
      </c>
      <c r="AF1216" s="47">
        <v>5.6899470000000001</v>
      </c>
      <c r="AG1216" s="36">
        <f>IF(ISBLANK(AF1217),"",Short0[[#This Row],[Adj Close]]/AF1217-1)</f>
        <v>-6.0149971069197616E-2</v>
      </c>
      <c r="AH1216" s="40">
        <v>36577</v>
      </c>
      <c r="AI1216" s="42">
        <v>13.440362</v>
      </c>
      <c r="AJ1216" s="39">
        <f>IF(ISBLANK(AH1217),"",Short1[[#This Row],[Adj Close]]/AH1217-1)</f>
        <v>-0.99963247574514624</v>
      </c>
      <c r="AN1216" s="40">
        <v>36577</v>
      </c>
      <c r="AO1216" s="42">
        <v>8.9644940000000002</v>
      </c>
      <c r="AP1216" s="39">
        <f>IF(ISBLANK(AO1217),"",Short3[[#This Row],[Adj Close]]/AO1217-1)</f>
        <v>-4.603581297500714E-2</v>
      </c>
      <c r="AT1216" s="40">
        <v>36577</v>
      </c>
      <c r="AU1216" s="42">
        <v>11.217465000000001</v>
      </c>
      <c r="AV1216" s="39">
        <f>IF(ISBLANK(AU1217),"",Short5[[#This Row],[Adj Close]]/AU1217-1)</f>
        <v>-1.6666621375187707E-2</v>
      </c>
      <c r="AZ1216" s="40">
        <v>36577</v>
      </c>
      <c r="BA1216" s="42">
        <v>13.764943000000001</v>
      </c>
      <c r="BB1216" s="39">
        <f>IF(ISBLANK(BA1217),"",Short7[[#This Row],[Adj Close]]/BA1217-1)</f>
        <v>-1.7391072191752288E-2</v>
      </c>
    </row>
    <row r="1217" spans="1:54" x14ac:dyDescent="0.25">
      <c r="A1217" s="40">
        <v>36570</v>
      </c>
      <c r="B1217" s="42">
        <v>1346.089966</v>
      </c>
      <c r="C1217" s="39">
        <f>IF(ISBLANK(B1218), "", GSPC[[#This Row],[Adj Close]]/B1218-1)</f>
        <v>-2.9579293174272214E-2</v>
      </c>
      <c r="G1217" s="32">
        <v>36570</v>
      </c>
      <c r="H1217">
        <v>7.1321820000000002</v>
      </c>
      <c r="I1217" s="36">
        <f>IF(ISBLANK(H1218),"",Long1[[#This Row],[Adj Close]]/H1218-1)</f>
        <v>-1.6949334762386692E-2</v>
      </c>
      <c r="P1217" s="40">
        <v>36570</v>
      </c>
      <c r="Q1217" s="38">
        <v>3.239398</v>
      </c>
      <c r="R1217" s="39">
        <f>IF(ISBLANK(Q1218),"",Long4[[#This Row],[Adj Close]]/Q1218-1)</f>
        <v>-1.6591126424917668E-2</v>
      </c>
      <c r="V1217" s="40">
        <v>36570</v>
      </c>
      <c r="W1217" s="38">
        <v>19.5</v>
      </c>
      <c r="X1217" s="39">
        <f>IF(ISBLANK(W1218),"",Long6[[#This Row],[Adj Close]]/W1218-1)</f>
        <v>1.4304291287386084E-2</v>
      </c>
      <c r="AE1217" s="32">
        <v>36570</v>
      </c>
      <c r="AF1217" s="47">
        <v>6.0541010000000002</v>
      </c>
      <c r="AG1217" s="36">
        <f>IF(ISBLANK(AF1218),"",Short0[[#This Row],[Adj Close]]/AF1218-1)</f>
        <v>5.1383377930417362E-2</v>
      </c>
      <c r="AH1217" s="40">
        <v>36570</v>
      </c>
      <c r="AI1217" s="42">
        <v>15.71543</v>
      </c>
      <c r="AJ1217" s="39">
        <f>IF(ISBLANK(AH1218),"",Short1[[#This Row],[Adj Close]]/AH1218-1)</f>
        <v>-0.99957018215135518</v>
      </c>
      <c r="AN1217" s="40">
        <v>36570</v>
      </c>
      <c r="AO1217" s="42">
        <v>9.3970970000000005</v>
      </c>
      <c r="AP1217" s="39">
        <f>IF(ISBLANK(AO1218),"",Short3[[#This Row],[Adj Close]]/AO1218-1)</f>
        <v>2.5641564555791696E-3</v>
      </c>
      <c r="AT1217" s="40">
        <v>36570</v>
      </c>
      <c r="AU1217" s="42">
        <v>11.407591</v>
      </c>
      <c r="AV1217" s="39">
        <f>IF(ISBLANK(AU1218),"",Short5[[#This Row],[Adj Close]]/AU1218-1)</f>
        <v>0</v>
      </c>
      <c r="AZ1217" s="40">
        <v>36570</v>
      </c>
      <c r="BA1217" s="42">
        <v>14.008566999999999</v>
      </c>
      <c r="BB1217" s="39">
        <f>IF(ISBLANK(BA1218),"",Short7[[#This Row],[Adj Close]]/BA1218-1)</f>
        <v>-3.3613611754668149E-2</v>
      </c>
    </row>
    <row r="1218" spans="1:54" x14ac:dyDescent="0.25">
      <c r="A1218" s="40">
        <v>36563</v>
      </c>
      <c r="B1218" s="42">
        <v>1387.119995</v>
      </c>
      <c r="C1218" s="39">
        <f>IF(ISBLANK(B1219), "", GSPC[[#This Row],[Adj Close]]/B1219-1)</f>
        <v>-2.6151912867274363E-2</v>
      </c>
      <c r="G1218" s="32">
        <v>36563</v>
      </c>
      <c r="H1218">
        <v>7.2551519999999998</v>
      </c>
      <c r="I1218" s="36">
        <f>IF(ISBLANK(H1219),"",Long1[[#This Row],[Adj Close]]/H1219-1)</f>
        <v>-1.5384655612302733E-3</v>
      </c>
      <c r="P1218" s="40">
        <v>36563</v>
      </c>
      <c r="Q1218" s="38">
        <v>3.2940499999999999</v>
      </c>
      <c r="R1218" s="39">
        <f>IF(ISBLANK(Q1219),"",Long4[[#This Row],[Adj Close]]/Q1219-1)</f>
        <v>-1.7778124992545496E-2</v>
      </c>
      <c r="V1218" s="40">
        <v>36563</v>
      </c>
      <c r="W1218" s="38">
        <v>19.225000000000001</v>
      </c>
      <c r="X1218" s="39">
        <f>IF(ISBLANK(W1219),"",Long6[[#This Row],[Adj Close]]/W1219-1)</f>
        <v>0.42539388322520866</v>
      </c>
      <c r="AE1218" s="32">
        <v>36563</v>
      </c>
      <c r="AF1218" s="47">
        <v>5.7582240000000002</v>
      </c>
      <c r="AG1218" s="36">
        <f>IF(ISBLANK(AF1219),"",Short0[[#This Row],[Adj Close]]/AF1219-1)</f>
        <v>-4.8098892032196749E-2</v>
      </c>
      <c r="AH1218" s="40">
        <v>36563</v>
      </c>
      <c r="AI1218" s="42">
        <v>15.032909</v>
      </c>
      <c r="AJ1218" s="39">
        <f>IF(ISBLANK(AH1219),"",Short1[[#This Row],[Adj Close]]/AH1219-1)</f>
        <v>-0.99958877040704674</v>
      </c>
      <c r="AN1218" s="40">
        <v>36563</v>
      </c>
      <c r="AO1218" s="42">
        <v>9.3730630000000001</v>
      </c>
      <c r="AP1218" s="39">
        <f>IF(ISBLANK(AO1219),"",Short3[[#This Row],[Adj Close]]/AO1219-1)</f>
        <v>-2.7431881259704305E-2</v>
      </c>
      <c r="AT1218" s="40">
        <v>36563</v>
      </c>
      <c r="AU1218" s="42">
        <v>11.407591</v>
      </c>
      <c r="AV1218" s="39">
        <f>IF(ISBLANK(AU1219),"",Short5[[#This Row],[Adj Close]]/AU1219-1)</f>
        <v>-8.3969256623393496E-2</v>
      </c>
      <c r="AZ1218" s="40">
        <v>36563</v>
      </c>
      <c r="BA1218" s="42">
        <v>14.495824000000001</v>
      </c>
      <c r="BB1218" s="39">
        <f>IF(ISBLANK(BA1219),"",Short7[[#This Row],[Adj Close]]/BA1219-1)</f>
        <v>-3.6437220590156083E-2</v>
      </c>
    </row>
    <row r="1219" spans="1:54" x14ac:dyDescent="0.25">
      <c r="A1219" s="40">
        <v>36556</v>
      </c>
      <c r="B1219" s="42">
        <v>1424.369995</v>
      </c>
      <c r="C1219" s="39">
        <f>IF(ISBLANK(B1220), "", GSPC[[#This Row],[Adj Close]]/B1220-1)</f>
        <v>4.7207651596091527E-2</v>
      </c>
      <c r="G1219" s="32">
        <v>36556</v>
      </c>
      <c r="H1219">
        <v>7.2663310000000001</v>
      </c>
      <c r="I1219" s="36">
        <f>IF(ISBLANK(H1220),"",Long1[[#This Row],[Adj Close]]/H1220-1)</f>
        <v>6.9782852512432436E-2</v>
      </c>
      <c r="P1219" s="40">
        <v>36556</v>
      </c>
      <c r="Q1219" s="38">
        <v>3.353672</v>
      </c>
      <c r="R1219" s="39">
        <f>IF(ISBLANK(Q1220),"",Long4[[#This Row],[Adj Close]]/Q1220-1)</f>
        <v>-6.5096968739014716E-2</v>
      </c>
      <c r="V1219" s="40">
        <v>36556</v>
      </c>
      <c r="W1219" s="38">
        <v>13.487500000000001</v>
      </c>
      <c r="X1219" s="39">
        <f>IF(ISBLANK(W1220),"",Long6[[#This Row],[Adj Close]]/W1220-1)</f>
        <v>0.1010204081632653</v>
      </c>
      <c r="AE1219" s="32">
        <v>36556</v>
      </c>
      <c r="AF1219" s="47">
        <v>6.0491830000000002</v>
      </c>
      <c r="AG1219" s="36">
        <f>IF(ISBLANK(AF1220),"",Short0[[#This Row],[Adj Close]]/AF1220-1)</f>
        <v>5.5555177481984686E-2</v>
      </c>
      <c r="AH1219" s="40">
        <v>36556</v>
      </c>
      <c r="AI1219" s="42">
        <v>15.925433</v>
      </c>
      <c r="AJ1219" s="39">
        <f>IF(ISBLANK(AH1220),"",Short1[[#This Row],[Adj Close]]/AH1220-1)</f>
        <v>-0.99956427171742046</v>
      </c>
      <c r="AN1219" s="40">
        <v>36556</v>
      </c>
      <c r="AO1219" s="42">
        <v>9.6374359999999992</v>
      </c>
      <c r="AP1219" s="39">
        <f>IF(ISBLANK(AO1220),"",Short3[[#This Row],[Adj Close]]/AO1220-1)</f>
        <v>-4.5237752981478585E-2</v>
      </c>
      <c r="AT1219" s="40">
        <v>36556</v>
      </c>
      <c r="AU1219" s="42">
        <v>12.453284</v>
      </c>
      <c r="AV1219" s="39">
        <f>IF(ISBLANK(AU1220),"",Short5[[#This Row],[Adj Close]]/AU1220-1)</f>
        <v>-2.9629633669969513E-2</v>
      </c>
      <c r="AZ1219" s="40">
        <v>36556</v>
      </c>
      <c r="BA1219" s="42">
        <v>15.043984999999999</v>
      </c>
      <c r="BB1219" s="39">
        <f>IF(ISBLANK(BA1220),"",Short7[[#This Row],[Adj Close]]/BA1220-1)</f>
        <v>-1.2000034675917481E-2</v>
      </c>
    </row>
    <row r="1220" spans="1:54" x14ac:dyDescent="0.25">
      <c r="A1220" s="40">
        <v>36549</v>
      </c>
      <c r="B1220" s="42">
        <v>1360.160034</v>
      </c>
      <c r="C1220" s="39">
        <f>IF(ISBLANK(B1221), "", GSPC[[#This Row],[Adj Close]]/B1221-1)</f>
        <v>-5.6335649556692791E-2</v>
      </c>
      <c r="G1220" s="32">
        <v>36549</v>
      </c>
      <c r="H1220">
        <v>6.7923419999999997</v>
      </c>
      <c r="I1220" s="36">
        <f>IF(ISBLANK(H1221),"",Long1[[#This Row],[Adj Close]]/H1221-1)</f>
        <v>-0.10647054033578551</v>
      </c>
      <c r="P1220" s="40">
        <v>36549</v>
      </c>
      <c r="Q1220" s="38">
        <v>3.5871870000000001</v>
      </c>
      <c r="R1220" s="39">
        <f>IF(ISBLANK(Q1221),"",Long4[[#This Row],[Adj Close]]/Q1221-1)</f>
        <v>7.4405034674487558E-2</v>
      </c>
      <c r="V1220" s="40">
        <v>36549</v>
      </c>
      <c r="W1220" s="38">
        <v>12.25</v>
      </c>
      <c r="X1220" s="39">
        <f>IF(ISBLANK(W1221),"",Long6[[#This Row],[Adj Close]]/W1221-1)</f>
        <v>-2.0000000000000018E-2</v>
      </c>
      <c r="AE1220" s="32">
        <v>36549</v>
      </c>
      <c r="AF1220" s="47">
        <v>5.7308070000000004</v>
      </c>
      <c r="AG1220" s="36">
        <f>IF(ISBLANK(AF1221),"",Short0[[#This Row],[Adj Close]]/AF1221-1)</f>
        <v>-3.4482648238271518E-2</v>
      </c>
      <c r="AH1220" s="40">
        <v>36549</v>
      </c>
      <c r="AI1220" s="42">
        <v>14.000381000000001</v>
      </c>
      <c r="AJ1220" s="39">
        <f>IF(ISBLANK(AH1221),"",Short1[[#This Row],[Adj Close]]/AH1221-1)</f>
        <v>-0.99961686878112854</v>
      </c>
      <c r="AN1220" s="40">
        <v>36549</v>
      </c>
      <c r="AO1220" s="42">
        <v>10.094068999999999</v>
      </c>
      <c r="AP1220" s="39">
        <f>IF(ISBLANK(AO1221),"",Short3[[#This Row],[Adj Close]]/AO1221-1)</f>
        <v>-1.8691495202956765E-2</v>
      </c>
      <c r="AT1220" s="40">
        <v>36549</v>
      </c>
      <c r="AU1220" s="42">
        <v>12.833537</v>
      </c>
      <c r="AV1220" s="39">
        <f>IF(ISBLANK(AU1221),"",Short5[[#This Row],[Adj Close]]/AU1221-1)</f>
        <v>-1.8182036566196991E-2</v>
      </c>
      <c r="AZ1220" s="40">
        <v>36549</v>
      </c>
      <c r="BA1220" s="42">
        <v>15.226706</v>
      </c>
      <c r="BB1220" s="39">
        <f>IF(ISBLANK(BA1221),"",Short7[[#This Row],[Adj Close]]/BA1221-1)</f>
        <v>0.12612620341484559</v>
      </c>
    </row>
    <row r="1221" spans="1:54" x14ac:dyDescent="0.25">
      <c r="A1221" s="40">
        <v>36542</v>
      </c>
      <c r="B1221" s="42">
        <v>1441.3599850000001</v>
      </c>
      <c r="C1221" s="39">
        <f>IF(ISBLANK(B1222), "", GSPC[[#This Row],[Adj Close]]/B1222-1)</f>
        <v>-1.6237271685701438E-2</v>
      </c>
      <c r="G1221" s="32">
        <v>36542</v>
      </c>
      <c r="H1221">
        <v>7.601699</v>
      </c>
      <c r="I1221" s="36">
        <f>IF(ISBLANK(H1222),"",Long1[[#This Row],[Adj Close]]/H1222-1)</f>
        <v>-9.5744597329902481E-2</v>
      </c>
      <c r="P1221" s="40">
        <v>36542</v>
      </c>
      <c r="Q1221" s="38">
        <v>3.3387660000000001</v>
      </c>
      <c r="R1221" s="39">
        <f>IF(ISBLANK(Q1222),"",Long4[[#This Row],[Adj Close]]/Q1222-1)</f>
        <v>-7.818957991322939E-2</v>
      </c>
      <c r="V1221" s="40">
        <v>36542</v>
      </c>
      <c r="W1221" s="38">
        <v>12.5</v>
      </c>
      <c r="X1221" s="39">
        <f>IF(ISBLANK(W1222),"",Long6[[#This Row],[Adj Close]]/W1222-1)</f>
        <v>-0.78354978354978355</v>
      </c>
      <c r="AE1221" s="32">
        <v>36542</v>
      </c>
      <c r="AF1221" s="47">
        <v>5.9354779999999998</v>
      </c>
      <c r="AG1221" s="36">
        <f>IF(ISBLANK(AF1222),"",Short0[[#This Row],[Adj Close]]/AF1222-1)</f>
        <v>-1.5094146761887139E-2</v>
      </c>
      <c r="AH1221" s="40">
        <v>36542</v>
      </c>
      <c r="AI1221" s="42">
        <v>15.133549</v>
      </c>
      <c r="AJ1221" s="39">
        <f>IF(ISBLANK(AH1222),"",Short1[[#This Row],[Adj Close]]/AH1222-1)</f>
        <v>-0.99958577941699744</v>
      </c>
      <c r="AN1221" s="40">
        <v>36542</v>
      </c>
      <c r="AO1221" s="42">
        <v>10.286336</v>
      </c>
      <c r="AP1221" s="39">
        <f>IF(ISBLANK(AO1222),"",Short3[[#This Row],[Adj Close]]/AO1222-1)</f>
        <v>-2.0595016223542983E-2</v>
      </c>
      <c r="AT1221" s="40">
        <v>36542</v>
      </c>
      <c r="AU1221" s="42">
        <v>13.071198000000001</v>
      </c>
      <c r="AV1221" s="39">
        <f>IF(ISBLANK(AU1222),"",Short5[[#This Row],[Adj Close]]/AU1222-1)</f>
        <v>-5.1724314295197082E-2</v>
      </c>
      <c r="AZ1221" s="40">
        <v>36542</v>
      </c>
      <c r="BA1221" s="42">
        <v>13.521314</v>
      </c>
      <c r="BB1221" s="39">
        <f>IF(ISBLANK(BA1222),"",Short7[[#This Row],[Adj Close]]/BA1222-1)</f>
        <v>3.7383292294694392E-2</v>
      </c>
    </row>
    <row r="1222" spans="1:54" x14ac:dyDescent="0.25">
      <c r="A1222" s="40">
        <v>36535</v>
      </c>
      <c r="B1222" s="42">
        <v>1465.150024</v>
      </c>
      <c r="C1222" s="39">
        <f>IF(ISBLANK(B1223), "", GSPC[[#This Row],[Adj Close]]/B1223-1)</f>
        <v>1.64277116252185E-2</v>
      </c>
      <c r="G1222" s="32">
        <v>36535</v>
      </c>
      <c r="H1222">
        <v>8.4065840000000005</v>
      </c>
      <c r="I1222" s="36">
        <f>IF(ISBLANK(H1223),"",Long1[[#This Row],[Adj Close]]/H1223-1)</f>
        <v>-4.4229999179136281E-2</v>
      </c>
      <c r="P1222" s="40">
        <v>36535</v>
      </c>
      <c r="Q1222" s="38">
        <v>3.621966</v>
      </c>
      <c r="R1222" s="39">
        <f>IF(ISBLANK(Q1223),"",Long4[[#This Row],[Adj Close]]/Q1223-1)</f>
        <v>1.1096201039747289E-2</v>
      </c>
      <c r="V1222" s="40">
        <v>36535</v>
      </c>
      <c r="W1222" s="38">
        <v>57.75</v>
      </c>
      <c r="X1222" s="39">
        <f>IF(ISBLANK(W1223),"",Long6[[#This Row],[Adj Close]]/W1223-1)</f>
        <v>0.22481437010331407</v>
      </c>
      <c r="AE1222" s="32">
        <v>36535</v>
      </c>
      <c r="AF1222" s="47">
        <v>6.0264420000000003</v>
      </c>
      <c r="AG1222" s="36">
        <f>IF(ISBLANK(AF1223),"",Short0[[#This Row],[Adj Close]]/AF1223-1)</f>
        <v>2.3165894028772671E-2</v>
      </c>
      <c r="AH1222" s="40">
        <v>36535</v>
      </c>
      <c r="AI1222" s="42">
        <v>15.347920999999999</v>
      </c>
      <c r="AJ1222" s="39">
        <f>IF(ISBLANK(AH1223),"",Short1[[#This Row],[Adj Close]]/AH1223-1)</f>
        <v>-0.99957983133486639</v>
      </c>
      <c r="AN1222" s="40">
        <v>36535</v>
      </c>
      <c r="AO1222" s="42">
        <v>10.502637999999999</v>
      </c>
      <c r="AP1222" s="39">
        <f>IF(ISBLANK(AO1223),"",Short3[[#This Row],[Adj Close]]/AO1223-1)</f>
        <v>9.249984396779487E-2</v>
      </c>
      <c r="AT1222" s="40">
        <v>36535</v>
      </c>
      <c r="AU1222" s="42">
        <v>13.784174999999999</v>
      </c>
      <c r="AV1222" s="39">
        <f>IF(ISBLANK(AU1223),"",Short5[[#This Row],[Adj Close]]/AU1223-1)</f>
        <v>3.5714178374406158E-2</v>
      </c>
      <c r="AZ1222" s="40">
        <v>36535</v>
      </c>
      <c r="BA1222" s="42">
        <v>13.034058</v>
      </c>
      <c r="BB1222" s="39">
        <f>IF(ISBLANK(BA1223),"",Short7[[#This Row],[Adj Close]]/BA1223-1)</f>
        <v>-0.20446112582471021</v>
      </c>
    </row>
    <row r="1223" spans="1:54" x14ac:dyDescent="0.25">
      <c r="A1223" s="40">
        <v>36528</v>
      </c>
      <c r="B1223" s="42">
        <v>1441.469971</v>
      </c>
      <c r="C1223" s="39">
        <f>IF(ISBLANK(B1224), "", GSPC[[#This Row],[Adj Close]]/B1224-1)</f>
        <v>-1.8907625659350003E-2</v>
      </c>
      <c r="G1223" s="32">
        <v>36528</v>
      </c>
      <c r="H1223">
        <v>8.7956140000000005</v>
      </c>
      <c r="I1223" s="36" t="str">
        <f>IF(ISBLANK(H1224),"",Long1[[#This Row],[Adj Close]]/H1224-1)</f>
        <v/>
      </c>
      <c r="P1223" s="40">
        <v>36528</v>
      </c>
      <c r="Q1223" s="38">
        <v>3.582217</v>
      </c>
      <c r="R1223" s="39">
        <f>IF(ISBLANK(Q1224),"",Long4[[#This Row],[Adj Close]]/Q1224-1)</f>
        <v>7.9340587557180209E-2</v>
      </c>
      <c r="V1223" s="40">
        <v>36528</v>
      </c>
      <c r="W1223" s="38">
        <v>47.150002000000001</v>
      </c>
      <c r="X1223" s="39" t="str">
        <f>IF(ISBLANK(W1224),"",Long6[[#This Row],[Adj Close]]/W1224-1)</f>
        <v/>
      </c>
      <c r="AE1223" s="32">
        <v>36528</v>
      </c>
      <c r="AF1223" s="47">
        <v>5.8899949999999999</v>
      </c>
      <c r="AG1223" s="36">
        <f>IF(ISBLANK(AF1224),"",Short0[[#This Row],[Adj Close]]/AF1224-1)</f>
        <v>-3.8461044091939733E-3</v>
      </c>
      <c r="AH1223" s="40">
        <v>36528</v>
      </c>
      <c r="AI1223" s="42">
        <v>16.310448000000001</v>
      </c>
      <c r="AJ1223" s="39">
        <f>IF(ISBLANK(AH1224),"",Short1[[#This Row],[Adj Close]]/AH1224-1)</f>
        <v>-0.99955339536157284</v>
      </c>
      <c r="AN1223" s="40">
        <v>36528</v>
      </c>
      <c r="AO1223" s="42">
        <v>9.6134000000000004</v>
      </c>
      <c r="AP1223" s="39">
        <f>IF(ISBLANK(AO1224),"",Short3[[#This Row],[Adj Close]]/AO1224-1)</f>
        <v>-5.8166561440464726E-3</v>
      </c>
      <c r="AT1223" s="40">
        <v>36528</v>
      </c>
      <c r="AU1223" s="42">
        <v>13.308859999999999</v>
      </c>
      <c r="AV1223" s="39">
        <f>IF(ISBLANK(AU1224),"",Short5[[#This Row],[Adj Close]]/AU1224-1)</f>
        <v>6.8702841756439481E-2</v>
      </c>
      <c r="AZ1223" s="40">
        <v>36528</v>
      </c>
      <c r="BA1223" s="42">
        <v>16.383935999999999</v>
      </c>
      <c r="BB1223" s="39">
        <f>IF(ISBLANK(BA1224),"",Short7[[#This Row],[Adj Close]]/BA1224-1)</f>
        <v>3.7314770109735385E-3</v>
      </c>
    </row>
    <row r="1224" spans="1:54" x14ac:dyDescent="0.25">
      <c r="A1224" s="40">
        <v>36521</v>
      </c>
      <c r="B1224" s="42">
        <v>1469.25</v>
      </c>
      <c r="C1224" s="39">
        <f>IF(ISBLANK(B1225), "", GSPC[[#This Row],[Adj Close]]/B1225-1)</f>
        <v>7.4811321463845726E-3</v>
      </c>
      <c r="P1224" s="40">
        <v>36521</v>
      </c>
      <c r="Q1224" s="38">
        <v>3.3188939999999998</v>
      </c>
      <c r="R1224" s="39">
        <f>IF(ISBLANK(Q1225),"",Long4[[#This Row],[Adj Close]]/Q1225-1)</f>
        <v>6.0248231443418288E-3</v>
      </c>
      <c r="AE1224" s="32">
        <v>36521</v>
      </c>
      <c r="AF1224" s="47">
        <v>5.9127359999999998</v>
      </c>
      <c r="AG1224" s="36">
        <f>IF(ISBLANK(AF1225),"",Short0[[#This Row],[Adj Close]]/AF1225-1)</f>
        <v>1.562444711869615E-2</v>
      </c>
      <c r="AH1224" s="40">
        <v>36521</v>
      </c>
      <c r="AI1224" s="42">
        <v>14.070382</v>
      </c>
      <c r="AJ1224" s="39">
        <f>IF(ISBLANK(AH1225),"",Short1[[#This Row],[Adj Close]]/AH1225-1)</f>
        <v>-0.99961465788464698</v>
      </c>
      <c r="AN1224" s="40">
        <v>36521</v>
      </c>
      <c r="AO1224" s="42">
        <v>9.6696449999999992</v>
      </c>
      <c r="AP1224" s="39">
        <f>IF(ISBLANK(AO1225),"",Short3[[#This Row],[Adj Close]]/AO1225-1)</f>
        <v>2.2842379174291549E-2</v>
      </c>
      <c r="AT1224" s="40">
        <v>36521</v>
      </c>
      <c r="AU1224" s="42">
        <v>12.453284</v>
      </c>
      <c r="AV1224" s="39">
        <f>IF(ISBLANK(AU1225),"",Short5[[#This Row],[Adj Close]]/AU1225-1)</f>
        <v>5.645137482308038E-2</v>
      </c>
      <c r="AZ1224" s="40">
        <v>36521</v>
      </c>
      <c r="BA1224" s="42">
        <v>16.323027</v>
      </c>
      <c r="BB1224" s="39">
        <f>IF(ISBLANK(BA1225),"",Short7[[#This Row],[Adj Close]]/BA1225-1)</f>
        <v>0.8611114658323622</v>
      </c>
    </row>
    <row r="1225" spans="1:54" x14ac:dyDescent="0.25">
      <c r="A1225" s="40">
        <v>36514</v>
      </c>
      <c r="B1225" s="42">
        <v>1458.339966</v>
      </c>
      <c r="C1225" s="39">
        <f>IF(ISBLANK(B1226), "", GSPC[[#This Row],[Adj Close]]/B1226-1)</f>
        <v>2.6255558460123174E-2</v>
      </c>
      <c r="P1225" s="40">
        <v>36514</v>
      </c>
      <c r="Q1225" s="38">
        <v>3.2990179999999998</v>
      </c>
      <c r="R1225" s="39">
        <f>IF(ISBLANK(Q1226),"",Long4[[#This Row],[Adj Close]]/Q1226-1)</f>
        <v>-1.6362907313679509E-3</v>
      </c>
      <c r="AE1225" s="32">
        <v>36514</v>
      </c>
      <c r="AF1225" s="47">
        <v>5.8217739999999996</v>
      </c>
      <c r="AG1225" s="36">
        <f>IF(ISBLANK(AF1226),"",Short0[[#This Row],[Adj Close]]/AF1226-1)</f>
        <v>3.2258716559334877E-2</v>
      </c>
      <c r="AH1225" s="40">
        <v>36514</v>
      </c>
      <c r="AI1225" s="42">
        <v>12.600346999999999</v>
      </c>
      <c r="AJ1225" s="39">
        <f>IF(ISBLANK(AH1226),"",Short1[[#This Row],[Adj Close]]/AH1226-1)</f>
        <v>-0.9996548512066179</v>
      </c>
      <c r="AN1225" s="40">
        <v>36514</v>
      </c>
      <c r="AO1225" s="42">
        <v>9.4536999999999995</v>
      </c>
      <c r="AP1225" s="39">
        <f>IF(ISBLANK(AO1226),"",Short3[[#This Row],[Adj Close]]/AO1226-1)</f>
        <v>0.20489344498812656</v>
      </c>
      <c r="AT1225" s="40">
        <v>36514</v>
      </c>
      <c r="AU1225" s="42">
        <v>11.787844</v>
      </c>
      <c r="AV1225" s="39">
        <f>IF(ISBLANK(AU1226),"",Short5[[#This Row],[Adj Close]]/AU1226-1)</f>
        <v>-2.2192411654811117E-2</v>
      </c>
      <c r="AZ1225" s="40">
        <v>36514</v>
      </c>
      <c r="BA1225" s="42">
        <v>8.7705800000000007</v>
      </c>
      <c r="BB1225" s="39">
        <f>IF(ISBLANK(BA1226),"",Short7[[#This Row],[Adj Close]]/BA1226-1)</f>
        <v>-6.1889486337703636E-2</v>
      </c>
    </row>
    <row r="1226" spans="1:54" x14ac:dyDescent="0.25">
      <c r="A1226" s="40">
        <v>36507</v>
      </c>
      <c r="B1226" s="42">
        <v>1421.030029</v>
      </c>
      <c r="C1226" s="39">
        <f>IF(ISBLANK(B1227), "", GSPC[[#This Row],[Adj Close]]/B1227-1)</f>
        <v>2.8157214264854513E-3</v>
      </c>
      <c r="P1226" s="40">
        <v>36507</v>
      </c>
      <c r="Q1226" s="38">
        <v>3.3044250000000002</v>
      </c>
      <c r="R1226" s="39">
        <f>IF(ISBLANK(Q1227),"",Long4[[#This Row],[Adj Close]]/Q1227-1)</f>
        <v>7.051291188712594E-2</v>
      </c>
      <c r="AE1226" s="32">
        <v>36507</v>
      </c>
      <c r="AF1226" s="47">
        <v>5.6398400000000004</v>
      </c>
      <c r="AG1226" s="36">
        <f>IF(ISBLANK(AF1227),"",Short0[[#This Row],[Adj Close]]/AF1227-1)</f>
        <v>-4.0163649698378157E-3</v>
      </c>
      <c r="AH1226" s="40">
        <v>36507</v>
      </c>
      <c r="AI1226" s="42">
        <v>13.230364</v>
      </c>
      <c r="AJ1226" s="39">
        <f>IF(ISBLANK(AH1227),"",Short1[[#This Row],[Adj Close]]/AH1227-1)</f>
        <v>-0.99963752427397257</v>
      </c>
      <c r="AN1226" s="40">
        <v>36507</v>
      </c>
      <c r="AO1226" s="42">
        <v>7.846088</v>
      </c>
      <c r="AP1226" s="39">
        <f>IF(ISBLANK(AO1227),"",Short3[[#This Row],[Adj Close]]/AO1227-1)</f>
        <v>-9.9173604957497719E-2</v>
      </c>
      <c r="AT1226" s="40">
        <v>36507</v>
      </c>
      <c r="AU1226" s="42">
        <v>12.055382</v>
      </c>
      <c r="AV1226" s="39">
        <f>IF(ISBLANK(AU1227),"",Short5[[#This Row],[Adj Close]]/AU1227-1)</f>
        <v>7.1428463508285134E-2</v>
      </c>
      <c r="AZ1226" s="40">
        <v>36507</v>
      </c>
      <c r="BA1226" s="42">
        <v>9.3491970000000002</v>
      </c>
      <c r="BB1226" s="39">
        <f>IF(ISBLANK(BA1227),"",Short7[[#This Row],[Adj Close]]/BA1227-1)</f>
        <v>-2.848084165932685E-2</v>
      </c>
    </row>
    <row r="1227" spans="1:54" x14ac:dyDescent="0.25">
      <c r="A1227" s="40">
        <v>36500</v>
      </c>
      <c r="B1227" s="42">
        <v>1417.040039</v>
      </c>
      <c r="C1227" s="39">
        <f>IF(ISBLANK(B1228), "", GSPC[[#This Row],[Adj Close]]/B1228-1)</f>
        <v>-1.1344456460002483E-2</v>
      </c>
      <c r="P1227" s="40">
        <v>36500</v>
      </c>
      <c r="Q1227" s="38">
        <v>3.0867680000000002</v>
      </c>
      <c r="R1227" s="39">
        <f>IF(ISBLANK(Q1228),"",Long4[[#This Row],[Adj Close]]/Q1228-1)</f>
        <v>4.8738938489063743E-2</v>
      </c>
      <c r="AE1227" s="32">
        <v>36500</v>
      </c>
      <c r="AF1227" s="47">
        <v>5.6625829999999997</v>
      </c>
      <c r="AG1227" s="36">
        <f>IF(ISBLANK(AF1228),"",Short0[[#This Row],[Adj Close]]/AF1228-1)</f>
        <v>-8.1180284308265849E-2</v>
      </c>
      <c r="AH1227" s="40">
        <v>36500</v>
      </c>
      <c r="AI1227" s="42">
        <v>13.47537</v>
      </c>
      <c r="AJ1227" s="39">
        <f>IF(ISBLANK(AH1228),"",Short1[[#This Row],[Adj Close]]/AH1228-1)</f>
        <v>-0.99963074096402049</v>
      </c>
      <c r="AN1227" s="40">
        <v>36500</v>
      </c>
      <c r="AO1227" s="42">
        <v>8.7098779999999998</v>
      </c>
      <c r="AP1227" s="39">
        <f>IF(ISBLANK(AO1228),"",Short3[[#This Row],[Adj Close]]/AO1228-1)</f>
        <v>-4.4737091184796074E-2</v>
      </c>
      <c r="AT1227" s="40">
        <v>36500</v>
      </c>
      <c r="AU1227" s="42">
        <v>11.251690999999999</v>
      </c>
      <c r="AV1227" s="39">
        <f>IF(ISBLANK(AU1228),"",Short5[[#This Row],[Adj Close]]/AU1228-1)</f>
        <v>-5.9288208081264004E-2</v>
      </c>
      <c r="AZ1227" s="40">
        <v>36500</v>
      </c>
      <c r="BA1227" s="42">
        <v>9.6232760000000006</v>
      </c>
      <c r="BB1227" s="39">
        <f>IF(ISBLANK(BA1228),"",Short7[[#This Row],[Adj Close]]/BA1228-1)</f>
        <v>0.68085110842514895</v>
      </c>
    </row>
    <row r="1228" spans="1:54" x14ac:dyDescent="0.25">
      <c r="A1228" s="40">
        <v>36493</v>
      </c>
      <c r="B1228" s="42">
        <v>1433.3000489999999</v>
      </c>
      <c r="C1228" s="39">
        <f>IF(ISBLANK(B1229), "", GSPC[[#This Row],[Adj Close]]/B1229-1)</f>
        <v>1.1774543673584104E-2</v>
      </c>
      <c r="P1228" s="40">
        <v>36493</v>
      </c>
      <c r="Q1228" s="38">
        <v>2.943314</v>
      </c>
      <c r="R1228" s="39">
        <f>IF(ISBLANK(Q1229),"",Long4[[#This Row],[Adj Close]]/Q1229-1)</f>
        <v>-6.2991574509213444E-2</v>
      </c>
      <c r="AE1228" s="32">
        <v>36493</v>
      </c>
      <c r="AF1228" s="47">
        <v>6.1628879999999997</v>
      </c>
      <c r="AG1228" s="36">
        <f>IF(ISBLANK(AF1229),"",Short0[[#This Row],[Adj Close]]/AF1229-1)</f>
        <v>0</v>
      </c>
      <c r="AH1228" s="40">
        <v>36493</v>
      </c>
      <c r="AI1228" s="42">
        <v>15.820435</v>
      </c>
      <c r="AJ1228" s="39">
        <f>IF(ISBLANK(AH1229),"",Short1[[#This Row],[Adj Close]]/AH1229-1)</f>
        <v>-0.99956639711122075</v>
      </c>
      <c r="AN1228" s="40">
        <v>36493</v>
      </c>
      <c r="AO1228" s="42">
        <v>9.1177810000000008</v>
      </c>
      <c r="AP1228" s="39">
        <f>IF(ISBLANK(AO1229),"",Short3[[#This Row],[Adj Close]]/AO1229-1)</f>
        <v>5.2631815920082259E-2</v>
      </c>
      <c r="AT1228" s="40">
        <v>36493</v>
      </c>
      <c r="AU1228" s="42">
        <v>11.960827</v>
      </c>
      <c r="AV1228" s="39">
        <f>IF(ISBLANK(AU1229),"",Short5[[#This Row],[Adj Close]]/AU1229-1)</f>
        <v>-1.1718750968279346E-2</v>
      </c>
      <c r="AZ1228" s="40">
        <v>36493</v>
      </c>
      <c r="BA1228" s="42">
        <v>5.7252400000000003</v>
      </c>
      <c r="BB1228" s="39">
        <f>IF(ISBLANK(BA1229),"",Short7[[#This Row],[Adj Close]]/BA1229-1)</f>
        <v>0.14634107273003938</v>
      </c>
    </row>
    <row r="1229" spans="1:54" x14ac:dyDescent="0.25">
      <c r="A1229" s="40">
        <v>36486</v>
      </c>
      <c r="B1229" s="42">
        <v>1416.619995</v>
      </c>
      <c r="C1229" s="39">
        <f>IF(ISBLANK(B1230), "", GSPC[[#This Row],[Adj Close]]/B1230-1)</f>
        <v>-3.7834071729957452E-3</v>
      </c>
      <c r="P1229" s="40">
        <v>36486</v>
      </c>
      <c r="Q1229" s="38">
        <v>3.1411820000000001</v>
      </c>
      <c r="R1229" s="39">
        <f>IF(ISBLANK(Q1230),"",Long4[[#This Row],[Adj Close]]/Q1230-1)</f>
        <v>-4.0785478193104518E-2</v>
      </c>
      <c r="AE1229" s="32">
        <v>36486</v>
      </c>
      <c r="AF1229" s="47">
        <v>6.1628879999999997</v>
      </c>
      <c r="AG1229" s="36">
        <f>IF(ISBLANK(AF1230),"",Short0[[#This Row],[Adj Close]]/AF1230-1)</f>
        <v>-1.8116345529273326E-2</v>
      </c>
      <c r="AH1229" s="40">
        <v>36486</v>
      </c>
      <c r="AI1229" s="42">
        <v>16.205441</v>
      </c>
      <c r="AJ1229" s="39">
        <f>IF(ISBLANK(AH1230),"",Short1[[#This Row],[Adj Close]]/AH1230-1)</f>
        <v>-0.99955575972477317</v>
      </c>
      <c r="AN1229" s="40">
        <v>36486</v>
      </c>
      <c r="AO1229" s="42">
        <v>8.6618899999999996</v>
      </c>
      <c r="AP1229" s="39">
        <f>IF(ISBLANK(AO1230),"",Short3[[#This Row],[Adj Close]]/AO1230-1)</f>
        <v>0</v>
      </c>
      <c r="AT1229" s="40">
        <v>36486</v>
      </c>
      <c r="AU1229" s="42">
        <v>12.102655</v>
      </c>
      <c r="AV1229" s="39">
        <f>IF(ISBLANK(AU1230),"",Short5[[#This Row],[Adj Close]]/AU1230-1)</f>
        <v>1.99199765992355E-2</v>
      </c>
      <c r="AZ1229" s="40">
        <v>36486</v>
      </c>
      <c r="BA1229" s="42">
        <v>4.9943600000000004</v>
      </c>
      <c r="BB1229" s="39">
        <f>IF(ISBLANK(BA1230),"",Short7[[#This Row],[Adj Close]]/BA1230-1)</f>
        <v>0.51851887887021109</v>
      </c>
    </row>
    <row r="1230" spans="1:54" x14ac:dyDescent="0.25">
      <c r="A1230" s="40">
        <v>36479</v>
      </c>
      <c r="B1230" s="42">
        <v>1422</v>
      </c>
      <c r="C1230" s="39">
        <f>IF(ISBLANK(B1231), "", GSPC[[#This Row],[Adj Close]]/B1231-1)</f>
        <v>1.8580820239625595E-2</v>
      </c>
      <c r="P1230" s="40">
        <v>36479</v>
      </c>
      <c r="Q1230" s="38">
        <v>3.2747440000000001</v>
      </c>
      <c r="R1230" s="39">
        <f>IF(ISBLANK(Q1231),"",Long4[[#This Row],[Adj Close]]/Q1231-1)</f>
        <v>6.2599981439551033E-2</v>
      </c>
      <c r="AE1230" s="32">
        <v>36479</v>
      </c>
      <c r="AF1230" s="47">
        <v>6.2765969999999998</v>
      </c>
      <c r="AG1230" s="36">
        <f>IF(ISBLANK(AF1231),"",Short0[[#This Row],[Adj Close]]/AF1231-1)</f>
        <v>1.4705361696899288E-2</v>
      </c>
      <c r="AH1230" s="40">
        <v>36479</v>
      </c>
      <c r="AI1230" s="42">
        <v>14.070382</v>
      </c>
      <c r="AJ1230" s="39">
        <f>IF(ISBLANK(AH1231),"",Short1[[#This Row],[Adj Close]]/AH1231-1)</f>
        <v>-0.99961421413687213</v>
      </c>
      <c r="AN1230" s="40">
        <v>36479</v>
      </c>
      <c r="AO1230" s="42">
        <v>8.6618899999999996</v>
      </c>
      <c r="AP1230" s="39">
        <f>IF(ISBLANK(AO1231),"",Short3[[#This Row],[Adj Close]]/AO1231-1)</f>
        <v>8.7349329530533204E-2</v>
      </c>
      <c r="AT1230" s="40">
        <v>36479</v>
      </c>
      <c r="AU1230" s="42">
        <v>11.866279</v>
      </c>
      <c r="AV1230" s="39">
        <f>IF(ISBLANK(AU1231),"",Short5[[#This Row],[Adj Close]]/AU1231-1)</f>
        <v>7.7253882416681297E-2</v>
      </c>
      <c r="AZ1230" s="40">
        <v>36479</v>
      </c>
      <c r="BA1230" s="42">
        <v>3.2889680000000001</v>
      </c>
      <c r="BB1230" s="39">
        <f>IF(ISBLANK(BA1231),"",Short7[[#This Row],[Adj Close]]/BA1231-1)</f>
        <v>-9.1744888116063184E-3</v>
      </c>
    </row>
    <row r="1231" spans="1:54" x14ac:dyDescent="0.25">
      <c r="A1231" s="40">
        <v>36472</v>
      </c>
      <c r="B1231" s="42">
        <v>1396.0600589999999</v>
      </c>
      <c r="C1231" s="39">
        <f>IF(ISBLANK(B1232), "", GSPC[[#This Row],[Adj Close]]/B1232-1)</f>
        <v>1.8850907787026916E-2</v>
      </c>
      <c r="P1231" s="40">
        <v>36472</v>
      </c>
      <c r="Q1231" s="38">
        <v>3.0818219999999998</v>
      </c>
      <c r="R1231" s="39">
        <f>IF(ISBLANK(Q1232),"",Long4[[#This Row],[Adj Close]]/Q1232-1)</f>
        <v>9.2982272591053183E-2</v>
      </c>
      <c r="AE1231" s="32">
        <v>36472</v>
      </c>
      <c r="AF1231" s="47">
        <v>6.1856350000000004</v>
      </c>
      <c r="AG1231" s="36">
        <f>IF(ISBLANK(AF1232),"",Short0[[#This Row],[Adj Close]]/AF1232-1)</f>
        <v>-3.4724955283561898E-2</v>
      </c>
      <c r="AH1231" s="40">
        <v>36472</v>
      </c>
      <c r="AI1231" s="42">
        <v>14.770405</v>
      </c>
      <c r="AJ1231" s="39">
        <f>IF(ISBLANK(AH1232),"",Short1[[#This Row],[Adj Close]]/AH1232-1)</f>
        <v>-0.99959494295900175</v>
      </c>
      <c r="AN1231" s="40">
        <v>36472</v>
      </c>
      <c r="AO1231" s="42">
        <v>7.9660599999999997</v>
      </c>
      <c r="AP1231" s="39">
        <f>IF(ISBLANK(AO1232),"",Short3[[#This Row],[Adj Close]]/AO1232-1)</f>
        <v>1.8404655426799144E-2</v>
      </c>
      <c r="AT1231" s="40">
        <v>36472</v>
      </c>
      <c r="AU1231" s="42">
        <v>11.015304</v>
      </c>
      <c r="AV1231" s="39">
        <f>IF(ISBLANK(AU1232),"",Short5[[#This Row],[Adj Close]]/AU1232-1)</f>
        <v>4.9548968421405659E-2</v>
      </c>
      <c r="AZ1231" s="40">
        <v>36472</v>
      </c>
      <c r="BA1231" s="42">
        <v>3.3194219999999999</v>
      </c>
      <c r="BB1231" s="39">
        <f>IF(ISBLANK(BA1232),"",Short7[[#This Row],[Adj Close]]/BA1232-1)</f>
        <v>-0.10655728880127568</v>
      </c>
    </row>
    <row r="1232" spans="1:54" x14ac:dyDescent="0.25">
      <c r="A1232" s="40">
        <v>36465</v>
      </c>
      <c r="B1232" s="42">
        <v>1370.2299800000001</v>
      </c>
      <c r="C1232" s="39">
        <f>IF(ISBLANK(B1233), "", GSPC[[#This Row],[Adj Close]]/B1233-1)</f>
        <v>5.3560532901713032E-3</v>
      </c>
      <c r="P1232" s="40">
        <v>36465</v>
      </c>
      <c r="Q1232" s="38">
        <v>2.819645</v>
      </c>
      <c r="R1232" s="39">
        <f>IF(ISBLANK(Q1233),"",Long4[[#This Row],[Adj Close]]/Q1233-1)</f>
        <v>-6.5573824819429194E-2</v>
      </c>
      <c r="AE1232" s="32">
        <v>36465</v>
      </c>
      <c r="AF1232" s="47">
        <v>6.4081580000000002</v>
      </c>
      <c r="AG1232" s="36">
        <f>IF(ISBLANK(AF1233),"",Short0[[#This Row],[Adj Close]]/AF1233-1)</f>
        <v>7.2243287475760809E-2</v>
      </c>
      <c r="AH1232" s="40">
        <v>36465</v>
      </c>
      <c r="AI1232" s="42">
        <v>14.175395</v>
      </c>
      <c r="AJ1232" s="39">
        <f>IF(ISBLANK(AH1233),"",Short1[[#This Row],[Adj Close]]/AH1233-1)</f>
        <v>-0.99961118561083984</v>
      </c>
      <c r="AN1232" s="40">
        <v>36465</v>
      </c>
      <c r="AO1232" s="42">
        <v>7.8220970000000003</v>
      </c>
      <c r="AP1232" s="39">
        <f>IF(ISBLANK(AO1233),"",Short3[[#This Row],[Adj Close]]/AO1233-1)</f>
        <v>0.13588894042422073</v>
      </c>
      <c r="AT1232" s="40">
        <v>36465</v>
      </c>
      <c r="AU1232" s="42">
        <v>10.495274</v>
      </c>
      <c r="AV1232" s="39">
        <f>IF(ISBLANK(AU1233),"",Short5[[#This Row],[Adj Close]]/AU1233-1)</f>
        <v>8.8235840005408406E-2</v>
      </c>
      <c r="AZ1232" s="40">
        <v>36465</v>
      </c>
      <c r="BA1232" s="42">
        <v>3.7153160000000001</v>
      </c>
      <c r="BB1232" s="39">
        <f>IF(ISBLANK(BA1233),"",Short7[[#This Row],[Adj Close]]/BA1233-1)</f>
        <v>1.6666716834377482E-2</v>
      </c>
    </row>
    <row r="1233" spans="1:54" x14ac:dyDescent="0.25">
      <c r="A1233" s="40">
        <v>36458</v>
      </c>
      <c r="B1233" s="42">
        <v>1362.9300539999999</v>
      </c>
      <c r="C1233" s="39">
        <f>IF(ISBLANK(B1234), "", GSPC[[#This Row],[Adj Close]]/B1234-1)</f>
        <v>4.707872997357998E-2</v>
      </c>
      <c r="P1233" s="40">
        <v>36458</v>
      </c>
      <c r="Q1233" s="38">
        <v>3.0175149999999999</v>
      </c>
      <c r="R1233" s="39">
        <f>IF(ISBLANK(Q1234),"",Long4[[#This Row],[Adj Close]]/Q1234-1)</f>
        <v>4.2735169736053624E-2</v>
      </c>
      <c r="AE1233" s="32">
        <v>36458</v>
      </c>
      <c r="AF1233" s="47">
        <v>5.9764030000000004</v>
      </c>
      <c r="AG1233" s="36">
        <f>IF(ISBLANK(AF1234),"",Short0[[#This Row],[Adj Close]]/AF1234-1)</f>
        <v>0.20642166277136087</v>
      </c>
      <c r="AH1233" s="40">
        <v>36458</v>
      </c>
      <c r="AI1233" s="42">
        <v>15.610429</v>
      </c>
      <c r="AJ1233" s="39">
        <f>IF(ISBLANK(AH1234),"",Short1[[#This Row],[Adj Close]]/AH1234-1)</f>
        <v>-0.99957174209212363</v>
      </c>
      <c r="AN1233" s="40">
        <v>36458</v>
      </c>
      <c r="AO1233" s="42">
        <v>6.8863219999999998</v>
      </c>
      <c r="AP1233" s="39">
        <f>IF(ISBLANK(AO1234),"",Short3[[#This Row],[Adj Close]]/AO1234-1)</f>
        <v>-1.0345046624853915E-2</v>
      </c>
      <c r="AT1233" s="40">
        <v>36458</v>
      </c>
      <c r="AU1233" s="42">
        <v>9.6443010000000005</v>
      </c>
      <c r="AV1233" s="39">
        <f>IF(ISBLANK(AU1234),"",Short5[[#This Row],[Adj Close]]/AU1234-1)</f>
        <v>-3.3175946962273217E-2</v>
      </c>
      <c r="AZ1233" s="40">
        <v>36458</v>
      </c>
      <c r="BA1233" s="42">
        <v>3.6544089999999998</v>
      </c>
      <c r="BB1233" s="39">
        <f>IF(ISBLANK(BA1234),"",Short7[[#This Row],[Adj Close]]/BA1234-1)</f>
        <v>-6.2499935865138245E-2</v>
      </c>
    </row>
    <row r="1234" spans="1:54" x14ac:dyDescent="0.25">
      <c r="A1234" s="40">
        <v>36451</v>
      </c>
      <c r="B1234" s="42">
        <v>1301.650024</v>
      </c>
      <c r="C1234" s="39">
        <f>IF(ISBLANK(B1235), "", GSPC[[#This Row],[Adj Close]]/B1235-1)</f>
        <v>4.3482085698855366E-2</v>
      </c>
      <c r="P1234" s="40">
        <v>36451</v>
      </c>
      <c r="Q1234" s="38">
        <v>2.8938459999999999</v>
      </c>
      <c r="R1234" s="39">
        <f>IF(ISBLANK(Q1235),"",Long4[[#This Row],[Adj Close]]/Q1235-1)</f>
        <v>-1.3490401473502556E-2</v>
      </c>
      <c r="AE1234" s="32">
        <v>36451</v>
      </c>
      <c r="AF1234" s="47">
        <v>4.9538260000000003</v>
      </c>
      <c r="AG1234" s="36">
        <f>IF(ISBLANK(AF1235),"",Short0[[#This Row],[Adj Close]]/AF1235-1)</f>
        <v>-6.0344718028073396E-2</v>
      </c>
      <c r="AH1234" s="40">
        <v>36451</v>
      </c>
      <c r="AI1234" s="42">
        <v>16.607956000000001</v>
      </c>
      <c r="AJ1234" s="39">
        <f>IF(ISBLANK(AH1235),"",Short1[[#This Row],[Adj Close]]/AH1235-1)</f>
        <v>-0.99954428833278453</v>
      </c>
      <c r="AN1234" s="40">
        <v>36451</v>
      </c>
      <c r="AO1234" s="42">
        <v>6.9583060000000003</v>
      </c>
      <c r="AP1234" s="39">
        <f>IF(ISBLANK(AO1235),"",Short3[[#This Row],[Adj Close]]/AO1235-1)</f>
        <v>1.3986067995282792E-2</v>
      </c>
      <c r="AT1234" s="40">
        <v>36451</v>
      </c>
      <c r="AU1234" s="42">
        <v>9.9752390000000002</v>
      </c>
      <c r="AV1234" s="39">
        <f>IF(ISBLANK(AU1235),"",Short5[[#This Row],[Adj Close]]/AU1235-1)</f>
        <v>-4.5248398879248919E-2</v>
      </c>
      <c r="AZ1234" s="40">
        <v>36451</v>
      </c>
      <c r="BA1234" s="42">
        <v>3.8980359999999998</v>
      </c>
      <c r="BB1234" s="39">
        <f>IF(ISBLANK(BA1235),"",Short7[[#This Row],[Adj Close]]/BA1235-1)</f>
        <v>-1.5384910723667766E-2</v>
      </c>
    </row>
    <row r="1235" spans="1:54" x14ac:dyDescent="0.25">
      <c r="A1235" s="40">
        <v>36444</v>
      </c>
      <c r="B1235" s="42">
        <v>1247.410034</v>
      </c>
      <c r="C1235" s="39">
        <f>IF(ISBLANK(B1236), "", GSPC[[#This Row],[Adj Close]]/B1236-1)</f>
        <v>-6.632384595554186E-2</v>
      </c>
      <c r="P1235" s="40">
        <v>36444</v>
      </c>
      <c r="Q1235" s="38">
        <v>2.9334190000000002</v>
      </c>
      <c r="R1235" s="39">
        <f>IF(ISBLANK(Q1236),"",Long4[[#This Row],[Adj Close]]/Q1236-1)</f>
        <v>-3.4202394098446498E-2</v>
      </c>
      <c r="AE1235" s="32">
        <v>36444</v>
      </c>
      <c r="AF1235" s="47">
        <v>5.2719610000000001</v>
      </c>
      <c r="AG1235" s="36">
        <f>IF(ISBLANK(AF1236),"",Short0[[#This Row],[Adj Close]]/AF1236-1)</f>
        <v>-3.3333376117326896E-2</v>
      </c>
      <c r="AH1235" s="40">
        <v>36444</v>
      </c>
      <c r="AI1235" s="42">
        <v>17.290474</v>
      </c>
      <c r="AJ1235" s="39">
        <f>IF(ISBLANK(AH1236),"",Short1[[#This Row],[Adj Close]]/AH1236-1)</f>
        <v>-0.99952546933062547</v>
      </c>
      <c r="AN1235" s="40">
        <v>36444</v>
      </c>
      <c r="AO1235" s="42">
        <v>6.8623289999999999</v>
      </c>
      <c r="AP1235" s="39">
        <f>IF(ISBLANK(AO1236),"",Short3[[#This Row],[Adj Close]]/AO1236-1)</f>
        <v>1.4184452715436446E-2</v>
      </c>
      <c r="AT1235" s="40">
        <v>36444</v>
      </c>
      <c r="AU1235" s="42">
        <v>10.447994</v>
      </c>
      <c r="AV1235" s="39">
        <f>IF(ISBLANK(AU1236),"",Short5[[#This Row],[Adj Close]]/AU1236-1)</f>
        <v>-6.7510727024318595E-2</v>
      </c>
      <c r="AZ1235" s="40">
        <v>36444</v>
      </c>
      <c r="BA1235" s="42">
        <v>3.9589439999999998</v>
      </c>
      <c r="BB1235" s="39">
        <f>IF(ISBLANK(BA1236),"",Short7[[#This Row],[Adj Close]]/BA1236-1)</f>
        <v>0.10169522655059038</v>
      </c>
    </row>
    <row r="1236" spans="1:54" x14ac:dyDescent="0.25">
      <c r="A1236" s="40">
        <v>36437</v>
      </c>
      <c r="B1236" s="42">
        <v>1336.0200199999999</v>
      </c>
      <c r="C1236" s="39">
        <f>IF(ISBLANK(B1237), "", GSPC[[#This Row],[Adj Close]]/B1237-1)</f>
        <v>4.1479220268571426E-2</v>
      </c>
      <c r="P1236" s="40">
        <v>36437</v>
      </c>
      <c r="Q1236" s="38">
        <v>3.0373019999999999</v>
      </c>
      <c r="R1236" s="39">
        <f>IF(ISBLANK(Q1237),"",Long4[[#This Row],[Adj Close]]/Q1237-1)</f>
        <v>-1.2861105134626905E-2</v>
      </c>
      <c r="AE1236" s="32">
        <v>36437</v>
      </c>
      <c r="AF1236" s="47">
        <v>5.4537529999999999</v>
      </c>
      <c r="AG1236" s="36">
        <f>IF(ISBLANK(AF1237),"",Short0[[#This Row],[Adj Close]]/AF1237-1)</f>
        <v>-3.9999880302595048E-2</v>
      </c>
      <c r="AH1236" s="40">
        <v>36437</v>
      </c>
      <c r="AI1236" s="42">
        <v>18.830513</v>
      </c>
      <c r="AJ1236" s="39">
        <f>IF(ISBLANK(AH1237),"",Short1[[#This Row],[Adj Close]]/AH1237-1)</f>
        <v>-0.99948310422728526</v>
      </c>
      <c r="AN1236" s="40">
        <v>36437</v>
      </c>
      <c r="AO1236" s="42">
        <v>6.7663520000000004</v>
      </c>
      <c r="AP1236" s="39">
        <f>IF(ISBLANK(AO1237),"",Short3[[#This Row],[Adj Close]]/AO1237-1)</f>
        <v>-6.1029100755245147E-2</v>
      </c>
      <c r="AT1236" s="40">
        <v>36437</v>
      </c>
      <c r="AU1236" s="42">
        <v>11.204412</v>
      </c>
      <c r="AV1236" s="39">
        <f>IF(ISBLANK(AU1237),"",Short5[[#This Row],[Adj Close]]/AU1237-1)</f>
        <v>5.3333234308859057E-2</v>
      </c>
      <c r="AZ1236" s="40">
        <v>36437</v>
      </c>
      <c r="BA1236" s="42">
        <v>3.593502</v>
      </c>
      <c r="BB1236" s="39">
        <f>IF(ISBLANK(BA1237),"",Short7[[#This Row],[Adj Close]]/BA1237-1)</f>
        <v>9.2592570070611835E-2</v>
      </c>
    </row>
    <row r="1237" spans="1:54" x14ac:dyDescent="0.25">
      <c r="A1237" s="40">
        <v>36430</v>
      </c>
      <c r="B1237" s="42">
        <v>1282.8100589999999</v>
      </c>
      <c r="C1237" s="39">
        <f>IF(ISBLANK(B1238), "", GSPC[[#This Row],[Adj Close]]/B1238-1)</f>
        <v>4.2666703701383923E-3</v>
      </c>
      <c r="P1237" s="40">
        <v>36430</v>
      </c>
      <c r="Q1237" s="38">
        <v>3.0768740000000001</v>
      </c>
      <c r="R1237" s="39">
        <f>IF(ISBLANK(Q1238),"",Long4[[#This Row],[Adj Close]]/Q1238-1)</f>
        <v>6.4721722109406521E-3</v>
      </c>
      <c r="AE1237" s="32">
        <v>36430</v>
      </c>
      <c r="AF1237" s="47">
        <v>5.6809919999999998</v>
      </c>
      <c r="AG1237" s="36">
        <f>IF(ISBLANK(AF1238),"",Short0[[#This Row],[Adj Close]]/AF1238-1)</f>
        <v>-2.7237058262092662E-2</v>
      </c>
      <c r="AH1237" s="40">
        <v>36430</v>
      </c>
      <c r="AI1237" s="42">
        <v>17.080463000000002</v>
      </c>
      <c r="AJ1237" s="39">
        <f>IF(ISBLANK(AH1238),"",Short1[[#This Row],[Adj Close]]/AH1238-1)</f>
        <v>-0.9995310528237652</v>
      </c>
      <c r="AN1237" s="40">
        <v>36430</v>
      </c>
      <c r="AO1237" s="42">
        <v>7.2061359999999999</v>
      </c>
      <c r="AP1237" s="39">
        <f>IF(ISBLANK(AO1238),"",Short3[[#This Row],[Adj Close]]/AO1238-1)</f>
        <v>1.006712067901705E-2</v>
      </c>
      <c r="AT1237" s="40">
        <v>36430</v>
      </c>
      <c r="AU1237" s="42">
        <v>10.637100999999999</v>
      </c>
      <c r="AV1237" s="39">
        <f>IF(ISBLANK(AU1238),"",Short5[[#This Row],[Adj Close]]/AU1238-1)</f>
        <v>-8.5365767673244997E-2</v>
      </c>
      <c r="AZ1237" s="40">
        <v>36430</v>
      </c>
      <c r="BA1237" s="42">
        <v>3.2889680000000001</v>
      </c>
      <c r="BB1237" s="39">
        <f>IF(ISBLANK(BA1238),"",Short7[[#This Row],[Adj Close]]/BA1238-1)</f>
        <v>-3.5714390424248732E-2</v>
      </c>
    </row>
    <row r="1238" spans="1:54" x14ac:dyDescent="0.25">
      <c r="A1238" s="40">
        <v>36423</v>
      </c>
      <c r="B1238" s="42">
        <v>1277.3599850000001</v>
      </c>
      <c r="C1238" s="39">
        <f>IF(ISBLANK(B1239), "", GSPC[[#This Row],[Adj Close]]/B1239-1)</f>
        <v>-4.3477001308211527E-2</v>
      </c>
      <c r="P1238" s="40">
        <v>36423</v>
      </c>
      <c r="Q1238" s="38">
        <v>3.0570879999999998</v>
      </c>
      <c r="R1238" s="39">
        <f>IF(ISBLANK(Q1239),"",Long4[[#This Row],[Adj Close]]/Q1239-1)</f>
        <v>-8.7488717064574173E-2</v>
      </c>
      <c r="AE1238" s="32">
        <v>36423</v>
      </c>
      <c r="AF1238" s="47">
        <v>5.840058</v>
      </c>
      <c r="AG1238" s="36">
        <f>IF(ISBLANK(AF1239),"",Short0[[#This Row],[Adj Close]]/AF1239-1)</f>
        <v>-9.8245626496121452E-2</v>
      </c>
      <c r="AH1238" s="40">
        <v>36423</v>
      </c>
      <c r="AI1238" s="42">
        <v>15.890432000000001</v>
      </c>
      <c r="AJ1238" s="39">
        <f>IF(ISBLANK(AH1239),"",Short1[[#This Row],[Adj Close]]/AH1239-1)</f>
        <v>-0.99956364147627419</v>
      </c>
      <c r="AN1238" s="40">
        <v>36423</v>
      </c>
      <c r="AO1238" s="42">
        <v>7.1343139999999998</v>
      </c>
      <c r="AP1238" s="39">
        <f>IF(ISBLANK(AO1239),"",Short3[[#This Row],[Adj Close]]/AO1239-1)</f>
        <v>-4.1800969573080327E-2</v>
      </c>
      <c r="AT1238" s="40">
        <v>36423</v>
      </c>
      <c r="AU1238" s="42">
        <v>11.629896</v>
      </c>
      <c r="AV1238" s="39">
        <f>IF(ISBLANK(AU1239),"",Short5[[#This Row],[Adj Close]]/AU1239-1)</f>
        <v>-5.9938623062086194E-2</v>
      </c>
      <c r="AZ1238" s="40">
        <v>36423</v>
      </c>
      <c r="BA1238" s="42">
        <v>3.4107820000000002</v>
      </c>
      <c r="BB1238" s="39">
        <f>IF(ISBLANK(BA1239),"",Short7[[#This Row],[Adj Close]]/BA1239-1)</f>
        <v>-6.6666593695451026E-2</v>
      </c>
    </row>
    <row r="1239" spans="1:54" x14ac:dyDescent="0.25">
      <c r="A1239" s="40">
        <v>36416</v>
      </c>
      <c r="B1239" s="42">
        <v>1335.420044</v>
      </c>
      <c r="C1239" s="39">
        <f>IF(ISBLANK(B1240), "", GSPC[[#This Row],[Adj Close]]/B1240-1)</f>
        <v>-1.2014848106398968E-2</v>
      </c>
      <c r="P1239" s="40">
        <v>36416</v>
      </c>
      <c r="Q1239" s="38">
        <v>3.3501919999999998</v>
      </c>
      <c r="R1239" s="39">
        <f>IF(ISBLANK(Q1240),"",Long4[[#This Row],[Adj Close]]/Q1240-1)</f>
        <v>1.0401106250405245E-2</v>
      </c>
      <c r="AE1239" s="32">
        <v>36416</v>
      </c>
      <c r="AF1239" s="47">
        <v>6.4763289999999998</v>
      </c>
      <c r="AG1239" s="36">
        <f>IF(ISBLANK(AF1240),"",Short0[[#This Row],[Adj Close]]/AF1240-1)</f>
        <v>1.0638158422435762E-2</v>
      </c>
      <c r="AH1239" s="40">
        <v>36416</v>
      </c>
      <c r="AI1239" s="42">
        <v>15.750436000000001</v>
      </c>
      <c r="AJ1239" s="39">
        <f>IF(ISBLANK(AH1240),"",Short1[[#This Row],[Adj Close]]/AH1240-1)</f>
        <v>-0.99956740267516275</v>
      </c>
      <c r="AN1239" s="40">
        <v>36416</v>
      </c>
      <c r="AO1239" s="42">
        <v>7.4455450000000001</v>
      </c>
      <c r="AP1239" s="39">
        <f>IF(ISBLANK(AO1240),"",Short3[[#This Row],[Adj Close]]/AO1240-1)</f>
        <v>2.3026932287032231E-2</v>
      </c>
      <c r="AT1239" s="40">
        <v>36416</v>
      </c>
      <c r="AU1239" s="42">
        <v>12.371422000000001</v>
      </c>
      <c r="AV1239" s="39">
        <f>IF(ISBLANK(AU1240),"",Short5[[#This Row],[Adj Close]]/AU1240-1)</f>
        <v>2.7344228463066278E-2</v>
      </c>
      <c r="AZ1239" s="40">
        <v>36416</v>
      </c>
      <c r="BA1239" s="42">
        <v>3.6544089999999998</v>
      </c>
      <c r="BB1239" s="39">
        <f>IF(ISBLANK(BA1240),"",Short7[[#This Row],[Adj Close]]/BA1240-1)</f>
        <v>-3.2258158482695531E-2</v>
      </c>
    </row>
    <row r="1240" spans="1:54" x14ac:dyDescent="0.25">
      <c r="A1240" s="40">
        <v>36409</v>
      </c>
      <c r="B1240" s="42">
        <v>1351.660034</v>
      </c>
      <c r="C1240" s="39">
        <f>IF(ISBLANK(B1241), "", GSPC[[#This Row],[Adj Close]]/B1241-1)</f>
        <v>-4.1112522774988669E-3</v>
      </c>
      <c r="P1240" s="40">
        <v>36409</v>
      </c>
      <c r="Q1240" s="38">
        <v>3.3157049999999999</v>
      </c>
      <c r="R1240" s="39">
        <f>IF(ISBLANK(Q1241),"",Long4[[#This Row],[Adj Close]]/Q1241-1)</f>
        <v>1.3554904654391686E-2</v>
      </c>
      <c r="AE1240" s="32">
        <v>36409</v>
      </c>
      <c r="AF1240" s="47">
        <v>6.4081580000000002</v>
      </c>
      <c r="AG1240" s="36">
        <f>IF(ISBLANK(AF1241),"",Short0[[#This Row],[Adj Close]]/AF1241-1)</f>
        <v>-7.8431485342561058E-2</v>
      </c>
      <c r="AH1240" s="40">
        <v>36409</v>
      </c>
      <c r="AI1240" s="42">
        <v>16.625457999999998</v>
      </c>
      <c r="AJ1240" s="39">
        <f>IF(ISBLANK(AH1241),"",Short1[[#This Row],[Adj Close]]/AH1241-1)</f>
        <v>-0.99954328174276141</v>
      </c>
      <c r="AN1240" s="40">
        <v>36409</v>
      </c>
      <c r="AO1240" s="42">
        <v>7.2779559999999996</v>
      </c>
      <c r="AP1240" s="39">
        <f>IF(ISBLANK(AO1241),"",Short3[[#This Row],[Adj Close]]/AO1241-1)</f>
        <v>3.2999642405078244E-3</v>
      </c>
      <c r="AT1240" s="40">
        <v>36409</v>
      </c>
      <c r="AU1240" s="42">
        <v>12.042139000000001</v>
      </c>
      <c r="AV1240" s="39">
        <f>IF(ISBLANK(AU1241),"",Short5[[#This Row],[Adj Close]]/AU1241-1)</f>
        <v>-1.1583432123233317E-2</v>
      </c>
      <c r="AZ1240" s="40">
        <v>36409</v>
      </c>
      <c r="BA1240" s="42">
        <v>3.7762229999999999</v>
      </c>
      <c r="BB1240" s="39">
        <f>IF(ISBLANK(BA1241),"",Short7[[#This Row],[Adj Close]]/BA1241-1)</f>
        <v>0</v>
      </c>
    </row>
    <row r="1241" spans="1:54" x14ac:dyDescent="0.25">
      <c r="A1241" s="40">
        <v>36402</v>
      </c>
      <c r="B1241" s="42">
        <v>1357.23999</v>
      </c>
      <c r="C1241" s="39">
        <f>IF(ISBLANK(B1242), "", GSPC[[#This Row],[Adj Close]]/B1242-1)</f>
        <v>6.6529477530028469E-3</v>
      </c>
      <c r="P1241" s="40">
        <v>36402</v>
      </c>
      <c r="Q1241" s="38">
        <v>3.2713619999999999</v>
      </c>
      <c r="R1241" s="39">
        <f>IF(ISBLANK(Q1242),"",Long4[[#This Row],[Adj Close]]/Q1242-1)</f>
        <v>9.1177628258833909E-3</v>
      </c>
      <c r="AE1241" s="32">
        <v>36402</v>
      </c>
      <c r="AF1241" s="47">
        <v>6.9535340000000003</v>
      </c>
      <c r="AG1241" s="36">
        <f>IF(ISBLANK(AF1242),"",Short0[[#This Row],[Adj Close]]/AF1242-1)</f>
        <v>0</v>
      </c>
      <c r="AH1241" s="40">
        <v>36402</v>
      </c>
      <c r="AI1241" s="42">
        <v>16.520444999999999</v>
      </c>
      <c r="AJ1241" s="39">
        <f>IF(ISBLANK(AH1242),"",Short1[[#This Row],[Adj Close]]/AH1242-1)</f>
        <v>-0.99954607926913042</v>
      </c>
      <c r="AN1241" s="40">
        <v>36402</v>
      </c>
      <c r="AO1241" s="42">
        <v>7.2540180000000003</v>
      </c>
      <c r="AP1241" s="39">
        <f>IF(ISBLANK(AO1242),"",Short3[[#This Row],[Adj Close]]/AO1242-1)</f>
        <v>-9.2814342051915188E-2</v>
      </c>
      <c r="AT1241" s="40">
        <v>36402</v>
      </c>
      <c r="AU1241" s="42">
        <v>12.183263</v>
      </c>
      <c r="AV1241" s="39">
        <f>IF(ISBLANK(AU1242),"",Short5[[#This Row],[Adj Close]]/AU1242-1)</f>
        <v>-7.5000130968589707E-2</v>
      </c>
      <c r="AZ1241" s="40">
        <v>36402</v>
      </c>
      <c r="BA1241" s="42">
        <v>3.7762229999999999</v>
      </c>
      <c r="BB1241" s="39">
        <f>IF(ISBLANK(BA1242),"",Short7[[#This Row],[Adj Close]]/BA1242-1)</f>
        <v>-3.1249839662845558E-2</v>
      </c>
    </row>
    <row r="1242" spans="1:54" x14ac:dyDescent="0.25">
      <c r="A1242" s="40">
        <v>36395</v>
      </c>
      <c r="B1242" s="42">
        <v>1348.2700199999999</v>
      </c>
      <c r="C1242" s="39">
        <f>IF(ISBLANK(B1243), "", GSPC[[#This Row],[Adj Close]]/B1243-1)</f>
        <v>8.7235881303100449E-3</v>
      </c>
      <c r="P1242" s="40">
        <v>36395</v>
      </c>
      <c r="Q1242" s="38">
        <v>3.2418040000000001</v>
      </c>
      <c r="R1242" s="39">
        <f>IF(ISBLANK(Q1243),"",Long4[[#This Row],[Adj Close]]/Q1243-1)</f>
        <v>1.7002409644601757E-2</v>
      </c>
      <c r="AE1242" s="32">
        <v>36395</v>
      </c>
      <c r="AF1242" s="47">
        <v>6.9535340000000003</v>
      </c>
      <c r="AG1242" s="36">
        <f>IF(ISBLANK(AF1243),"",Short0[[#This Row],[Adj Close]]/AF1243-1)</f>
        <v>5.1546469703481534E-2</v>
      </c>
      <c r="AH1242" s="40">
        <v>36395</v>
      </c>
      <c r="AI1242" s="42">
        <v>20.300554000000002</v>
      </c>
      <c r="AJ1242" s="39">
        <f>IF(ISBLANK(AH1243),"",Short1[[#This Row],[Adj Close]]/AH1243-1)</f>
        <v>-0.99944210855227</v>
      </c>
      <c r="AN1242" s="40">
        <v>36395</v>
      </c>
      <c r="AO1242" s="42">
        <v>7.9961779999999996</v>
      </c>
      <c r="AP1242" s="39">
        <f>IF(ISBLANK(AO1243),"",Short3[[#This Row],[Adj Close]]/AO1243-1)</f>
        <v>-4.2979737617599212E-2</v>
      </c>
      <c r="AT1242" s="40">
        <v>36395</v>
      </c>
      <c r="AU1242" s="42">
        <v>13.171097</v>
      </c>
      <c r="AV1242" s="39">
        <f>IF(ISBLANK(AU1243),"",Short5[[#This Row],[Adj Close]]/AU1243-1)</f>
        <v>-6.9767358093776544E-2</v>
      </c>
      <c r="AZ1242" s="40">
        <v>36395</v>
      </c>
      <c r="BA1242" s="42">
        <v>3.8980359999999998</v>
      </c>
      <c r="BB1242" s="39">
        <f>IF(ISBLANK(BA1243),"",Short7[[#This Row],[Adj Close]]/BA1243-1)</f>
        <v>-5.8823699846245359E-2</v>
      </c>
    </row>
    <row r="1243" spans="1:54" x14ac:dyDescent="0.25">
      <c r="A1243" s="40">
        <v>36388</v>
      </c>
      <c r="B1243" s="42">
        <v>1336.6099850000001</v>
      </c>
      <c r="C1243" s="39">
        <f>IF(ISBLANK(B1244), "", GSPC[[#This Row],[Adj Close]]/B1244-1)</f>
        <v>6.7259660737510885E-3</v>
      </c>
      <c r="P1243" s="40">
        <v>36388</v>
      </c>
      <c r="Q1243" s="38">
        <v>3.1876069999999999</v>
      </c>
      <c r="R1243" s="39">
        <f>IF(ISBLANK(Q1244),"",Long4[[#This Row],[Adj Close]]/Q1244-1)</f>
        <v>-3.4328580218320859E-2</v>
      </c>
      <c r="AE1243" s="32">
        <v>36388</v>
      </c>
      <c r="AF1243" s="47">
        <v>6.6126740000000002</v>
      </c>
      <c r="AG1243" s="36">
        <f>IF(ISBLANK(AF1244),"",Short0[[#This Row],[Adj Close]]/AF1244-1)</f>
        <v>-1.3559636563909572E-2</v>
      </c>
      <c r="AH1243" s="40">
        <v>36388</v>
      </c>
      <c r="AI1243" s="42">
        <v>20.335564000000002</v>
      </c>
      <c r="AJ1243" s="39">
        <f>IF(ISBLANK(AH1244),"",Short1[[#This Row],[Adj Close]]/AH1244-1)</f>
        <v>-0.9994410388939281</v>
      </c>
      <c r="AN1243" s="40">
        <v>36388</v>
      </c>
      <c r="AO1243" s="42">
        <v>8.3552859999999995</v>
      </c>
      <c r="AP1243" s="39">
        <f>IF(ISBLANK(AO1244),"",Short3[[#This Row],[Adj Close]]/AO1244-1)</f>
        <v>-3.055576666142612E-2</v>
      </c>
      <c r="AT1243" s="40">
        <v>36388</v>
      </c>
      <c r="AU1243" s="42">
        <v>14.158928</v>
      </c>
      <c r="AV1243" s="39">
        <f>IF(ISBLANK(AU1244),"",Short5[[#This Row],[Adj Close]]/AU1244-1)</f>
        <v>-1.9543650264684409E-2</v>
      </c>
      <c r="AZ1243" s="40">
        <v>36388</v>
      </c>
      <c r="BA1243" s="42">
        <v>4.1416639999999996</v>
      </c>
      <c r="BB1243" s="39">
        <f>IF(ISBLANK(BA1244),"",Short7[[#This Row],[Adj Close]]/BA1244-1)</f>
        <v>4.6153721800560987E-2</v>
      </c>
    </row>
    <row r="1244" spans="1:54" x14ac:dyDescent="0.25">
      <c r="A1244" s="40">
        <v>36381</v>
      </c>
      <c r="B1244" s="42">
        <v>1327.6800539999999</v>
      </c>
      <c r="C1244" s="39">
        <f>IF(ISBLANK(B1245), "", GSPC[[#This Row],[Adj Close]]/B1245-1)</f>
        <v>2.1064542662392771E-2</v>
      </c>
      <c r="P1244" s="40">
        <v>36381</v>
      </c>
      <c r="Q1244" s="38">
        <v>3.3009230000000001</v>
      </c>
      <c r="R1244" s="39">
        <f>IF(ISBLANK(Q1245),"",Long4[[#This Row],[Adj Close]]/Q1245-1)</f>
        <v>6.0126402387893352E-2</v>
      </c>
      <c r="AE1244" s="32">
        <v>36381</v>
      </c>
      <c r="AF1244" s="47">
        <v>6.7035720000000003</v>
      </c>
      <c r="AG1244" s="36">
        <f>IF(ISBLANK(AF1245),"",Short0[[#This Row],[Adj Close]]/AF1245-1)</f>
        <v>-2.8967837286104636E-2</v>
      </c>
      <c r="AH1244" s="40">
        <v>36381</v>
      </c>
      <c r="AI1244" s="42">
        <v>19.355526000000001</v>
      </c>
      <c r="AJ1244" s="39">
        <f>IF(ISBLANK(AH1245),"",Short1[[#This Row],[Adj Close]]/AH1245-1)</f>
        <v>-0.99946787469071319</v>
      </c>
      <c r="AN1244" s="40">
        <v>36381</v>
      </c>
      <c r="AO1244" s="42">
        <v>8.6186349999999994</v>
      </c>
      <c r="AP1244" s="39">
        <f>IF(ISBLANK(AO1245),"",Short3[[#This Row],[Adj Close]]/AO1245-1)</f>
        <v>-2.7700077812459201E-3</v>
      </c>
      <c r="AT1244" s="40">
        <v>36381</v>
      </c>
      <c r="AU1244" s="42">
        <v>14.441160999999999</v>
      </c>
      <c r="AV1244" s="39">
        <f>IF(ISBLANK(AU1245),"",Short5[[#This Row],[Adj Close]]/AU1245-1)</f>
        <v>-3.7617724909948969E-2</v>
      </c>
      <c r="AZ1244" s="40">
        <v>36381</v>
      </c>
      <c r="BA1244" s="42">
        <v>3.9589439999999998</v>
      </c>
      <c r="BB1244" s="39">
        <f>IF(ISBLANK(BA1245),"",Short7[[#This Row],[Adj Close]]/BA1245-1)</f>
        <v>-9.7221848498047048E-2</v>
      </c>
    </row>
    <row r="1245" spans="1:54" x14ac:dyDescent="0.25">
      <c r="A1245" s="40">
        <v>36374</v>
      </c>
      <c r="B1245" s="42">
        <v>1300.290039</v>
      </c>
      <c r="C1245" s="39">
        <f>IF(ISBLANK(B1246), "", GSPC[[#This Row],[Adj Close]]/B1246-1)</f>
        <v>-2.1396481290639091E-2</v>
      </c>
      <c r="P1245" s="40">
        <v>36374</v>
      </c>
      <c r="Q1245" s="38">
        <v>3.1137069999999998</v>
      </c>
      <c r="R1245" s="39">
        <f>IF(ISBLANK(Q1246),"",Long4[[#This Row],[Adj Close]]/Q1246-1)</f>
        <v>-3.0675138836009697E-2</v>
      </c>
      <c r="AE1245" s="32">
        <v>36374</v>
      </c>
      <c r="AF1245" s="47">
        <v>6.9035529999999996</v>
      </c>
      <c r="AG1245" s="36">
        <f>IF(ISBLANK(AF1246),"",Short0[[#This Row],[Adj Close]]/AF1246-1)</f>
        <v>-2.8754061481991666E-2</v>
      </c>
      <c r="AH1245" s="40">
        <v>36374</v>
      </c>
      <c r="AI1245" s="42">
        <v>18.428007000000001</v>
      </c>
      <c r="AJ1245" s="39">
        <f>IF(ISBLANK(AH1246),"",Short1[[#This Row],[Adj Close]]/AH1246-1)</f>
        <v>-0.99949327667940713</v>
      </c>
      <c r="AN1245" s="40">
        <v>36374</v>
      </c>
      <c r="AO1245" s="42">
        <v>8.6425750000000008</v>
      </c>
      <c r="AP1245" s="39">
        <f>IF(ISBLANK(AO1246),"",Short3[[#This Row],[Adj Close]]/AO1246-1)</f>
        <v>-1.3661398631406363E-2</v>
      </c>
      <c r="AT1245" s="40">
        <v>36374</v>
      </c>
      <c r="AU1245" s="42">
        <v>15.005639</v>
      </c>
      <c r="AV1245" s="39">
        <f>IF(ISBLANK(AU1246),"",Short5[[#This Row],[Adj Close]]/AU1246-1)</f>
        <v>9.2465931693973769E-2</v>
      </c>
      <c r="AZ1245" s="40">
        <v>36374</v>
      </c>
      <c r="BA1245" s="42">
        <v>4.3852900000000004</v>
      </c>
      <c r="BB1245" s="39">
        <f>IF(ISBLANK(BA1246),"",Short7[[#This Row],[Adj Close]]/BA1246-1)</f>
        <v>7.4626595016561881E-2</v>
      </c>
    </row>
    <row r="1246" spans="1:54" x14ac:dyDescent="0.25">
      <c r="A1246" s="40">
        <v>36367</v>
      </c>
      <c r="B1246" s="42">
        <v>1328.719971</v>
      </c>
      <c r="C1246" s="39">
        <f>IF(ISBLANK(B1247), "", GSPC[[#This Row],[Adj Close]]/B1247-1)</f>
        <v>-2.0796771579443152E-2</v>
      </c>
      <c r="P1246" s="40">
        <v>36367</v>
      </c>
      <c r="Q1246" s="38">
        <v>3.212243</v>
      </c>
      <c r="R1246" s="39">
        <f>IF(ISBLANK(Q1247),"",Long4[[#This Row],[Adj Close]]/Q1247-1)</f>
        <v>5.5016318343841686E-2</v>
      </c>
      <c r="AE1246" s="32">
        <v>36367</v>
      </c>
      <c r="AF1246" s="47">
        <v>7.1079350000000003</v>
      </c>
      <c r="AG1246" s="36">
        <f>IF(ISBLANK(AF1247),"",Short0[[#This Row],[Adj Close]]/AF1247-1)</f>
        <v>-5.4381037638719376E-2</v>
      </c>
      <c r="AH1246" s="40">
        <v>36367</v>
      </c>
      <c r="AI1246" s="42">
        <v>20.895565000000001</v>
      </c>
      <c r="AJ1246" s="39">
        <f>IF(ISBLANK(AH1247),"",Short1[[#This Row],[Adj Close]]/AH1247-1)</f>
        <v>-0.99942531449394945</v>
      </c>
      <c r="AN1246" s="40">
        <v>36367</v>
      </c>
      <c r="AO1246" s="42">
        <v>8.7622800000000005</v>
      </c>
      <c r="AP1246" s="39">
        <f>IF(ISBLANK(AO1247),"",Short3[[#This Row],[Adj Close]]/AO1247-1)</f>
        <v>-0.12440155528175234</v>
      </c>
      <c r="AT1246" s="40">
        <v>36367</v>
      </c>
      <c r="AU1246" s="42">
        <v>13.735567</v>
      </c>
      <c r="AV1246" s="39">
        <f>IF(ISBLANK(AU1247),"",Short5[[#This Row],[Adj Close]]/AU1247-1)</f>
        <v>8.1481354920915017E-2</v>
      </c>
      <c r="AZ1246" s="40">
        <v>36367</v>
      </c>
      <c r="BA1246" s="42">
        <v>4.0807570000000002</v>
      </c>
      <c r="BB1246" s="39">
        <f>IF(ISBLANK(BA1247),"",Short7[[#This Row],[Adj Close]]/BA1247-1)</f>
        <v>-8.2191796226798619E-2</v>
      </c>
    </row>
    <row r="1247" spans="1:54" x14ac:dyDescent="0.25">
      <c r="A1247" s="40">
        <v>36360</v>
      </c>
      <c r="B1247" s="42">
        <v>1356.9399410000001</v>
      </c>
      <c r="C1247" s="39">
        <f>IF(ISBLANK(B1248), "", GSPC[[#This Row],[Adj Close]]/B1248-1)</f>
        <v>-4.3586804674426327E-2</v>
      </c>
      <c r="P1247" s="40">
        <v>36360</v>
      </c>
      <c r="Q1247" s="38">
        <v>3.0447329999999999</v>
      </c>
      <c r="R1247" s="39">
        <f>IF(ISBLANK(Q1248),"",Long4[[#This Row],[Adj Close]]/Q1248-1)</f>
        <v>-6.9276649909120414E-2</v>
      </c>
      <c r="AE1247" s="32">
        <v>36360</v>
      </c>
      <c r="AF1247" s="47">
        <v>7.5167010000000003</v>
      </c>
      <c r="AG1247" s="36">
        <f>IF(ISBLANK(AF1248),"",Short0[[#This Row],[Adj Close]]/AF1248-1)</f>
        <v>-4.0579106359042383E-2</v>
      </c>
      <c r="AH1247" s="40">
        <v>36360</v>
      </c>
      <c r="AI1247" s="42">
        <v>19.530531</v>
      </c>
      <c r="AJ1247" s="39">
        <f>IF(ISBLANK(AH1248),"",Short1[[#This Row],[Adj Close]]/AH1248-1)</f>
        <v>-0.99946275325282641</v>
      </c>
      <c r="AN1247" s="40">
        <v>36360</v>
      </c>
      <c r="AO1247" s="42">
        <v>10.00719</v>
      </c>
      <c r="AP1247" s="39">
        <f>IF(ISBLANK(AO1248),"",Short3[[#This Row],[Adj Close]]/AO1248-1)</f>
        <v>-0.13278058352784095</v>
      </c>
      <c r="AT1247" s="40">
        <v>36360</v>
      </c>
      <c r="AU1247" s="42">
        <v>12.700697</v>
      </c>
      <c r="AV1247" s="39">
        <f>IF(ISBLANK(AU1248),"",Short5[[#This Row],[Adj Close]]/AU1248-1)</f>
        <v>-3.5714565005481314E-2</v>
      </c>
      <c r="AZ1247" s="40">
        <v>36360</v>
      </c>
      <c r="BA1247" s="42">
        <v>4.4461979999999999</v>
      </c>
      <c r="BB1247" s="39">
        <f>IF(ISBLANK(BA1248),"",Short7[[#This Row],[Adj Close]]/BA1248-1)</f>
        <v>-1.3513552491011493E-2</v>
      </c>
    </row>
    <row r="1248" spans="1:54" x14ac:dyDescent="0.25">
      <c r="A1248" s="40">
        <v>36353</v>
      </c>
      <c r="B1248" s="42">
        <v>1418.780029</v>
      </c>
      <c r="C1248" s="39">
        <f>IF(ISBLANK(B1249), "", GSPC[[#This Row],[Adj Close]]/B1249-1)</f>
        <v>1.1045550196453258E-2</v>
      </c>
      <c r="P1248" s="40">
        <v>36353</v>
      </c>
      <c r="Q1248" s="38">
        <v>3.2713619999999999</v>
      </c>
      <c r="R1248" s="39">
        <f>IF(ISBLANK(Q1249),"",Long4[[#This Row],[Adj Close]]/Q1249-1)</f>
        <v>3.0209942698302683E-3</v>
      </c>
      <c r="AE1248" s="32">
        <v>36353</v>
      </c>
      <c r="AF1248" s="47">
        <v>7.8346229999999997</v>
      </c>
      <c r="AG1248" s="36">
        <f>IF(ISBLANK(AF1249),"",Short0[[#This Row],[Adj Close]]/AF1249-1)</f>
        <v>-5.9946051385449506E-2</v>
      </c>
      <c r="AH1248" s="40">
        <v>36353</v>
      </c>
      <c r="AI1248" s="42">
        <v>21.193075</v>
      </c>
      <c r="AJ1248" s="39">
        <f>IF(ISBLANK(AH1249),"",Short1[[#This Row],[Adj Close]]/AH1249-1)</f>
        <v>-0.9994169076377043</v>
      </c>
      <c r="AN1248" s="40">
        <v>36353</v>
      </c>
      <c r="AO1248" s="42">
        <v>11.539398</v>
      </c>
      <c r="AP1248" s="39">
        <f>IF(ISBLANK(AO1249),"",Short3[[#This Row],[Adj Close]]/AO1249-1)</f>
        <v>7.8300170135488845E-2</v>
      </c>
      <c r="AT1248" s="40">
        <v>36353</v>
      </c>
      <c r="AU1248" s="42">
        <v>13.171097</v>
      </c>
      <c r="AV1248" s="39">
        <f>IF(ISBLANK(AU1249),"",Short5[[#This Row],[Adj Close]]/AU1249-1)</f>
        <v>2.9412162386599272E-2</v>
      </c>
      <c r="AZ1248" s="40">
        <v>36353</v>
      </c>
      <c r="BA1248" s="42">
        <v>4.5071050000000001</v>
      </c>
      <c r="BB1248" s="39">
        <f>IF(ISBLANK(BA1249),"",Short7[[#This Row],[Adj Close]]/BA1249-1)</f>
        <v>-2.6315653031658726E-2</v>
      </c>
    </row>
    <row r="1249" spans="1:54" x14ac:dyDescent="0.25">
      <c r="A1249" s="40">
        <v>36346</v>
      </c>
      <c r="B1249" s="42">
        <v>1403.280029</v>
      </c>
      <c r="C1249" s="39">
        <f>IF(ISBLANK(B1250), "", GSPC[[#This Row],[Adj Close]]/B1250-1)</f>
        <v>8.6686924076653238E-3</v>
      </c>
      <c r="P1249" s="40">
        <v>36346</v>
      </c>
      <c r="Q1249" s="38">
        <v>3.2615090000000002</v>
      </c>
      <c r="R1249" s="39">
        <f>IF(ISBLANK(Q1250),"",Long4[[#This Row],[Adj Close]]/Q1250-1)</f>
        <v>3.0301483305736898E-3</v>
      </c>
      <c r="AE1249" s="32">
        <v>36346</v>
      </c>
      <c r="AF1249" s="47">
        <v>8.3342270000000003</v>
      </c>
      <c r="AG1249" s="36">
        <f>IF(ISBLANK(AF1250),"",Short0[[#This Row],[Adj Close]]/AF1250-1)</f>
        <v>-2.3935759998266692E-2</v>
      </c>
      <c r="AH1249" s="40">
        <v>36346</v>
      </c>
      <c r="AI1249" s="42">
        <v>21.280581999999999</v>
      </c>
      <c r="AJ1249" s="39">
        <f>IF(ISBLANK(AH1250),"",Short1[[#This Row],[Adj Close]]/AH1250-1)</f>
        <v>-0.99941438724235665</v>
      </c>
      <c r="AN1249" s="40">
        <v>36346</v>
      </c>
      <c r="AO1249" s="42">
        <v>10.701471</v>
      </c>
      <c r="AP1249" s="39">
        <f>IF(ISBLANK(AO1250),"",Short3[[#This Row],[Adj Close]]/AO1250-1)</f>
        <v>3.16003223548873E-2</v>
      </c>
      <c r="AT1249" s="40">
        <v>36346</v>
      </c>
      <c r="AU1249" s="42">
        <v>12.794775</v>
      </c>
      <c r="AV1249" s="39">
        <f>IF(ISBLANK(AU1250),"",Short5[[#This Row],[Adj Close]]/AU1250-1)</f>
        <v>-3.5461200885868571E-2</v>
      </c>
      <c r="AZ1249" s="40">
        <v>36346</v>
      </c>
      <c r="BA1249" s="42">
        <v>4.6289179999999996</v>
      </c>
      <c r="BB1249" s="39">
        <f>IF(ISBLANK(BA1250),"",Short7[[#This Row],[Adj Close]]/BA1250-1)</f>
        <v>-7.3170936816729371E-2</v>
      </c>
    </row>
    <row r="1250" spans="1:54" x14ac:dyDescent="0.25">
      <c r="A1250" s="40">
        <v>36339</v>
      </c>
      <c r="B1250" s="42">
        <v>1391.219971</v>
      </c>
      <c r="C1250" s="39">
        <f>IF(ISBLANK(B1251), "", GSPC[[#This Row],[Adj Close]]/B1251-1)</f>
        <v>5.7712560989393369E-2</v>
      </c>
      <c r="P1250" s="40">
        <v>36339</v>
      </c>
      <c r="Q1250" s="38">
        <v>3.2516560000000001</v>
      </c>
      <c r="R1250" s="39">
        <f>IF(ISBLANK(Q1251),"",Long4[[#This Row],[Adj Close]]/Q1251-1)</f>
        <v>-1.3452985545799878E-2</v>
      </c>
      <c r="AE1250" s="32">
        <v>36339</v>
      </c>
      <c r="AF1250" s="47">
        <v>8.5386050000000004</v>
      </c>
      <c r="AG1250" s="36">
        <f>IF(ISBLANK(AF1251),"",Short0[[#This Row],[Adj Close]]/AF1251-1)</f>
        <v>8.0429945090458865E-3</v>
      </c>
      <c r="AH1250" s="40">
        <v>36339</v>
      </c>
      <c r="AI1250" s="42">
        <v>20.440556999999998</v>
      </c>
      <c r="AJ1250" s="39">
        <f>IF(ISBLANK(AH1251),"",Short1[[#This Row],[Adj Close]]/AH1251-1)</f>
        <v>-0.99943739521633823</v>
      </c>
      <c r="AN1250" s="40">
        <v>36339</v>
      </c>
      <c r="AO1250" s="42">
        <v>10.373659999999999</v>
      </c>
      <c r="AP1250" s="39">
        <f>IF(ISBLANK(AO1251),"",Short3[[#This Row],[Adj Close]]/AO1251-1)</f>
        <v>8.2294196693124988E-2</v>
      </c>
      <c r="AT1250" s="40">
        <v>36339</v>
      </c>
      <c r="AU1250" s="42">
        <v>13.265174</v>
      </c>
      <c r="AV1250" s="39">
        <f>IF(ISBLANK(AU1251),"",Short5[[#This Row],[Adj Close]]/AU1251-1)</f>
        <v>-4.0816500661043364E-2</v>
      </c>
      <c r="AZ1250" s="40">
        <v>36339</v>
      </c>
      <c r="BA1250" s="42">
        <v>4.9943600000000004</v>
      </c>
      <c r="BB1250" s="39">
        <f>IF(ISBLANK(BA1251),"",Short7[[#This Row],[Adj Close]]/BA1251-1)</f>
        <v>0.3666669494301269</v>
      </c>
    </row>
    <row r="1251" spans="1:54" x14ac:dyDescent="0.25">
      <c r="A1251" s="40">
        <v>36332</v>
      </c>
      <c r="B1251" s="42">
        <v>1315.3100589999999</v>
      </c>
      <c r="C1251" s="39">
        <f>IF(ISBLANK(B1252), "", GSPC[[#This Row],[Adj Close]]/B1252-1)</f>
        <v>-2.0501256811714552E-2</v>
      </c>
      <c r="P1251" s="40">
        <v>36332</v>
      </c>
      <c r="Q1251" s="38">
        <v>3.2959969999999998</v>
      </c>
      <c r="R1251" s="39">
        <f>IF(ISBLANK(Q1252),"",Long4[[#This Row],[Adj Close]]/Q1252-1)</f>
        <v>1.8264833129226998E-2</v>
      </c>
      <c r="AE1251" s="32">
        <v>36332</v>
      </c>
      <c r="AF1251" s="47">
        <v>8.4704770000000007</v>
      </c>
      <c r="AG1251" s="36">
        <f>IF(ISBLANK(AF1252),"",Short0[[#This Row],[Adj Close]]/AF1252-1)</f>
        <v>-2.0997326791297621E-2</v>
      </c>
      <c r="AH1251" s="40">
        <v>36332</v>
      </c>
      <c r="AI1251" s="42">
        <v>17.762991</v>
      </c>
      <c r="AJ1251" s="39">
        <f>IF(ISBLANK(AH1252),"",Short1[[#This Row],[Adj Close]]/AH1252-1)</f>
        <v>-0.99951099818306954</v>
      </c>
      <c r="AN1251" s="40">
        <v>36332</v>
      </c>
      <c r="AO1251" s="42">
        <v>9.5848800000000001</v>
      </c>
      <c r="AP1251" s="39">
        <f>IF(ISBLANK(AO1252),"",Short3[[#This Row],[Adj Close]]/AO1252-1)</f>
        <v>-1.7156549592840298E-2</v>
      </c>
      <c r="AT1251" s="40">
        <v>36332</v>
      </c>
      <c r="AU1251" s="42">
        <v>13.829651999999999</v>
      </c>
      <c r="AV1251" s="39">
        <f>IF(ISBLANK(AU1252),"",Short5[[#This Row],[Adj Close]]/AU1252-1)</f>
        <v>-5.4662201388266607E-2</v>
      </c>
      <c r="AZ1251" s="40">
        <v>36332</v>
      </c>
      <c r="BA1251" s="42">
        <v>3.6544089999999998</v>
      </c>
      <c r="BB1251" s="39">
        <f>IF(ISBLANK(BA1252),"",Short7[[#This Row],[Adj Close]]/BA1252-1)</f>
        <v>3.448257315583203E-2</v>
      </c>
    </row>
    <row r="1252" spans="1:54" x14ac:dyDescent="0.25">
      <c r="A1252" s="40">
        <v>36325</v>
      </c>
      <c r="B1252" s="42">
        <v>1342.839966</v>
      </c>
      <c r="C1252" s="39">
        <f>IF(ISBLANK(B1253), "", GSPC[[#This Row],[Adj Close]]/B1253-1)</f>
        <v>3.8032180845920971E-2</v>
      </c>
      <c r="P1252" s="40">
        <v>36325</v>
      </c>
      <c r="Q1252" s="38">
        <v>3.2368760000000001</v>
      </c>
      <c r="R1252" s="39">
        <f>IF(ISBLANK(Q1253),"",Long4[[#This Row],[Adj Close]]/Q1253-1)</f>
        <v>3.5898108781468929E-2</v>
      </c>
      <c r="AE1252" s="32">
        <v>36325</v>
      </c>
      <c r="AF1252" s="47">
        <v>8.6521489999999996</v>
      </c>
      <c r="AG1252" s="36">
        <f>IF(ISBLANK(AF1253),"",Short0[[#This Row],[Adj Close]]/AF1253-1)</f>
        <v>1.5999843116919266E-2</v>
      </c>
      <c r="AH1252" s="40">
        <v>36325</v>
      </c>
      <c r="AI1252" s="42">
        <v>16.800449</v>
      </c>
      <c r="AJ1252" s="39">
        <f>IF(ISBLANK(AH1253),"",Short1[[#This Row],[Adj Close]]/AH1253-1)</f>
        <v>-0.99953740709840855</v>
      </c>
      <c r="AN1252" s="40">
        <v>36325</v>
      </c>
      <c r="AO1252" s="42">
        <v>9.7521939999999994</v>
      </c>
      <c r="AP1252" s="39">
        <f>IF(ISBLANK(AO1253),"",Short3[[#This Row],[Adj Close]]/AO1253-1)</f>
        <v>-5.7736911117816647E-2</v>
      </c>
      <c r="AT1252" s="40">
        <v>36325</v>
      </c>
      <c r="AU1252" s="42">
        <v>14.629322999999999</v>
      </c>
      <c r="AV1252" s="39">
        <f>IF(ISBLANK(AU1253),"",Short5[[#This Row],[Adj Close]]/AU1253-1)</f>
        <v>-2.7357193904019805E-2</v>
      </c>
      <c r="AZ1252" s="40">
        <v>36325</v>
      </c>
      <c r="BA1252" s="42">
        <v>3.5325959999999998</v>
      </c>
      <c r="BB1252" s="39">
        <f>IF(ISBLANK(BA1253),"",Short7[[#This Row],[Adj Close]]/BA1253-1)</f>
        <v>3.5714390424248732E-2</v>
      </c>
    </row>
    <row r="1253" spans="1:54" x14ac:dyDescent="0.25">
      <c r="A1253" s="40">
        <v>36318</v>
      </c>
      <c r="B1253" s="42">
        <v>1293.6400149999999</v>
      </c>
      <c r="C1253" s="39">
        <f>IF(ISBLANK(B1254), "", GSPC[[#This Row],[Adj Close]]/B1254-1)</f>
        <v>-2.5690065900960346E-2</v>
      </c>
      <c r="P1253" s="40">
        <v>36318</v>
      </c>
      <c r="Q1253" s="38">
        <v>3.1247050000000001</v>
      </c>
      <c r="R1253" s="39">
        <f>IF(ISBLANK(Q1254),"",Long4[[#This Row],[Adj Close]]/Q1254-1)</f>
        <v>4.5977126923315126E-2</v>
      </c>
      <c r="AE1253" s="32">
        <v>36318</v>
      </c>
      <c r="AF1253" s="47">
        <v>8.5158959999999997</v>
      </c>
      <c r="AG1253" s="36">
        <f>IF(ISBLANK(AF1254),"",Short0[[#This Row],[Adj Close]]/AF1254-1)</f>
        <v>-1.0554178920154755E-2</v>
      </c>
      <c r="AH1253" s="40">
        <v>36318</v>
      </c>
      <c r="AI1253" s="42">
        <v>15.032909</v>
      </c>
      <c r="AJ1253" s="39">
        <f>IF(ISBLANK(AH1254),"",Short1[[#This Row],[Adj Close]]/AH1254-1)</f>
        <v>-0.99958599573132112</v>
      </c>
      <c r="AN1253" s="40">
        <v>36318</v>
      </c>
      <c r="AO1253" s="42">
        <v>10.349757</v>
      </c>
      <c r="AP1253" s="39">
        <f>IF(ISBLANK(AO1254),"",Short3[[#This Row],[Adj Close]]/AO1254-1)</f>
        <v>8.5213260422066561E-2</v>
      </c>
      <c r="AT1253" s="40">
        <v>36318</v>
      </c>
      <c r="AU1253" s="42">
        <v>15.040797</v>
      </c>
      <c r="AV1253" s="39">
        <f>IF(ISBLANK(AU1254),"",Short5[[#This Row],[Adj Close]]/AU1254-1)</f>
        <v>-3.1054535924777138E-3</v>
      </c>
      <c r="AZ1253" s="40">
        <v>36318</v>
      </c>
      <c r="BA1253" s="42">
        <v>3.4107820000000002</v>
      </c>
      <c r="BB1253" s="39">
        <f>IF(ISBLANK(BA1254),"",Short7[[#This Row],[Adj Close]]/BA1254-1)</f>
        <v>-5.0847334995221871E-2</v>
      </c>
    </row>
    <row r="1254" spans="1:54" x14ac:dyDescent="0.25">
      <c r="A1254" s="40">
        <v>36311</v>
      </c>
      <c r="B1254" s="42">
        <v>1327.75</v>
      </c>
      <c r="C1254" s="39">
        <f>IF(ISBLANK(B1255), "", GSPC[[#This Row],[Adj Close]]/B1255-1)</f>
        <v>1.9902626034450588E-2</v>
      </c>
      <c r="P1254" s="40">
        <v>36311</v>
      </c>
      <c r="Q1254" s="38">
        <v>2.987355</v>
      </c>
      <c r="R1254" s="39">
        <f>IF(ISBLANK(Q1255),"",Long4[[#This Row],[Adj Close]]/Q1255-1)</f>
        <v>8.2785798833344693E-3</v>
      </c>
      <c r="AE1254" s="32">
        <v>36311</v>
      </c>
      <c r="AF1254" s="47">
        <v>8.6067330000000002</v>
      </c>
      <c r="AG1254" s="36">
        <f>IF(ISBLANK(AF1255),"",Short0[[#This Row],[Adj Close]]/AF1255-1)</f>
        <v>4.6961327647022877E-2</v>
      </c>
      <c r="AH1254" s="40">
        <v>36311</v>
      </c>
      <c r="AI1254" s="42">
        <v>16.240445999999999</v>
      </c>
      <c r="AJ1254" s="39">
        <f>IF(ISBLANK(AH1255),"",Short1[[#This Row],[Adj Close]]/AH1255-1)</f>
        <v>-0.99955265408770388</v>
      </c>
      <c r="AN1254" s="40">
        <v>36311</v>
      </c>
      <c r="AO1254" s="42">
        <v>9.5370720000000002</v>
      </c>
      <c r="AP1254" s="39">
        <f>IF(ISBLANK(AO1255),"",Short3[[#This Row],[Adj Close]]/AO1255-1)</f>
        <v>-1.7241677788778498E-2</v>
      </c>
      <c r="AT1254" s="40">
        <v>36311</v>
      </c>
      <c r="AU1254" s="42">
        <v>15.087650999999999</v>
      </c>
      <c r="AV1254" s="39">
        <f>IF(ISBLANK(AU1255),"",Short5[[#This Row],[Adj Close]]/AU1255-1)</f>
        <v>-3.8805861941858422E-2</v>
      </c>
      <c r="AZ1254" s="40">
        <v>36311</v>
      </c>
      <c r="BA1254" s="42">
        <v>3.593502</v>
      </c>
      <c r="BB1254" s="39">
        <f>IF(ISBLANK(BA1255),"",Short7[[#This Row],[Adj Close]]/BA1255-1)</f>
        <v>-1.666671683437726E-2</v>
      </c>
    </row>
    <row r="1255" spans="1:54" x14ac:dyDescent="0.25">
      <c r="A1255" s="40">
        <v>36304</v>
      </c>
      <c r="B1255" s="42">
        <v>1301.839966</v>
      </c>
      <c r="C1255" s="39">
        <f>IF(ISBLANK(B1256), "", GSPC[[#This Row],[Adj Close]]/B1256-1)</f>
        <v>-2.1386368510574072E-2</v>
      </c>
      <c r="P1255" s="40">
        <v>36304</v>
      </c>
      <c r="Q1255" s="38">
        <v>2.9628269999999999</v>
      </c>
      <c r="R1255" s="39">
        <f>IF(ISBLANK(Q1256),"",Long4[[#This Row],[Adj Close]]/Q1256-1)</f>
        <v>-3.2051644350500896E-2</v>
      </c>
      <c r="AE1255" s="32">
        <v>36304</v>
      </c>
      <c r="AF1255" s="47">
        <v>8.2206790000000005</v>
      </c>
      <c r="AG1255" s="36">
        <f>IF(ISBLANK(AF1256),"",Short0[[#This Row],[Adj Close]]/AF1256-1)</f>
        <v>2.5495939770687093E-2</v>
      </c>
      <c r="AH1255" s="40">
        <v>36304</v>
      </c>
      <c r="AI1255" s="42">
        <v>12.740349</v>
      </c>
      <c r="AJ1255" s="39">
        <f>IF(ISBLANK(AH1256),"",Short1[[#This Row],[Adj Close]]/AH1256-1)</f>
        <v>-0.99964899718985045</v>
      </c>
      <c r="AN1255" s="40">
        <v>36304</v>
      </c>
      <c r="AO1255" s="42">
        <v>9.7043920000000004</v>
      </c>
      <c r="AP1255" s="39">
        <f>IF(ISBLANK(AO1256),"",Short3[[#This Row],[Adj Close]]/AO1256-1)</f>
        <v>3.3079016387544069E-2</v>
      </c>
      <c r="AT1255" s="40">
        <v>36304</v>
      </c>
      <c r="AU1255" s="42">
        <v>15.696778</v>
      </c>
      <c r="AV1255" s="39">
        <f>IF(ISBLANK(AU1256),"",Short5[[#This Row],[Adj Close]]/AU1256-1)</f>
        <v>-9.459444415635998E-2</v>
      </c>
      <c r="AZ1255" s="40">
        <v>36304</v>
      </c>
      <c r="BA1255" s="42">
        <v>3.6544089999999998</v>
      </c>
      <c r="BB1255" s="39">
        <f>IF(ISBLANK(BA1256),"",Short7[[#This Row],[Adj Close]]/BA1256-1)</f>
        <v>3.448257315583203E-2</v>
      </c>
    </row>
    <row r="1256" spans="1:54" x14ac:dyDescent="0.25">
      <c r="A1256" s="40">
        <v>36297</v>
      </c>
      <c r="B1256" s="42">
        <v>1330.290039</v>
      </c>
      <c r="C1256" s="39">
        <f>IF(ISBLANK(B1257), "", GSPC[[#This Row],[Adj Close]]/B1257-1)</f>
        <v>-5.6137013940265046E-3</v>
      </c>
      <c r="P1256" s="40">
        <v>36297</v>
      </c>
      <c r="Q1256" s="38">
        <v>3.0609350000000002</v>
      </c>
      <c r="R1256" s="39">
        <f>IF(ISBLANK(Q1257),"",Long4[[#This Row],[Adj Close]]/Q1257-1)</f>
        <v>-2.1943628758854916E-2</v>
      </c>
      <c r="AE1256" s="32">
        <v>36297</v>
      </c>
      <c r="AF1256" s="47">
        <v>8.0162960000000005</v>
      </c>
      <c r="AG1256" s="36">
        <f>IF(ISBLANK(AF1257),"",Short0[[#This Row],[Adj Close]]/AF1257-1)</f>
        <v>-4.0760891676514754E-2</v>
      </c>
      <c r="AH1256" s="40">
        <v>36297</v>
      </c>
      <c r="AI1256" s="42">
        <v>12.932853</v>
      </c>
      <c r="AJ1256" s="39">
        <f>IF(ISBLANK(AH1257),"",Short1[[#This Row],[Adj Close]]/AH1257-1)</f>
        <v>-0.99964362488288783</v>
      </c>
      <c r="AN1256" s="40">
        <v>36297</v>
      </c>
      <c r="AO1256" s="42">
        <v>9.3936589999999995</v>
      </c>
      <c r="AP1256" s="39">
        <f>IF(ISBLANK(AO1257),"",Short3[[#This Row],[Adj Close]]/AO1257-1)</f>
        <v>-1.7499786109657856E-2</v>
      </c>
      <c r="AT1256" s="40">
        <v>36297</v>
      </c>
      <c r="AU1256" s="42">
        <v>17.336736999999999</v>
      </c>
      <c r="AV1256" s="39">
        <f>IF(ISBLANK(AU1257),"",Short5[[#This Row],[Adj Close]]/AU1257-1)</f>
        <v>-1.5957710684567195E-2</v>
      </c>
      <c r="AZ1256" s="40">
        <v>36297</v>
      </c>
      <c r="BA1256" s="42">
        <v>3.5325959999999998</v>
      </c>
      <c r="BB1256" s="39">
        <f>IF(ISBLANK(BA1257),"",Short7[[#This Row],[Adj Close]]/BA1257-1)</f>
        <v>0</v>
      </c>
    </row>
    <row r="1257" spans="1:54" x14ac:dyDescent="0.25">
      <c r="A1257" s="40">
        <v>36290</v>
      </c>
      <c r="B1257" s="42">
        <v>1337.8000489999999</v>
      </c>
      <c r="C1257" s="39">
        <f>IF(ISBLANK(B1258), "", GSPC[[#This Row],[Adj Close]]/B1258-1)</f>
        <v>-5.3531234200744349E-3</v>
      </c>
      <c r="P1257" s="40">
        <v>36290</v>
      </c>
      <c r="Q1257" s="38">
        <v>3.12961</v>
      </c>
      <c r="R1257" s="39">
        <f>IF(ISBLANK(Q1258),"",Long4[[#This Row],[Adj Close]]/Q1258-1)</f>
        <v>-2.8919164046542045E-2</v>
      </c>
      <c r="AE1257" s="32">
        <v>36290</v>
      </c>
      <c r="AF1257" s="47">
        <v>8.3569320000000005</v>
      </c>
      <c r="AG1257" s="36">
        <f>IF(ISBLANK(AF1258),"",Short0[[#This Row],[Adj Close]]/AF1258-1)</f>
        <v>-1.0243125444799106E-2</v>
      </c>
      <c r="AH1257" s="40">
        <v>36290</v>
      </c>
      <c r="AI1257" s="42">
        <v>12.845352</v>
      </c>
      <c r="AJ1257" s="39">
        <f>IF(ISBLANK(AH1258),"",Short1[[#This Row],[Adj Close]]/AH1258-1)</f>
        <v>-0.99964596775349335</v>
      </c>
      <c r="AN1257" s="40">
        <v>36290</v>
      </c>
      <c r="AO1257" s="42">
        <v>9.5609739999999999</v>
      </c>
      <c r="AP1257" s="39">
        <f>IF(ISBLANK(AO1258),"",Short3[[#This Row],[Adj Close]]/AO1258-1)</f>
        <v>0.12994310086964833</v>
      </c>
      <c r="AT1257" s="40">
        <v>36290</v>
      </c>
      <c r="AU1257" s="42">
        <v>17.617878000000001</v>
      </c>
      <c r="AV1257" s="39">
        <f>IF(ISBLANK(AU1258),"",Short5[[#This Row],[Adj Close]]/AU1258-1)</f>
        <v>-8.7378683022064529E-2</v>
      </c>
      <c r="AZ1257" s="40">
        <v>36290</v>
      </c>
      <c r="BA1257" s="42">
        <v>3.5325959999999998</v>
      </c>
      <c r="BB1257" s="39">
        <f>IF(ISBLANK(BA1258),"",Short7[[#This Row],[Adj Close]]/BA1258-1)</f>
        <v>0</v>
      </c>
    </row>
    <row r="1258" spans="1:54" x14ac:dyDescent="0.25">
      <c r="A1258" s="40">
        <v>36283</v>
      </c>
      <c r="B1258" s="42">
        <v>1345</v>
      </c>
      <c r="C1258" s="39">
        <f>IF(ISBLANK(B1259), "", GSPC[[#This Row],[Adj Close]]/B1259-1)</f>
        <v>7.3547728417460156E-3</v>
      </c>
      <c r="P1258" s="40">
        <v>36283</v>
      </c>
      <c r="Q1258" s="38">
        <v>3.2228110000000001</v>
      </c>
      <c r="R1258" s="39">
        <f>IF(ISBLANK(Q1259),"",Long4[[#This Row],[Adj Close]]/Q1259-1)</f>
        <v>2.9780387971664268E-2</v>
      </c>
      <c r="AE1258" s="32">
        <v>36283</v>
      </c>
      <c r="AF1258" s="47">
        <v>8.4434190000000005</v>
      </c>
      <c r="AG1258" s="36">
        <f>IF(ISBLANK(AF1259),"",Short0[[#This Row],[Adj Close]]/AF1259-1)</f>
        <v>-3.8759750816267924E-2</v>
      </c>
      <c r="AH1258" s="40">
        <v>36283</v>
      </c>
      <c r="AI1258" s="42">
        <v>13.055355</v>
      </c>
      <c r="AJ1258" s="39">
        <f>IF(ISBLANK(AH1259),"",Short1[[#This Row],[Adj Close]]/AH1259-1)</f>
        <v>-0.99964011040357259</v>
      </c>
      <c r="AN1258" s="40">
        <v>36283</v>
      </c>
      <c r="AO1258" s="42">
        <v>8.4614650000000005</v>
      </c>
      <c r="AP1258" s="39">
        <f>IF(ISBLANK(AO1259),"",Short3[[#This Row],[Adj Close]]/AO1259-1)</f>
        <v>-2.4793389382253506E-2</v>
      </c>
      <c r="AT1258" s="40">
        <v>36283</v>
      </c>
      <c r="AU1258" s="42">
        <v>19.304697000000001</v>
      </c>
      <c r="AV1258" s="39">
        <f>IF(ISBLANK(AU1259),"",Short5[[#This Row],[Adj Close]]/AU1259-1)</f>
        <v>3.0000234761573097E-2</v>
      </c>
      <c r="AZ1258" s="40">
        <v>36283</v>
      </c>
      <c r="BA1258" s="42">
        <v>3.5325959999999998</v>
      </c>
      <c r="BB1258" s="39">
        <f>IF(ISBLANK(BA1259),"",Short7[[#This Row],[Adj Close]]/BA1259-1)</f>
        <v>-6.4516052150521808E-2</v>
      </c>
    </row>
    <row r="1259" spans="1:54" x14ac:dyDescent="0.25">
      <c r="A1259" s="40">
        <v>36276</v>
      </c>
      <c r="B1259" s="42">
        <v>1335.1800539999999</v>
      </c>
      <c r="C1259" s="39">
        <f>IF(ISBLANK(B1260), "", GSPC[[#This Row],[Adj Close]]/B1260-1)</f>
        <v>-1.5970757551164949E-2</v>
      </c>
      <c r="P1259" s="40">
        <v>36276</v>
      </c>
      <c r="Q1259" s="38">
        <v>3.12961</v>
      </c>
      <c r="R1259" s="39">
        <f>IF(ISBLANK(Q1260),"",Long4[[#This Row],[Adj Close]]/Q1260-1)</f>
        <v>8.503392280321731E-2</v>
      </c>
      <c r="AE1259" s="32">
        <v>36276</v>
      </c>
      <c r="AF1259" s="47">
        <v>8.7838799999999999</v>
      </c>
      <c r="AG1259" s="36">
        <f>IF(ISBLANK(AF1260),"",Short0[[#This Row],[Adj Close]]/AF1260-1)</f>
        <v>-6.5217606458259691E-2</v>
      </c>
      <c r="AH1259" s="40">
        <v>36276</v>
      </c>
      <c r="AI1259" s="42">
        <v>13.335366</v>
      </c>
      <c r="AJ1259" s="39">
        <f>IF(ISBLANK(AH1260),"",Short1[[#This Row],[Adj Close]]/AH1260-1)</f>
        <v>-0.99963232054922935</v>
      </c>
      <c r="AN1259" s="40">
        <v>36276</v>
      </c>
      <c r="AO1259" s="42">
        <v>8.6765869999999996</v>
      </c>
      <c r="AP1259" s="39">
        <f>IF(ISBLANK(AO1260),"",Short3[[#This Row],[Adj Close]]/AO1260-1)</f>
        <v>-4.7244096217443854E-2</v>
      </c>
      <c r="AT1259" s="40">
        <v>36276</v>
      </c>
      <c r="AU1259" s="42">
        <v>18.742419999999999</v>
      </c>
      <c r="AV1259" s="39">
        <f>IF(ISBLANK(AU1260),"",Short5[[#This Row],[Adj Close]]/AU1260-1)</f>
        <v>5.8201231465237813E-2</v>
      </c>
      <c r="AZ1259" s="40">
        <v>36276</v>
      </c>
      <c r="BA1259" s="42">
        <v>3.7762229999999999</v>
      </c>
      <c r="BB1259" s="39">
        <f>IF(ISBLANK(BA1260),"",Short7[[#This Row],[Adj Close]]/BA1260-1)</f>
        <v>0.10714287808484957</v>
      </c>
    </row>
    <row r="1260" spans="1:54" x14ac:dyDescent="0.25">
      <c r="A1260" s="40">
        <v>36269</v>
      </c>
      <c r="B1260" s="42">
        <v>1356.849976</v>
      </c>
      <c r="C1260" s="39">
        <f>IF(ISBLANK(B1261), "", GSPC[[#This Row],[Adj Close]]/B1261-1)</f>
        <v>2.869596360879445E-2</v>
      </c>
      <c r="P1260" s="40">
        <v>36269</v>
      </c>
      <c r="Q1260" s="38">
        <v>2.8843429999999999</v>
      </c>
      <c r="R1260" s="39">
        <f>IF(ISBLANK(Q1261),"",Long4[[#This Row],[Adj Close]]/Q1261-1)</f>
        <v>3.8869783577724304E-2</v>
      </c>
      <c r="AE1260" s="32">
        <v>36269</v>
      </c>
      <c r="AF1260" s="47">
        <v>9.3967109999999998</v>
      </c>
      <c r="AG1260" s="36">
        <f>IF(ISBLANK(AF1261),"",Short0[[#This Row],[Adj Close]]/AF1261-1)</f>
        <v>-4.8076144037796364E-3</v>
      </c>
      <c r="AH1260" s="40">
        <v>36269</v>
      </c>
      <c r="AI1260" s="42">
        <v>14.280389</v>
      </c>
      <c r="AJ1260" s="39">
        <f>IF(ISBLANK(AH1261),"",Short1[[#This Row],[Adj Close]]/AH1261-1)</f>
        <v>-0.99960618859963601</v>
      </c>
      <c r="AN1260" s="40">
        <v>36269</v>
      </c>
      <c r="AO1260" s="42">
        <v>9.1068309999999997</v>
      </c>
      <c r="AP1260" s="39">
        <f>IF(ISBLANK(AO1261),"",Short3[[#This Row],[Adj Close]]/AO1261-1)</f>
        <v>2.4193894849874775E-2</v>
      </c>
      <c r="AT1260" s="40">
        <v>36269</v>
      </c>
      <c r="AU1260" s="42">
        <v>17.711583999999998</v>
      </c>
      <c r="AV1260" s="39">
        <f>IF(ISBLANK(AU1261),"",Short5[[#This Row],[Adj Close]]/AU1261-1)</f>
        <v>7.0821590717683458E-2</v>
      </c>
      <c r="AZ1260" s="40">
        <v>36269</v>
      </c>
      <c r="BA1260" s="42">
        <v>3.4107820000000002</v>
      </c>
      <c r="BB1260" s="39">
        <f>IF(ISBLANK(BA1261),"",Short7[[#This Row],[Adj Close]]/BA1261-1)</f>
        <v>-1.7543910183199007E-2</v>
      </c>
    </row>
    <row r="1261" spans="1:54" x14ac:dyDescent="0.25">
      <c r="A1261" s="40">
        <v>36262</v>
      </c>
      <c r="B1261" s="42">
        <v>1319</v>
      </c>
      <c r="C1261" s="39">
        <f>IF(ISBLANK(B1262), "", GSPC[[#This Row],[Adj Close]]/B1262-1)</f>
        <v>-2.1767327861768715E-2</v>
      </c>
      <c r="P1261" s="40">
        <v>36262</v>
      </c>
      <c r="Q1261" s="38">
        <v>2.776424</v>
      </c>
      <c r="R1261" s="39">
        <f>IF(ISBLANK(Q1262),"",Long4[[#This Row],[Adj Close]]/Q1262-1)</f>
        <v>5.5969634099263477E-2</v>
      </c>
      <c r="AE1261" s="32">
        <v>36262</v>
      </c>
      <c r="AF1261" s="47">
        <v>9.4421049999999997</v>
      </c>
      <c r="AG1261" s="36">
        <f>IF(ISBLANK(AF1262),"",Short0[[#This Row],[Adj Close]]/AF1262-1)</f>
        <v>0.15877437838680319</v>
      </c>
      <c r="AH1261" s="40">
        <v>36262</v>
      </c>
      <c r="AI1261" s="42">
        <v>14.612902</v>
      </c>
      <c r="AJ1261" s="39">
        <f>IF(ISBLANK(AH1262),"",Short1[[#This Row],[Adj Close]]/AH1262-1)</f>
        <v>-0.99959694105640606</v>
      </c>
      <c r="AN1261" s="40">
        <v>36262</v>
      </c>
      <c r="AO1261" s="42">
        <v>8.8917059999999992</v>
      </c>
      <c r="AP1261" s="39">
        <f>IF(ISBLANK(AO1262),"",Short3[[#This Row],[Adj Close]]/AO1262-1)</f>
        <v>-8.8235324276773053E-2</v>
      </c>
      <c r="AT1261" s="40">
        <v>36262</v>
      </c>
      <c r="AU1261" s="42">
        <v>16.540182000000001</v>
      </c>
      <c r="AV1261" s="39">
        <f>IF(ISBLANK(AU1262),"",Short5[[#This Row],[Adj Close]]/AU1262-1)</f>
        <v>0.12420332142012658</v>
      </c>
      <c r="AZ1261" s="40">
        <v>36262</v>
      </c>
      <c r="BA1261" s="42">
        <v>3.471689</v>
      </c>
      <c r="BB1261" s="39">
        <f>IF(ISBLANK(BA1262),"",Short7[[#This Row],[Adj Close]]/BA1262-1)</f>
        <v>-2.564096087367862E-2</v>
      </c>
    </row>
    <row r="1262" spans="1:54" x14ac:dyDescent="0.25">
      <c r="A1262" s="40">
        <v>36255</v>
      </c>
      <c r="B1262" s="42">
        <v>1348.349976</v>
      </c>
      <c r="C1262" s="39">
        <f>IF(ISBLANK(B1263), "", GSPC[[#This Row],[Adj Close]]/B1263-1)</f>
        <v>4.2227070946251999E-2</v>
      </c>
      <c r="P1262" s="40">
        <v>36255</v>
      </c>
      <c r="Q1262" s="38">
        <v>2.6292650000000002</v>
      </c>
      <c r="R1262" s="39">
        <f>IF(ISBLANK(Q1263),"",Long4[[#This Row],[Adj Close]]/Q1263-1)</f>
        <v>1.5151608750813894E-2</v>
      </c>
      <c r="AE1262" s="32">
        <v>36255</v>
      </c>
      <c r="AF1262" s="47">
        <v>8.1483550000000005</v>
      </c>
      <c r="AG1262" s="36">
        <f>IF(ISBLANK(AF1263),"",Short0[[#This Row],[Adj Close]]/AF1263-1)</f>
        <v>1.4124061745865335E-2</v>
      </c>
      <c r="AH1262" s="40">
        <v>36255</v>
      </c>
      <c r="AI1262" s="42">
        <v>15.050413000000001</v>
      </c>
      <c r="AJ1262" s="39">
        <f>IF(ISBLANK(AH1263),"",Short1[[#This Row],[Adj Close]]/AH1263-1)</f>
        <v>-0.99958479328514682</v>
      </c>
      <c r="AN1262" s="40">
        <v>36255</v>
      </c>
      <c r="AO1262" s="42">
        <v>9.7521939999999994</v>
      </c>
      <c r="AP1262" s="39">
        <f>IF(ISBLANK(AO1263),"",Short3[[#This Row],[Adj Close]]/AO1263-1)</f>
        <v>-6.7130095073928864E-2</v>
      </c>
      <c r="AT1262" s="40">
        <v>36255</v>
      </c>
      <c r="AU1262" s="42">
        <v>14.712802999999999</v>
      </c>
      <c r="AV1262" s="39">
        <f>IF(ISBLANK(AU1263),"",Short5[[#This Row],[Adj Close]]/AU1263-1)</f>
        <v>-2.1806956107445652E-2</v>
      </c>
      <c r="AZ1262" s="40">
        <v>36255</v>
      </c>
      <c r="BA1262" s="42">
        <v>3.5630489999999999</v>
      </c>
      <c r="BB1262" s="39">
        <f>IF(ISBLANK(BA1263),"",Short7[[#This Row],[Adj Close]]/BA1263-1)</f>
        <v>-3.3057683028563933E-2</v>
      </c>
    </row>
    <row r="1263" spans="1:54" x14ac:dyDescent="0.25">
      <c r="A1263" s="40">
        <v>36248</v>
      </c>
      <c r="B1263" s="42">
        <v>1293.719971</v>
      </c>
      <c r="C1263" s="39">
        <f>IF(ISBLANK(B1264), "", GSPC[[#This Row],[Adj Close]]/B1264-1)</f>
        <v>8.5125674952324371E-3</v>
      </c>
      <c r="P1263" s="40">
        <v>36248</v>
      </c>
      <c r="Q1263" s="38">
        <v>2.5900219999999998</v>
      </c>
      <c r="R1263" s="39">
        <f>IF(ISBLANK(Q1264),"",Long4[[#This Row],[Adj Close]]/Q1264-1)</f>
        <v>-3.4735079888969511E-2</v>
      </c>
      <c r="AE1263" s="32">
        <v>36248</v>
      </c>
      <c r="AF1263" s="47">
        <v>8.0348699999999997</v>
      </c>
      <c r="AG1263" s="36">
        <f>IF(ISBLANK(AF1264),"",Short0[[#This Row],[Adj Close]]/AF1264-1)</f>
        <v>-5.6180088153050534E-3</v>
      </c>
      <c r="AH1263" s="40">
        <v>36248</v>
      </c>
      <c r="AI1263" s="42">
        <v>14.385389999999999</v>
      </c>
      <c r="AJ1263" s="39">
        <f>IF(ISBLANK(AH1264),"",Short1[[#This Row],[Adj Close]]/AH1264-1)</f>
        <v>-0.99960306310532265</v>
      </c>
      <c r="AN1263" s="40">
        <v>36248</v>
      </c>
      <c r="AO1263" s="42">
        <v>10.45397</v>
      </c>
      <c r="AP1263" s="39">
        <f>IF(ISBLANK(AO1264),"",Short3[[#This Row],[Adj Close]]/AO1264-1)</f>
        <v>0</v>
      </c>
      <c r="AT1263" s="40">
        <v>36248</v>
      </c>
      <c r="AU1263" s="42">
        <v>15.040797</v>
      </c>
      <c r="AV1263" s="39">
        <f>IF(ISBLANK(AU1264),"",Short5[[#This Row],[Adj Close]]/AU1264-1)</f>
        <v>-1.5337273303077104E-2</v>
      </c>
      <c r="AZ1263" s="40">
        <v>36248</v>
      </c>
      <c r="BA1263" s="42">
        <v>3.6848619999999999</v>
      </c>
      <c r="BB1263" s="39">
        <f>IF(ISBLANK(BA1264),"",Short7[[#This Row],[Adj Close]]/BA1264-1)</f>
        <v>-3.9682783747227779E-2</v>
      </c>
    </row>
    <row r="1264" spans="1:54" x14ac:dyDescent="0.25">
      <c r="A1264" s="40">
        <v>36241</v>
      </c>
      <c r="B1264" s="42">
        <v>1282.8000489999999</v>
      </c>
      <c r="C1264" s="39">
        <f>IF(ISBLANK(B1265), "", GSPC[[#This Row],[Adj Close]]/B1265-1)</f>
        <v>-1.2691538844314953E-2</v>
      </c>
      <c r="P1264" s="40">
        <v>36241</v>
      </c>
      <c r="Q1264" s="38">
        <v>2.6832240000000001</v>
      </c>
      <c r="R1264" s="39">
        <f>IF(ISBLANK(Q1265),"",Long4[[#This Row],[Adj Close]]/Q1265-1)</f>
        <v>3.5985022521044296E-2</v>
      </c>
      <c r="AE1264" s="32">
        <v>36241</v>
      </c>
      <c r="AF1264" s="47">
        <v>8.0802650000000007</v>
      </c>
      <c r="AG1264" s="36">
        <f>IF(ISBLANK(AF1265),"",Short0[[#This Row],[Adj Close]]/AF1265-1)</f>
        <v>2.890189971336854E-2</v>
      </c>
      <c r="AH1264" s="40">
        <v>36241</v>
      </c>
      <c r="AI1264" s="42">
        <v>13.965384</v>
      </c>
      <c r="AJ1264" s="39">
        <f>IF(ISBLANK(AH1265),"",Short1[[#This Row],[Adj Close]]/AH1265-1)</f>
        <v>-0.99961457791024999</v>
      </c>
      <c r="AN1264" s="40">
        <v>36241</v>
      </c>
      <c r="AO1264" s="42">
        <v>10.45397</v>
      </c>
      <c r="AP1264" s="39">
        <f>IF(ISBLANK(AO1265),"",Short3[[#This Row],[Adj Close]]/AO1265-1)</f>
        <v>-8.1761010708749193E-2</v>
      </c>
      <c r="AT1264" s="40">
        <v>36241</v>
      </c>
      <c r="AU1264" s="42">
        <v>15.275074999999999</v>
      </c>
      <c r="AV1264" s="39">
        <f>IF(ISBLANK(AU1265),"",Short5[[#This Row],[Adj Close]]/AU1265-1)</f>
        <v>-1.2121197226916514E-2</v>
      </c>
      <c r="AZ1264" s="40">
        <v>36241</v>
      </c>
      <c r="BA1264" s="42">
        <v>3.8371300000000002</v>
      </c>
      <c r="BB1264" s="39">
        <f>IF(ISBLANK(BA1265),"",Short7[[#This Row],[Adj Close]]/BA1265-1)</f>
        <v>0.1052631730549598</v>
      </c>
    </row>
    <row r="1265" spans="1:54" x14ac:dyDescent="0.25">
      <c r="A1265" s="40">
        <v>36234</v>
      </c>
      <c r="B1265" s="42">
        <v>1299.290039</v>
      </c>
      <c r="C1265" s="39">
        <f>IF(ISBLANK(B1266), "", GSPC[[#This Row],[Adj Close]]/B1266-1)</f>
        <v>3.6305495357129569E-3</v>
      </c>
      <c r="P1265" s="40">
        <v>36234</v>
      </c>
      <c r="Q1265" s="38">
        <v>2.5900219999999998</v>
      </c>
      <c r="R1265" s="39">
        <f>IF(ISBLANK(Q1266),"",Long4[[#This Row],[Adj Close]]/Q1266-1)</f>
        <v>1.5038112593811714E-2</v>
      </c>
      <c r="AE1265" s="32">
        <v>36234</v>
      </c>
      <c r="AF1265" s="47">
        <v>7.8532900000000003</v>
      </c>
      <c r="AG1265" s="36">
        <f>IF(ISBLANK(AF1266),"",Short0[[#This Row],[Adj Close]]/AF1266-1)</f>
        <v>-2.5352314743108506E-2</v>
      </c>
      <c r="AH1265" s="40">
        <v>36234</v>
      </c>
      <c r="AI1265" s="42">
        <v>14.105385999999999</v>
      </c>
      <c r="AJ1265" s="39">
        <f>IF(ISBLANK(AH1266),"",Short1[[#This Row],[Adj Close]]/AH1266-1)</f>
        <v>-0.99961063886051837</v>
      </c>
      <c r="AN1265" s="40">
        <v>36234</v>
      </c>
      <c r="AO1265" s="42">
        <v>11.384803</v>
      </c>
      <c r="AP1265" s="39">
        <f>IF(ISBLANK(AO1266),"",Short3[[#This Row],[Adj Close]]/AO1266-1)</f>
        <v>8.4565661712197038E-3</v>
      </c>
      <c r="AT1265" s="40">
        <v>36234</v>
      </c>
      <c r="AU1265" s="42">
        <v>15.462498999999999</v>
      </c>
      <c r="AV1265" s="39">
        <f>IF(ISBLANK(AU1266),"",Short5[[#This Row],[Adj Close]]/AU1266-1)</f>
        <v>4.840729885444417E-2</v>
      </c>
      <c r="AZ1265" s="40">
        <v>36234</v>
      </c>
      <c r="BA1265" s="42">
        <v>3.471689</v>
      </c>
      <c r="BB1265" s="39">
        <f>IF(ISBLANK(BA1266),"",Short7[[#This Row],[Adj Close]]/BA1266-1)</f>
        <v>-3.3898130570123475E-2</v>
      </c>
    </row>
    <row r="1266" spans="1:54" x14ac:dyDescent="0.25">
      <c r="A1266" s="40">
        <v>36227</v>
      </c>
      <c r="B1266" s="42">
        <v>1294.589966</v>
      </c>
      <c r="C1266" s="39">
        <f>IF(ISBLANK(B1267), "", GSPC[[#This Row],[Adj Close]]/B1267-1)</f>
        <v>1.4990548922927172E-2</v>
      </c>
      <c r="P1266" s="40">
        <v>36227</v>
      </c>
      <c r="Q1266" s="38">
        <v>2.55165</v>
      </c>
      <c r="R1266" s="39">
        <f>IF(ISBLANK(Q1267),"",Long4[[#This Row],[Adj Close]]/Q1267-1)</f>
        <v>9.1858335055642337E-2</v>
      </c>
      <c r="AE1266" s="32">
        <v>36227</v>
      </c>
      <c r="AF1266" s="47">
        <v>8.0575679999999998</v>
      </c>
      <c r="AG1266" s="36">
        <f>IF(ISBLANK(AF1267),"",Short0[[#This Row],[Adj Close]]/AF1267-1)</f>
        <v>-6.8241066753502944E-2</v>
      </c>
      <c r="AH1266" s="40">
        <v>36227</v>
      </c>
      <c r="AI1266" s="42">
        <v>14.035385</v>
      </c>
      <c r="AJ1266" s="39">
        <f>IF(ISBLANK(AH1267),"",Short1[[#This Row],[Adj Close]]/AH1267-1)</f>
        <v>-0.99961249627277748</v>
      </c>
      <c r="AN1266" s="40">
        <v>36227</v>
      </c>
      <c r="AO1266" s="42">
        <v>11.289334</v>
      </c>
      <c r="AP1266" s="39">
        <f>IF(ISBLANK(AO1267),"",Short3[[#This Row],[Adj Close]]/AO1267-1)</f>
        <v>2.1185094130133919E-3</v>
      </c>
      <c r="AT1266" s="40">
        <v>36227</v>
      </c>
      <c r="AU1266" s="42">
        <v>14.748561</v>
      </c>
      <c r="AV1266" s="39">
        <f>IF(ISBLANK(AU1267),"",Short5[[#This Row],[Adj Close]]/AU1267-1)</f>
        <v>3.9474348203613063E-2</v>
      </c>
      <c r="AZ1266" s="40">
        <v>36227</v>
      </c>
      <c r="BA1266" s="42">
        <v>3.593502</v>
      </c>
      <c r="BB1266" s="39">
        <f>IF(ISBLANK(BA1267),"",Short7[[#This Row],[Adj Close]]/BA1267-1)</f>
        <v>-9.2307948786342964E-2</v>
      </c>
    </row>
    <row r="1267" spans="1:54" x14ac:dyDescent="0.25">
      <c r="A1267" s="40">
        <v>36220</v>
      </c>
      <c r="B1267" s="42">
        <v>1275.469971</v>
      </c>
      <c r="C1267" s="39">
        <f>IF(ISBLANK(B1268), "", GSPC[[#This Row],[Adj Close]]/B1268-1)</f>
        <v>2.9992018540816012E-2</v>
      </c>
      <c r="P1267" s="40">
        <v>36220</v>
      </c>
      <c r="Q1267" s="38">
        <v>2.3369789999999999</v>
      </c>
      <c r="R1267" s="39">
        <f>IF(ISBLANK(Q1268),"",Long4[[#This Row],[Adj Close]]/Q1268-1)</f>
        <v>2.5694830003928137E-2</v>
      </c>
      <c r="AE1267" s="32">
        <v>36220</v>
      </c>
      <c r="AF1267" s="47">
        <v>8.6476959999999998</v>
      </c>
      <c r="AG1267" s="36">
        <f>IF(ISBLANK(AF1268),"",Short0[[#This Row],[Adj Close]]/AF1268-1)</f>
        <v>2.6953367101589354E-2</v>
      </c>
      <c r="AH1267" s="40">
        <v>36220</v>
      </c>
      <c r="AI1267" s="42">
        <v>12.880348</v>
      </c>
      <c r="AJ1267" s="39">
        <f>IF(ISBLANK(AH1268),"",Short1[[#This Row],[Adj Close]]/AH1268-1)</f>
        <v>-0.99964431701322731</v>
      </c>
      <c r="AN1267" s="40">
        <v>36220</v>
      </c>
      <c r="AO1267" s="42">
        <v>11.265468</v>
      </c>
      <c r="AP1267" s="39">
        <f>IF(ISBLANK(AO1268),"",Short3[[#This Row],[Adj Close]]/AO1268-1)</f>
        <v>8.0091627082529593E-2</v>
      </c>
      <c r="AT1267" s="40">
        <v>36220</v>
      </c>
      <c r="AU1267" s="42">
        <v>14.18848</v>
      </c>
      <c r="AV1267" s="39">
        <f>IF(ISBLANK(AU1268),"",Short5[[#This Row],[Adj Close]]/AU1268-1)</f>
        <v>-4.7021849247019576E-2</v>
      </c>
      <c r="AZ1267" s="40">
        <v>36220</v>
      </c>
      <c r="BA1267" s="42">
        <v>3.9589439999999998</v>
      </c>
      <c r="BB1267" s="39">
        <f>IF(ISBLANK(BA1268),"",Short7[[#This Row],[Adj Close]]/BA1268-1)</f>
        <v>-0.10958891169489082</v>
      </c>
    </row>
    <row r="1268" spans="1:54" x14ac:dyDescent="0.25">
      <c r="A1268" s="40">
        <v>36213</v>
      </c>
      <c r="B1268" s="42">
        <v>1238.329956</v>
      </c>
      <c r="C1268" s="39">
        <f>IF(ISBLANK(B1269), "", GSPC[[#This Row],[Adj Close]]/B1269-1)</f>
        <v>-7.1820582368575803E-4</v>
      </c>
      <c r="P1268" s="40">
        <v>36213</v>
      </c>
      <c r="Q1268" s="38">
        <v>2.278435</v>
      </c>
      <c r="R1268" s="39">
        <f>IF(ISBLANK(Q1269),"",Long4[[#This Row],[Adj Close]]/Q1269-1)</f>
        <v>-4.8879035335037013E-2</v>
      </c>
      <c r="AE1268" s="32">
        <v>36213</v>
      </c>
      <c r="AF1268" s="47">
        <v>8.4207289999999997</v>
      </c>
      <c r="AG1268" s="36">
        <f>IF(ISBLANK(AF1269),"",Short0[[#This Row],[Adj Close]]/AF1269-1)</f>
        <v>-3.1330412314980904E-2</v>
      </c>
      <c r="AH1268" s="40">
        <v>36213</v>
      </c>
      <c r="AI1268" s="42">
        <v>12.985353</v>
      </c>
      <c r="AJ1268" s="39">
        <f>IF(ISBLANK(AH1269),"",Short1[[#This Row],[Adj Close]]/AH1269-1)</f>
        <v>-0.99964134803623705</v>
      </c>
      <c r="AN1268" s="40">
        <v>36213</v>
      </c>
      <c r="AO1268" s="42">
        <v>10.430104</v>
      </c>
      <c r="AP1268" s="39">
        <f>IF(ISBLANK(AO1269),"",Short3[[#This Row],[Adj Close]]/AO1269-1)</f>
        <v>2.8235073290839852E-2</v>
      </c>
      <c r="AT1268" s="40">
        <v>36213</v>
      </c>
      <c r="AU1268" s="42">
        <v>14.888567999999999</v>
      </c>
      <c r="AV1268" s="39">
        <f>IF(ISBLANK(AU1269),"",Short5[[#This Row],[Adj Close]]/AU1269-1)</f>
        <v>3.5714365216461985E-2</v>
      </c>
      <c r="AZ1268" s="40">
        <v>36213</v>
      </c>
      <c r="BA1268" s="42">
        <v>4.4461979999999999</v>
      </c>
      <c r="BB1268" s="39">
        <f>IF(ISBLANK(BA1269),"",Short7[[#This Row],[Adj Close]]/BA1269-1)</f>
        <v>3.5461220839650531E-2</v>
      </c>
    </row>
    <row r="1269" spans="1:54" x14ac:dyDescent="0.25">
      <c r="A1269" s="40">
        <v>36206</v>
      </c>
      <c r="B1269" s="42">
        <v>1239.219971</v>
      </c>
      <c r="C1269" s="39">
        <f>IF(ISBLANK(B1270), "", GSPC[[#This Row],[Adj Close]]/B1270-1)</f>
        <v>7.3894352329044732E-3</v>
      </c>
      <c r="P1269" s="40">
        <v>36206</v>
      </c>
      <c r="Q1269" s="38">
        <v>2.3955259999999998</v>
      </c>
      <c r="R1269" s="39">
        <f>IF(ISBLANK(Q1270),"",Long4[[#This Row],[Adj Close]]/Q1270-1)</f>
        <v>-2.0321579200834883E-3</v>
      </c>
      <c r="AE1269" s="32">
        <v>36206</v>
      </c>
      <c r="AF1269" s="47">
        <v>8.6930870000000002</v>
      </c>
      <c r="AG1269" s="36">
        <f>IF(ISBLANK(AF1270),"",Short0[[#This Row],[Adj Close]]/AF1270-1)</f>
        <v>-5.1956350806185991E-3</v>
      </c>
      <c r="AH1269" s="40">
        <v>36206</v>
      </c>
      <c r="AI1269" s="42">
        <v>12.022823000000001</v>
      </c>
      <c r="AJ1269" s="39">
        <f>IF(ISBLANK(AH1270),"",Short1[[#This Row],[Adj Close]]/AH1270-1)</f>
        <v>-0.99966786864278023</v>
      </c>
      <c r="AN1269" s="40">
        <v>36206</v>
      </c>
      <c r="AO1269" s="42">
        <v>10.143696</v>
      </c>
      <c r="AP1269" s="39">
        <f>IF(ISBLANK(AO1270),"",Short3[[#This Row],[Adj Close]]/AO1270-1)</f>
        <v>-5.3452073416397683E-2</v>
      </c>
      <c r="AT1269" s="40">
        <v>36206</v>
      </c>
      <c r="AU1269" s="42">
        <v>14.375168</v>
      </c>
      <c r="AV1269" s="39">
        <f>IF(ISBLANK(AU1270),"",Short5[[#This Row],[Adj Close]]/AU1270-1)</f>
        <v>-3.75001623676402E-2</v>
      </c>
      <c r="AZ1269" s="40">
        <v>36206</v>
      </c>
      <c r="BA1269" s="42">
        <v>4.2939299999999996</v>
      </c>
      <c r="BB1269" s="39">
        <f>IF(ISBLANK(BA1270),"",Short7[[#This Row],[Adj Close]]/BA1270-1)</f>
        <v>-3.4246787929822387E-2</v>
      </c>
    </row>
    <row r="1270" spans="1:54" x14ac:dyDescent="0.25">
      <c r="A1270" s="40">
        <v>36199</v>
      </c>
      <c r="B1270" s="42">
        <v>1230.130005</v>
      </c>
      <c r="C1270" s="39">
        <f>IF(ISBLANK(B1271), "", GSPC[[#This Row],[Adj Close]]/B1271-1)</f>
        <v>-7.4794407136464791E-3</v>
      </c>
      <c r="P1270" s="40">
        <v>36199</v>
      </c>
      <c r="Q1270" s="38">
        <v>2.400404</v>
      </c>
      <c r="R1270" s="39">
        <f>IF(ISBLANK(Q1271),"",Long4[[#This Row],[Adj Close]]/Q1271-1)</f>
        <v>8.3699923431427736E-2</v>
      </c>
      <c r="AE1270" s="32">
        <v>36199</v>
      </c>
      <c r="AF1270" s="47">
        <v>8.7384889999999995</v>
      </c>
      <c r="AG1270" s="36">
        <f>IF(ISBLANK(AF1271),"",Short0[[#This Row],[Adj Close]]/AF1271-1)</f>
        <v>-5.8269366660699928E-2</v>
      </c>
      <c r="AH1270" s="40">
        <v>36199</v>
      </c>
      <c r="AI1270" s="42">
        <v>12.250332</v>
      </c>
      <c r="AJ1270" s="39">
        <f>IF(ISBLANK(AH1271),"",Short1[[#This Row],[Adj Close]]/AH1271-1)</f>
        <v>-0.9996615182360743</v>
      </c>
      <c r="AN1270" s="40">
        <v>36199</v>
      </c>
      <c r="AO1270" s="42">
        <v>10.716516</v>
      </c>
      <c r="AP1270" s="39">
        <f>IF(ISBLANK(AO1271),"",Short3[[#This Row],[Adj Close]]/AO1271-1)</f>
        <v>-3.8543954082007947E-2</v>
      </c>
      <c r="AT1270" s="40">
        <v>36199</v>
      </c>
      <c r="AU1270" s="42">
        <v>14.935242000000001</v>
      </c>
      <c r="AV1270" s="39">
        <f>IF(ISBLANK(AU1271),"",Short5[[#This Row],[Adj Close]]/AU1271-1)</f>
        <v>-3.9039088116596732E-2</v>
      </c>
      <c r="AZ1270" s="40">
        <v>36199</v>
      </c>
      <c r="BA1270" s="42">
        <v>4.4461979999999999</v>
      </c>
      <c r="BB1270" s="39">
        <f>IF(ISBLANK(BA1271),"",Short7[[#This Row],[Adj Close]]/BA1271-1)</f>
        <v>3.5461220839650531E-2</v>
      </c>
    </row>
    <row r="1271" spans="1:54" x14ac:dyDescent="0.25">
      <c r="A1271" s="40">
        <v>36192</v>
      </c>
      <c r="B1271" s="42">
        <v>1239.400024</v>
      </c>
      <c r="C1271" s="39">
        <f>IF(ISBLANK(B1272), "", GSPC[[#This Row],[Adj Close]]/B1272-1)</f>
        <v>-3.1446336882486325E-2</v>
      </c>
      <c r="P1271" s="40">
        <v>36192</v>
      </c>
      <c r="Q1271" s="38">
        <v>2.2150080000000001</v>
      </c>
      <c r="R1271" s="39">
        <f>IF(ISBLANK(Q1272),"",Long4[[#This Row],[Adj Close]]/Q1272-1)</f>
        <v>5.8275156280159557E-2</v>
      </c>
      <c r="AE1271" s="32">
        <v>36192</v>
      </c>
      <c r="AF1271" s="47">
        <v>9.2791809999999995</v>
      </c>
      <c r="AG1271" s="36">
        <f>IF(ISBLANK(AF1272),"",Short0[[#This Row],[Adj Close]]/AF1272-1)</f>
        <v>-6.6210417865454452E-2</v>
      </c>
      <c r="AH1271" s="40">
        <v>36192</v>
      </c>
      <c r="AI1271" s="42">
        <v>11.970325000000001</v>
      </c>
      <c r="AJ1271" s="39">
        <f>IF(ISBLANK(AH1272),"",Short1[[#This Row],[Adj Close]]/AH1272-1)</f>
        <v>-0.99966919096310625</v>
      </c>
      <c r="AN1271" s="40">
        <v>36192</v>
      </c>
      <c r="AO1271" s="42">
        <v>11.146132</v>
      </c>
      <c r="AP1271" s="39">
        <f>IF(ISBLANK(AO1272),"",Short3[[#This Row],[Adj Close]]/AO1272-1)</f>
        <v>-4.3032546381592374E-2</v>
      </c>
      <c r="AT1271" s="40">
        <v>36192</v>
      </c>
      <c r="AU1271" s="42">
        <v>15.541987000000001</v>
      </c>
      <c r="AV1271" s="39">
        <f>IF(ISBLANK(AU1272),"",Short5[[#This Row],[Adj Close]]/AU1272-1)</f>
        <v>0.14433035082199774</v>
      </c>
      <c r="AZ1271" s="40">
        <v>36192</v>
      </c>
      <c r="BA1271" s="42">
        <v>4.2939299999999996</v>
      </c>
      <c r="BB1271" s="39">
        <f>IF(ISBLANK(BA1272),"",Short7[[#This Row],[Adj Close]]/BA1272-1)</f>
        <v>-1.3985830924516995E-2</v>
      </c>
    </row>
    <row r="1272" spans="1:54" x14ac:dyDescent="0.25">
      <c r="A1272" s="40">
        <v>36185</v>
      </c>
      <c r="B1272" s="42">
        <v>1279.6400149999999</v>
      </c>
      <c r="C1272" s="39">
        <f>IF(ISBLANK(B1273), "", GSPC[[#This Row],[Adj Close]]/B1273-1)</f>
        <v>4.444214907245958E-2</v>
      </c>
      <c r="P1272" s="40">
        <v>36185</v>
      </c>
      <c r="Q1272" s="38">
        <v>2.0930360000000001</v>
      </c>
      <c r="R1272" s="39">
        <f>IF(ISBLANK(Q1273),"",Long4[[#This Row],[Adj Close]]/Q1273-1)</f>
        <v>-5.298016541115913E-2</v>
      </c>
      <c r="AE1272" s="32">
        <v>36185</v>
      </c>
      <c r="AF1272" s="47">
        <v>9.9371220000000005</v>
      </c>
      <c r="AG1272" s="36">
        <f>IF(ISBLANK(AF1273),"",Short0[[#This Row],[Adj Close]]/AF1273-1)</f>
        <v>3.3019415162464094E-2</v>
      </c>
      <c r="AH1272" s="40">
        <v>36185</v>
      </c>
      <c r="AI1272" s="42">
        <v>12.705349</v>
      </c>
      <c r="AJ1272" s="39">
        <f>IF(ISBLANK(AH1273),"",Short1[[#This Row],[Adj Close]]/AH1273-1)</f>
        <v>-0.99964881007794792</v>
      </c>
      <c r="AN1272" s="40">
        <v>36185</v>
      </c>
      <c r="AO1272" s="42">
        <v>11.647347</v>
      </c>
      <c r="AP1272" s="39">
        <f>IF(ISBLANK(AO1273),"",Short3[[#This Row],[Adj Close]]/AO1273-1)</f>
        <v>2.0531713302434085E-3</v>
      </c>
      <c r="AT1272" s="40">
        <v>36185</v>
      </c>
      <c r="AU1272" s="42">
        <v>13.581731</v>
      </c>
      <c r="AV1272" s="39">
        <f>IF(ISBLANK(AU1273),"",Short5[[#This Row],[Adj Close]]/AU1273-1)</f>
        <v>-8.2019486283009702E-2</v>
      </c>
      <c r="AZ1272" s="40">
        <v>36185</v>
      </c>
      <c r="BA1272" s="42">
        <v>4.3548359999999997</v>
      </c>
      <c r="BB1272" s="39">
        <f>IF(ISBLANK(BA1273),"",Short7[[#This Row],[Adj Close]]/BA1273-1)</f>
        <v>-2.7211189793441726E-2</v>
      </c>
    </row>
    <row r="1273" spans="1:54" x14ac:dyDescent="0.25">
      <c r="A1273" s="40">
        <v>36178</v>
      </c>
      <c r="B1273" s="42">
        <v>1225.1899410000001</v>
      </c>
      <c r="C1273" s="39">
        <f>IF(ISBLANK(B1274), "", GSPC[[#This Row],[Adj Close]]/B1274-1)</f>
        <v>-1.4534424701716175E-2</v>
      </c>
      <c r="P1273" s="40">
        <v>36178</v>
      </c>
      <c r="Q1273" s="38">
        <v>2.2101289999999998</v>
      </c>
      <c r="R1273" s="39">
        <f>IF(ISBLANK(Q1274),"",Long4[[#This Row],[Adj Close]]/Q1274-1)</f>
        <v>-5.2301336863197823E-2</v>
      </c>
      <c r="AE1273" s="32">
        <v>36178</v>
      </c>
      <c r="AF1273" s="47">
        <v>9.6194919999999993</v>
      </c>
      <c r="AG1273" s="36">
        <f>IF(ISBLANK(AF1274),"",Short0[[#This Row],[Adj Close]]/AF1274-1)</f>
        <v>1.4353865171754743E-2</v>
      </c>
      <c r="AH1273" s="40">
        <v>36178</v>
      </c>
      <c r="AI1273" s="42">
        <v>11.095302999999999</v>
      </c>
      <c r="AJ1273" s="39">
        <f>IF(ISBLANK(AH1274),"",Short1[[#This Row],[Adj Close]]/AH1274-1)</f>
        <v>-0.99969325418152666</v>
      </c>
      <c r="AN1273" s="40">
        <v>36178</v>
      </c>
      <c r="AO1273" s="42">
        <v>11.623481999999999</v>
      </c>
      <c r="AP1273" s="39">
        <f>IF(ISBLANK(AO1274),"",Short3[[#This Row],[Adj Close]]/AO1274-1)</f>
        <v>1.458389688281736E-2</v>
      </c>
      <c r="AT1273" s="40">
        <v>36178</v>
      </c>
      <c r="AU1273" s="42">
        <v>14.795228</v>
      </c>
      <c r="AV1273" s="39">
        <f>IF(ISBLANK(AU1274),"",Short5[[#This Row],[Adj Close]]/AU1274-1)</f>
        <v>-5.3731065878937945E-2</v>
      </c>
      <c r="AZ1273" s="40">
        <v>36178</v>
      </c>
      <c r="BA1273" s="42">
        <v>4.4766510000000004</v>
      </c>
      <c r="BB1273" s="39">
        <f>IF(ISBLANK(BA1274),"",Short7[[#This Row],[Adj Close]]/BA1274-1)</f>
        <v>6.5217474069438675E-2</v>
      </c>
    </row>
    <row r="1274" spans="1:54" x14ac:dyDescent="0.25">
      <c r="A1274" s="40">
        <v>36171</v>
      </c>
      <c r="B1274" s="42">
        <v>1243.26001</v>
      </c>
      <c r="C1274" s="39">
        <f>IF(ISBLANK(B1275), "", GSPC[[#This Row],[Adj Close]]/B1275-1)</f>
        <v>-2.4962909950465462E-2</v>
      </c>
      <c r="P1274" s="40">
        <v>36171</v>
      </c>
      <c r="Q1274" s="38">
        <v>2.3321010000000002</v>
      </c>
      <c r="R1274" s="39">
        <f>IF(ISBLANK(Q1275),"",Long4[[#This Row],[Adj Close]]/Q1275-1)</f>
        <v>-3.238827929408894E-2</v>
      </c>
      <c r="AE1274" s="32">
        <v>36171</v>
      </c>
      <c r="AF1274" s="47">
        <v>9.4833689999999997</v>
      </c>
      <c r="AG1274" s="36">
        <f>IF(ISBLANK(AF1275),"",Short0[[#This Row],[Adj Close]]/AF1275-1)</f>
        <v>3.7220924819885148E-2</v>
      </c>
      <c r="AH1274" s="40">
        <v>36171</v>
      </c>
      <c r="AI1274" s="42">
        <v>10.920294999999999</v>
      </c>
      <c r="AJ1274" s="39">
        <f>IF(ISBLANK(AH1275),"",Short1[[#This Row],[Adj Close]]/AH1275-1)</f>
        <v>-0.99969803409467983</v>
      </c>
      <c r="AN1274" s="40">
        <v>36171</v>
      </c>
      <c r="AO1274" s="42">
        <v>11.456403</v>
      </c>
      <c r="AP1274" s="39">
        <f>IF(ISBLANK(AO1275),"",Short3[[#This Row],[Adj Close]]/AO1275-1)</f>
        <v>8.403004083201937E-3</v>
      </c>
      <c r="AT1274" s="40">
        <v>36171</v>
      </c>
      <c r="AU1274" s="42">
        <v>15.635331000000001</v>
      </c>
      <c r="AV1274" s="39">
        <f>IF(ISBLANK(AU1275),"",Short5[[#This Row],[Adj Close]]/AU1275-1)</f>
        <v>1.5151109851243794E-2</v>
      </c>
      <c r="AZ1274" s="40">
        <v>36171</v>
      </c>
      <c r="BA1274" s="42">
        <v>4.2025699999999997</v>
      </c>
      <c r="BB1274" s="39">
        <f>IF(ISBLANK(BA1275),"",Short7[[#This Row],[Adj Close]]/BA1275-1)</f>
        <v>2.9850588996110261E-2</v>
      </c>
    </row>
    <row r="1275" spans="1:54" x14ac:dyDescent="0.25">
      <c r="A1275" s="40">
        <v>36164</v>
      </c>
      <c r="B1275" s="42">
        <v>1275.089966</v>
      </c>
      <c r="C1275" s="39">
        <f>IF(ISBLANK(B1276), "", GSPC[[#This Row],[Adj Close]]/B1276-1)</f>
        <v>3.7307897420464808E-2</v>
      </c>
      <c r="P1275" s="40">
        <v>36164</v>
      </c>
      <c r="Q1275" s="38">
        <v>2.4101620000000001</v>
      </c>
      <c r="R1275" s="39">
        <f>IF(ISBLANK(Q1276),"",Long4[[#This Row],[Adj Close]]/Q1276-1)</f>
        <v>3.3472392490719649E-2</v>
      </c>
      <c r="AE1275" s="32">
        <v>36164</v>
      </c>
      <c r="AF1275" s="47">
        <v>9.1430559999999996</v>
      </c>
      <c r="AG1275" s="36">
        <f>IF(ISBLANK(AF1276),"",Short0[[#This Row],[Adj Close]]/AF1276-1)</f>
        <v>-2.4754125278414474E-3</v>
      </c>
      <c r="AH1275" s="40">
        <v>36164</v>
      </c>
      <c r="AI1275" s="42">
        <v>9.7740150000000003</v>
      </c>
      <c r="AJ1275" s="39">
        <f>IF(ISBLANK(AH1276),"",Short1[[#This Row],[Adj Close]]/AH1276-1)</f>
        <v>-0.99972967848549377</v>
      </c>
      <c r="AN1275" s="40">
        <v>36164</v>
      </c>
      <c r="AO1275" s="42">
        <v>11.360937</v>
      </c>
      <c r="AP1275" s="39">
        <f>IF(ISBLANK(AO1276),"",Short3[[#This Row],[Adj Close]]/AO1276-1)</f>
        <v>-5.4264979756613263E-2</v>
      </c>
      <c r="AT1275" s="40">
        <v>36164</v>
      </c>
      <c r="AU1275" s="42">
        <v>15.401973999999999</v>
      </c>
      <c r="AV1275" s="39">
        <f>IF(ISBLANK(AU1276),"",Short5[[#This Row],[Adj Close]]/AU1276-1)</f>
        <v>-3.5087490685715594E-2</v>
      </c>
      <c r="AZ1275" s="40">
        <v>36164</v>
      </c>
      <c r="BA1275" s="42">
        <v>4.0807570000000002</v>
      </c>
      <c r="BB1275" s="39">
        <f>IF(ISBLANK(BA1276),"",Short7[[#This Row],[Adj Close]]/BA1276-1)</f>
        <v>6.3491984894960662E-2</v>
      </c>
    </row>
    <row r="1276" spans="1:54" x14ac:dyDescent="0.25">
      <c r="A1276" s="40">
        <v>36157</v>
      </c>
      <c r="B1276" s="42">
        <v>1229.2299800000001</v>
      </c>
      <c r="C1276" s="39">
        <f>IF(ISBLANK(B1277), "", GSPC[[#This Row],[Adj Close]]/B1277-1)</f>
        <v>2.4137913768780273E-3</v>
      </c>
      <c r="P1276" s="40">
        <v>36157</v>
      </c>
      <c r="Q1276" s="38">
        <v>2.3321010000000002</v>
      </c>
      <c r="R1276" s="39">
        <f>IF(ISBLANK(Q1277),"",Long4[[#This Row],[Adj Close]]/Q1277-1)</f>
        <v>5.2863465955879319E-2</v>
      </c>
      <c r="AE1276" s="32">
        <v>36157</v>
      </c>
      <c r="AF1276" s="47">
        <v>9.1657449999999994</v>
      </c>
      <c r="AG1276" s="36">
        <f>IF(ISBLANK(AF1277),"",Short0[[#This Row],[Adj Close]]/AF1277-1)</f>
        <v>4.6632031462410461E-2</v>
      </c>
      <c r="AH1276" s="40">
        <v>36157</v>
      </c>
      <c r="AI1276" s="42">
        <v>8.5927360000000004</v>
      </c>
      <c r="AJ1276" s="39">
        <f>IF(ISBLANK(AH1277),"",Short1[[#This Row],[Adj Close]]/AH1277-1)</f>
        <v>-0.99976230329183957</v>
      </c>
      <c r="AN1276" s="40">
        <v>36157</v>
      </c>
      <c r="AO1276" s="42">
        <v>12.012812</v>
      </c>
      <c r="AP1276" s="39">
        <f>IF(ISBLANK(AO1277),"",Short3[[#This Row],[Adj Close]]/AO1277-1)</f>
        <v>0.16397228010845555</v>
      </c>
      <c r="AT1276" s="40">
        <v>36157</v>
      </c>
      <c r="AU1276" s="42">
        <v>15.962042</v>
      </c>
      <c r="AV1276" s="39">
        <f>IF(ISBLANK(AU1277),"",Short5[[#This Row],[Adj Close]]/AU1277-1)</f>
        <v>8.9171911502592849E-2</v>
      </c>
      <c r="AZ1276" s="40">
        <v>36157</v>
      </c>
      <c r="BA1276" s="42">
        <v>3.8371300000000002</v>
      </c>
      <c r="BB1276" s="39">
        <f>IF(ISBLANK(BA1277),"",Short7[[#This Row],[Adj Close]]/BA1277-1)</f>
        <v>-9.3525101676721012E-2</v>
      </c>
    </row>
    <row r="1277" spans="1:54" x14ac:dyDescent="0.25">
      <c r="A1277" s="40">
        <v>36150</v>
      </c>
      <c r="B1277" s="42">
        <v>1226.2700199999999</v>
      </c>
      <c r="C1277" s="39">
        <f>IF(ISBLANK(B1278), "", GSPC[[#This Row],[Adj Close]]/B1278-1)</f>
        <v>3.2187731005577147E-2</v>
      </c>
      <c r="P1277" s="40">
        <v>36150</v>
      </c>
      <c r="Q1277" s="38">
        <v>2.2150080000000001</v>
      </c>
      <c r="R1277" s="39">
        <f>IF(ISBLANK(Q1278),"",Long4[[#This Row],[Adj Close]]/Q1278-1)</f>
        <v>-4.2193494376852936E-2</v>
      </c>
      <c r="AE1277" s="32">
        <v>36150</v>
      </c>
      <c r="AF1277" s="47">
        <v>8.7573709999999991</v>
      </c>
      <c r="AG1277" s="36">
        <f>IF(ISBLANK(AF1278),"",Short0[[#This Row],[Adj Close]]/AF1278-1)</f>
        <v>2.6595877495971587E-2</v>
      </c>
      <c r="AH1277" s="40">
        <v>36150</v>
      </c>
      <c r="AI1277" s="42">
        <v>8.1377220000000001</v>
      </c>
      <c r="AJ1277" s="39">
        <f>IF(ISBLANK(AH1278),"",Short1[[#This Row],[Adj Close]]/AH1278-1)</f>
        <v>-0.99977484652629833</v>
      </c>
      <c r="AN1277" s="40">
        <v>36150</v>
      </c>
      <c r="AO1277" s="42">
        <v>10.320531000000001</v>
      </c>
      <c r="AP1277" s="39">
        <f>IF(ISBLANK(AO1278),"",Short3[[#This Row],[Adj Close]]/AO1278-1)</f>
        <v>-9.9792151655586192E-2</v>
      </c>
      <c r="AT1277" s="40">
        <v>36150</v>
      </c>
      <c r="AU1277" s="42">
        <v>14.655208999999999</v>
      </c>
      <c r="AV1277" s="39">
        <f>IF(ISBLANK(AU1278),"",Short5[[#This Row],[Adj Close]]/AU1278-1)</f>
        <v>1.6180933791434482E-2</v>
      </c>
      <c r="AZ1277" s="40">
        <v>36150</v>
      </c>
      <c r="BA1277" s="42">
        <v>4.2330240000000003</v>
      </c>
      <c r="BB1277" s="39">
        <f>IF(ISBLANK(BA1278),"",Short7[[#This Row],[Adj Close]]/BA1278-1)</f>
        <v>2.2058766717918399E-2</v>
      </c>
    </row>
    <row r="1278" spans="1:54" x14ac:dyDescent="0.25">
      <c r="A1278" s="40">
        <v>36143</v>
      </c>
      <c r="B1278" s="42">
        <v>1188.030029</v>
      </c>
      <c r="C1278" s="39">
        <f>IF(ISBLANK(B1279), "", GSPC[[#This Row],[Adj Close]]/B1279-1)</f>
        <v>1.849190604151385E-2</v>
      </c>
      <c r="P1278" s="40">
        <v>36143</v>
      </c>
      <c r="Q1278" s="38">
        <v>2.3125840000000002</v>
      </c>
      <c r="R1278" s="39">
        <f>IF(ISBLANK(Q1279),"",Long4[[#This Row],[Adj Close]]/Q1279-1)</f>
        <v>-7.7688125815011944E-4</v>
      </c>
      <c r="AE1278" s="32">
        <v>36143</v>
      </c>
      <c r="AF1278" s="47">
        <v>8.5304950000000002</v>
      </c>
      <c r="AG1278" s="36">
        <f>IF(ISBLANK(AF1279),"",Short0[[#This Row],[Adj Close]]/AF1279-1)</f>
        <v>-2.5906861773927203E-2</v>
      </c>
      <c r="AH1278" s="40">
        <v>36143</v>
      </c>
      <c r="AI1278" s="42">
        <v>7.2189439999999996</v>
      </c>
      <c r="AJ1278" s="39">
        <f>IF(ISBLANK(AH1279),"",Short1[[#This Row],[Adj Close]]/AH1279-1)</f>
        <v>-0.99980022847022365</v>
      </c>
      <c r="AN1278" s="40">
        <v>36143</v>
      </c>
      <c r="AO1278" s="42">
        <v>11.464608999999999</v>
      </c>
      <c r="AP1278" s="39">
        <f>IF(ISBLANK(AO1279),"",Short3[[#This Row],[Adj Close]]/AO1279-1)</f>
        <v>6.4159150544623955E-2</v>
      </c>
      <c r="AT1278" s="40">
        <v>36143</v>
      </c>
      <c r="AU1278" s="42">
        <v>14.421849999999999</v>
      </c>
      <c r="AV1278" s="39">
        <f>IF(ISBLANK(AU1279),"",Short5[[#This Row],[Adj Close]]/AU1279-1)</f>
        <v>-5.1202693028181812E-2</v>
      </c>
      <c r="AZ1278" s="40">
        <v>36143</v>
      </c>
      <c r="BA1278" s="42">
        <v>4.1416639999999996</v>
      </c>
      <c r="BB1278" s="39">
        <f>IF(ISBLANK(BA1279),"",Short7[[#This Row],[Adj Close]]/BA1279-1)</f>
        <v>-2.8570825441687875E-2</v>
      </c>
    </row>
    <row r="1279" spans="1:54" x14ac:dyDescent="0.25">
      <c r="A1279" s="40">
        <v>36136</v>
      </c>
      <c r="B1279" s="42">
        <v>1166.459961</v>
      </c>
      <c r="C1279" s="39">
        <f>IF(ISBLANK(B1280), "", GSPC[[#This Row],[Adj Close]]/B1280-1)</f>
        <v>-8.7360241747201917E-3</v>
      </c>
      <c r="P1279" s="40">
        <v>36136</v>
      </c>
      <c r="Q1279" s="38">
        <v>2.3143820000000002</v>
      </c>
      <c r="R1279" s="39">
        <f>IF(ISBLANK(Q1280),"",Long4[[#This Row],[Adj Close]]/Q1280-1)</f>
        <v>-2.6530448289916464E-2</v>
      </c>
      <c r="AE1279" s="32">
        <v>36136</v>
      </c>
      <c r="AF1279" s="47">
        <v>8.7573709999999991</v>
      </c>
      <c r="AG1279" s="36">
        <f>IF(ISBLANK(AF1280),"",Short0[[#This Row],[Adj Close]]/AF1280-1)</f>
        <v>2.387263035613385E-2</v>
      </c>
      <c r="AH1279" s="40">
        <v>36136</v>
      </c>
      <c r="AI1279" s="42">
        <v>6.9389419999999999</v>
      </c>
      <c r="AJ1279" s="39">
        <f>IF(ISBLANK(AH1280),"",Short1[[#This Row],[Adj Close]]/AH1280-1)</f>
        <v>-0.999807939826732</v>
      </c>
      <c r="AN1279" s="40">
        <v>36136</v>
      </c>
      <c r="AO1279" s="42">
        <v>10.773396999999999</v>
      </c>
      <c r="AP1279" s="39">
        <f>IF(ISBLANK(AO1280),"",Short3[[#This Row],[Adj Close]]/AO1280-1)</f>
        <v>-0.17818175465956376</v>
      </c>
      <c r="AT1279" s="40">
        <v>36136</v>
      </c>
      <c r="AU1279" s="42">
        <v>15.200138000000001</v>
      </c>
      <c r="AV1279" s="39">
        <f>IF(ISBLANK(AU1280),"",Short5[[#This Row],[Adj Close]]/AU1280-1)</f>
        <v>-5.4913268561490258E-2</v>
      </c>
      <c r="AZ1279" s="40">
        <v>36136</v>
      </c>
      <c r="BA1279" s="42">
        <v>4.2634749999999997</v>
      </c>
      <c r="BB1279" s="39">
        <f>IF(ISBLANK(BA1280),"",Short7[[#This Row],[Adj Close]]/BA1280-1)</f>
        <v>-2.7778094493180805E-2</v>
      </c>
    </row>
    <row r="1280" spans="1:54" x14ac:dyDescent="0.25">
      <c r="A1280" s="40">
        <v>36129</v>
      </c>
      <c r="B1280" s="42">
        <v>1176.73999</v>
      </c>
      <c r="C1280" s="39">
        <f>IF(ISBLANK(B1281), "", GSPC[[#This Row],[Adj Close]]/B1281-1)</f>
        <v>-1.3075211204372383E-2</v>
      </c>
      <c r="P1280" s="40">
        <v>36129</v>
      </c>
      <c r="Q1280" s="38">
        <v>2.3774570000000002</v>
      </c>
      <c r="R1280" s="39">
        <f>IF(ISBLANK(Q1281),"",Long4[[#This Row],[Adj Close]]/Q1281-1)</f>
        <v>-3.3530492613640939E-2</v>
      </c>
      <c r="AE1280" s="32">
        <v>36129</v>
      </c>
      <c r="AF1280" s="47">
        <v>8.5531839999999999</v>
      </c>
      <c r="AG1280" s="36">
        <f>IF(ISBLANK(AF1281),"",Short0[[#This Row],[Adj Close]]/AF1281-1)</f>
        <v>1.0723745588592459E-2</v>
      </c>
      <c r="AH1280" s="40">
        <v>36129</v>
      </c>
      <c r="AI1280" s="42">
        <v>7.5602080000000003</v>
      </c>
      <c r="AJ1280" s="39">
        <f>IF(ISBLANK(AH1281),"",Short1[[#This Row],[Adj Close]]/AH1281-1)</f>
        <v>-0.99979070350478938</v>
      </c>
      <c r="AN1280" s="40">
        <v>36129</v>
      </c>
      <c r="AO1280" s="42">
        <v>13.109221</v>
      </c>
      <c r="AP1280" s="39">
        <f>IF(ISBLANK(AO1281),"",Short3[[#This Row],[Adj Close]]/AO1281-1)</f>
        <v>1.8215742219276354E-3</v>
      </c>
      <c r="AT1280" s="40">
        <v>36129</v>
      </c>
      <c r="AU1280" s="42">
        <v>16.083326</v>
      </c>
      <c r="AV1280" s="39">
        <f>IF(ISBLANK(AU1281),"",Short5[[#This Row],[Adj Close]]/AU1281-1)</f>
        <v>-9.1863463708108939E-2</v>
      </c>
      <c r="AZ1280" s="40">
        <v>36129</v>
      </c>
      <c r="BA1280" s="42">
        <v>4.3852900000000004</v>
      </c>
      <c r="BB1280" s="39">
        <f>IF(ISBLANK(BA1281),"",Short7[[#This Row],[Adj Close]]/BA1281-1)</f>
        <v>0.12499987173027671</v>
      </c>
    </row>
    <row r="1281" spans="1:54" x14ac:dyDescent="0.25">
      <c r="A1281" s="40">
        <v>36122</v>
      </c>
      <c r="B1281" s="42">
        <v>1192.329956</v>
      </c>
      <c r="C1281" s="39">
        <f>IF(ISBLANK(B1282), "", GSPC[[#This Row],[Adj Close]]/B1282-1)</f>
        <v>2.4734567305235045E-2</v>
      </c>
      <c r="P1281" s="40">
        <v>36122</v>
      </c>
      <c r="Q1281" s="38">
        <v>2.45994</v>
      </c>
      <c r="R1281" s="39">
        <f>IF(ISBLANK(Q1282),"",Long4[[#This Row],[Adj Close]]/Q1282-1)</f>
        <v>-1.5534129782980077E-2</v>
      </c>
      <c r="AE1281" s="32">
        <v>36122</v>
      </c>
      <c r="AF1281" s="47">
        <v>8.4624349999999993</v>
      </c>
      <c r="AG1281" s="36">
        <f>IF(ISBLANK(AF1282),"",Short0[[#This Row],[Adj Close]]/AF1282-1)</f>
        <v>1.3587506900532675E-2</v>
      </c>
      <c r="AH1281" s="40">
        <v>36122</v>
      </c>
      <c r="AI1281" s="42">
        <v>8.0677190000000003</v>
      </c>
      <c r="AJ1281" s="39">
        <f>IF(ISBLANK(AH1282),"",Short1[[#This Row],[Adj Close]]/AH1282-1)</f>
        <v>-0.99977661030042919</v>
      </c>
      <c r="AN1281" s="40">
        <v>36122</v>
      </c>
      <c r="AO1281" s="42">
        <v>13.085385</v>
      </c>
      <c r="AP1281" s="39">
        <f>IF(ISBLANK(AO1282),"",Short3[[#This Row],[Adj Close]]/AO1282-1)</f>
        <v>9.1912755686724967E-3</v>
      </c>
      <c r="AT1281" s="40">
        <v>36122</v>
      </c>
      <c r="AU1281" s="42">
        <v>17.710251</v>
      </c>
      <c r="AV1281" s="39">
        <f>IF(ISBLANK(AU1282),"",Short5[[#This Row],[Adj Close]]/AU1282-1)</f>
        <v>-8.8516364476296072E-2</v>
      </c>
      <c r="AZ1281" s="40">
        <v>36122</v>
      </c>
      <c r="BA1281" s="42">
        <v>3.8980359999999998</v>
      </c>
      <c r="BB1281" s="39">
        <f>IF(ISBLANK(BA1282),"",Short7[[#This Row],[Adj Close]]/BA1282-1)</f>
        <v>-1.5384910723667766E-2</v>
      </c>
    </row>
    <row r="1282" spans="1:54" x14ac:dyDescent="0.25">
      <c r="A1282" s="40">
        <v>36115</v>
      </c>
      <c r="B1282" s="42">
        <v>1163.5500489999999</v>
      </c>
      <c r="C1282" s="39">
        <f>IF(ISBLANK(B1283), "", GSPC[[#This Row],[Adj Close]]/B1283-1)</f>
        <v>3.3605229519375612E-2</v>
      </c>
      <c r="P1282" s="40">
        <v>36115</v>
      </c>
      <c r="Q1282" s="38">
        <v>2.4987560000000002</v>
      </c>
      <c r="R1282" s="39">
        <f>IF(ISBLANK(Q1283),"",Long4[[#This Row],[Adj Close]]/Q1283-1)</f>
        <v>2.1825193169991763E-2</v>
      </c>
      <c r="AE1282" s="32">
        <v>36115</v>
      </c>
      <c r="AF1282" s="47">
        <v>8.3489930000000001</v>
      </c>
      <c r="AG1282" s="36">
        <f>IF(ISBLANK(AF1283),"",Short0[[#This Row],[Adj Close]]/AF1283-1)</f>
        <v>4.5454061653166233E-2</v>
      </c>
      <c r="AH1282" s="40">
        <v>36115</v>
      </c>
      <c r="AI1282" s="42">
        <v>6.956442</v>
      </c>
      <c r="AJ1282" s="39">
        <f>IF(ISBLANK(AH1283),"",Short1[[#This Row],[Adj Close]]/AH1283-1)</f>
        <v>-0.99980734346959121</v>
      </c>
      <c r="AN1282" s="40">
        <v>36115</v>
      </c>
      <c r="AO1282" s="42">
        <v>12.966208999999999</v>
      </c>
      <c r="AP1282" s="39">
        <f>IF(ISBLANK(AO1283),"",Short3[[#This Row],[Adj Close]]/AO1283-1)</f>
        <v>-3.2028471610582976E-2</v>
      </c>
      <c r="AT1282" s="40">
        <v>36115</v>
      </c>
      <c r="AU1282" s="42">
        <v>19.430136000000001</v>
      </c>
      <c r="AV1282" s="39">
        <f>IF(ISBLANK(AU1283),"",Short5[[#This Row],[Adj Close]]/AU1283-1)</f>
        <v>9.6612420575474811E-3</v>
      </c>
      <c r="AZ1282" s="40">
        <v>36115</v>
      </c>
      <c r="BA1282" s="42">
        <v>3.9589439999999998</v>
      </c>
      <c r="BB1282" s="39">
        <f>IF(ISBLANK(BA1283),"",Short7[[#This Row],[Adj Close]]/BA1283-1)</f>
        <v>-3.7036550562133841E-2</v>
      </c>
    </row>
    <row r="1283" spans="1:54" x14ac:dyDescent="0.25">
      <c r="A1283" s="40">
        <v>36108</v>
      </c>
      <c r="B1283" s="42">
        <v>1125.719971</v>
      </c>
      <c r="C1283" s="39">
        <f>IF(ISBLANK(B1284), "", GSPC[[#This Row],[Adj Close]]/B1284-1)</f>
        <v>-1.3400442472892959E-2</v>
      </c>
      <c r="P1283" s="40">
        <v>36108</v>
      </c>
      <c r="Q1283" s="38">
        <v>2.4453849999999999</v>
      </c>
      <c r="R1283" s="39">
        <f>IF(ISBLANK(Q1284),"",Long4[[#This Row],[Adj Close]]/Q1284-1)</f>
        <v>-5.6179545439633438E-2</v>
      </c>
      <c r="AE1283" s="32">
        <v>36108</v>
      </c>
      <c r="AF1283" s="47">
        <v>7.9859970000000002</v>
      </c>
      <c r="AG1283" s="36">
        <f>IF(ISBLANK(AF1284),"",Short0[[#This Row],[Adj Close]]/AF1284-1)</f>
        <v>-3.7701602553983804E-2</v>
      </c>
      <c r="AH1283" s="40">
        <v>36108</v>
      </c>
      <c r="AI1283" s="42">
        <v>6.2476719999999997</v>
      </c>
      <c r="AJ1283" s="39">
        <f>IF(ISBLANK(AH1284),"",Short1[[#This Row],[Adj Close]]/AH1284-1)</f>
        <v>-0.99982693908755993</v>
      </c>
      <c r="AN1283" s="40">
        <v>36108</v>
      </c>
      <c r="AO1283" s="42">
        <v>13.395238000000001</v>
      </c>
      <c r="AP1283" s="39">
        <f>IF(ISBLANK(AO1284),"",Short3[[#This Row],[Adj Close]]/AO1284-1)</f>
        <v>3.8816779629037068E-2</v>
      </c>
      <c r="AT1283" s="40">
        <v>36108</v>
      </c>
      <c r="AU1283" s="42">
        <v>19.244212999999998</v>
      </c>
      <c r="AV1283" s="39">
        <f>IF(ISBLANK(AU1284),"",Short5[[#This Row],[Adj Close]]/AU1284-1)</f>
        <v>-2.3584803466144444E-2</v>
      </c>
      <c r="AZ1283" s="40">
        <v>36108</v>
      </c>
      <c r="BA1283" s="42">
        <v>4.1112089999999997</v>
      </c>
      <c r="BB1283" s="39">
        <f>IF(ISBLANK(BA1284),"",Short7[[#This Row],[Adj Close]]/BA1284-1)</f>
        <v>5.0583362273376231E-2</v>
      </c>
    </row>
    <row r="1284" spans="1:54" x14ac:dyDescent="0.25">
      <c r="A1284" s="40">
        <v>36101</v>
      </c>
      <c r="B1284" s="42">
        <v>1141.01001</v>
      </c>
      <c r="C1284" s="39">
        <f>IF(ISBLANK(B1285), "", GSPC[[#This Row],[Adj Close]]/B1285-1)</f>
        <v>3.8537471947310165E-2</v>
      </c>
      <c r="P1284" s="40">
        <v>36101</v>
      </c>
      <c r="Q1284" s="38">
        <v>2.5909430000000002</v>
      </c>
      <c r="R1284" s="39">
        <f>IF(ISBLANK(Q1285),"",Long4[[#This Row],[Adj Close]]/Q1285-1)</f>
        <v>5.1181621484336803E-2</v>
      </c>
      <c r="AE1284" s="32">
        <v>36101</v>
      </c>
      <c r="AF1284" s="47">
        <v>8.2988780000000002</v>
      </c>
      <c r="AG1284" s="36">
        <f>IF(ISBLANK(AF1285),"",Short0[[#This Row],[Adj Close]]/AF1285-1)</f>
        <v>0.12962989682498427</v>
      </c>
      <c r="AH1284" s="40">
        <v>36101</v>
      </c>
      <c r="AI1284" s="42">
        <v>6.5801800000000004</v>
      </c>
      <c r="AJ1284" s="39">
        <f>IF(ISBLANK(AH1285),"",Short1[[#This Row],[Adj Close]]/AH1285-1)</f>
        <v>-0.9998176932454147</v>
      </c>
      <c r="AN1284" s="40">
        <v>36101</v>
      </c>
      <c r="AO1284" s="42">
        <v>12.894707</v>
      </c>
      <c r="AP1284" s="39">
        <f>IF(ISBLANK(AO1285),"",Short3[[#This Row],[Adj Close]]/AO1285-1)</f>
        <v>-1.8148859020409414E-2</v>
      </c>
      <c r="AT1284" s="40">
        <v>36101</v>
      </c>
      <c r="AU1284" s="42">
        <v>19.709047000000002</v>
      </c>
      <c r="AV1284" s="39">
        <f>IF(ISBLANK(AU1285),"",Short5[[#This Row],[Adj Close]]/AU1285-1)</f>
        <v>1.9231095425949807E-2</v>
      </c>
      <c r="AZ1284" s="40">
        <v>36101</v>
      </c>
      <c r="BA1284" s="42">
        <v>3.9132630000000002</v>
      </c>
      <c r="BB1284" s="39">
        <f>IF(ISBLANK(BA1285),"",Short7[[#This Row],[Adj Close]]/BA1285-1)</f>
        <v>-6.8840495220781506E-2</v>
      </c>
    </row>
    <row r="1285" spans="1:54" x14ac:dyDescent="0.25">
      <c r="A1285" s="40">
        <v>36094</v>
      </c>
      <c r="B1285" s="42">
        <v>1098.670044</v>
      </c>
      <c r="C1285" s="39">
        <f>IF(ISBLANK(B1286), "", GSPC[[#This Row],[Adj Close]]/B1286-1)</f>
        <v>2.6151847767583503E-2</v>
      </c>
      <c r="P1285" s="40">
        <v>36094</v>
      </c>
      <c r="Q1285" s="38">
        <v>2.464791</v>
      </c>
      <c r="R1285" s="39">
        <f>IF(ISBLANK(Q1286),"",Long4[[#This Row],[Adj Close]]/Q1286-1)</f>
        <v>-1.7408688996435995E-2</v>
      </c>
      <c r="AE1285" s="32">
        <v>36094</v>
      </c>
      <c r="AF1285" s="47">
        <v>7.346546</v>
      </c>
      <c r="AG1285" s="36">
        <f>IF(ISBLANK(AF1286),"",Short0[[#This Row],[Adj Close]]/AF1286-1)</f>
        <v>-4.7058898305029739E-2</v>
      </c>
      <c r="AH1285" s="40">
        <v>36094</v>
      </c>
      <c r="AI1285" s="42">
        <v>6.7201820000000003</v>
      </c>
      <c r="AJ1285" s="39">
        <f>IF(ISBLANK(AH1286),"",Short1[[#This Row],[Adj Close]]/AH1286-1)</f>
        <v>-0.99981377831352014</v>
      </c>
      <c r="AN1285" s="40">
        <v>36094</v>
      </c>
      <c r="AO1285" s="42">
        <v>13.133057000000001</v>
      </c>
      <c r="AP1285" s="39">
        <f>IF(ISBLANK(AO1286),"",Short3[[#This Row],[Adj Close]]/AO1286-1)</f>
        <v>5.1526496302979341E-2</v>
      </c>
      <c r="AT1285" s="40">
        <v>36094</v>
      </c>
      <c r="AU1285" s="42">
        <v>19.337171999999999</v>
      </c>
      <c r="AV1285" s="39">
        <f>IF(ISBLANK(AU1286),"",Short5[[#This Row],[Adj Close]]/AU1286-1)</f>
        <v>0.10933320299343485</v>
      </c>
      <c r="AZ1285" s="40">
        <v>36094</v>
      </c>
      <c r="BA1285" s="42">
        <v>4.2025699999999997</v>
      </c>
      <c r="BB1285" s="39">
        <f>IF(ISBLANK(BA1286),"",Short7[[#This Row],[Adj Close]]/BA1286-1)</f>
        <v>2.9850588996110261E-2</v>
      </c>
    </row>
    <row r="1286" spans="1:54" x14ac:dyDescent="0.25">
      <c r="A1286" s="40">
        <v>36087</v>
      </c>
      <c r="B1286" s="42">
        <v>1070.670044</v>
      </c>
      <c r="C1286" s="39">
        <f>IF(ISBLANK(B1287), "", GSPC[[#This Row],[Adj Close]]/B1287-1)</f>
        <v>1.348895269541095E-2</v>
      </c>
      <c r="P1286" s="40">
        <v>36087</v>
      </c>
      <c r="Q1286" s="38">
        <v>2.5084599999999999</v>
      </c>
      <c r="R1286" s="39">
        <f>IF(ISBLANK(Q1287),"",Long4[[#This Row],[Adj Close]]/Q1287-1)</f>
        <v>2.1739759120552593E-2</v>
      </c>
      <c r="AE1286" s="32">
        <v>36087</v>
      </c>
      <c r="AF1286" s="47">
        <v>7.7093389999999999</v>
      </c>
      <c r="AG1286" s="36">
        <f>IF(ISBLANK(AF1287),"",Short0[[#This Row],[Adj Close]]/AF1287-1)</f>
        <v>0.18055530671419917</v>
      </c>
      <c r="AH1286" s="40">
        <v>36087</v>
      </c>
      <c r="AI1286" s="42">
        <v>6.0814170000000001</v>
      </c>
      <c r="AJ1286" s="39">
        <f>IF(ISBLANK(AH1287),"",Short1[[#This Row],[Adj Close]]/AH1287-1)</f>
        <v>-0.99983144631374721</v>
      </c>
      <c r="AN1286" s="40">
        <v>36087</v>
      </c>
      <c r="AO1286" s="42">
        <v>12.489516</v>
      </c>
      <c r="AP1286" s="39">
        <f>IF(ISBLANK(AO1287),"",Short3[[#This Row],[Adj Close]]/AO1287-1)</f>
        <v>6.0728868723218588E-2</v>
      </c>
      <c r="AT1286" s="40">
        <v>36087</v>
      </c>
      <c r="AU1286" s="42">
        <v>17.431346999999999</v>
      </c>
      <c r="AV1286" s="39">
        <f>IF(ISBLANK(AU1287),"",Short5[[#This Row],[Adj Close]]/AU1287-1)</f>
        <v>0.15030697558766026</v>
      </c>
      <c r="AZ1286" s="40">
        <v>36087</v>
      </c>
      <c r="BA1286" s="42">
        <v>4.0807570000000002</v>
      </c>
      <c r="BB1286" s="39">
        <f>IF(ISBLANK(BA1287),"",Short7[[#This Row],[Adj Close]]/BA1287-1)</f>
        <v>4.6875144303438976E-2</v>
      </c>
    </row>
    <row r="1287" spans="1:54" x14ac:dyDescent="0.25">
      <c r="A1287" s="40">
        <v>36080</v>
      </c>
      <c r="B1287" s="42">
        <v>1056.420044</v>
      </c>
      <c r="C1287" s="39">
        <f>IF(ISBLANK(B1288), "", GSPC[[#This Row],[Adj Close]]/B1288-1)</f>
        <v>7.3172246672981611E-2</v>
      </c>
      <c r="P1287" s="40">
        <v>36080</v>
      </c>
      <c r="Q1287" s="38">
        <v>2.4550869999999998</v>
      </c>
      <c r="R1287" s="39">
        <f>IF(ISBLANK(Q1288),"",Long4[[#This Row],[Adj Close]]/Q1288-1)</f>
        <v>3.6884759516723209E-2</v>
      </c>
      <c r="AE1287" s="32">
        <v>36080</v>
      </c>
      <c r="AF1287" s="47">
        <v>6.530265</v>
      </c>
      <c r="AG1287" s="36">
        <f>IF(ISBLANK(AF1288),"",Short0[[#This Row],[Adj Close]]/AF1288-1)</f>
        <v>0.17073248127307417</v>
      </c>
      <c r="AH1287" s="40">
        <v>36080</v>
      </c>
      <c r="AI1287" s="42">
        <v>5.7401580000000001</v>
      </c>
      <c r="AJ1287" s="39">
        <f>IF(ISBLANK(AH1288),"",Short1[[#This Row],[Adj Close]]/AH1288-1)</f>
        <v>-0.99984087383915943</v>
      </c>
      <c r="AN1287" s="40">
        <v>36080</v>
      </c>
      <c r="AO1287" s="42">
        <v>11.774466</v>
      </c>
      <c r="AP1287" s="39">
        <f>IF(ISBLANK(AO1288),"",Short3[[#This Row],[Adj Close]]/AO1288-1)</f>
        <v>7.8602792897222828E-2</v>
      </c>
      <c r="AT1287" s="40">
        <v>36080</v>
      </c>
      <c r="AU1287" s="42">
        <v>15.153648</v>
      </c>
      <c r="AV1287" s="39">
        <f>IF(ISBLANK(AU1288),"",Short5[[#This Row],[Adj Close]]/AU1288-1)</f>
        <v>7.5907865385846929E-2</v>
      </c>
      <c r="AZ1287" s="40">
        <v>36080</v>
      </c>
      <c r="BA1287" s="42">
        <v>3.8980359999999998</v>
      </c>
      <c r="BB1287" s="39">
        <f>IF(ISBLANK(BA1288),"",Short7[[#This Row],[Adj Close]]/BA1288-1)</f>
        <v>3.2257893667826387E-2</v>
      </c>
    </row>
    <row r="1288" spans="1:54" x14ac:dyDescent="0.25">
      <c r="A1288" s="40">
        <v>36073</v>
      </c>
      <c r="B1288" s="42">
        <v>984.39001499999995</v>
      </c>
      <c r="C1288" s="39">
        <f>IF(ISBLANK(B1289), "", GSPC[[#This Row],[Adj Close]]/B1289-1)</f>
        <v>-1.8162738316283455E-2</v>
      </c>
      <c r="P1288" s="40">
        <v>36073</v>
      </c>
      <c r="Q1288" s="38">
        <v>2.367753</v>
      </c>
      <c r="R1288" s="39">
        <f>IF(ISBLANK(Q1289),"",Long4[[#This Row],[Adj Close]]/Q1289-1)</f>
        <v>-3.936966663704955E-2</v>
      </c>
      <c r="AE1288" s="32">
        <v>36073</v>
      </c>
      <c r="AF1288" s="47">
        <v>5.5779310000000004</v>
      </c>
      <c r="AG1288" s="36">
        <f>IF(ISBLANK(AF1289),"",Short0[[#This Row],[Adj Close]]/AF1289-1)</f>
        <v>-0.19869758734311516</v>
      </c>
      <c r="AH1288" s="40">
        <v>36073</v>
      </c>
      <c r="AI1288" s="42">
        <v>4.71638</v>
      </c>
      <c r="AJ1288" s="39">
        <f>IF(ISBLANK(AH1289),"",Short1[[#This Row],[Adj Close]]/AH1289-1)</f>
        <v>-0.99986922919092769</v>
      </c>
      <c r="AN1288" s="40">
        <v>36073</v>
      </c>
      <c r="AO1288" s="42">
        <v>10.916406</v>
      </c>
      <c r="AP1288" s="39">
        <f>IF(ISBLANK(AO1289),"",Short3[[#This Row],[Adj Close]]/AO1289-1)</f>
        <v>-7.7161119765339126E-2</v>
      </c>
      <c r="AT1288" s="40">
        <v>36073</v>
      </c>
      <c r="AU1288" s="42">
        <v>14.084522</v>
      </c>
      <c r="AV1288" s="39">
        <f>IF(ISBLANK(AU1289),"",Short5[[#This Row],[Adj Close]]/AU1289-1)</f>
        <v>-6.5572970331556624E-3</v>
      </c>
      <c r="AZ1288" s="40">
        <v>36073</v>
      </c>
      <c r="BA1288" s="42">
        <v>3.7762229999999999</v>
      </c>
      <c r="BB1288" s="39">
        <f>IF(ISBLANK(BA1289),"",Short7[[#This Row],[Adj Close]]/BA1289-1)</f>
        <v>-6.0605992760923932E-2</v>
      </c>
    </row>
    <row r="1289" spans="1:54" x14ac:dyDescent="0.25">
      <c r="A1289" s="40">
        <v>36066</v>
      </c>
      <c r="B1289" s="42">
        <v>1002.599976</v>
      </c>
      <c r="C1289" s="39">
        <f>IF(ISBLANK(B1290), "", GSPC[[#This Row],[Adj Close]]/B1290-1)</f>
        <v>-4.0344603015075364E-2</v>
      </c>
      <c r="P1289" s="40">
        <v>36066</v>
      </c>
      <c r="Q1289" s="38">
        <v>2.464791</v>
      </c>
      <c r="R1289" s="39">
        <f>IF(ISBLANK(Q1290),"",Long4[[#This Row],[Adj Close]]/Q1290-1)</f>
        <v>-3.6053860413456484E-2</v>
      </c>
      <c r="AE1289" s="32">
        <v>36066</v>
      </c>
      <c r="AF1289" s="47">
        <v>6.9610810000000001</v>
      </c>
      <c r="AG1289" s="36">
        <f>IF(ISBLANK(AF1290),"",Short0[[#This Row],[Adj Close]]/AF1290-1)</f>
        <v>-0.1612021528693397</v>
      </c>
      <c r="AH1289" s="40">
        <v>36066</v>
      </c>
      <c r="AI1289" s="42">
        <v>5.4776509999999998</v>
      </c>
      <c r="AJ1289" s="39">
        <f>IF(ISBLANK(AH1290),"",Short1[[#This Row],[Adj Close]]/AH1290-1)</f>
        <v>-0.99984809198813052</v>
      </c>
      <c r="AN1289" s="40">
        <v>36066</v>
      </c>
      <c r="AO1289" s="42">
        <v>11.829157</v>
      </c>
      <c r="AP1289" s="39">
        <f>IF(ISBLANK(AO1290),"",Short3[[#This Row],[Adj Close]]/AO1290-1)</f>
        <v>0.10199561126686807</v>
      </c>
      <c r="AT1289" s="40">
        <v>36066</v>
      </c>
      <c r="AU1289" s="42">
        <v>14.177488</v>
      </c>
      <c r="AV1289" s="39">
        <f>IF(ISBLANK(AU1290),"",Short5[[#This Row],[Adj Close]]/AU1290-1)</f>
        <v>-1.6129384837977101E-2</v>
      </c>
      <c r="AZ1289" s="40">
        <v>36066</v>
      </c>
      <c r="BA1289" s="42">
        <v>4.0198499999999999</v>
      </c>
      <c r="BB1289" s="39">
        <f>IF(ISBLANK(BA1290),"",Short7[[#This Row],[Adj Close]]/BA1290-1)</f>
        <v>-8.3333143304091695E-2</v>
      </c>
    </row>
    <row r="1290" spans="1:54" x14ac:dyDescent="0.25">
      <c r="A1290" s="40">
        <v>36059</v>
      </c>
      <c r="B1290" s="42">
        <v>1044.75</v>
      </c>
      <c r="C1290" s="39">
        <f>IF(ISBLANK(B1291), "", GSPC[[#This Row],[Adj Close]]/B1291-1)</f>
        <v>2.4174310450346237E-2</v>
      </c>
      <c r="P1290" s="40">
        <v>36059</v>
      </c>
      <c r="Q1290" s="38">
        <v>2.5569799999999998</v>
      </c>
      <c r="R1290" s="39">
        <f>IF(ISBLANK(Q1291),"",Long4[[#This Row],[Adj Close]]/Q1291-1)</f>
        <v>2.5292483308292146E-2</v>
      </c>
      <c r="AE1290" s="32">
        <v>36059</v>
      </c>
      <c r="AF1290" s="47">
        <v>8.2988780000000002</v>
      </c>
      <c r="AG1290" s="36">
        <f>IF(ISBLANK(AF1291),"",Short0[[#This Row],[Adj Close]]/AF1291-1)</f>
        <v>0.19607863766960842</v>
      </c>
      <c r="AH1290" s="40">
        <v>36059</v>
      </c>
      <c r="AI1290" s="42">
        <v>6.8514390000000001</v>
      </c>
      <c r="AJ1290" s="39">
        <f>IF(ISBLANK(AH1291),"",Short1[[#This Row],[Adj Close]]/AH1291-1)</f>
        <v>-0.99980995675690665</v>
      </c>
      <c r="AN1290" s="40">
        <v>36059</v>
      </c>
      <c r="AO1290" s="42">
        <v>10.734305000000001</v>
      </c>
      <c r="AP1290" s="39">
        <f>IF(ISBLANK(AO1291),"",Short3[[#This Row],[Adj Close]]/AO1291-1)</f>
        <v>2.2675522870163167E-2</v>
      </c>
      <c r="AT1290" s="40">
        <v>36059</v>
      </c>
      <c r="AU1290" s="42">
        <v>14.409910999999999</v>
      </c>
      <c r="AV1290" s="39">
        <f>IF(ISBLANK(AU1291),"",Short5[[#This Row],[Adj Close]]/AU1291-1)</f>
        <v>-2.5157254403732177E-2</v>
      </c>
      <c r="AZ1290" s="40">
        <v>36059</v>
      </c>
      <c r="BA1290" s="42">
        <v>4.3852900000000004</v>
      </c>
      <c r="BB1290" s="39">
        <f>IF(ISBLANK(BA1291),"",Short7[[#This Row],[Adj Close]]/BA1291-1)</f>
        <v>0.12499987173027671</v>
      </c>
    </row>
    <row r="1291" spans="1:54" x14ac:dyDescent="0.25">
      <c r="A1291" s="40">
        <v>36052</v>
      </c>
      <c r="B1291" s="42">
        <v>1020.090027</v>
      </c>
      <c r="C1291" s="39">
        <f>IF(ISBLANK(B1292), "", GSPC[[#This Row],[Adj Close]]/B1292-1)</f>
        <v>1.0930994214280565E-2</v>
      </c>
      <c r="P1291" s="40">
        <v>36052</v>
      </c>
      <c r="Q1291" s="38">
        <v>2.493903</v>
      </c>
      <c r="R1291" s="39">
        <f>IF(ISBLANK(Q1292),"",Long4[[#This Row],[Adj Close]]/Q1292-1)</f>
        <v>-1.3813865351489762E-2</v>
      </c>
      <c r="AE1291" s="32">
        <v>36052</v>
      </c>
      <c r="AF1291" s="47">
        <v>6.9384050000000004</v>
      </c>
      <c r="AG1291" s="36">
        <f>IF(ISBLANK(AF1292),"",Short0[[#This Row],[Adj Close]]/AF1292-1)</f>
        <v>-9.7086561083621348E-3</v>
      </c>
      <c r="AH1291" s="40">
        <v>36052</v>
      </c>
      <c r="AI1291" s="42">
        <v>6.9651909999999999</v>
      </c>
      <c r="AJ1291" s="39">
        <f>IF(ISBLANK(AH1292),"",Short1[[#This Row],[Adj Close]]/AH1292-1)</f>
        <v>-0.9998067640172007</v>
      </c>
      <c r="AN1291" s="40">
        <v>36052</v>
      </c>
      <c r="AO1291" s="42">
        <v>10.496295999999999</v>
      </c>
      <c r="AP1291" s="39">
        <f>IF(ISBLANK(AO1292),"",Short3[[#This Row],[Adj Close]]/AO1292-1)</f>
        <v>-8.9883431009180059E-3</v>
      </c>
      <c r="AT1291" s="40">
        <v>36052</v>
      </c>
      <c r="AU1291" s="42">
        <v>14.781779999999999</v>
      </c>
      <c r="AV1291" s="39">
        <f>IF(ISBLANK(AU1292),"",Short5[[#This Row],[Adj Close]]/AU1292-1)</f>
        <v>-5.8402165847390441E-2</v>
      </c>
      <c r="AZ1291" s="40">
        <v>36052</v>
      </c>
      <c r="BA1291" s="42">
        <v>3.8980359999999998</v>
      </c>
      <c r="BB1291" s="39">
        <f>IF(ISBLANK(BA1292),"",Short7[[#This Row],[Adj Close]]/BA1292-1)</f>
        <v>-5.8823699846245359E-2</v>
      </c>
    </row>
    <row r="1292" spans="1:54" x14ac:dyDescent="0.25">
      <c r="A1292" s="40">
        <v>36045</v>
      </c>
      <c r="B1292" s="42">
        <v>1009.059998</v>
      </c>
      <c r="C1292" s="39">
        <f>IF(ISBLANK(B1293), "", GSPC[[#This Row],[Adj Close]]/B1293-1)</f>
        <v>3.6112890016641197E-2</v>
      </c>
      <c r="P1292" s="40">
        <v>36045</v>
      </c>
      <c r="Q1292" s="38">
        <v>2.5288360000000001</v>
      </c>
      <c r="R1292" s="39">
        <f>IF(ISBLANK(Q1293),"",Long4[[#This Row],[Adj Close]]/Q1293-1)</f>
        <v>3.9681916460724498E-2</v>
      </c>
      <c r="AE1292" s="32">
        <v>36045</v>
      </c>
      <c r="AF1292" s="47">
        <v>7.0064279999999997</v>
      </c>
      <c r="AG1292" s="36">
        <f>IF(ISBLANK(AF1293),"",Short0[[#This Row],[Adj Close]]/AF1293-1)</f>
        <v>6.5143617780054619E-3</v>
      </c>
      <c r="AH1292" s="40">
        <v>36045</v>
      </c>
      <c r="AI1292" s="42">
        <v>6.8776869999999999</v>
      </c>
      <c r="AJ1292" s="39">
        <f>IF(ISBLANK(AH1293),"",Short1[[#This Row],[Adj Close]]/AH1293-1)</f>
        <v>-0.99980915458682507</v>
      </c>
      <c r="AN1292" s="40">
        <v>36045</v>
      </c>
      <c r="AO1292" s="42">
        <v>10.591495999999999</v>
      </c>
      <c r="AP1292" s="39">
        <f>IF(ISBLANK(AO1293),"",Short3[[#This Row],[Adj Close]]/AO1293-1)</f>
        <v>1.3667068216091538E-2</v>
      </c>
      <c r="AT1292" s="40">
        <v>36045</v>
      </c>
      <c r="AU1292" s="42">
        <v>15.698613</v>
      </c>
      <c r="AV1292" s="39">
        <f>IF(ISBLANK(AU1293),"",Short5[[#This Row],[Adj Close]]/AU1293-1)</f>
        <v>1.8018311293018785E-2</v>
      </c>
      <c r="AZ1292" s="40">
        <v>36045</v>
      </c>
      <c r="BA1292" s="42">
        <v>4.1416639999999996</v>
      </c>
      <c r="BB1292" s="39">
        <f>IF(ISBLANK(BA1293),"",Short7[[#This Row],[Adj Close]]/BA1293-1)</f>
        <v>0</v>
      </c>
    </row>
    <row r="1293" spans="1:54" x14ac:dyDescent="0.25">
      <c r="A1293" s="40">
        <v>36038</v>
      </c>
      <c r="B1293" s="42">
        <v>973.89001499999995</v>
      </c>
      <c r="C1293" s="39">
        <f>IF(ISBLANK(B1294), "", GSPC[[#This Row],[Adj Close]]/B1294-1)</f>
        <v>-5.1842980725466115E-2</v>
      </c>
      <c r="P1293" s="40">
        <v>36038</v>
      </c>
      <c r="Q1293" s="38">
        <v>2.4323169999999998</v>
      </c>
      <c r="R1293" s="39">
        <f>IF(ISBLANK(Q1294),"",Long4[[#This Row],[Adj Close]]/Q1294-1)</f>
        <v>8.6206396082306957E-2</v>
      </c>
      <c r="AE1293" s="32">
        <v>36038</v>
      </c>
      <c r="AF1293" s="47">
        <v>6.9610810000000001</v>
      </c>
      <c r="AG1293" s="36">
        <f>IF(ISBLANK(AF1294),"",Short0[[#This Row],[Adj Close]]/AF1294-1)</f>
        <v>-0.20052066046033212</v>
      </c>
      <c r="AH1293" s="40">
        <v>36038</v>
      </c>
      <c r="AI1293" s="42">
        <v>6.4576760000000002</v>
      </c>
      <c r="AJ1293" s="39">
        <f>IF(ISBLANK(AH1294),"",Short1[[#This Row],[Adj Close]]/AH1294-1)</f>
        <v>-0.99982077444422857</v>
      </c>
      <c r="AN1293" s="40">
        <v>36038</v>
      </c>
      <c r="AO1293" s="42">
        <v>10.448693</v>
      </c>
      <c r="AP1293" s="39">
        <f>IF(ISBLANK(AO1294),"",Short3[[#This Row],[Adj Close]]/AO1294-1)</f>
        <v>7.0731864529020472E-2</v>
      </c>
      <c r="AT1293" s="40">
        <v>36038</v>
      </c>
      <c r="AU1293" s="42">
        <v>15.420757</v>
      </c>
      <c r="AV1293" s="39">
        <f>IF(ISBLANK(AU1294),"",Short5[[#This Row],[Adj Close]]/AU1294-1)</f>
        <v>0.14432978291897824</v>
      </c>
      <c r="AZ1293" s="40">
        <v>36038</v>
      </c>
      <c r="BA1293" s="42">
        <v>4.1416639999999996</v>
      </c>
      <c r="BB1293" s="39">
        <f>IF(ISBLANK(BA1294),"",Short7[[#This Row],[Adj Close]]/BA1294-1)</f>
        <v>-0.10526304419304899</v>
      </c>
    </row>
    <row r="1294" spans="1:54" x14ac:dyDescent="0.25">
      <c r="A1294" s="40">
        <v>36031</v>
      </c>
      <c r="B1294" s="42">
        <v>1027.1400149999999</v>
      </c>
      <c r="C1294" s="39">
        <f>IF(ISBLANK(B1295), "", GSPC[[#This Row],[Adj Close]]/B1295-1)</f>
        <v>-5.0035122174865276E-2</v>
      </c>
      <c r="P1294" s="40">
        <v>36031</v>
      </c>
      <c r="Q1294" s="38">
        <v>2.239277</v>
      </c>
      <c r="R1294" s="39">
        <f>IF(ISBLANK(Q1295),"",Long4[[#This Row],[Adj Close]]/Q1295-1)</f>
        <v>-3.3333146268950453E-2</v>
      </c>
      <c r="AE1294" s="32">
        <v>36031</v>
      </c>
      <c r="AF1294" s="47">
        <v>8.7070179999999997</v>
      </c>
      <c r="AG1294" s="36">
        <f>IF(ISBLANK(AF1295),"",Short0[[#This Row],[Adj Close]]/AF1295-1)</f>
        <v>-0.1111106346965256</v>
      </c>
      <c r="AH1294" s="40">
        <v>36031</v>
      </c>
      <c r="AI1294" s="42">
        <v>6.0376659999999998</v>
      </c>
      <c r="AJ1294" s="39">
        <f>IF(ISBLANK(AH1295),"",Short1[[#This Row],[Adj Close]]/AH1295-1)</f>
        <v>-0.99983239878969576</v>
      </c>
      <c r="AN1294" s="40">
        <v>36031</v>
      </c>
      <c r="AO1294" s="42">
        <v>9.7584590000000002</v>
      </c>
      <c r="AP1294" s="39">
        <f>IF(ISBLANK(AO1295),"",Short3[[#This Row],[Adj Close]]/AO1295-1)</f>
        <v>-9.2920689600682671E-2</v>
      </c>
      <c r="AT1294" s="40">
        <v>36031</v>
      </c>
      <c r="AU1294" s="42">
        <v>13.475797999999999</v>
      </c>
      <c r="AV1294" s="39">
        <f>IF(ISBLANK(AU1295),"",Short5[[#This Row],[Adj Close]]/AU1295-1)</f>
        <v>-4.9019489535423344E-2</v>
      </c>
      <c r="AZ1294" s="40">
        <v>36031</v>
      </c>
      <c r="BA1294" s="42">
        <v>4.6289179999999996</v>
      </c>
      <c r="BB1294" s="39">
        <f>IF(ISBLANK(BA1295),"",Short7[[#This Row],[Adj Close]]/BA1295-1)</f>
        <v>-1.2987262213992712E-2</v>
      </c>
    </row>
    <row r="1295" spans="1:54" x14ac:dyDescent="0.25">
      <c r="A1295" s="40">
        <v>36024</v>
      </c>
      <c r="B1295" s="42">
        <v>1081.23999</v>
      </c>
      <c r="C1295" s="39">
        <f>IF(ISBLANK(B1296), "", GSPC[[#This Row],[Adj Close]]/B1296-1)</f>
        <v>1.7398249823570966E-2</v>
      </c>
      <c r="P1295" s="40">
        <v>36024</v>
      </c>
      <c r="Q1295" s="38">
        <v>2.3164929999999999</v>
      </c>
      <c r="R1295" s="39">
        <f>IF(ISBLANK(Q1296),"",Long4[[#This Row],[Adj Close]]/Q1296-1)</f>
        <v>4.1845121464860746E-3</v>
      </c>
      <c r="AE1295" s="32">
        <v>36024</v>
      </c>
      <c r="AF1295" s="47">
        <v>9.7953899999999994</v>
      </c>
      <c r="AG1295" s="36">
        <f>IF(ISBLANK(AF1296),"",Short0[[#This Row],[Adj Close]]/AF1296-1)</f>
        <v>2.6127873384109268E-2</v>
      </c>
      <c r="AH1295" s="40">
        <v>36024</v>
      </c>
      <c r="AI1295" s="42">
        <v>7.288951</v>
      </c>
      <c r="AJ1295" s="39">
        <f>IF(ISBLANK(AH1296),"",Short1[[#This Row],[Adj Close]]/AH1296-1)</f>
        <v>-0.99979762470500044</v>
      </c>
      <c r="AN1295" s="40">
        <v>36024</v>
      </c>
      <c r="AO1295" s="42">
        <v>10.75811</v>
      </c>
      <c r="AP1295" s="39">
        <f>IF(ISBLANK(AO1296),"",Short3[[#This Row],[Adj Close]]/AO1296-1)</f>
        <v>-3.004258644731439E-2</v>
      </c>
      <c r="AT1295" s="40">
        <v>36024</v>
      </c>
      <c r="AU1295" s="42">
        <v>14.170425</v>
      </c>
      <c r="AV1295" s="39">
        <f>IF(ISBLANK(AU1296),"",Short5[[#This Row],[Adj Close]]/AU1296-1)</f>
        <v>-0.14044980726211387</v>
      </c>
      <c r="AZ1295" s="40">
        <v>36024</v>
      </c>
      <c r="BA1295" s="42">
        <v>4.6898260000000001</v>
      </c>
      <c r="BB1295" s="39">
        <f>IF(ISBLANK(BA1296),"",Short7[[#This Row],[Adj Close]]/BA1296-1)</f>
        <v>-9.4117183476856936E-2</v>
      </c>
    </row>
    <row r="1296" spans="1:54" x14ac:dyDescent="0.25">
      <c r="A1296" s="40">
        <v>36017</v>
      </c>
      <c r="B1296" s="42">
        <v>1062.75</v>
      </c>
      <c r="C1296" s="39">
        <f>IF(ISBLANK(B1297), "", GSPC[[#This Row],[Adj Close]]/B1297-1)</f>
        <v>-2.4507735280076215E-2</v>
      </c>
      <c r="P1296" s="40">
        <v>36017</v>
      </c>
      <c r="Q1296" s="38">
        <v>2.3068399999999998</v>
      </c>
      <c r="R1296" s="39">
        <f>IF(ISBLANK(Q1297),"",Long4[[#This Row],[Adj Close]]/Q1297-1)</f>
        <v>-7.8998062448022877E-2</v>
      </c>
      <c r="AE1296" s="32">
        <v>36017</v>
      </c>
      <c r="AF1296" s="47">
        <v>9.5459739999999993</v>
      </c>
      <c r="AG1296" s="36">
        <f>IF(ISBLANK(AF1297),"",Short0[[#This Row],[Adj Close]]/AF1297-1)</f>
        <v>-2.2736837751658134E-2</v>
      </c>
      <c r="AH1296" s="40">
        <v>36017</v>
      </c>
      <c r="AI1296" s="42">
        <v>7.3939500000000002</v>
      </c>
      <c r="AJ1296" s="39">
        <f>IF(ISBLANK(AH1297),"",Short1[[#This Row],[Adj Close]]/AH1297-1)</f>
        <v>-0.99979466953623997</v>
      </c>
      <c r="AN1296" s="40">
        <v>36017</v>
      </c>
      <c r="AO1296" s="42">
        <v>11.091322</v>
      </c>
      <c r="AP1296" s="39">
        <f>IF(ISBLANK(AO1297),"",Short3[[#This Row],[Adj Close]]/AO1297-1)</f>
        <v>4.2505761061157443E-2</v>
      </c>
      <c r="AT1296" s="40">
        <v>36017</v>
      </c>
      <c r="AU1296" s="42">
        <v>16.485861</v>
      </c>
      <c r="AV1296" s="39">
        <f>IF(ISBLANK(AU1297),"",Short5[[#This Row],[Adj Close]]/AU1297-1)</f>
        <v>-0.10552738926331917</v>
      </c>
      <c r="AZ1296" s="40">
        <v>36017</v>
      </c>
      <c r="BA1296" s="42">
        <v>5.1770779999999998</v>
      </c>
      <c r="BB1296" s="39">
        <f>IF(ISBLANK(BA1297),"",Short7[[#This Row],[Adj Close]]/BA1297-1)</f>
        <v>2.409585883396459E-2</v>
      </c>
    </row>
    <row r="1297" spans="1:54" x14ac:dyDescent="0.25">
      <c r="A1297" s="40">
        <v>36010</v>
      </c>
      <c r="B1297" s="42">
        <v>1089.4499510000001</v>
      </c>
      <c r="C1297" s="39">
        <f>IF(ISBLANK(B1298), "", GSPC[[#This Row],[Adj Close]]/B1298-1)</f>
        <v>-2.7858416638465888E-2</v>
      </c>
      <c r="P1297" s="40">
        <v>36010</v>
      </c>
      <c r="Q1297" s="38">
        <v>2.5047069999999998</v>
      </c>
      <c r="R1297" s="39">
        <f>IF(ISBLANK(Q1298),"",Long4[[#This Row],[Adj Close]]/Q1298-1)</f>
        <v>-4.5956018188757497E-2</v>
      </c>
      <c r="AE1297" s="32">
        <v>36010</v>
      </c>
      <c r="AF1297" s="47">
        <v>9.7680690000000006</v>
      </c>
      <c r="AG1297" s="36">
        <f>IF(ISBLANK(AF1298),"",Short0[[#This Row],[Adj Close]]/AF1298-1)</f>
        <v>-2.4886774161958058E-2</v>
      </c>
      <c r="AH1297" s="40">
        <v>36010</v>
      </c>
      <c r="AI1297" s="42">
        <v>6.9651909999999999</v>
      </c>
      <c r="AJ1297" s="39">
        <f>IF(ISBLANK(AH1298),"",Short1[[#This Row],[Adj Close]]/AH1298-1)</f>
        <v>-0.99980653859400603</v>
      </c>
      <c r="AN1297" s="40">
        <v>36010</v>
      </c>
      <c r="AO1297" s="42">
        <v>10.639099</v>
      </c>
      <c r="AP1297" s="39">
        <f>IF(ISBLANK(AO1298),"",Short3[[#This Row],[Adj Close]]/AO1298-1)</f>
        <v>2.0547744815749169E-2</v>
      </c>
      <c r="AT1297" s="40">
        <v>36010</v>
      </c>
      <c r="AU1297" s="42">
        <v>18.430817000000001</v>
      </c>
      <c r="AV1297" s="39">
        <f>IF(ISBLANK(AU1298),"",Short5[[#This Row],[Adj Close]]/AU1298-1)</f>
        <v>-2.6895202578977706E-2</v>
      </c>
      <c r="AZ1297" s="40">
        <v>36010</v>
      </c>
      <c r="BA1297" s="42">
        <v>5.0552669999999997</v>
      </c>
      <c r="BB1297" s="39">
        <f>IF(ISBLANK(BA1298),"",Short7[[#This Row],[Adj Close]]/BA1298-1)</f>
        <v>-5.6817978282771797E-2</v>
      </c>
    </row>
    <row r="1298" spans="1:54" x14ac:dyDescent="0.25">
      <c r="A1298" s="40">
        <v>36003</v>
      </c>
      <c r="B1298" s="42">
        <v>1120.670044</v>
      </c>
      <c r="C1298" s="39">
        <f>IF(ISBLANK(B1299), "", GSPC[[#This Row],[Adj Close]]/B1299-1)</f>
        <v>-1.7645515546432122E-2</v>
      </c>
      <c r="P1298" s="40">
        <v>36003</v>
      </c>
      <c r="Q1298" s="38">
        <v>2.6253579999999999</v>
      </c>
      <c r="R1298" s="39">
        <f>IF(ISBLANK(Q1299),"",Long4[[#This Row],[Adj Close]]/Q1299-1)</f>
        <v>-3.546116487911477E-2</v>
      </c>
      <c r="AE1298" s="32">
        <v>36003</v>
      </c>
      <c r="AF1298" s="47">
        <v>10.017369</v>
      </c>
      <c r="AG1298" s="36">
        <f>IF(ISBLANK(AF1299),"",Short0[[#This Row],[Adj Close]]/AF1299-1)</f>
        <v>-1.9956365842085377E-2</v>
      </c>
      <c r="AH1298" s="40">
        <v>36003</v>
      </c>
      <c r="AI1298" s="42">
        <v>6.5451810000000004</v>
      </c>
      <c r="AJ1298" s="39">
        <f>IF(ISBLANK(AH1299),"",Short1[[#This Row],[Adj Close]]/AH1299-1)</f>
        <v>-0.99981816921324596</v>
      </c>
      <c r="AN1298" s="40">
        <v>36003</v>
      </c>
      <c r="AO1298" s="42">
        <v>10.424891000000001</v>
      </c>
      <c r="AP1298" s="39">
        <f>IF(ISBLANK(AO1299),"",Short3[[#This Row],[Adj Close]]/AO1299-1)</f>
        <v>-0.10245893523740868</v>
      </c>
      <c r="AT1298" s="40">
        <v>36003</v>
      </c>
      <c r="AU1298" s="42">
        <v>18.940218000000002</v>
      </c>
      <c r="AV1298" s="39">
        <f>IF(ISBLANK(AU1299),"",Short5[[#This Row],[Adj Close]]/AU1299-1)</f>
        <v>4.9144206371605215E-3</v>
      </c>
      <c r="AZ1298" s="40">
        <v>36003</v>
      </c>
      <c r="BA1298" s="42">
        <v>5.3597999999999999</v>
      </c>
      <c r="BB1298" s="39">
        <f>IF(ISBLANK(BA1299),"",Short7[[#This Row],[Adj Close]]/BA1299-1)</f>
        <v>-7.3684094095777364E-2</v>
      </c>
    </row>
    <row r="1299" spans="1:54" x14ac:dyDescent="0.25">
      <c r="A1299" s="40">
        <v>35996</v>
      </c>
      <c r="B1299" s="42">
        <v>1140.8000489999999</v>
      </c>
      <c r="C1299" s="39">
        <f>IF(ISBLANK(B1300), "", GSPC[[#This Row],[Adj Close]]/B1300-1)</f>
        <v>-3.8719149778807749E-2</v>
      </c>
      <c r="P1299" s="40">
        <v>35996</v>
      </c>
      <c r="Q1299" s="38">
        <v>2.7218789999999999</v>
      </c>
      <c r="R1299" s="39">
        <f>IF(ISBLANK(Q1300),"",Long4[[#This Row],[Adj Close]]/Q1300-1)</f>
        <v>4.0590173134835039E-2</v>
      </c>
      <c r="AE1299" s="32">
        <v>35996</v>
      </c>
      <c r="AF1299" s="47">
        <v>10.221349999999999</v>
      </c>
      <c r="AG1299" s="36">
        <f>IF(ISBLANK(AF1300),"",Short0[[#This Row],[Adj Close]]/AF1300-1)</f>
        <v>-0.11914065681193964</v>
      </c>
      <c r="AH1299" s="40">
        <v>35996</v>
      </c>
      <c r="AI1299" s="42">
        <v>7.0701929999999997</v>
      </c>
      <c r="AJ1299" s="39">
        <f>IF(ISBLANK(AH1300),"",Short1[[#This Row],[Adj Close]]/AH1300-1)</f>
        <v>-0.99980354572230401</v>
      </c>
      <c r="AN1299" s="40">
        <v>35996</v>
      </c>
      <c r="AO1299" s="42">
        <v>11.614946</v>
      </c>
      <c r="AP1299" s="39">
        <f>IF(ISBLANK(AO1300),"",Short3[[#This Row],[Adj Close]]/AO1300-1)</f>
        <v>-0.12857171903100928</v>
      </c>
      <c r="AT1299" s="40">
        <v>35996</v>
      </c>
      <c r="AU1299" s="42">
        <v>18.847593</v>
      </c>
      <c r="AV1299" s="39">
        <f>IF(ISBLANK(AU1300),"",Short5[[#This Row],[Adj Close]]/AU1300-1)</f>
        <v>-8.7443914814574697E-2</v>
      </c>
      <c r="AZ1299" s="40">
        <v>35996</v>
      </c>
      <c r="BA1299" s="42">
        <v>5.7861469999999997</v>
      </c>
      <c r="BB1299" s="39">
        <f>IF(ISBLANK(BA1300),"",Short7[[#This Row],[Adj Close]]/BA1300-1)</f>
        <v>-6.8627799739782613E-2</v>
      </c>
    </row>
    <row r="1300" spans="1:54" x14ac:dyDescent="0.25">
      <c r="A1300" s="40">
        <v>35989</v>
      </c>
      <c r="B1300" s="42">
        <v>1186.75</v>
      </c>
      <c r="C1300" s="39">
        <f>IF(ISBLANK(B1301), "", GSPC[[#This Row],[Adj Close]]/B1301-1)</f>
        <v>1.9255747809687085E-2</v>
      </c>
      <c r="P1300" s="40">
        <v>35989</v>
      </c>
      <c r="Q1300" s="38">
        <v>2.615707</v>
      </c>
      <c r="R1300" s="39">
        <f>IF(ISBLANK(Q1301),"",Long4[[#This Row],[Adj Close]]/Q1301-1)</f>
        <v>-5.5041776544910714E-3</v>
      </c>
      <c r="AE1300" s="32">
        <v>35989</v>
      </c>
      <c r="AF1300" s="47">
        <v>11.603839000000001</v>
      </c>
      <c r="AG1300" s="36">
        <f>IF(ISBLANK(AF1301),"",Short0[[#This Row],[Adj Close]]/AF1301-1)</f>
        <v>-1.5384783784272216E-2</v>
      </c>
      <c r="AH1300" s="40">
        <v>35989</v>
      </c>
      <c r="AI1300" s="42">
        <v>7.1926959999999998</v>
      </c>
      <c r="AJ1300" s="39">
        <f>IF(ISBLANK(AH1301),"",Short1[[#This Row],[Adj Close]]/AH1301-1)</f>
        <v>-0.99980010294035904</v>
      </c>
      <c r="AN1300" s="40">
        <v>35989</v>
      </c>
      <c r="AO1300" s="42">
        <v>13.328631</v>
      </c>
      <c r="AP1300" s="39">
        <f>IF(ISBLANK(AO1301),"",Short3[[#This Row],[Adj Close]]/AO1301-1)</f>
        <v>4.2830710066963151E-2</v>
      </c>
      <c r="AT1300" s="40">
        <v>35989</v>
      </c>
      <c r="AU1300" s="42">
        <v>20.653627</v>
      </c>
      <c r="AV1300" s="39">
        <f>IF(ISBLANK(AU1301),"",Short5[[#This Row],[Adj Close]]/AU1301-1)</f>
        <v>-4.7008908648151215E-2</v>
      </c>
      <c r="AZ1300" s="40">
        <v>35989</v>
      </c>
      <c r="BA1300" s="42">
        <v>6.2124969999999999</v>
      </c>
      <c r="BB1300" s="39">
        <f>IF(ISBLANK(BA1301),"",Short7[[#This Row],[Adj Close]]/BA1301-1)</f>
        <v>-1.9230511173357723E-2</v>
      </c>
    </row>
    <row r="1301" spans="1:54" x14ac:dyDescent="0.25">
      <c r="A1301" s="40">
        <v>35982</v>
      </c>
      <c r="B1301" s="42">
        <v>1164.329956</v>
      </c>
      <c r="C1301" s="39">
        <f>IF(ISBLANK(B1302), "", GSPC[[#This Row],[Adj Close]]/B1302-1)</f>
        <v>1.5622469350335288E-2</v>
      </c>
      <c r="P1301" s="40">
        <v>35982</v>
      </c>
      <c r="Q1301" s="38">
        <v>2.6301839999999999</v>
      </c>
      <c r="R1301" s="39">
        <f>IF(ISBLANK(Q1302),"",Long4[[#This Row],[Adj Close]]/Q1302-1)</f>
        <v>-1.8018290463309938E-2</v>
      </c>
      <c r="AE1301" s="32">
        <v>35982</v>
      </c>
      <c r="AF1301" s="47">
        <v>11.785151000000001</v>
      </c>
      <c r="AG1301" s="36">
        <f>IF(ISBLANK(AF1302),"",Short0[[#This Row],[Adj Close]]/AF1302-1)</f>
        <v>-1.3282049774991811E-2</v>
      </c>
      <c r="AH1301" s="40">
        <v>35982</v>
      </c>
      <c r="AI1301" s="42">
        <v>6.300173</v>
      </c>
      <c r="AJ1301" s="39">
        <f>IF(ISBLANK(AH1302),"",Short1[[#This Row],[Adj Close]]/AH1302-1)</f>
        <v>-0.99982487357887417</v>
      </c>
      <c r="AN1301" s="40">
        <v>35982</v>
      </c>
      <c r="AO1301" s="42">
        <v>12.781203</v>
      </c>
      <c r="AP1301" s="39">
        <f>IF(ISBLANK(AO1302),"",Short3[[#This Row],[Adj Close]]/AO1302-1)</f>
        <v>3.0710258650054723E-2</v>
      </c>
      <c r="AT1301" s="40">
        <v>35982</v>
      </c>
      <c r="AU1301" s="42">
        <v>21.672423999999999</v>
      </c>
      <c r="AV1301" s="39">
        <f>IF(ISBLANK(AU1302),"",Short5[[#This Row],[Adj Close]]/AU1302-1)</f>
        <v>-3.1055685131091137E-2</v>
      </c>
      <c r="AZ1301" s="40">
        <v>35982</v>
      </c>
      <c r="BA1301" s="42">
        <v>6.3343090000000002</v>
      </c>
      <c r="BB1301" s="39">
        <f>IF(ISBLANK(BA1302),"",Short7[[#This Row],[Adj Close]]/BA1302-1)</f>
        <v>1.9607574860800669E-2</v>
      </c>
    </row>
    <row r="1302" spans="1:54" x14ac:dyDescent="0.25">
      <c r="A1302" s="40">
        <v>35975</v>
      </c>
      <c r="B1302" s="42">
        <v>1146.420044</v>
      </c>
      <c r="C1302" s="39">
        <f>IF(ISBLANK(B1303), "", GSPC[[#This Row],[Adj Close]]/B1303-1)</f>
        <v>1.1666160935088099E-2</v>
      </c>
      <c r="P1302" s="40">
        <v>35975</v>
      </c>
      <c r="Q1302" s="38">
        <v>2.678445</v>
      </c>
      <c r="R1302" s="39">
        <f>IF(ISBLANK(Q1303),"",Long4[[#This Row],[Adj Close]]/Q1303-1)</f>
        <v>1.8348906388298447E-2</v>
      </c>
      <c r="AE1302" s="32">
        <v>35975</v>
      </c>
      <c r="AF1302" s="47">
        <v>11.943789000000001</v>
      </c>
      <c r="AG1302" s="36">
        <f>IF(ISBLANK(AF1303),"",Short0[[#This Row],[Adj Close]]/AF1303-1)</f>
        <v>5.823252377056054E-2</v>
      </c>
      <c r="AH1302" s="40">
        <v>35975</v>
      </c>
      <c r="AI1302" s="42">
        <v>5.3113929999999998</v>
      </c>
      <c r="AJ1302" s="39">
        <f>IF(ISBLANK(AH1303),"",Short1[[#This Row],[Adj Close]]/AH1303-1)</f>
        <v>-0.99985233004337193</v>
      </c>
      <c r="AN1302" s="40">
        <v>35975</v>
      </c>
      <c r="AO1302" s="42">
        <v>12.400384000000001</v>
      </c>
      <c r="AP1302" s="39">
        <f>IF(ISBLANK(AO1303),"",Short3[[#This Row],[Adj Close]]/AO1303-1)</f>
        <v>2.484189410702764E-2</v>
      </c>
      <c r="AT1302" s="40">
        <v>35975</v>
      </c>
      <c r="AU1302" s="42">
        <v>22.367048</v>
      </c>
      <c r="AV1302" s="39">
        <f>IF(ISBLANK(AU1303),"",Short5[[#This Row],[Adj Close]]/AU1303-1)</f>
        <v>1.0460071191495945E-2</v>
      </c>
      <c r="AZ1302" s="40">
        <v>35975</v>
      </c>
      <c r="BA1302" s="42">
        <v>6.2124969999999999</v>
      </c>
      <c r="BB1302" s="39">
        <f>IF(ISBLANK(BA1303),"",Short7[[#This Row],[Adj Close]]/BA1303-1)</f>
        <v>4.081661715420748E-2</v>
      </c>
    </row>
    <row r="1303" spans="1:54" x14ac:dyDescent="0.25">
      <c r="A1303" s="40">
        <v>35968</v>
      </c>
      <c r="B1303" s="42">
        <v>1133.1999510000001</v>
      </c>
      <c r="C1303" s="39">
        <f>IF(ISBLANK(B1304), "", GSPC[[#This Row],[Adj Close]]/B1304-1)</f>
        <v>2.9573366910679244E-2</v>
      </c>
      <c r="P1303" s="40">
        <v>35968</v>
      </c>
      <c r="Q1303" s="38">
        <v>2.6301839999999999</v>
      </c>
      <c r="R1303" s="39">
        <f>IF(ISBLANK(Q1304),"",Long4[[#This Row],[Adj Close]]/Q1304-1)</f>
        <v>7.7075980142237821E-2</v>
      </c>
      <c r="AE1303" s="32">
        <v>35968</v>
      </c>
      <c r="AF1303" s="47">
        <v>11.286545</v>
      </c>
      <c r="AG1303" s="36">
        <f>IF(ISBLANK(AF1304),"",Short0[[#This Row],[Adj Close]]/AF1304-1)</f>
        <v>0.14746535860983445</v>
      </c>
      <c r="AH1303" s="40">
        <v>35968</v>
      </c>
      <c r="AI1303" s="42">
        <v>4.8388819999999999</v>
      </c>
      <c r="AJ1303" s="39">
        <f>IF(ISBLANK(AH1304),"",Short1[[#This Row],[Adj Close]]/AH1304-1)</f>
        <v>-0.99986544083868634</v>
      </c>
      <c r="AN1303" s="40">
        <v>35968</v>
      </c>
      <c r="AO1303" s="42">
        <v>12.099802</v>
      </c>
      <c r="AP1303" s="39">
        <f>IF(ISBLANK(AO1304),"",Short3[[#This Row],[Adj Close]]/AO1304-1)</f>
        <v>2.2088107801819135E-2</v>
      </c>
      <c r="AT1303" s="40">
        <v>35968</v>
      </c>
      <c r="AU1303" s="42">
        <v>22.135508999999999</v>
      </c>
      <c r="AV1303" s="39">
        <f>IF(ISBLANK(AU1304),"",Short5[[#This Row],[Adj Close]]/AU1304-1)</f>
        <v>-3.2388810326777095E-2</v>
      </c>
      <c r="AZ1303" s="40">
        <v>35968</v>
      </c>
      <c r="BA1303" s="42">
        <v>5.9688679999999996</v>
      </c>
      <c r="BB1303" s="39">
        <f>IF(ISBLANK(BA1304),"",Short7[[#This Row],[Adj Close]]/BA1304-1)</f>
        <v>2.0833222878867907E-2</v>
      </c>
    </row>
    <row r="1304" spans="1:54" x14ac:dyDescent="0.25">
      <c r="A1304" s="40">
        <v>35961</v>
      </c>
      <c r="B1304" s="42">
        <v>1100.650024</v>
      </c>
      <c r="C1304" s="39">
        <f>IF(ISBLANK(B1305), "", GSPC[[#This Row],[Adj Close]]/B1305-1)</f>
        <v>1.6472444177553225E-3</v>
      </c>
      <c r="P1304" s="40">
        <v>35961</v>
      </c>
      <c r="Q1304" s="38">
        <v>2.441967</v>
      </c>
      <c r="R1304" s="39">
        <f>IF(ISBLANK(Q1305),"",Long4[[#This Row],[Adj Close]]/Q1305-1)</f>
        <v>-6.1881325999876391E-2</v>
      </c>
      <c r="AE1304" s="32">
        <v>35961</v>
      </c>
      <c r="AF1304" s="47">
        <v>9.8360660000000006</v>
      </c>
      <c r="AG1304" s="36">
        <f>IF(ISBLANK(AF1305),"",Short0[[#This Row],[Adj Close]]/AF1305-1)</f>
        <v>-6.2634841827361898E-2</v>
      </c>
      <c r="AH1304" s="40">
        <v>35961</v>
      </c>
      <c r="AI1304" s="42">
        <v>4.7776310000000004</v>
      </c>
      <c r="AJ1304" s="39">
        <f>IF(ISBLANK(AH1305),"",Short1[[#This Row],[Adj Close]]/AH1305-1)</f>
        <v>-0.99986711823441066</v>
      </c>
      <c r="AN1304" s="40">
        <v>35961</v>
      </c>
      <c r="AO1304" s="42">
        <v>11.838316000000001</v>
      </c>
      <c r="AP1304" s="39">
        <f>IF(ISBLANK(AO1305),"",Short3[[#This Row],[Adj Close]]/AO1305-1)</f>
        <v>-1.9684942868650857E-2</v>
      </c>
      <c r="AT1304" s="40">
        <v>35961</v>
      </c>
      <c r="AU1304" s="42">
        <v>22.876449999999998</v>
      </c>
      <c r="AV1304" s="39">
        <f>IF(ISBLANK(AU1305),"",Short5[[#This Row],[Adj Close]]/AU1305-1)</f>
        <v>2.6626841456840467E-3</v>
      </c>
      <c r="AZ1304" s="40">
        <v>35961</v>
      </c>
      <c r="BA1304" s="42">
        <v>5.8470550000000001</v>
      </c>
      <c r="BB1304" s="39">
        <f>IF(ISBLANK(BA1305),"",Short7[[#This Row],[Adj Close]]/BA1305-1)</f>
        <v>-1.0309308015183594E-2</v>
      </c>
    </row>
    <row r="1305" spans="1:54" x14ac:dyDescent="0.25">
      <c r="A1305" s="40">
        <v>35954</v>
      </c>
      <c r="B1305" s="42">
        <v>1098.839966</v>
      </c>
      <c r="C1305" s="39">
        <f>IF(ISBLANK(B1306), "", GSPC[[#This Row],[Adj Close]]/B1306-1)</f>
        <v>-1.3484656242498949E-2</v>
      </c>
      <c r="P1305" s="40">
        <v>35954</v>
      </c>
      <c r="Q1305" s="38">
        <v>2.6030470000000001</v>
      </c>
      <c r="R1305" s="39">
        <f>IF(ISBLANK(Q1306),"",Long4[[#This Row],[Adj Close]]/Q1306-1)</f>
        <v>-5.2447175702898252E-2</v>
      </c>
      <c r="AE1305" s="32">
        <v>35954</v>
      </c>
      <c r="AF1305" s="47">
        <v>10.493313000000001</v>
      </c>
      <c r="AG1305" s="36">
        <f>IF(ISBLANK(AF1306),"",Short0[[#This Row],[Adj Close]]/AF1306-1)</f>
        <v>-2.320673534393014E-2</v>
      </c>
      <c r="AH1305" s="40">
        <v>35954</v>
      </c>
      <c r="AI1305" s="42">
        <v>5.5126499999999998</v>
      </c>
      <c r="AJ1305" s="39">
        <f>IF(ISBLANK(AH1306),"",Short1[[#This Row],[Adj Close]]/AH1306-1)</f>
        <v>-0.99984664506078391</v>
      </c>
      <c r="AN1305" s="40">
        <v>35954</v>
      </c>
      <c r="AO1305" s="42">
        <v>12.076032</v>
      </c>
      <c r="AP1305" s="39">
        <f>IF(ISBLANK(AO1306),"",Short3[[#This Row],[Adj Close]]/AO1306-1)</f>
        <v>2.0080220869251875E-2</v>
      </c>
      <c r="AT1305" s="40">
        <v>35954</v>
      </c>
      <c r="AU1305" s="42">
        <v>22.815698999999999</v>
      </c>
      <c r="AV1305" s="39">
        <f>IF(ISBLANK(AU1306),"",Short5[[#This Row],[Adj Close]]/AU1306-1)</f>
        <v>-3.8910242274395768E-2</v>
      </c>
      <c r="AZ1305" s="40">
        <v>35954</v>
      </c>
      <c r="BA1305" s="42">
        <v>5.9079620000000004</v>
      </c>
      <c r="BB1305" s="39">
        <f>IF(ISBLANK(BA1306),"",Short7[[#This Row],[Adj Close]]/BA1306-1)</f>
        <v>8.9887721288016476E-2</v>
      </c>
    </row>
    <row r="1306" spans="1:54" x14ac:dyDescent="0.25">
      <c r="A1306" s="40">
        <v>35947</v>
      </c>
      <c r="B1306" s="42">
        <v>1113.8599850000001</v>
      </c>
      <c r="C1306" s="39">
        <f>IF(ISBLANK(B1307), "", GSPC[[#This Row],[Adj Close]]/B1307-1)</f>
        <v>2.1121761739402611E-2</v>
      </c>
      <c r="P1306" s="40">
        <v>35947</v>
      </c>
      <c r="Q1306" s="38">
        <v>2.7471260000000002</v>
      </c>
      <c r="R1306" s="39">
        <f>IF(ISBLANK(Q1307),"",Long4[[#This Row],[Adj Close]]/Q1307-1)</f>
        <v>7.0423748540553444E-3</v>
      </c>
      <c r="AE1306" s="32">
        <v>35947</v>
      </c>
      <c r="AF1306" s="47">
        <v>10.742614</v>
      </c>
      <c r="AG1306" s="36">
        <f>IF(ISBLANK(AF1307),"",Short0[[#This Row],[Adj Close]]/AF1307-1)</f>
        <v>0.1179247457574204</v>
      </c>
      <c r="AH1306" s="40">
        <v>35947</v>
      </c>
      <c r="AI1306" s="42">
        <v>4.8476340000000002</v>
      </c>
      <c r="AJ1306" s="39">
        <f>IF(ISBLANK(AH1307),"",Short1[[#This Row],[Adj Close]]/AH1307-1)</f>
        <v>-0.99986511869782968</v>
      </c>
      <c r="AN1306" s="40">
        <v>35947</v>
      </c>
      <c r="AO1306" s="42">
        <v>11.838316000000001</v>
      </c>
      <c r="AP1306" s="39">
        <f>IF(ISBLANK(AO1307),"",Short3[[#This Row],[Adj Close]]/AO1307-1)</f>
        <v>3.750036918006816E-2</v>
      </c>
      <c r="AT1306" s="40">
        <v>35947</v>
      </c>
      <c r="AU1306" s="42">
        <v>23.739405000000001</v>
      </c>
      <c r="AV1306" s="39">
        <f>IF(ISBLANK(AU1307),"",Short5[[#This Row],[Adj Close]]/AU1307-1)</f>
        <v>-1.1538721775943839E-2</v>
      </c>
      <c r="AZ1306" s="40">
        <v>35947</v>
      </c>
      <c r="BA1306" s="42">
        <v>5.4207070000000002</v>
      </c>
      <c r="BB1306" s="39">
        <f>IF(ISBLANK(BA1307),"",Short7[[#This Row],[Adj Close]]/BA1307-1)</f>
        <v>-2.1978085423582483E-2</v>
      </c>
    </row>
    <row r="1307" spans="1:54" x14ac:dyDescent="0.25">
      <c r="A1307" s="40">
        <v>35940</v>
      </c>
      <c r="B1307" s="42">
        <v>1090.8199460000001</v>
      </c>
      <c r="C1307" s="39">
        <f>IF(ISBLANK(B1308), "", GSPC[[#This Row],[Adj Close]]/B1308-1)</f>
        <v>-1.7695233111350794E-2</v>
      </c>
      <c r="P1307" s="40">
        <v>35940</v>
      </c>
      <c r="Q1307" s="38">
        <v>2.7279149999999999</v>
      </c>
      <c r="R1307" s="39">
        <f>IF(ISBLANK(Q1308),"",Long4[[#This Row],[Adj Close]]/Q1308-1)</f>
        <v>-2.5729332889516843E-2</v>
      </c>
      <c r="AE1307" s="32">
        <v>35940</v>
      </c>
      <c r="AF1307" s="47">
        <v>9.6094249999999999</v>
      </c>
      <c r="AG1307" s="36">
        <f>IF(ISBLANK(AF1308),"",Short0[[#This Row],[Adj Close]]/AF1308-1)</f>
        <v>3.6674472936538249E-2</v>
      </c>
      <c r="AH1307" s="40">
        <v>35940</v>
      </c>
      <c r="AI1307" s="42">
        <v>4.5501250000000004</v>
      </c>
      <c r="AJ1307" s="39">
        <f>IF(ISBLANK(AH1308),"",Short1[[#This Row],[Adj Close]]/AH1308-1)</f>
        <v>-0.99987337197005544</v>
      </c>
      <c r="AN1307" s="40">
        <v>35940</v>
      </c>
      <c r="AO1307" s="42">
        <v>11.410420999999999</v>
      </c>
      <c r="AP1307" s="39">
        <f>IF(ISBLANK(AO1308),"",Short3[[#This Row],[Adj Close]]/AO1308-1)</f>
        <v>-4.9504969464495452E-2</v>
      </c>
      <c r="AT1307" s="40">
        <v>35940</v>
      </c>
      <c r="AU1307" s="42">
        <v>24.016525000000001</v>
      </c>
      <c r="AV1307" s="39">
        <f>IF(ISBLANK(AU1308),"",Short5[[#This Row],[Adj Close]]/AU1308-1)</f>
        <v>-2.255617218312489E-2</v>
      </c>
      <c r="AZ1307" s="40">
        <v>35940</v>
      </c>
      <c r="BA1307" s="42">
        <v>5.5425209999999998</v>
      </c>
      <c r="BB1307" s="39">
        <f>IF(ISBLANK(BA1308),"",Short7[[#This Row],[Adj Close]]/BA1308-1)</f>
        <v>-8.0808142790047333E-2</v>
      </c>
    </row>
    <row r="1308" spans="1:54" x14ac:dyDescent="0.25">
      <c r="A1308" s="40">
        <v>35933</v>
      </c>
      <c r="B1308" s="42">
        <v>1110.469971</v>
      </c>
      <c r="C1308" s="39">
        <f>IF(ISBLANK(B1309), "", GSPC[[#This Row],[Adj Close]]/B1309-1)</f>
        <v>1.5693550561335368E-3</v>
      </c>
      <c r="P1308" s="40">
        <v>35933</v>
      </c>
      <c r="Q1308" s="38">
        <v>2.7999559999999999</v>
      </c>
      <c r="R1308" s="39">
        <f>IF(ISBLANK(Q1309),"",Long4[[#This Row],[Adj Close]]/Q1309-1)</f>
        <v>-8.5032803122130352E-3</v>
      </c>
      <c r="AE1308" s="32">
        <v>35933</v>
      </c>
      <c r="AF1308" s="47">
        <v>9.2694720000000004</v>
      </c>
      <c r="AG1308" s="36">
        <f>IF(ISBLANK(AF1309),"",Short0[[#This Row],[Adj Close]]/AF1309-1)</f>
        <v>-3.537703868857911E-2</v>
      </c>
      <c r="AH1308" s="40">
        <v>35933</v>
      </c>
      <c r="AI1308" s="42">
        <v>4.4538719999999996</v>
      </c>
      <c r="AJ1308" s="39">
        <f>IF(ISBLANK(AH1309),"",Short1[[#This Row],[Adj Close]]/AH1309-1)</f>
        <v>-0.99987602649891438</v>
      </c>
      <c r="AN1308" s="40">
        <v>35933</v>
      </c>
      <c r="AO1308" s="42">
        <v>12.004714</v>
      </c>
      <c r="AP1308" s="39">
        <f>IF(ISBLANK(AO1309),"",Short3[[#This Row],[Adj Close]]/AO1309-1)</f>
        <v>8.6021462575107233E-2</v>
      </c>
      <c r="AT1308" s="40">
        <v>35933</v>
      </c>
      <c r="AU1308" s="42">
        <v>24.570747000000001</v>
      </c>
      <c r="AV1308" s="39">
        <f>IF(ISBLANK(AU1309),"",Short5[[#This Row],[Adj Close]]/AU1309-1)</f>
        <v>-3.6232175397116539E-2</v>
      </c>
      <c r="AZ1308" s="40">
        <v>35933</v>
      </c>
      <c r="BA1308" s="42">
        <v>6.029776</v>
      </c>
      <c r="BB1308" s="39">
        <f>IF(ISBLANK(BA1309),"",Short7[[#This Row],[Adj Close]]/BA1309-1)</f>
        <v>1.0204279940518202E-2</v>
      </c>
    </row>
    <row r="1309" spans="1:54" x14ac:dyDescent="0.25">
      <c r="A1309" s="40">
        <v>35926</v>
      </c>
      <c r="B1309" s="42">
        <v>1108.7299800000001</v>
      </c>
      <c r="C1309" s="39">
        <f>IF(ISBLANK(B1310), "", GSPC[[#This Row],[Adj Close]]/B1310-1)</f>
        <v>5.3239210931321779E-4</v>
      </c>
      <c r="P1309" s="40">
        <v>35926</v>
      </c>
      <c r="Q1309" s="38">
        <v>2.823969</v>
      </c>
      <c r="R1309" s="39">
        <f>IF(ISBLANK(Q1310),"",Long4[[#This Row],[Adj Close]]/Q1310-1)</f>
        <v>-1.9999993059413801E-2</v>
      </c>
      <c r="AE1309" s="32">
        <v>35926</v>
      </c>
      <c r="AF1309" s="47">
        <v>9.6094249999999999</v>
      </c>
      <c r="AG1309" s="36">
        <f>IF(ISBLANK(AF1310),"",Short0[[#This Row],[Adj Close]]/AF1310-1)</f>
        <v>-7.0175472547973183E-2</v>
      </c>
      <c r="AH1309" s="40">
        <v>35926</v>
      </c>
      <c r="AI1309" s="42">
        <v>4.7688800000000002</v>
      </c>
      <c r="AJ1309" s="39">
        <f>IF(ISBLANK(AH1310),"",Short1[[#This Row],[Adj Close]]/AH1310-1)</f>
        <v>-0.99986723238397501</v>
      </c>
      <c r="AN1309" s="40">
        <v>35926</v>
      </c>
      <c r="AO1309" s="42">
        <v>11.053846</v>
      </c>
      <c r="AP1309" s="39">
        <f>IF(ISBLANK(AO1310),"",Short3[[#This Row],[Adj Close]]/AO1310-1)</f>
        <v>4.0268572591223295E-2</v>
      </c>
      <c r="AT1309" s="40">
        <v>35926</v>
      </c>
      <c r="AU1309" s="42">
        <v>25.494467</v>
      </c>
      <c r="AV1309" s="39">
        <f>IF(ISBLANK(AU1310),"",Short5[[#This Row],[Adj Close]]/AU1310-1)</f>
        <v>-1.8081764484527696E-3</v>
      </c>
      <c r="AZ1309" s="40">
        <v>35926</v>
      </c>
      <c r="BA1309" s="42">
        <v>5.9688679999999996</v>
      </c>
      <c r="BB1309" s="39">
        <f>IF(ISBLANK(BA1310),"",Short7[[#This Row],[Adj Close]]/BA1310-1)</f>
        <v>0</v>
      </c>
    </row>
    <row r="1310" spans="1:54" x14ac:dyDescent="0.25">
      <c r="A1310" s="40">
        <v>35919</v>
      </c>
      <c r="B1310" s="42">
        <v>1108.1400149999999</v>
      </c>
      <c r="C1310" s="39">
        <f>IF(ISBLANK(B1311), "", GSPC[[#This Row],[Adj Close]]/B1311-1)</f>
        <v>-1.1471886708296242E-2</v>
      </c>
      <c r="P1310" s="40">
        <v>35919</v>
      </c>
      <c r="Q1310" s="38">
        <v>2.8816009999999999</v>
      </c>
      <c r="R1310" s="39">
        <f>IF(ISBLANK(Q1311),"",Long4[[#This Row],[Adj Close]]/Q1311-1)</f>
        <v>4.5296024423121306E-2</v>
      </c>
      <c r="AE1310" s="32">
        <v>35919</v>
      </c>
      <c r="AF1310" s="47">
        <v>10.334664999999999</v>
      </c>
      <c r="AG1310" s="36">
        <f>IF(ISBLANK(AF1311),"",Short0[[#This Row],[Adj Close]]/AF1311-1)</f>
        <v>2.979507460003572E-2</v>
      </c>
      <c r="AH1310" s="40">
        <v>35919</v>
      </c>
      <c r="AI1310" s="42">
        <v>4.8607579999999997</v>
      </c>
      <c r="AJ1310" s="39">
        <f>IF(ISBLANK(AH1311),"",Short1[[#This Row],[Adj Close]]/AH1311-1)</f>
        <v>-0.99986464808420583</v>
      </c>
      <c r="AN1310" s="40">
        <v>35919</v>
      </c>
      <c r="AO1310" s="42">
        <v>10.625954</v>
      </c>
      <c r="AP1310" s="39">
        <f>IF(ISBLANK(AO1311),"",Short3[[#This Row],[Adj Close]]/AO1311-1)</f>
        <v>4.4392577330449878E-2</v>
      </c>
      <c r="AT1310" s="40">
        <v>35919</v>
      </c>
      <c r="AU1310" s="42">
        <v>25.540648999999998</v>
      </c>
      <c r="AV1310" s="39">
        <f>IF(ISBLANK(AU1311),"",Short5[[#This Row],[Adj Close]]/AU1311-1)</f>
        <v>-4.3252467870170119E-2</v>
      </c>
      <c r="AZ1310" s="40">
        <v>35919</v>
      </c>
      <c r="BA1310" s="42">
        <v>5.9688679999999996</v>
      </c>
      <c r="BB1310" s="39">
        <f>IF(ISBLANK(BA1311),"",Short7[[#This Row],[Adj Close]]/BA1311-1)</f>
        <v>-2.9703057210096584E-2</v>
      </c>
    </row>
    <row r="1311" spans="1:54" x14ac:dyDescent="0.25">
      <c r="A1311" s="40">
        <v>35912</v>
      </c>
      <c r="B1311" s="42">
        <v>1121</v>
      </c>
      <c r="C1311" s="39">
        <f>IF(ISBLANK(B1312), "", GSPC[[#This Row],[Adj Close]]/B1312-1)</f>
        <v>1.1824149937919026E-2</v>
      </c>
      <c r="P1311" s="40">
        <v>35912</v>
      </c>
      <c r="Q1311" s="38">
        <v>2.756732</v>
      </c>
      <c r="R1311" s="39">
        <f>IF(ISBLANK(Q1312),"",Long4[[#This Row],[Adj Close]]/Q1312-1)</f>
        <v>3.2374471170284247E-2</v>
      </c>
      <c r="AE1311" s="32">
        <v>35912</v>
      </c>
      <c r="AF1311" s="47">
        <v>10.035652000000001</v>
      </c>
      <c r="AG1311" s="36">
        <f>IF(ISBLANK(AF1312),"",Short0[[#This Row],[Adj Close]]/AF1312-1)</f>
        <v>-0.14147268717416994</v>
      </c>
      <c r="AH1311" s="40">
        <v>35912</v>
      </c>
      <c r="AI1311" s="42">
        <v>4.8651340000000003</v>
      </c>
      <c r="AJ1311" s="39">
        <f>IF(ISBLANK(AH1312),"",Short1[[#This Row],[Adj Close]]/AH1312-1)</f>
        <v>-0.99986449981896675</v>
      </c>
      <c r="AN1311" s="40">
        <v>35912</v>
      </c>
      <c r="AO1311" s="42">
        <v>10.174291</v>
      </c>
      <c r="AP1311" s="39">
        <f>IF(ISBLANK(AO1312),"",Short3[[#This Row],[Adj Close]]/AO1312-1)</f>
        <v>-2.3310309026330911E-3</v>
      </c>
      <c r="AT1311" s="40">
        <v>35912</v>
      </c>
      <c r="AU1311" s="42">
        <v>26.695285999999999</v>
      </c>
      <c r="AV1311" s="39">
        <f>IF(ISBLANK(AU1312),"",Short5[[#This Row],[Adj Close]]/AU1312-1)</f>
        <v>3.4718739940013954E-3</v>
      </c>
      <c r="AZ1311" s="40">
        <v>35912</v>
      </c>
      <c r="BA1311" s="42">
        <v>6.1515890000000004</v>
      </c>
      <c r="BB1311" s="39">
        <f>IF(ISBLANK(BA1312),"",Short7[[#This Row],[Adj Close]]/BA1312-1)</f>
        <v>5.7591892170683945E-2</v>
      </c>
    </row>
    <row r="1312" spans="1:54" x14ac:dyDescent="0.25">
      <c r="A1312" s="40">
        <v>35905</v>
      </c>
      <c r="B1312" s="42">
        <v>1107.900024</v>
      </c>
      <c r="C1312" s="39">
        <f>IF(ISBLANK(B1313), "", GSPC[[#This Row],[Adj Close]]/B1313-1)</f>
        <v>-1.3200038640801881E-2</v>
      </c>
      <c r="P1312" s="40">
        <v>35905</v>
      </c>
      <c r="Q1312" s="38">
        <v>2.670283</v>
      </c>
      <c r="R1312" s="39">
        <f>IF(ISBLANK(Q1313),"",Long4[[#This Row],[Adj Close]]/Q1313-1)</f>
        <v>-7.1429793113499951E-3</v>
      </c>
      <c r="AE1312" s="32">
        <v>35905</v>
      </c>
      <c r="AF1312" s="47">
        <v>11.68938</v>
      </c>
      <c r="AG1312" s="36">
        <f>IF(ISBLANK(AF1313),"",Short0[[#This Row],[Adj Close]]/AF1313-1)</f>
        <v>-0.10416665070072595</v>
      </c>
      <c r="AH1312" s="40">
        <v>35905</v>
      </c>
      <c r="AI1312" s="42">
        <v>4.8126329999999999</v>
      </c>
      <c r="AJ1312" s="39">
        <f>IF(ISBLANK(AH1313),"",Short1[[#This Row],[Adj Close]]/AH1313-1)</f>
        <v>-0.99986593590172157</v>
      </c>
      <c r="AN1312" s="40">
        <v>35905</v>
      </c>
      <c r="AO1312" s="42">
        <v>10.198062999999999</v>
      </c>
      <c r="AP1312" s="39">
        <f>IF(ISBLANK(AO1313),"",Short3[[#This Row],[Adj Close]]/AO1313-1)</f>
        <v>3.6231501913683628E-2</v>
      </c>
      <c r="AT1312" s="40">
        <v>35905</v>
      </c>
      <c r="AU1312" s="42">
        <v>26.602924000000002</v>
      </c>
      <c r="AV1312" s="39">
        <f>IF(ISBLANK(AU1313),"",Short5[[#This Row],[Adj Close]]/AU1313-1)</f>
        <v>-3.3556217032585822E-2</v>
      </c>
      <c r="AZ1312" s="40">
        <v>35905</v>
      </c>
      <c r="BA1312" s="42">
        <v>5.8166000000000002</v>
      </c>
      <c r="BB1312" s="39">
        <f>IF(ISBLANK(BA1313),"",Short7[[#This Row],[Adj Close]]/BA1313-1)</f>
        <v>-5.2086050156873176E-3</v>
      </c>
    </row>
    <row r="1313" spans="1:54" x14ac:dyDescent="0.25">
      <c r="A1313" s="40">
        <v>35898</v>
      </c>
      <c r="B1313" s="42">
        <v>1122.719971</v>
      </c>
      <c r="C1313" s="39">
        <f>IF(ISBLANK(B1314), "", GSPC[[#This Row],[Adj Close]]/B1314-1)</f>
        <v>1.0849241019054601E-2</v>
      </c>
      <c r="P1313" s="40">
        <v>35898</v>
      </c>
      <c r="Q1313" s="38">
        <v>2.6894939999999998</v>
      </c>
      <c r="R1313" s="39">
        <f>IF(ISBLANK(Q1314),"",Long4[[#This Row],[Adj Close]]/Q1314-1)</f>
        <v>-3.281565450422308E-2</v>
      </c>
      <c r="AE1313" s="32">
        <v>35898</v>
      </c>
      <c r="AF1313" s="47">
        <v>13.04861</v>
      </c>
      <c r="AG1313" s="36">
        <f>IF(ISBLANK(AF1314),"",Short0[[#This Row],[Adj Close]]/AF1314-1)</f>
        <v>2.4911054949253275E-2</v>
      </c>
      <c r="AH1313" s="40">
        <v>35898</v>
      </c>
      <c r="AI1313" s="42">
        <v>5.0707639999999996</v>
      </c>
      <c r="AJ1313" s="39">
        <f>IF(ISBLANK(AH1314),"",Short1[[#This Row],[Adj Close]]/AH1314-1)</f>
        <v>-0.9998587176729542</v>
      </c>
      <c r="AN1313" s="40">
        <v>35898</v>
      </c>
      <c r="AO1313" s="42">
        <v>9.8414909999999995</v>
      </c>
      <c r="AP1313" s="39">
        <f>IF(ISBLANK(AO1314),"",Short3[[#This Row],[Adj Close]]/AO1314-1)</f>
        <v>4.0201062387493769E-2</v>
      </c>
      <c r="AT1313" s="40">
        <v>35898</v>
      </c>
      <c r="AU1313" s="42">
        <v>27.526613000000001</v>
      </c>
      <c r="AV1313" s="39">
        <f>IF(ISBLANK(AU1314),"",Short5[[#This Row],[Adj Close]]/AU1314-1)</f>
        <v>-6.6673345031538211E-3</v>
      </c>
      <c r="AZ1313" s="40">
        <v>35898</v>
      </c>
      <c r="BA1313" s="42">
        <v>5.8470550000000001</v>
      </c>
      <c r="BB1313" s="39">
        <f>IF(ISBLANK(BA1314),"",Short7[[#This Row],[Adj Close]]/BA1314-1)</f>
        <v>-3.9999954028136719E-2</v>
      </c>
    </row>
    <row r="1314" spans="1:54" x14ac:dyDescent="0.25">
      <c r="A1314" s="40">
        <v>35891</v>
      </c>
      <c r="B1314" s="42">
        <v>1110.670044</v>
      </c>
      <c r="C1314" s="39">
        <f>IF(ISBLANK(B1315), "", GSPC[[#This Row],[Adj Close]]/B1315-1)</f>
        <v>-1.0715157677957388E-2</v>
      </c>
      <c r="P1314" s="40">
        <v>35891</v>
      </c>
      <c r="Q1314" s="38">
        <v>2.7807460000000002</v>
      </c>
      <c r="R1314" s="39">
        <f>IF(ISBLANK(Q1315),"",Long4[[#This Row],[Adj Close]]/Q1315-1)</f>
        <v>1.2238244623653971E-2</v>
      </c>
      <c r="AE1314" s="32">
        <v>35891</v>
      </c>
      <c r="AF1314" s="47">
        <v>12.731456</v>
      </c>
      <c r="AG1314" s="36">
        <f>IF(ISBLANK(AF1315),"",Short0[[#This Row],[Adj Close]]/AF1315-1)</f>
        <v>1.2612946521777912E-2</v>
      </c>
      <c r="AH1314" s="40">
        <v>35891</v>
      </c>
      <c r="AI1314" s="42">
        <v>5.0795149999999998</v>
      </c>
      <c r="AJ1314" s="39">
        <f>IF(ISBLANK(AH1315),"",Short1[[#This Row],[Adj Close]]/AH1315-1)</f>
        <v>-0.9998584462434511</v>
      </c>
      <c r="AN1314" s="40">
        <v>35891</v>
      </c>
      <c r="AO1314" s="42">
        <v>9.4611429999999999</v>
      </c>
      <c r="AP1314" s="39">
        <f>IF(ISBLANK(AO1315),"",Short3[[#This Row],[Adj Close]]/AO1315-1)</f>
        <v>8.9256553630999935E-2</v>
      </c>
      <c r="AT1314" s="40">
        <v>35891</v>
      </c>
      <c r="AU1314" s="42">
        <v>27.711373999999999</v>
      </c>
      <c r="AV1314" s="39">
        <f>IF(ISBLANK(AU1315),"",Short5[[#This Row],[Adj Close]]/AU1315-1)</f>
        <v>-2.2801002215814936E-2</v>
      </c>
      <c r="AZ1314" s="40">
        <v>35891</v>
      </c>
      <c r="BA1314" s="42">
        <v>6.0906820000000002</v>
      </c>
      <c r="BB1314" s="39">
        <f>IF(ISBLANK(BA1315),"",Short7[[#This Row],[Adj Close]]/BA1315-1)</f>
        <v>0</v>
      </c>
    </row>
    <row r="1315" spans="1:54" x14ac:dyDescent="0.25">
      <c r="A1315" s="40">
        <v>35884</v>
      </c>
      <c r="B1315" s="42">
        <v>1122.6999510000001</v>
      </c>
      <c r="C1315" s="39">
        <f>IF(ISBLANK(B1316), "", GSPC[[#This Row],[Adj Close]]/B1316-1)</f>
        <v>2.4884988194893598E-2</v>
      </c>
      <c r="P1315" s="40">
        <v>35884</v>
      </c>
      <c r="Q1315" s="38">
        <v>2.7471260000000002</v>
      </c>
      <c r="R1315" s="39">
        <f>IF(ISBLANK(Q1316),"",Long4[[#This Row],[Adj Close]]/Q1316-1)</f>
        <v>-3.2149006280701831E-2</v>
      </c>
      <c r="AE1315" s="32">
        <v>35884</v>
      </c>
      <c r="AF1315" s="47">
        <v>12.572875</v>
      </c>
      <c r="AG1315" s="36">
        <f>IF(ISBLANK(AF1316),"",Short0[[#This Row],[Adj Close]]/AF1316-1)</f>
        <v>5.7142869154462206E-2</v>
      </c>
      <c r="AH1315" s="40">
        <v>35884</v>
      </c>
      <c r="AI1315" s="42">
        <v>5.0401379999999998</v>
      </c>
      <c r="AJ1315" s="39">
        <f>IF(ISBLANK(AH1316),"",Short1[[#This Row],[Adj Close]]/AH1316-1)</f>
        <v>-0.99985951618028268</v>
      </c>
      <c r="AN1315" s="40">
        <v>35884</v>
      </c>
      <c r="AO1315" s="42">
        <v>8.6858719999999998</v>
      </c>
      <c r="AP1315" s="39">
        <f>IF(ISBLANK(AO1316),"",Short3[[#This Row],[Adj Close]]/AO1316-1)</f>
        <v>-4.1884790187767251E-2</v>
      </c>
      <c r="AT1315" s="40">
        <v>35884</v>
      </c>
      <c r="AU1315" s="42">
        <v>28.357963999999999</v>
      </c>
      <c r="AV1315" s="39">
        <f>IF(ISBLANK(AU1316),"",Short5[[#This Row],[Adj Close]]/AU1316-1)</f>
        <v>-3.2464653218222672E-3</v>
      </c>
      <c r="AZ1315" s="40">
        <v>35884</v>
      </c>
      <c r="BA1315" s="42">
        <v>6.0906820000000002</v>
      </c>
      <c r="BB1315" s="39">
        <f>IF(ISBLANK(BA1316),"",Short7[[#This Row],[Adj Close]]/BA1316-1)</f>
        <v>1.010087273557092E-2</v>
      </c>
    </row>
    <row r="1316" spans="1:54" x14ac:dyDescent="0.25">
      <c r="A1316" s="40">
        <v>35877</v>
      </c>
      <c r="B1316" s="42">
        <v>1095.4399410000001</v>
      </c>
      <c r="C1316" s="39">
        <f>IF(ISBLANK(B1317), "", GSPC[[#This Row],[Adj Close]]/B1317-1)</f>
        <v>-3.3844871401136345E-3</v>
      </c>
      <c r="P1316" s="40">
        <v>35877</v>
      </c>
      <c r="Q1316" s="38">
        <v>2.8383769999999999</v>
      </c>
      <c r="R1316" s="39">
        <f>IF(ISBLANK(Q1317),"",Long4[[#This Row],[Adj Close]]/Q1317-1)</f>
        <v>2.6041286350402482E-2</v>
      </c>
      <c r="AE1316" s="32">
        <v>35877</v>
      </c>
      <c r="AF1316" s="47">
        <v>11.89326</v>
      </c>
      <c r="AG1316" s="36">
        <f>IF(ISBLANK(AF1317),"",Short0[[#This Row],[Adj Close]]/AF1317-1)</f>
        <v>4.9999748386961862E-2</v>
      </c>
      <c r="AH1316" s="40">
        <v>35877</v>
      </c>
      <c r="AI1316" s="42">
        <v>4.6245019999999997</v>
      </c>
      <c r="AJ1316" s="39">
        <f>IF(ISBLANK(AH1317),"",Short1[[#This Row],[Adj Close]]/AH1317-1)</f>
        <v>-0.99987107605241143</v>
      </c>
      <c r="AN1316" s="40">
        <v>35877</v>
      </c>
      <c r="AO1316" s="42">
        <v>9.0655819999999991</v>
      </c>
      <c r="AP1316" s="39">
        <f>IF(ISBLANK(AO1317),"",Short3[[#This Row],[Adj Close]]/AO1317-1)</f>
        <v>6.4067043305393812E-2</v>
      </c>
      <c r="AT1316" s="40">
        <v>35877</v>
      </c>
      <c r="AU1316" s="42">
        <v>28.450327000000001</v>
      </c>
      <c r="AV1316" s="39">
        <f>IF(ISBLANK(AU1317),"",Short5[[#This Row],[Adj Close]]/AU1317-1)</f>
        <v>4.2300921163609173E-2</v>
      </c>
      <c r="AZ1316" s="40">
        <v>35877</v>
      </c>
      <c r="BA1316" s="42">
        <v>6.029776</v>
      </c>
      <c r="BB1316" s="39">
        <f>IF(ISBLANK(BA1317),"",Short7[[#This Row],[Adj Close]]/BA1317-1)</f>
        <v>3.6649589107038416E-2</v>
      </c>
    </row>
    <row r="1317" spans="1:54" x14ac:dyDescent="0.25">
      <c r="A1317" s="40">
        <v>35870</v>
      </c>
      <c r="B1317" s="42">
        <v>1099.160034</v>
      </c>
      <c r="C1317" s="39">
        <f>IF(ISBLANK(B1318), "", GSPC[[#This Row],[Adj Close]]/B1318-1)</f>
        <v>2.8588586508481839E-2</v>
      </c>
      <c r="P1317" s="40">
        <v>35870</v>
      </c>
      <c r="Q1317" s="38">
        <v>2.7663380000000002</v>
      </c>
      <c r="R1317" s="39">
        <f>IF(ISBLANK(Q1318),"",Long4[[#This Row],[Adj Close]]/Q1318-1)</f>
        <v>1.5191143447771172E-2</v>
      </c>
      <c r="AE1317" s="32">
        <v>35870</v>
      </c>
      <c r="AF1317" s="47">
        <v>11.326917</v>
      </c>
      <c r="AG1317" s="36">
        <f>IF(ISBLANK(AF1318),"",Short0[[#This Row],[Adj Close]]/AF1318-1)</f>
        <v>6.3829685320310636E-2</v>
      </c>
      <c r="AH1317" s="40">
        <v>35870</v>
      </c>
      <c r="AI1317" s="42">
        <v>4.7032540000000003</v>
      </c>
      <c r="AJ1317" s="39">
        <f>IF(ISBLANK(AH1318),"",Short1[[#This Row],[Adj Close]]/AH1318-1)</f>
        <v>-0.99986885497588041</v>
      </c>
      <c r="AN1317" s="40">
        <v>35870</v>
      </c>
      <c r="AO1317" s="42">
        <v>8.5197470000000006</v>
      </c>
      <c r="AP1317" s="39">
        <f>IF(ISBLANK(AO1318),"",Short3[[#This Row],[Adj Close]]/AO1318-1)</f>
        <v>9.4512130496441582E-2</v>
      </c>
      <c r="AT1317" s="40">
        <v>35870</v>
      </c>
      <c r="AU1317" s="42">
        <v>27.295694000000001</v>
      </c>
      <c r="AV1317" s="39">
        <f>IF(ISBLANK(AU1318),"",Short5[[#This Row],[Adj Close]]/AU1318-1)</f>
        <v>-4.566732594437517E-3</v>
      </c>
      <c r="AZ1317" s="40">
        <v>35870</v>
      </c>
      <c r="BA1317" s="42">
        <v>5.8166000000000002</v>
      </c>
      <c r="BB1317" s="39">
        <f>IF(ISBLANK(BA1318),"",Short7[[#This Row],[Adj Close]]/BA1318-1)</f>
        <v>-4.5000215082645956E-2</v>
      </c>
    </row>
    <row r="1318" spans="1:54" x14ac:dyDescent="0.25">
      <c r="A1318" s="40">
        <v>35863</v>
      </c>
      <c r="B1318" s="42">
        <v>1068.6099850000001</v>
      </c>
      <c r="C1318" s="39">
        <f>IF(ISBLANK(B1319), "", GSPC[[#This Row],[Adj Close]]/B1319-1)</f>
        <v>1.2238483571948677E-2</v>
      </c>
      <c r="P1318" s="40">
        <v>35863</v>
      </c>
      <c r="Q1318" s="38">
        <v>2.7249430000000001</v>
      </c>
      <c r="R1318" s="39">
        <f>IF(ISBLANK(Q1319),"",Long4[[#This Row],[Adj Close]]/Q1319-1)</f>
        <v>-4.2016455161740796E-2</v>
      </c>
      <c r="AE1318" s="32">
        <v>35863</v>
      </c>
      <c r="AF1318" s="47">
        <v>10.647303000000001</v>
      </c>
      <c r="AG1318" s="36">
        <f>IF(ISBLANK(AF1319),"",Short0[[#This Row],[Adj Close]]/AF1319-1)</f>
        <v>2.132871865235586E-3</v>
      </c>
      <c r="AH1318" s="40">
        <v>35863</v>
      </c>
      <c r="AI1318" s="42">
        <v>4.7863810000000004</v>
      </c>
      <c r="AJ1318" s="39">
        <f>IF(ISBLANK(AH1319),"",Short1[[#This Row],[Adj Close]]/AH1319-1)</f>
        <v>-0.99986651101628732</v>
      </c>
      <c r="AN1318" s="40">
        <v>35863</v>
      </c>
      <c r="AO1318" s="42">
        <v>7.7840590000000001</v>
      </c>
      <c r="AP1318" s="39">
        <f>IF(ISBLANK(AO1319),"",Short3[[#This Row],[Adj Close]]/AO1319-1)</f>
        <v>-3.2448286281764438E-2</v>
      </c>
      <c r="AT1318" s="40">
        <v>35863</v>
      </c>
      <c r="AU1318" s="42">
        <v>27.420918</v>
      </c>
      <c r="AV1318" s="39">
        <f>IF(ISBLANK(AU1319),"",Short5[[#This Row],[Adj Close]]/AU1319-1)</f>
        <v>8.4742839208020726E-3</v>
      </c>
      <c r="AZ1318" s="40">
        <v>35863</v>
      </c>
      <c r="BA1318" s="42">
        <v>6.0906820000000002</v>
      </c>
      <c r="BB1318" s="39">
        <f>IF(ISBLANK(BA1319),"",Short7[[#This Row],[Adj Close]]/BA1319-1)</f>
        <v>0.26582299000880782</v>
      </c>
    </row>
    <row r="1319" spans="1:54" x14ac:dyDescent="0.25">
      <c r="A1319" s="40">
        <v>35856</v>
      </c>
      <c r="B1319" s="42">
        <v>1055.6899410000001</v>
      </c>
      <c r="C1319" s="39">
        <f>IF(ISBLANK(B1320), "", GSPC[[#This Row],[Adj Close]]/B1320-1)</f>
        <v>6.0513991706669934E-3</v>
      </c>
      <c r="P1319" s="40">
        <v>35856</v>
      </c>
      <c r="Q1319" s="38">
        <v>2.8444569999999998</v>
      </c>
      <c r="R1319" s="39">
        <f>IF(ISBLANK(Q1320),"",Long4[[#This Row],[Adj Close]]/Q1320-1)</f>
        <v>-3.3514107459579057E-3</v>
      </c>
      <c r="AE1319" s="32">
        <v>35856</v>
      </c>
      <c r="AF1319" s="47">
        <v>10.624642</v>
      </c>
      <c r="AG1319" s="36">
        <f>IF(ISBLANK(AF1320),"",Short0[[#This Row],[Adj Close]]/AF1320-1)</f>
        <v>4.9216477984030282E-2</v>
      </c>
      <c r="AH1319" s="40">
        <v>35856</v>
      </c>
      <c r="AI1319" s="42">
        <v>4.6201270000000001</v>
      </c>
      <c r="AJ1319" s="39">
        <f>IF(ISBLANK(AH1320),"",Short1[[#This Row],[Adj Close]]/AH1320-1)</f>
        <v>-0.99987112256966726</v>
      </c>
      <c r="AN1319" s="40">
        <v>35856</v>
      </c>
      <c r="AO1319" s="42">
        <v>8.0451090000000001</v>
      </c>
      <c r="AP1319" s="39">
        <f>IF(ISBLANK(AO1320),"",Short3[[#This Row],[Adj Close]]/AO1320-1)</f>
        <v>3.9877098403483968E-2</v>
      </c>
      <c r="AT1319" s="40">
        <v>35856</v>
      </c>
      <c r="AU1319" s="42">
        <v>27.190498000000002</v>
      </c>
      <c r="AV1319" s="39">
        <f>IF(ISBLANK(AU1320),"",Short5[[#This Row],[Adj Close]]/AU1320-1)</f>
        <v>-3.4369975060282276E-2</v>
      </c>
      <c r="AZ1319" s="40">
        <v>35856</v>
      </c>
      <c r="BA1319" s="42">
        <v>4.8116380000000003</v>
      </c>
      <c r="BB1319" s="39">
        <f>IF(ISBLANK(BA1320),"",Short7[[#This Row],[Adj Close]]/BA1320-1)</f>
        <v>3.9473587564091694E-2</v>
      </c>
    </row>
    <row r="1320" spans="1:54" x14ac:dyDescent="0.25">
      <c r="A1320" s="40">
        <v>35849</v>
      </c>
      <c r="B1320" s="42">
        <v>1049.339966</v>
      </c>
      <c r="C1320" s="39">
        <f>IF(ISBLANK(B1321), "", GSPC[[#This Row],[Adj Close]]/B1321-1)</f>
        <v>1.4629529370777439E-2</v>
      </c>
      <c r="P1320" s="40">
        <v>35849</v>
      </c>
      <c r="Q1320" s="38">
        <v>2.8540220000000001</v>
      </c>
      <c r="R1320" s="39">
        <f>IF(ISBLANK(Q1321),"",Long4[[#This Row],[Adj Close]]/Q1321-1)</f>
        <v>5.4771176659505594E-2</v>
      </c>
      <c r="AE1320" s="32">
        <v>35849</v>
      </c>
      <c r="AF1320" s="47">
        <v>10.126263</v>
      </c>
      <c r="AG1320" s="36">
        <f>IF(ISBLANK(AF1321),"",Short0[[#This Row],[Adj Close]]/AF1321-1)</f>
        <v>6.7568071387005268E-3</v>
      </c>
      <c r="AH1320" s="40">
        <v>35849</v>
      </c>
      <c r="AI1320" s="42">
        <v>4.1694889999999996</v>
      </c>
      <c r="AJ1320" s="39">
        <f>IF(ISBLANK(AH1321),"",Short1[[#This Row],[Adj Close]]/AH1321-1)</f>
        <v>-0.99988367030299652</v>
      </c>
      <c r="AN1320" s="40">
        <v>35849</v>
      </c>
      <c r="AO1320" s="42">
        <v>7.7365959999999996</v>
      </c>
      <c r="AP1320" s="39">
        <f>IF(ISBLANK(AO1321),"",Short3[[#This Row],[Adj Close]]/AO1321-1)</f>
        <v>-6.0974614914918179E-3</v>
      </c>
      <c r="AT1320" s="40">
        <v>35849</v>
      </c>
      <c r="AU1320" s="42">
        <v>28.158297999999998</v>
      </c>
      <c r="AV1320" s="39">
        <f>IF(ISBLANK(AU1321),"",Short5[[#This Row],[Adj Close]]/AU1321-1)</f>
        <v>3.0354293882344452E-2</v>
      </c>
      <c r="AZ1320" s="40">
        <v>35849</v>
      </c>
      <c r="BA1320" s="42">
        <v>4.6289179999999996</v>
      </c>
      <c r="BB1320" s="39">
        <f>IF(ISBLANK(BA1321),"",Short7[[#This Row],[Adj Close]]/BA1321-1)</f>
        <v>-7.3170936816729371E-2</v>
      </c>
    </row>
    <row r="1321" spans="1:54" x14ac:dyDescent="0.25">
      <c r="A1321" s="40">
        <v>35842</v>
      </c>
      <c r="B1321" s="42">
        <v>1034.209961</v>
      </c>
      <c r="C1321" s="39">
        <f>IF(ISBLANK(B1322), "", GSPC[[#This Row],[Adj Close]]/B1322-1)</f>
        <v>1.3841850842837511E-2</v>
      </c>
      <c r="P1321" s="40">
        <v>35842</v>
      </c>
      <c r="Q1321" s="38">
        <v>2.7058209999999998</v>
      </c>
      <c r="R1321" s="39">
        <f>IF(ISBLANK(Q1322),"",Long4[[#This Row],[Adj Close]]/Q1322-1)</f>
        <v>-1.3937346988009858E-2</v>
      </c>
      <c r="AE1321" s="32">
        <v>35842</v>
      </c>
      <c r="AF1321" s="47">
        <v>10.058301</v>
      </c>
      <c r="AG1321" s="36">
        <f>IF(ISBLANK(AF1322),"",Short0[[#This Row],[Adj Close]]/AF1322-1)</f>
        <v>-1.9868076904824616E-2</v>
      </c>
      <c r="AH1321" s="40">
        <v>35842</v>
      </c>
      <c r="AI1321" s="42">
        <v>3.7626029999999999</v>
      </c>
      <c r="AJ1321" s="39">
        <f>IF(ISBLANK(AH1322),"",Short1[[#This Row],[Adj Close]]/AH1322-1)</f>
        <v>-0.99989500200920889</v>
      </c>
      <c r="AN1321" s="40">
        <v>35842</v>
      </c>
      <c r="AO1321" s="42">
        <v>7.7840590000000001</v>
      </c>
      <c r="AP1321" s="39">
        <f>IF(ISBLANK(AO1322),"",Short3[[#This Row],[Adj Close]]/AO1322-1)</f>
        <v>0.10810788880284261</v>
      </c>
      <c r="AT1321" s="40">
        <v>35842</v>
      </c>
      <c r="AU1321" s="42">
        <v>27.328752999999999</v>
      </c>
      <c r="AV1321" s="39">
        <f>IF(ISBLANK(AU1322),"",Short5[[#This Row],[Adj Close]]/AU1322-1)</f>
        <v>5.8928843631811834E-2</v>
      </c>
      <c r="AZ1321" s="40">
        <v>35842</v>
      </c>
      <c r="BA1321" s="42">
        <v>4.9943600000000004</v>
      </c>
      <c r="BB1321" s="39">
        <f>IF(ISBLANK(BA1322),"",Short7[[#This Row],[Adj Close]]/BA1322-1)</f>
        <v>-1.204822613721479E-2</v>
      </c>
    </row>
    <row r="1322" spans="1:54" x14ac:dyDescent="0.25">
      <c r="A1322" s="40">
        <v>35835</v>
      </c>
      <c r="B1322" s="42">
        <v>1020.090027</v>
      </c>
      <c r="C1322" s="39">
        <f>IF(ISBLANK(B1323), "", GSPC[[#This Row],[Adj Close]]/B1323-1)</f>
        <v>7.5361049663251745E-3</v>
      </c>
      <c r="P1322" s="40">
        <v>35835</v>
      </c>
      <c r="Q1322" s="38">
        <v>2.7440660000000001</v>
      </c>
      <c r="R1322" s="39">
        <f>IF(ISBLANK(Q1323),"",Long4[[#This Row],[Adj Close]]/Q1323-1)</f>
        <v>3.9855363538940036E-2</v>
      </c>
      <c r="AE1322" s="32">
        <v>35835</v>
      </c>
      <c r="AF1322" s="47">
        <v>10.262191</v>
      </c>
      <c r="AG1322" s="36">
        <f>IF(ISBLANK(AF1323),"",Short0[[#This Row],[Adj Close]]/AF1323-1)</f>
        <v>6.1397638780691599E-2</v>
      </c>
      <c r="AH1322" s="40">
        <v>35835</v>
      </c>
      <c r="AI1322" s="42">
        <v>3.9332319999999998</v>
      </c>
      <c r="AJ1322" s="39">
        <f>IF(ISBLANK(AH1323),"",Short1[[#This Row],[Adj Close]]/AH1323-1)</f>
        <v>-0.99989021904655573</v>
      </c>
      <c r="AN1322" s="40">
        <v>35835</v>
      </c>
      <c r="AO1322" s="42">
        <v>7.0246399999999998</v>
      </c>
      <c r="AP1322" s="39">
        <f>IF(ISBLANK(AO1323),"",Short3[[#This Row],[Adj Close]]/AO1323-1)</f>
        <v>-6.6246462687223895E-2</v>
      </c>
      <c r="AT1322" s="40">
        <v>35835</v>
      </c>
      <c r="AU1322" s="42">
        <v>25.807922000000001</v>
      </c>
      <c r="AV1322" s="39">
        <f>IF(ISBLANK(AU1323),"",Short5[[#This Row],[Adj Close]]/AU1323-1)</f>
        <v>3.5120275539838985E-2</v>
      </c>
      <c r="AZ1322" s="40">
        <v>35835</v>
      </c>
      <c r="BA1322" s="42">
        <v>5.0552669999999997</v>
      </c>
      <c r="BB1322" s="39">
        <f>IF(ISBLANK(BA1323),"",Short7[[#This Row],[Adj Close]]/BA1323-1)</f>
        <v>6.4102976994487637E-2</v>
      </c>
    </row>
    <row r="1323" spans="1:54" x14ac:dyDescent="0.25">
      <c r="A1323" s="40">
        <v>35828</v>
      </c>
      <c r="B1323" s="42">
        <v>1012.460022</v>
      </c>
      <c r="C1323" s="39">
        <f>IF(ISBLANK(B1324), "", GSPC[[#This Row],[Adj Close]]/B1324-1)</f>
        <v>3.2827347337502477E-2</v>
      </c>
      <c r="P1323" s="40">
        <v>35828</v>
      </c>
      <c r="Q1323" s="38">
        <v>2.6388919999999998</v>
      </c>
      <c r="R1323" s="39">
        <f>IF(ISBLANK(Q1324),"",Long4[[#This Row],[Adj Close]]/Q1324-1)</f>
        <v>2.2222136140459536E-2</v>
      </c>
      <c r="AE1323" s="32">
        <v>35828</v>
      </c>
      <c r="AF1323" s="47">
        <v>9.6685639999999999</v>
      </c>
      <c r="AG1323" s="36">
        <f>IF(ISBLANK(AF1324),"",Short0[[#This Row],[Adj Close]]/AF1324-1)</f>
        <v>8.6513843646652822E-2</v>
      </c>
      <c r="AH1323" s="40">
        <v>35828</v>
      </c>
      <c r="AI1323" s="42">
        <v>3.7976040000000002</v>
      </c>
      <c r="AJ1323" s="39">
        <f>IF(ISBLANK(AH1324),"",Short1[[#This Row],[Adj Close]]/AH1324-1)</f>
        <v>-0.99989398386421369</v>
      </c>
      <c r="AN1323" s="40">
        <v>35828</v>
      </c>
      <c r="AO1323" s="42">
        <v>7.5230129999999997</v>
      </c>
      <c r="AP1323" s="39">
        <f>IF(ISBLANK(AO1324),"",Short3[[#This Row],[Adj Close]]/AO1324-1)</f>
        <v>0.10069538428584845</v>
      </c>
      <c r="AT1323" s="40">
        <v>35828</v>
      </c>
      <c r="AU1323" s="42">
        <v>24.932293000000001</v>
      </c>
      <c r="AV1323" s="39">
        <f>IF(ISBLANK(AU1324),"",Short5[[#This Row],[Adj Close]]/AU1324-1)</f>
        <v>4.84491171528878E-2</v>
      </c>
      <c r="AZ1323" s="40">
        <v>35828</v>
      </c>
      <c r="BA1323" s="42">
        <v>4.750731</v>
      </c>
      <c r="BB1323" s="39">
        <f>IF(ISBLANK(BA1324),"",Short7[[#This Row],[Adj Close]]/BA1324-1)</f>
        <v>-2.5000277062545928E-2</v>
      </c>
    </row>
    <row r="1324" spans="1:54" x14ac:dyDescent="0.25">
      <c r="A1324" s="40">
        <v>35821</v>
      </c>
      <c r="B1324" s="42">
        <v>980.28002900000001</v>
      </c>
      <c r="C1324" s="39">
        <f>IF(ISBLANK(B1325), "", GSPC[[#This Row],[Adj Close]]/B1325-1)</f>
        <v>2.3694902160880549E-2</v>
      </c>
      <c r="P1324" s="40">
        <v>35821</v>
      </c>
      <c r="Q1324" s="38">
        <v>2.5815250000000001</v>
      </c>
      <c r="R1324" s="39">
        <f>IF(ISBLANK(Q1325),"",Long4[[#This Row],[Adj Close]]/Q1325-1)</f>
        <v>3.4482827711288522E-2</v>
      </c>
      <c r="AE1324" s="32">
        <v>35821</v>
      </c>
      <c r="AF1324" s="47">
        <v>8.8987029999999994</v>
      </c>
      <c r="AG1324" s="36">
        <f>IF(ISBLANK(AF1325),"",Short0[[#This Row],[Adj Close]]/AF1325-1)</f>
        <v>7.9670160009812863E-2</v>
      </c>
      <c r="AH1324" s="40">
        <v>35821</v>
      </c>
      <c r="AI1324" s="42">
        <v>3.5525959999999999</v>
      </c>
      <c r="AJ1324" s="39">
        <f>IF(ISBLANK(AH1325),"",Short1[[#This Row],[Adj Close]]/AH1325-1)</f>
        <v>-0.99990080426648797</v>
      </c>
      <c r="AN1324" s="40">
        <v>35821</v>
      </c>
      <c r="AO1324" s="42">
        <v>6.8347819999999997</v>
      </c>
      <c r="AP1324" s="39">
        <f>IF(ISBLANK(AO1325),"",Short3[[#This Row],[Adj Close]]/AO1325-1)</f>
        <v>-1.3698697348085376E-2</v>
      </c>
      <c r="AT1324" s="40">
        <v>35821</v>
      </c>
      <c r="AU1324" s="42">
        <v>23.780165</v>
      </c>
      <c r="AV1324" s="39">
        <f>IF(ISBLANK(AU1325),"",Short5[[#This Row],[Adj Close]]/AU1325-1)</f>
        <v>5.5214959951142895E-2</v>
      </c>
      <c r="AZ1324" s="40">
        <v>35821</v>
      </c>
      <c r="BA1324" s="42">
        <v>4.8725459999999998</v>
      </c>
      <c r="BB1324" s="39">
        <f>IF(ISBLANK(BA1325),"",Short7[[#This Row],[Adj Close]]/BA1325-1)</f>
        <v>1.2658475138819458E-2</v>
      </c>
    </row>
    <row r="1325" spans="1:54" x14ac:dyDescent="0.25">
      <c r="A1325" s="40">
        <v>35814</v>
      </c>
      <c r="B1325" s="42">
        <v>957.59002699999996</v>
      </c>
      <c r="C1325" s="39">
        <f>IF(ISBLANK(B1326), "", GSPC[[#This Row],[Adj Close]]/B1326-1)</f>
        <v>-4.0769029539275969E-3</v>
      </c>
      <c r="P1325" s="40">
        <v>35814</v>
      </c>
      <c r="Q1325" s="38">
        <v>2.4954740000000002</v>
      </c>
      <c r="R1325" s="39">
        <f>IF(ISBLANK(Q1326),"",Long4[[#This Row],[Adj Close]]/Q1326-1)</f>
        <v>2.755887679294533E-2</v>
      </c>
      <c r="AE1325" s="32">
        <v>35814</v>
      </c>
      <c r="AF1325" s="47">
        <v>8.2420570000000009</v>
      </c>
      <c r="AG1325" s="36">
        <f>IF(ISBLANK(AF1326),"",Short0[[#This Row],[Adj Close]]/AF1326-1)</f>
        <v>9.3093901182979E-2</v>
      </c>
      <c r="AH1325" s="40">
        <v>35814</v>
      </c>
      <c r="AI1325" s="42">
        <v>3.4300950000000001</v>
      </c>
      <c r="AJ1325" s="39">
        <f>IF(ISBLANK(AH1326),"",Short1[[#This Row],[Adj Close]]/AH1326-1)</f>
        <v>-0.99990420602116903</v>
      </c>
      <c r="AN1325" s="40">
        <v>35814</v>
      </c>
      <c r="AO1325" s="42">
        <v>6.92971</v>
      </c>
      <c r="AP1325" s="39">
        <f>IF(ISBLANK(AO1326),"",Short3[[#This Row],[Adj Close]]/AO1326-1)</f>
        <v>-6.4102732056525169E-2</v>
      </c>
      <c r="AT1325" s="40">
        <v>35814</v>
      </c>
      <c r="AU1325" s="42">
        <v>22.535848999999999</v>
      </c>
      <c r="AV1325" s="39">
        <f>IF(ISBLANK(AU1326),"",Short5[[#This Row],[Adj Close]]/AU1326-1)</f>
        <v>-1.6096465804080418E-2</v>
      </c>
      <c r="AZ1325" s="40">
        <v>35814</v>
      </c>
      <c r="BA1325" s="42">
        <v>4.8116380000000003</v>
      </c>
      <c r="BB1325" s="39">
        <f>IF(ISBLANK(BA1326),"",Short7[[#This Row],[Adj Close]]/BA1326-1)</f>
        <v>-1.2500241147030633E-2</v>
      </c>
    </row>
    <row r="1326" spans="1:54" x14ac:dyDescent="0.25">
      <c r="A1326" s="40">
        <v>35807</v>
      </c>
      <c r="B1326" s="42">
        <v>961.51000999999997</v>
      </c>
      <c r="C1326" s="39">
        <f>IF(ISBLANK(B1327), "", GSPC[[#This Row],[Adj Close]]/B1327-1)</f>
        <v>3.6456152299892963E-2</v>
      </c>
      <c r="P1326" s="40">
        <v>35807</v>
      </c>
      <c r="Q1326" s="38">
        <v>2.4285459999999999</v>
      </c>
      <c r="R1326" s="39">
        <f>IF(ISBLANK(Q1327),"",Long4[[#This Row],[Adj Close]]/Q1327-1)</f>
        <v>5.8333395070094385E-2</v>
      </c>
      <c r="AE1326" s="32">
        <v>35807</v>
      </c>
      <c r="AF1326" s="47">
        <v>7.5401179999999997</v>
      </c>
      <c r="AG1326" s="36">
        <f>IF(ISBLANK(AF1327),"",Short0[[#This Row],[Adj Close]]/AF1327-1)</f>
        <v>-8.9292239327491973E-3</v>
      </c>
      <c r="AH1326" s="40">
        <v>35807</v>
      </c>
      <c r="AI1326" s="42">
        <v>3.202588</v>
      </c>
      <c r="AJ1326" s="39">
        <f>IF(ISBLANK(AH1327),"",Short1[[#This Row],[Adj Close]]/AH1327-1)</f>
        <v>-0.99991054223463682</v>
      </c>
      <c r="AN1326" s="40">
        <v>35807</v>
      </c>
      <c r="AO1326" s="42">
        <v>7.4043489999999998</v>
      </c>
      <c r="AP1326" s="39">
        <f>IF(ISBLANK(AO1327),"",Short3[[#This Row],[Adj Close]]/AO1327-1)</f>
        <v>-2.5000115219433794E-2</v>
      </c>
      <c r="AT1326" s="40">
        <v>35807</v>
      </c>
      <c r="AU1326" s="42">
        <v>22.904530999999999</v>
      </c>
      <c r="AV1326" s="39">
        <f>IF(ISBLANK(AU1327),"",Short5[[#This Row],[Adj Close]]/AU1327-1)</f>
        <v>4.631580572671945E-2</v>
      </c>
      <c r="AZ1326" s="40">
        <v>35807</v>
      </c>
      <c r="BA1326" s="42">
        <v>4.8725459999999998</v>
      </c>
      <c r="BB1326" s="39">
        <f>IF(ISBLANK(BA1327),"",Short7[[#This Row],[Adj Close]]/BA1327-1)</f>
        <v>-5.8823143093459263E-2</v>
      </c>
    </row>
    <row r="1327" spans="1:54" x14ac:dyDescent="0.25">
      <c r="A1327" s="40">
        <v>35800</v>
      </c>
      <c r="B1327" s="42">
        <v>927.69000200000005</v>
      </c>
      <c r="C1327" s="39">
        <f>IF(ISBLANK(B1328), "", GSPC[[#This Row],[Adj Close]]/B1328-1)</f>
        <v>-4.8562086753739186E-2</v>
      </c>
      <c r="P1327" s="40">
        <v>35800</v>
      </c>
      <c r="Q1327" s="38">
        <v>2.294689</v>
      </c>
      <c r="R1327" s="39">
        <f>IF(ISBLANK(Q1328),"",Long4[[#This Row],[Adj Close]]/Q1328-1)</f>
        <v>-0.13200692067699782</v>
      </c>
      <c r="AE1327" s="32">
        <v>35800</v>
      </c>
      <c r="AF1327" s="47">
        <v>7.6080519999999998</v>
      </c>
      <c r="AG1327" s="36">
        <f>IF(ISBLANK(AF1328),"",Short0[[#This Row],[Adj Close]]/AF1328-1)</f>
        <v>-2.3256428997017853E-2</v>
      </c>
      <c r="AH1327" s="40">
        <v>35800</v>
      </c>
      <c r="AI1327" s="42">
        <v>2.8525779999999998</v>
      </c>
      <c r="AJ1327" s="39">
        <f>IF(ISBLANK(AH1328),"",Short1[[#This Row],[Adj Close]]/AH1328-1)</f>
        <v>-0.99992030346715843</v>
      </c>
      <c r="AN1327" s="40">
        <v>35800</v>
      </c>
      <c r="AO1327" s="42">
        <v>7.5942049999999997</v>
      </c>
      <c r="AP1327" s="39">
        <f>IF(ISBLANK(AO1328),"",Short3[[#This Row],[Adj Close]]/AO1328-1)</f>
        <v>-1.1420660149144002E-3</v>
      </c>
      <c r="AT1327" s="40">
        <v>35800</v>
      </c>
      <c r="AU1327" s="42">
        <v>21.890647999999999</v>
      </c>
      <c r="AV1327" s="39">
        <f>IF(ISBLANK(AU1328),"",Short5[[#This Row],[Adj Close]]/AU1328-1)</f>
        <v>-0.11380618328795622</v>
      </c>
      <c r="AZ1327" s="40">
        <v>35800</v>
      </c>
      <c r="BA1327" s="42">
        <v>5.1770779999999998</v>
      </c>
      <c r="BB1327" s="39">
        <f>IF(ISBLANK(BA1328),"",Short7[[#This Row],[Adj Close]]/BA1328-1)</f>
        <v>0.11842076269227508</v>
      </c>
    </row>
    <row r="1328" spans="1:54" x14ac:dyDescent="0.25">
      <c r="A1328" s="40">
        <v>35793</v>
      </c>
      <c r="B1328" s="42">
        <v>975.03997800000002</v>
      </c>
      <c r="C1328" s="39">
        <f>IF(ISBLANK(B1329), "", GSPC[[#This Row],[Adj Close]]/B1329-1)</f>
        <v>4.1197654030766584E-2</v>
      </c>
      <c r="P1328" s="40">
        <v>35793</v>
      </c>
      <c r="Q1328" s="38">
        <v>2.643672</v>
      </c>
      <c r="R1328" s="39">
        <f>IF(ISBLANK(Q1329),"",Long4[[#This Row],[Adj Close]]/Q1329-1)</f>
        <v>9.1240868946842468E-3</v>
      </c>
      <c r="AE1328" s="32">
        <v>35793</v>
      </c>
      <c r="AF1328" s="47">
        <v>7.7892010000000003</v>
      </c>
      <c r="AG1328" s="36">
        <f>IF(ISBLANK(AF1329),"",Short0[[#This Row],[Adj Close]]/AF1329-1)</f>
        <v>2.6866722756830663E-2</v>
      </c>
      <c r="AH1328" s="40">
        <v>35793</v>
      </c>
      <c r="AI1328" s="42">
        <v>2.5463200000000001</v>
      </c>
      <c r="AJ1328" s="39">
        <f>IF(ISBLANK(AH1329),"",Short1[[#This Row],[Adj Close]]/AH1329-1)</f>
        <v>-0.99992884591739783</v>
      </c>
      <c r="AN1328" s="40">
        <v>35793</v>
      </c>
      <c r="AO1328" s="42">
        <v>7.6028880000000001</v>
      </c>
      <c r="AP1328" s="39">
        <f>IF(ISBLANK(AO1329),"",Short3[[#This Row],[Adj Close]]/AO1329-1)</f>
        <v>-9.2592556395063585E-3</v>
      </c>
      <c r="AT1328" s="40">
        <v>35793</v>
      </c>
      <c r="AU1328" s="42">
        <v>24.701874</v>
      </c>
      <c r="AV1328" s="39">
        <f>IF(ISBLANK(AU1329),"",Short5[[#This Row],[Adj Close]]/AU1329-1)</f>
        <v>2.8790667519123847E-2</v>
      </c>
      <c r="AZ1328" s="40">
        <v>35793</v>
      </c>
      <c r="BA1328" s="42">
        <v>4.6289179999999996</v>
      </c>
      <c r="BB1328" s="39">
        <f>IF(ISBLANK(BA1329),"",Short7[[#This Row],[Adj Close]]/BA1329-1)</f>
        <v>0</v>
      </c>
    </row>
    <row r="1329" spans="1:54" x14ac:dyDescent="0.25">
      <c r="A1329" s="40">
        <v>35786</v>
      </c>
      <c r="B1329" s="42">
        <v>936.46002199999998</v>
      </c>
      <c r="C1329" s="39">
        <f>IF(ISBLANK(B1330), "", GSPC[[#This Row],[Adj Close]]/B1330-1)</f>
        <v>-1.0900110568344057E-2</v>
      </c>
      <c r="P1329" s="40">
        <v>35786</v>
      </c>
      <c r="Q1329" s="38">
        <v>2.6197689999999998</v>
      </c>
      <c r="R1329" s="39">
        <f>IF(ISBLANK(Q1330),"",Long4[[#This Row],[Adj Close]]/Q1330-1)</f>
        <v>-2.1429227779815596E-2</v>
      </c>
      <c r="AE1329" s="32">
        <v>35786</v>
      </c>
      <c r="AF1329" s="47">
        <v>7.5854059999999999</v>
      </c>
      <c r="AG1329" s="36">
        <f>IF(ISBLANK(AF1330),"",Short0[[#This Row],[Adj Close]]/AF1330-1)</f>
        <v>7.3717482327428918E-2</v>
      </c>
      <c r="AH1329" s="40">
        <v>35786</v>
      </c>
      <c r="AI1329" s="42">
        <v>2.2706870000000001</v>
      </c>
      <c r="AJ1329" s="39">
        <f>IF(ISBLANK(AH1330),"",Short1[[#This Row],[Adj Close]]/AH1330-1)</f>
        <v>-0.99993653576120067</v>
      </c>
      <c r="AN1329" s="40">
        <v>35786</v>
      </c>
      <c r="AO1329" s="42">
        <v>7.6739430000000004</v>
      </c>
      <c r="AP1329" s="39">
        <f>IF(ISBLANK(AO1330),"",Short3[[#This Row],[Adj Close]]/AO1330-1)</f>
        <v>4.1800343196615852E-2</v>
      </c>
      <c r="AT1329" s="40">
        <v>35786</v>
      </c>
      <c r="AU1329" s="42">
        <v>24.010593</v>
      </c>
      <c r="AV1329" s="39">
        <f>IF(ISBLANK(AU1330),"",Short5[[#This Row],[Adj Close]]/AU1330-1)</f>
        <v>2.964445123900572E-2</v>
      </c>
      <c r="AZ1329" s="40">
        <v>35786</v>
      </c>
      <c r="BA1329" s="42">
        <v>4.6289179999999996</v>
      </c>
      <c r="BB1329" s="39">
        <f>IF(ISBLANK(BA1330),"",Short7[[#This Row],[Adj Close]]/BA1330-1)</f>
        <v>-9.5238002162554403E-2</v>
      </c>
    </row>
    <row r="1330" spans="1:54" x14ac:dyDescent="0.25">
      <c r="A1330" s="40">
        <v>35779</v>
      </c>
      <c r="B1330" s="42">
        <v>946.78002900000001</v>
      </c>
      <c r="C1330" s="39">
        <f>IF(ISBLANK(B1331), "", GSPC[[#This Row],[Adj Close]]/B1331-1)</f>
        <v>-6.9331395294714993E-3</v>
      </c>
      <c r="P1330" s="40">
        <v>35779</v>
      </c>
      <c r="Q1330" s="38">
        <v>2.6771379999999998</v>
      </c>
      <c r="R1330" s="39">
        <f>IF(ISBLANK(Q1331),"",Long4[[#This Row],[Adj Close]]/Q1331-1)</f>
        <v>3.2783893876798365E-2</v>
      </c>
      <c r="AE1330" s="32">
        <v>35779</v>
      </c>
      <c r="AF1330" s="47">
        <v>7.0646199999999997</v>
      </c>
      <c r="AG1330" s="36">
        <f>IF(ISBLANK(AF1331),"",Short0[[#This Row],[Adj Close]]/AF1331-1)</f>
        <v>-2.4999986198832924E-2</v>
      </c>
      <c r="AH1330" s="40">
        <v>35779</v>
      </c>
      <c r="AI1330" s="42">
        <v>2.2794379999999999</v>
      </c>
      <c r="AJ1330" s="39">
        <f>IF(ISBLANK(AH1331),"",Short1[[#This Row],[Adj Close]]/AH1331-1)</f>
        <v>-0.99993627870960533</v>
      </c>
      <c r="AN1330" s="40">
        <v>35779</v>
      </c>
      <c r="AO1330" s="42">
        <v>7.3660399999999999</v>
      </c>
      <c r="AP1330" s="39">
        <f>IF(ISBLANK(AO1331),"",Short3[[#This Row],[Adj Close]]/AO1331-1)</f>
        <v>6.4726250087276949E-3</v>
      </c>
      <c r="AT1330" s="40">
        <v>35779</v>
      </c>
      <c r="AU1330" s="42">
        <v>23.319305</v>
      </c>
      <c r="AV1330" s="39">
        <f>IF(ISBLANK(AU1331),"",Short5[[#This Row],[Adj Close]]/AU1331-1)</f>
        <v>4.1152139720709302E-2</v>
      </c>
      <c r="AZ1330" s="40">
        <v>35779</v>
      </c>
      <c r="BA1330" s="42">
        <v>5.1161719999999997</v>
      </c>
      <c r="BB1330" s="39">
        <f>IF(ISBLANK(BA1331),"",Short7[[#This Row],[Adj Close]]/BA1331-1)</f>
        <v>-2.3255884990910691E-2</v>
      </c>
    </row>
    <row r="1331" spans="1:54" x14ac:dyDescent="0.25">
      <c r="A1331" s="40">
        <v>35772</v>
      </c>
      <c r="B1331" s="42">
        <v>953.39001499999995</v>
      </c>
      <c r="C1331" s="39">
        <f>IF(ISBLANK(B1332), "", GSPC[[#This Row],[Adj Close]]/B1332-1)</f>
        <v>-3.0900866729504428E-2</v>
      </c>
      <c r="P1331" s="40">
        <v>35772</v>
      </c>
      <c r="Q1331" s="38">
        <v>2.5921569999999998</v>
      </c>
      <c r="R1331" s="39">
        <f>IF(ISBLANK(Q1332),"",Long4[[#This Row],[Adj Close]]/Q1332-1)</f>
        <v>5.2123215973769899E-2</v>
      </c>
      <c r="AE1331" s="32">
        <v>35772</v>
      </c>
      <c r="AF1331" s="47">
        <v>7.2457640000000003</v>
      </c>
      <c r="AG1331" s="36">
        <f>IF(ISBLANK(AF1332),"",Short0[[#This Row],[Adj Close]]/AF1332-1)</f>
        <v>-3.6144943726510559E-2</v>
      </c>
      <c r="AH1331" s="40">
        <v>35772</v>
      </c>
      <c r="AI1331" s="42">
        <v>2.7782010000000001</v>
      </c>
      <c r="AJ1331" s="39">
        <f>IF(ISBLANK(AH1332),"",Short1[[#This Row],[Adj Close]]/AH1332-1)</f>
        <v>-0.99992232067663922</v>
      </c>
      <c r="AN1331" s="40">
        <v>35772</v>
      </c>
      <c r="AO1331" s="42">
        <v>7.3186689999999999</v>
      </c>
      <c r="AP1331" s="39">
        <f>IF(ISBLANK(AO1332),"",Short3[[#This Row],[Adj Close]]/AO1332-1)</f>
        <v>-0.13445351317898169</v>
      </c>
      <c r="AT1331" s="40">
        <v>35772</v>
      </c>
      <c r="AU1331" s="42">
        <v>22.397596</v>
      </c>
      <c r="AV1331" s="39">
        <f>IF(ISBLANK(AU1332),"",Short5[[#This Row],[Adj Close]]/AU1332-1)</f>
        <v>-7.4285907478419455E-2</v>
      </c>
      <c r="AZ1331" s="40">
        <v>35772</v>
      </c>
      <c r="BA1331" s="42">
        <v>5.2379860000000003</v>
      </c>
      <c r="BB1331" s="39">
        <f>IF(ISBLANK(BA1332),"",Short7[[#This Row],[Adj Close]]/BA1332-1)</f>
        <v>-8.5106301220560177E-2</v>
      </c>
    </row>
    <row r="1332" spans="1:54" x14ac:dyDescent="0.25">
      <c r="A1332" s="40">
        <v>35765</v>
      </c>
      <c r="B1332" s="42">
        <v>983.78997800000002</v>
      </c>
      <c r="C1332" s="39">
        <f>IF(ISBLANK(B1333), "", GSPC[[#This Row],[Adj Close]]/B1333-1)</f>
        <v>2.9715253597272229E-2</v>
      </c>
      <c r="P1332" s="40">
        <v>35765</v>
      </c>
      <c r="Q1332" s="38">
        <v>2.4637389999999999</v>
      </c>
      <c r="R1332" s="39">
        <f>IF(ISBLANK(Q1333),"",Long4[[#This Row],[Adj Close]]/Q1333-1)</f>
        <v>-1.7077690605993512E-2</v>
      </c>
      <c r="AE1332" s="32">
        <v>35765</v>
      </c>
      <c r="AF1332" s="47">
        <v>7.5174830000000004</v>
      </c>
      <c r="AG1332" s="36">
        <f>IF(ISBLANK(AF1333),"",Short0[[#This Row],[Adj Close]]/AF1333-1)</f>
        <v>-5.9874926696782405E-3</v>
      </c>
      <c r="AH1332" s="40">
        <v>35765</v>
      </c>
      <c r="AI1332" s="42">
        <v>2.5288189999999999</v>
      </c>
      <c r="AJ1332" s="39">
        <f>IF(ISBLANK(AH1333),"",Short1[[#This Row],[Adj Close]]/AH1333-1)</f>
        <v>-0.99992927962973321</v>
      </c>
      <c r="AN1332" s="40">
        <v>35765</v>
      </c>
      <c r="AO1332" s="42">
        <v>8.4555469999999993</v>
      </c>
      <c r="AP1332" s="39">
        <f>IF(ISBLANK(AO1333),"",Short3[[#This Row],[Adj Close]]/AO1333-1)</f>
        <v>5.633562273115178E-3</v>
      </c>
      <c r="AT1332" s="40">
        <v>35765</v>
      </c>
      <c r="AU1332" s="42">
        <v>24.194939000000002</v>
      </c>
      <c r="AV1332" s="39">
        <f>IF(ISBLANK(AU1333),"",Short5[[#This Row],[Adj Close]]/AU1333-1)</f>
        <v>4.4288113752806391E-2</v>
      </c>
      <c r="AZ1332" s="40">
        <v>35765</v>
      </c>
      <c r="BA1332" s="42">
        <v>5.7252400000000003</v>
      </c>
      <c r="BB1332" s="39">
        <f>IF(ISBLANK(BA1333),"",Short7[[#This Row],[Adj Close]]/BA1333-1)</f>
        <v>5.617957214806113E-2</v>
      </c>
    </row>
    <row r="1333" spans="1:54" x14ac:dyDescent="0.25">
      <c r="A1333" s="40">
        <v>35758</v>
      </c>
      <c r="B1333" s="42">
        <v>955.40002400000003</v>
      </c>
      <c r="C1333" s="39">
        <f>IF(ISBLANK(B1334), "", GSPC[[#This Row],[Adj Close]]/B1334-1)</f>
        <v>-7.9847187536081776E-3</v>
      </c>
      <c r="P1333" s="40">
        <v>35758</v>
      </c>
      <c r="Q1333" s="38">
        <v>2.506545</v>
      </c>
      <c r="R1333" s="39">
        <f>IF(ISBLANK(Q1334),"",Long4[[#This Row],[Adj Close]]/Q1334-1)</f>
        <v>-9.1379186595065831E-2</v>
      </c>
      <c r="AE1333" s="32">
        <v>35758</v>
      </c>
      <c r="AF1333" s="47">
        <v>7.5627649999999997</v>
      </c>
      <c r="AG1333" s="36">
        <f>IF(ISBLANK(AF1334),"",Short0[[#This Row],[Adj Close]]/AF1334-1)</f>
        <v>4.0498425652061742E-2</v>
      </c>
      <c r="AH1333" s="40">
        <v>35758</v>
      </c>
      <c r="AI1333" s="42">
        <v>2.0388060000000001</v>
      </c>
      <c r="AJ1333" s="39">
        <f>IF(ISBLANK(AH1334),"",Short1[[#This Row],[Adj Close]]/AH1334-1)</f>
        <v>-0.99994297205672567</v>
      </c>
      <c r="AN1333" s="40">
        <v>35758</v>
      </c>
      <c r="AO1333" s="42">
        <v>8.4081790000000005</v>
      </c>
      <c r="AP1333" s="39">
        <f>IF(ISBLANK(AO1334),"",Short3[[#This Row],[Adj Close]]/AO1334-1)</f>
        <v>-4.3126665004388776E-2</v>
      </c>
      <c r="AT1333" s="40">
        <v>35758</v>
      </c>
      <c r="AU1333" s="42">
        <v>23.168835000000001</v>
      </c>
      <c r="AV1333" s="39">
        <f>IF(ISBLANK(AU1334),"",Short5[[#This Row],[Adj Close]]/AU1334-1)</f>
        <v>-6.4935145128394045E-2</v>
      </c>
      <c r="AZ1333" s="40">
        <v>35758</v>
      </c>
      <c r="BA1333" s="42">
        <v>5.4207070000000002</v>
      </c>
      <c r="BB1333" s="39">
        <f>IF(ISBLANK(BA1334),"",Short7[[#This Row],[Adj Close]]/BA1334-1)</f>
        <v>-1.111114354275955E-2</v>
      </c>
    </row>
    <row r="1334" spans="1:54" x14ac:dyDescent="0.25">
      <c r="A1334" s="40">
        <v>35751</v>
      </c>
      <c r="B1334" s="42">
        <v>963.09002699999996</v>
      </c>
      <c r="C1334" s="39">
        <f>IF(ISBLANK(B1335), "", GSPC[[#This Row],[Adj Close]]/B1335-1)</f>
        <v>3.7421287120278812E-2</v>
      </c>
      <c r="P1334" s="40">
        <v>35751</v>
      </c>
      <c r="Q1334" s="38">
        <v>2.758626</v>
      </c>
      <c r="R1334" s="39">
        <f>IF(ISBLANK(Q1335),"",Long4[[#This Row],[Adj Close]]/Q1335-1)</f>
        <v>4.3165451303017965E-2</v>
      </c>
      <c r="AE1334" s="32">
        <v>35751</v>
      </c>
      <c r="AF1334" s="47">
        <v>7.2684059999999997</v>
      </c>
      <c r="AG1334" s="36">
        <f>IF(ISBLANK(AF1335),"",Short0[[#This Row],[Adj Close]]/AF1335-1)</f>
        <v>0.13028127783072763</v>
      </c>
      <c r="AH1334" s="40">
        <v>35751</v>
      </c>
      <c r="AI1334" s="42">
        <v>2.0344310000000001</v>
      </c>
      <c r="AJ1334" s="39">
        <f>IF(ISBLANK(AH1335),"",Short1[[#This Row],[Adj Close]]/AH1335-1)</f>
        <v>-0.99994308328670545</v>
      </c>
      <c r="AN1334" s="40">
        <v>35751</v>
      </c>
      <c r="AO1334" s="42">
        <v>8.7871389999999998</v>
      </c>
      <c r="AP1334" s="39">
        <f>IF(ISBLANK(AO1335),"",Short3[[#This Row],[Adj Close]]/AO1335-1)</f>
        <v>-3.3853939322105342E-2</v>
      </c>
      <c r="AT1334" s="40">
        <v>35751</v>
      </c>
      <c r="AU1334" s="42">
        <v>24.777784</v>
      </c>
      <c r="AV1334" s="39">
        <f>IF(ISBLANK(AU1335),"",Short5[[#This Row],[Adj Close]]/AU1335-1)</f>
        <v>-9.1914707188894829E-3</v>
      </c>
      <c r="AZ1334" s="40">
        <v>35751</v>
      </c>
      <c r="BA1334" s="42">
        <v>5.4816140000000004</v>
      </c>
      <c r="BB1334" s="39">
        <f>IF(ISBLANK(BA1335),"",Short7[[#This Row],[Adj Close]]/BA1335-1)</f>
        <v>1.6949297185122836E-2</v>
      </c>
    </row>
    <row r="1335" spans="1:54" x14ac:dyDescent="0.25">
      <c r="A1335" s="40">
        <v>35744</v>
      </c>
      <c r="B1335" s="42">
        <v>928.34997599999997</v>
      </c>
      <c r="C1335" s="39">
        <f>IF(ISBLANK(B1336), "", GSPC[[#This Row],[Adj Close]]/B1336-1)</f>
        <v>9.0561394588073441E-4</v>
      </c>
      <c r="P1335" s="40">
        <v>35744</v>
      </c>
      <c r="Q1335" s="38">
        <v>2.644476</v>
      </c>
      <c r="R1335" s="39">
        <f>IF(ISBLANK(Q1336),"",Long4[[#This Row],[Adj Close]]/Q1336-1)</f>
        <v>-5.442141114001442E-2</v>
      </c>
      <c r="AE1335" s="32">
        <v>35744</v>
      </c>
      <c r="AF1335" s="47">
        <v>6.4306169999999998</v>
      </c>
      <c r="AG1335" s="36">
        <f>IF(ISBLANK(AF1336),"",Short0[[#This Row],[Adj Close]]/AF1336-1)</f>
        <v>1.5954312684346732</v>
      </c>
      <c r="AH1335" s="40">
        <v>35744</v>
      </c>
      <c r="AI1335" s="42">
        <v>2.0519310000000002</v>
      </c>
      <c r="AJ1335" s="39">
        <f>IF(ISBLANK(AH1336),"",Short1[[#This Row],[Adj Close]]/AH1336-1)</f>
        <v>-0.99994258244956202</v>
      </c>
      <c r="AN1335" s="40">
        <v>35744</v>
      </c>
      <c r="AO1335" s="42">
        <v>9.0950419999999994</v>
      </c>
      <c r="AP1335" s="39">
        <f>IF(ISBLANK(AO1336),"",Short3[[#This Row],[Adj Close]]/AO1336-1)</f>
        <v>4.3478250893004278E-2</v>
      </c>
      <c r="AT1335" s="40">
        <v>35744</v>
      </c>
      <c r="AU1335" s="42">
        <v>25.007641</v>
      </c>
      <c r="AV1335" s="39">
        <f>IF(ISBLANK(AU1336),"",Short5[[#This Row],[Adj Close]]/AU1336-1)</f>
        <v>1.841422827537631E-3</v>
      </c>
      <c r="AZ1335" s="40">
        <v>35744</v>
      </c>
      <c r="BA1335" s="42">
        <v>5.3902530000000004</v>
      </c>
      <c r="BB1335" s="39">
        <f>IF(ISBLANK(BA1336),"",Short7[[#This Row],[Adj Close]]/BA1336-1)</f>
        <v>-8.762903349750728E-2</v>
      </c>
    </row>
    <row r="1336" spans="1:54" x14ac:dyDescent="0.25">
      <c r="A1336" s="40">
        <v>35737</v>
      </c>
      <c r="B1336" s="42">
        <v>927.51000999999997</v>
      </c>
      <c r="C1336" s="39">
        <f>IF(ISBLANK(B1337), "", GSPC[[#This Row],[Adj Close]]/B1337-1)</f>
        <v>1.4093301120100543E-2</v>
      </c>
      <c r="P1336" s="40">
        <v>35737</v>
      </c>
      <c r="Q1336" s="38">
        <v>2.796675</v>
      </c>
      <c r="R1336" s="39">
        <f>IF(ISBLANK(Q1337),"",Long4[[#This Row],[Adj Close]]/Q1337-1)</f>
        <v>1.5543211719067473E-2</v>
      </c>
      <c r="AE1336" s="32">
        <v>35737</v>
      </c>
      <c r="AF1336" s="47">
        <v>2.477668</v>
      </c>
      <c r="AG1336" s="36">
        <f>IF(ISBLANK(AF1337),"",Short0[[#This Row],[Adj Close]]/AF1337-1)</f>
        <v>-0.56374814154343278</v>
      </c>
      <c r="AH1336" s="40">
        <v>35737</v>
      </c>
      <c r="AI1336" s="42">
        <v>2.0300560000000001</v>
      </c>
      <c r="AJ1336" s="39">
        <f>IF(ISBLANK(AH1337),"",Short1[[#This Row],[Adj Close]]/AH1337-1)</f>
        <v>-0.99994318343129018</v>
      </c>
      <c r="AN1336" s="40">
        <v>35737</v>
      </c>
      <c r="AO1336" s="42">
        <v>8.7160820000000001</v>
      </c>
      <c r="AP1336" s="39">
        <f>IF(ISBLANK(AO1337),"",Short3[[#This Row],[Adj Close]]/AO1337-1)</f>
        <v>5.1428305351401304E-2</v>
      </c>
      <c r="AT1336" s="40">
        <v>35737</v>
      </c>
      <c r="AU1336" s="42">
        <v>24.961676000000001</v>
      </c>
      <c r="AV1336" s="39">
        <f>IF(ISBLANK(AU1337),"",Short5[[#This Row],[Adj Close]]/AU1337-1)</f>
        <v>7.4216483604829797E-3</v>
      </c>
      <c r="AZ1336" s="40">
        <v>35737</v>
      </c>
      <c r="BA1336" s="42">
        <v>5.9079620000000004</v>
      </c>
      <c r="BB1336" s="39">
        <f>IF(ISBLANK(BA1337),"",Short7[[#This Row],[Adj Close]]/BA1337-1)</f>
        <v>0</v>
      </c>
    </row>
    <row r="1337" spans="1:54" x14ac:dyDescent="0.25">
      <c r="A1337" s="40">
        <v>35730</v>
      </c>
      <c r="B1337" s="42">
        <v>914.61999500000002</v>
      </c>
      <c r="C1337" s="39">
        <f>IF(ISBLANK(B1338), "", GSPC[[#This Row],[Adj Close]]/B1338-1)</f>
        <v>-2.8694638683127716E-2</v>
      </c>
      <c r="P1337" s="40">
        <v>35730</v>
      </c>
      <c r="Q1337" s="38">
        <v>2.7538710000000002</v>
      </c>
      <c r="R1337" s="39">
        <f>IF(ISBLANK(Q1338),"",Long4[[#This Row],[Adj Close]]/Q1338-1)</f>
        <v>3.3929027997361416E-2</v>
      </c>
      <c r="AE1337" s="32">
        <v>35730</v>
      </c>
      <c r="AF1337" s="47">
        <v>5.6794440000000002</v>
      </c>
      <c r="AG1337" s="36">
        <f>IF(ISBLANK(AF1338),"",Short0[[#This Row],[Adj Close]]/AF1338-1)</f>
        <v>-2.544857777063958E-2</v>
      </c>
      <c r="AH1337" s="40">
        <v>35730</v>
      </c>
      <c r="AI1337" s="42">
        <v>1.9556789999999999</v>
      </c>
      <c r="AJ1337" s="39">
        <f>IF(ISBLANK(AH1338),"",Short1[[#This Row],[Adj Close]]/AH1338-1)</f>
        <v>-0.99994525434593962</v>
      </c>
      <c r="AN1337" s="40">
        <v>35730</v>
      </c>
      <c r="AO1337" s="42">
        <v>8.2897540000000003</v>
      </c>
      <c r="AP1337" s="39">
        <f>IF(ISBLANK(AO1338),"",Short3[[#This Row],[Adj Close]]/AO1338-1)</f>
        <v>-8.3769697740027071E-2</v>
      </c>
      <c r="AT1337" s="40">
        <v>35730</v>
      </c>
      <c r="AU1337" s="42">
        <v>24.777784</v>
      </c>
      <c r="AV1337" s="39">
        <f>IF(ISBLANK(AU1338),"",Short5[[#This Row],[Adj Close]]/AU1338-1)</f>
        <v>-5.6042021849286083E-2</v>
      </c>
      <c r="AZ1337" s="40">
        <v>35730</v>
      </c>
      <c r="BA1337" s="42">
        <v>5.9079620000000004</v>
      </c>
      <c r="BB1337" s="39">
        <f>IF(ISBLANK(BA1338),"",Short7[[#This Row],[Adj Close]]/BA1338-1)</f>
        <v>-0.11818172319862674</v>
      </c>
    </row>
    <row r="1338" spans="1:54" x14ac:dyDescent="0.25">
      <c r="A1338" s="40">
        <v>35723</v>
      </c>
      <c r="B1338" s="42">
        <v>941.64001499999995</v>
      </c>
      <c r="C1338" s="39">
        <f>IF(ISBLANK(B1339), "", GSPC[[#This Row],[Adj Close]]/B1339-1)</f>
        <v>-2.6689947382466661E-3</v>
      </c>
      <c r="P1338" s="40">
        <v>35723</v>
      </c>
      <c r="Q1338" s="38">
        <v>2.6635010000000001</v>
      </c>
      <c r="R1338" s="39">
        <f>IF(ISBLANK(Q1339),"",Long4[[#This Row],[Adj Close]]/Q1339-1)</f>
        <v>-6.6666643305600126E-2</v>
      </c>
      <c r="AE1338" s="32">
        <v>35723</v>
      </c>
      <c r="AF1338" s="47">
        <v>5.8277520000000003</v>
      </c>
      <c r="AG1338" s="36">
        <f>IF(ISBLANK(AF1339),"",Short0[[#This Row],[Adj Close]]/AF1339-1)</f>
        <v>-2.9069995070171273E-2</v>
      </c>
      <c r="AH1338" s="40">
        <v>35723</v>
      </c>
      <c r="AI1338" s="42">
        <v>2.0081799999999999</v>
      </c>
      <c r="AJ1338" s="39">
        <f>IF(ISBLANK(AH1339),"",Short1[[#This Row],[Adj Close]]/AH1339-1)</f>
        <v>-0.99994377365886433</v>
      </c>
      <c r="AN1338" s="40">
        <v>35723</v>
      </c>
      <c r="AO1338" s="42">
        <v>9.0476749999999999</v>
      </c>
      <c r="AP1338" s="39">
        <f>IF(ISBLANK(AO1339),"",Short3[[#This Row],[Adj Close]]/AO1339-1)</f>
        <v>-1.036258038631821E-2</v>
      </c>
      <c r="AT1338" s="40">
        <v>35723</v>
      </c>
      <c r="AU1338" s="42">
        <v>26.248821</v>
      </c>
      <c r="AV1338" s="39">
        <f>IF(ISBLANK(AU1339),"",Short5[[#This Row],[Adj Close]]/AU1339-1)</f>
        <v>-2.2260533120279646E-2</v>
      </c>
      <c r="AZ1338" s="40">
        <v>35723</v>
      </c>
      <c r="BA1338" s="42">
        <v>6.6997499999999999</v>
      </c>
      <c r="BB1338" s="39">
        <f>IF(ISBLANK(BA1339),"",Short7[[#This Row],[Adj Close]]/BA1339-1)</f>
        <v>1.8518419984867585E-2</v>
      </c>
    </row>
    <row r="1339" spans="1:54" x14ac:dyDescent="0.25">
      <c r="A1339" s="40">
        <v>35716</v>
      </c>
      <c r="B1339" s="42">
        <v>944.15997300000004</v>
      </c>
      <c r="C1339" s="39">
        <f>IF(ISBLANK(B1340), "", GSPC[[#This Row],[Adj Close]]/B1340-1)</f>
        <v>-2.3599254867717079E-2</v>
      </c>
      <c r="P1339" s="40">
        <v>35716</v>
      </c>
      <c r="Q1339" s="38">
        <v>2.8537509999999999</v>
      </c>
      <c r="R1339" s="39">
        <f>IF(ISBLANK(Q1340),"",Long4[[#This Row],[Adj Close]]/Q1340-1)</f>
        <v>-1.3157207675913773E-2</v>
      </c>
      <c r="AE1339" s="32">
        <v>35716</v>
      </c>
      <c r="AF1339" s="47">
        <v>6.002237</v>
      </c>
      <c r="AG1339" s="36">
        <f>IF(ISBLANK(AF1340),"",Short0[[#This Row],[Adj Close]]/AF1340-1)</f>
        <v>-2.4113302442855922E-2</v>
      </c>
      <c r="AH1339" s="40">
        <v>35716</v>
      </c>
      <c r="AI1339" s="42">
        <v>1.8900520000000001</v>
      </c>
      <c r="AJ1339" s="39">
        <f>IF(ISBLANK(AH1340),"",Short1[[#This Row],[Adj Close]]/AH1340-1)</f>
        <v>-0.99994707071046518</v>
      </c>
      <c r="AN1339" s="40">
        <v>35716</v>
      </c>
      <c r="AO1339" s="42">
        <v>9.1424140000000005</v>
      </c>
      <c r="AP1339" s="39">
        <f>IF(ISBLANK(AO1340),"",Short3[[#This Row],[Adj Close]]/AO1340-1)</f>
        <v>-1.5306221912267937E-2</v>
      </c>
      <c r="AT1339" s="40">
        <v>35716</v>
      </c>
      <c r="AU1339" s="42">
        <v>26.846437000000002</v>
      </c>
      <c r="AV1339" s="39">
        <f>IF(ISBLANK(AU1340),"",Short5[[#This Row],[Adj Close]]/AU1340-1)</f>
        <v>-6.801960289299025E-3</v>
      </c>
      <c r="AZ1339" s="40">
        <v>35716</v>
      </c>
      <c r="BA1339" s="42">
        <v>6.5779370000000004</v>
      </c>
      <c r="BB1339" s="39">
        <f>IF(ISBLANK(BA1340),"",Short7[[#This Row],[Adj Close]]/BA1340-1)</f>
        <v>-0.12195117718802506</v>
      </c>
    </row>
    <row r="1340" spans="1:54" x14ac:dyDescent="0.25">
      <c r="A1340" s="40">
        <v>35709</v>
      </c>
      <c r="B1340" s="42">
        <v>966.97997999999995</v>
      </c>
      <c r="C1340" s="39">
        <f>IF(ISBLANK(B1341), "", GSPC[[#This Row],[Adj Close]]/B1341-1)</f>
        <v>2.0206117337306928E-3</v>
      </c>
      <c r="P1340" s="40">
        <v>35709</v>
      </c>
      <c r="Q1340" s="38">
        <v>2.8917989999999998</v>
      </c>
      <c r="R1340" s="39">
        <f>IF(ISBLANK(Q1341),"",Long4[[#This Row],[Adj Close]]/Q1341-1)</f>
        <v>3.4013247874708163E-2</v>
      </c>
      <c r="AE1340" s="32">
        <v>35709</v>
      </c>
      <c r="AF1340" s="47">
        <v>6.1505470000000004</v>
      </c>
      <c r="AG1340" s="36">
        <f>IF(ISBLANK(AF1341),"",Short0[[#This Row],[Adj Close]]/AF1341-1)</f>
        <v>1.0028112412207246E-2</v>
      </c>
      <c r="AH1340" s="40">
        <v>35709</v>
      </c>
      <c r="AI1340" s="42">
        <v>1.7719240000000001</v>
      </c>
      <c r="AJ1340" s="39">
        <f>IF(ISBLANK(AH1341),"",Short1[[#This Row],[Adj Close]]/AH1341-1)</f>
        <v>-0.99995036905495494</v>
      </c>
      <c r="AN1340" s="40">
        <v>35709</v>
      </c>
      <c r="AO1340" s="42">
        <v>9.2845250000000004</v>
      </c>
      <c r="AP1340" s="39">
        <f>IF(ISBLANK(AO1341),"",Short3[[#This Row],[Adj Close]]/AO1341-1)</f>
        <v>8.8889219879149994E-2</v>
      </c>
      <c r="AT1340" s="40">
        <v>35709</v>
      </c>
      <c r="AU1340" s="42">
        <v>27.030296</v>
      </c>
      <c r="AV1340" s="39">
        <f>IF(ISBLANK(AU1341),"",Short5[[#This Row],[Adj Close]]/AU1341-1)</f>
        <v>2.7971470548236343E-2</v>
      </c>
      <c r="AZ1340" s="40">
        <v>35709</v>
      </c>
      <c r="BA1340" s="42">
        <v>7.4915390000000004</v>
      </c>
      <c r="BB1340" s="39">
        <f>IF(ISBLANK(BA1341),"",Short7[[#This Row],[Adj Close]]/BA1341-1)</f>
        <v>0.33695665170617928</v>
      </c>
    </row>
    <row r="1341" spans="1:54" x14ac:dyDescent="0.25">
      <c r="A1341" s="40">
        <v>35702</v>
      </c>
      <c r="B1341" s="42">
        <v>965.03002900000001</v>
      </c>
      <c r="C1341" s="39">
        <f>IF(ISBLANK(B1342), "", GSPC[[#This Row],[Adj Close]]/B1342-1)</f>
        <v>2.0958145836721842E-2</v>
      </c>
      <c r="P1341" s="40">
        <v>35702</v>
      </c>
      <c r="Q1341" s="38">
        <v>2.796675</v>
      </c>
      <c r="R1341" s="39">
        <f>IF(ISBLANK(Q1342),"",Long4[[#This Row],[Adj Close]]/Q1342-1)</f>
        <v>6.7150533408326218E-2</v>
      </c>
      <c r="AE1341" s="32">
        <v>35702</v>
      </c>
      <c r="AF1341" s="47">
        <v>6.0894810000000001</v>
      </c>
      <c r="AG1341" s="36">
        <f>IF(ISBLANK(AF1342),"",Short0[[#This Row],[Adj Close]]/AF1342-1)</f>
        <v>3.2544892401008774E-2</v>
      </c>
      <c r="AH1341" s="40">
        <v>35702</v>
      </c>
      <c r="AI1341" s="42">
        <v>1.6931719999999999</v>
      </c>
      <c r="AJ1341" s="39">
        <f>IF(ISBLANK(AH1342),"",Short1[[#This Row],[Adj Close]]/AH1342-1)</f>
        <v>-0.99995256556940748</v>
      </c>
      <c r="AN1341" s="40">
        <v>35702</v>
      </c>
      <c r="AO1341" s="42">
        <v>8.5266020000000005</v>
      </c>
      <c r="AP1341" s="39">
        <f>IF(ISBLANK(AO1342),"",Short3[[#This Row],[Adj Close]]/AO1342-1)</f>
        <v>1.7615942839472876E-3</v>
      </c>
      <c r="AT1341" s="40">
        <v>35702</v>
      </c>
      <c r="AU1341" s="42">
        <v>26.294792000000001</v>
      </c>
      <c r="AV1341" s="39">
        <f>IF(ISBLANK(AU1342),"",Short5[[#This Row],[Adj Close]]/AU1342-1)</f>
        <v>-3.4843268958049123E-3</v>
      </c>
      <c r="AZ1341" s="40">
        <v>35702</v>
      </c>
      <c r="BA1341" s="42">
        <v>5.6034269999999999</v>
      </c>
      <c r="BB1341" s="39">
        <f>IF(ISBLANK(BA1342),"",Short7[[#This Row],[Adj Close]]/BA1342-1)</f>
        <v>6.9767464059659501E-2</v>
      </c>
    </row>
    <row r="1342" spans="1:54" x14ac:dyDescent="0.25">
      <c r="A1342" s="40">
        <v>35695</v>
      </c>
      <c r="B1342" s="42">
        <v>945.21997099999999</v>
      </c>
      <c r="C1342" s="39">
        <f>IF(ISBLANK(B1343), "", GSPC[[#This Row],[Adj Close]]/B1343-1)</f>
        <v>-5.5654742657575973E-3</v>
      </c>
      <c r="P1342" s="40">
        <v>35695</v>
      </c>
      <c r="Q1342" s="38">
        <v>2.6206939999999999</v>
      </c>
      <c r="R1342" s="39">
        <f>IF(ISBLANK(Q1343),"",Long4[[#This Row],[Adj Close]]/Q1343-1)</f>
        <v>5.1526817867209695E-2</v>
      </c>
      <c r="AE1342" s="32">
        <v>35695</v>
      </c>
      <c r="AF1342" s="47">
        <v>5.8975460000000002</v>
      </c>
      <c r="AG1342" s="36">
        <f>IF(ISBLANK(AF1343),"",Short0[[#This Row],[Adj Close]]/AF1343-1)</f>
        <v>1.8071732800677642E-2</v>
      </c>
      <c r="AH1342" s="40">
        <v>35695</v>
      </c>
      <c r="AI1342" s="42">
        <v>1.741298</v>
      </c>
      <c r="AJ1342" s="39">
        <f>IF(ISBLANK(AH1343),"",Short1[[#This Row],[Adj Close]]/AH1343-1)</f>
        <v>-0.99995120774490021</v>
      </c>
      <c r="AN1342" s="40">
        <v>35695</v>
      </c>
      <c r="AO1342" s="42">
        <v>8.5116080000000007</v>
      </c>
      <c r="AP1342" s="39">
        <f>IF(ISBLANK(AO1343),"",Short3[[#This Row],[Adj Close]]/AO1343-1)</f>
        <v>-7.455029847453587E-2</v>
      </c>
      <c r="AT1342" s="40">
        <v>35695</v>
      </c>
      <c r="AU1342" s="42">
        <v>26.386731999999999</v>
      </c>
      <c r="AV1342" s="39">
        <f>IF(ISBLANK(AU1343),"",Short5[[#This Row],[Adj Close]]/AU1343-1)</f>
        <v>-2.3808988255252572E-2</v>
      </c>
      <c r="AZ1342" s="40">
        <v>35695</v>
      </c>
      <c r="BA1342" s="42">
        <v>5.2379860000000003</v>
      </c>
      <c r="BB1342" s="39">
        <f>IF(ISBLANK(BA1343),"",Short7[[#This Row],[Adj Close]]/BA1343-1)</f>
        <v>7.4999805030060429E-2</v>
      </c>
    </row>
    <row r="1343" spans="1:54" x14ac:dyDescent="0.25">
      <c r="A1343" s="40">
        <v>35688</v>
      </c>
      <c r="B1343" s="42">
        <v>950.51000999999997</v>
      </c>
      <c r="C1343" s="39">
        <f>IF(ISBLANK(B1344), "", GSPC[[#This Row],[Adj Close]]/B1344-1)</f>
        <v>2.8790723963751264E-2</v>
      </c>
      <c r="P1343" s="40">
        <v>35688</v>
      </c>
      <c r="Q1343" s="38">
        <v>2.4922749999999998</v>
      </c>
      <c r="R1343" s="39">
        <f>IF(ISBLANK(Q1344),"",Long4[[#This Row],[Adj Close]]/Q1344-1)</f>
        <v>-1.1964534550665928E-2</v>
      </c>
      <c r="AE1343" s="32">
        <v>35688</v>
      </c>
      <c r="AF1343" s="47">
        <v>5.792859</v>
      </c>
      <c r="AG1343" s="36">
        <f>IF(ISBLANK(AF1344),"",Short0[[#This Row],[Adj Close]]/AF1344-1)</f>
        <v>0.10299098145357299</v>
      </c>
      <c r="AH1343" s="40">
        <v>35688</v>
      </c>
      <c r="AI1343" s="42">
        <v>1.6187940000000001</v>
      </c>
      <c r="AJ1343" s="39">
        <f>IF(ISBLANK(AH1344),"",Short1[[#This Row],[Adj Close]]/AH1344-1)</f>
        <v>-0.99995463148454355</v>
      </c>
      <c r="AN1343" s="40">
        <v>35688</v>
      </c>
      <c r="AO1343" s="42">
        <v>9.1972670000000001</v>
      </c>
      <c r="AP1343" s="39">
        <f>IF(ISBLANK(AO1344),"",Short3[[#This Row],[Adj Close]]/AO1344-1)</f>
        <v>7.1625174875366016E-2</v>
      </c>
      <c r="AT1343" s="40">
        <v>35688</v>
      </c>
      <c r="AU1343" s="42">
        <v>27.030296</v>
      </c>
      <c r="AV1343" s="39">
        <f>IF(ISBLANK(AU1344),"",Short5[[#This Row],[Adj Close]]/AU1344-1)</f>
        <v>3.9314615083492654E-2</v>
      </c>
      <c r="AZ1343" s="40">
        <v>35688</v>
      </c>
      <c r="BA1343" s="42">
        <v>4.8725459999999998</v>
      </c>
      <c r="BB1343" s="39">
        <f>IF(ISBLANK(BA1344),"",Short7[[#This Row],[Adj Close]]/BA1344-1)</f>
        <v>9.5890466416475473E-2</v>
      </c>
    </row>
    <row r="1344" spans="1:54" x14ac:dyDescent="0.25">
      <c r="A1344" s="40">
        <v>35681</v>
      </c>
      <c r="B1344" s="42">
        <v>923.90997300000004</v>
      </c>
      <c r="C1344" s="39">
        <f>IF(ISBLANK(B1345), "", GSPC[[#This Row],[Adj Close]]/B1345-1)</f>
        <v>-5.5325494498579264E-3</v>
      </c>
      <c r="P1344" s="40">
        <v>35681</v>
      </c>
      <c r="Q1344" s="38">
        <v>2.5224549999999999</v>
      </c>
      <c r="R1344" s="39">
        <f>IF(ISBLANK(Q1345),"",Long4[[#This Row],[Adj Close]]/Q1345-1)</f>
        <v>-3.0908146510092993E-2</v>
      </c>
      <c r="AE1344" s="32">
        <v>35681</v>
      </c>
      <c r="AF1344" s="47">
        <v>5.2519549999999997</v>
      </c>
      <c r="AG1344" s="36">
        <f>IF(ISBLANK(AF1345),"",Short0[[#This Row],[Adj Close]]/AF1345-1)</f>
        <v>8.3738756736548847E-3</v>
      </c>
      <c r="AH1344" s="40">
        <v>35681</v>
      </c>
      <c r="AI1344" s="42">
        <v>1.6931719999999999</v>
      </c>
      <c r="AJ1344" s="39">
        <f>IF(ISBLANK(AH1345),"",Short1[[#This Row],[Adj Close]]/AH1345-1)</f>
        <v>-0.99995253764646519</v>
      </c>
      <c r="AN1344" s="40">
        <v>35681</v>
      </c>
      <c r="AO1344" s="42">
        <v>8.5825410000000009</v>
      </c>
      <c r="AP1344" s="39">
        <f>IF(ISBLANK(AO1345),"",Short3[[#This Row],[Adj Close]]/AO1345-1)</f>
        <v>-2.4193518129107194E-2</v>
      </c>
      <c r="AT1344" s="40">
        <v>35681</v>
      </c>
      <c r="AU1344" s="42">
        <v>26.007809000000002</v>
      </c>
      <c r="AV1344" s="39">
        <f>IF(ISBLANK(AU1345),"",Short5[[#This Row],[Adj Close]]/AU1345-1)</f>
        <v>-4.2230054509839521E-2</v>
      </c>
      <c r="AZ1344" s="40">
        <v>35681</v>
      </c>
      <c r="BA1344" s="42">
        <v>4.4461979999999999</v>
      </c>
      <c r="BB1344" s="39">
        <f>IF(ISBLANK(BA1345),"",Short7[[#This Row],[Adj Close]]/BA1345-1)</f>
        <v>-6.4102345512722203E-2</v>
      </c>
    </row>
    <row r="1345" spans="1:54" x14ac:dyDescent="0.25">
      <c r="A1345" s="40">
        <v>35674</v>
      </c>
      <c r="B1345" s="42">
        <v>929.04998799999998</v>
      </c>
      <c r="C1345" s="39">
        <f>IF(ISBLANK(B1346), "", GSPC[[#This Row],[Adj Close]]/B1346-1)</f>
        <v>3.2886052846337943E-2</v>
      </c>
      <c r="P1345" s="40">
        <v>35674</v>
      </c>
      <c r="Q1345" s="38">
        <v>2.6029059999999999</v>
      </c>
      <c r="R1345" s="39">
        <f>IF(ISBLANK(Q1346),"",Long4[[#This Row],[Adj Close]]/Q1346-1)</f>
        <v>9.343929533421047E-2</v>
      </c>
      <c r="AE1345" s="32">
        <v>35674</v>
      </c>
      <c r="AF1345" s="47">
        <v>5.2083409999999999</v>
      </c>
      <c r="AG1345" s="36">
        <f>IF(ISBLANK(AF1346),"",Short0[[#This Row],[Adj Close]]/AF1346-1)</f>
        <v>-1.6714391493601877E-3</v>
      </c>
      <c r="AH1345" s="40">
        <v>35674</v>
      </c>
      <c r="AI1345" s="42">
        <v>1.2906599999999999</v>
      </c>
      <c r="AJ1345" s="39">
        <f>IF(ISBLANK(AH1346),"",Short1[[#This Row],[Adj Close]]/AH1346-1)</f>
        <v>-0.9999638136092186</v>
      </c>
      <c r="AN1345" s="40">
        <v>35674</v>
      </c>
      <c r="AO1345" s="42">
        <v>8.7953309999999991</v>
      </c>
      <c r="AP1345" s="39">
        <f>IF(ISBLANK(AO1346),"",Short3[[#This Row],[Adj Close]]/AO1346-1)</f>
        <v>9.4117971956056312E-2</v>
      </c>
      <c r="AT1345" s="40">
        <v>35674</v>
      </c>
      <c r="AU1345" s="42">
        <v>27.154547000000001</v>
      </c>
      <c r="AV1345" s="39">
        <f>IF(ISBLANK(AU1346),"",Short5[[#This Row],[Adj Close]]/AU1346-1)</f>
        <v>5.1509612344475819E-2</v>
      </c>
      <c r="AZ1345" s="40">
        <v>35674</v>
      </c>
      <c r="BA1345" s="42">
        <v>4.750731</v>
      </c>
      <c r="BB1345" s="39">
        <f>IF(ISBLANK(BA1346),"",Short7[[#This Row],[Adj Close]]/BA1346-1)</f>
        <v>-2.5000277062545928E-2</v>
      </c>
    </row>
    <row r="1346" spans="1:54" x14ac:dyDescent="0.25">
      <c r="A1346" s="40">
        <v>35667</v>
      </c>
      <c r="B1346" s="42">
        <v>899.46997099999999</v>
      </c>
      <c r="C1346" s="39">
        <f>IF(ISBLANK(B1347), "", GSPC[[#This Row],[Adj Close]]/B1347-1)</f>
        <v>-2.606276671652652E-2</v>
      </c>
      <c r="P1346" s="40">
        <v>35667</v>
      </c>
      <c r="Q1346" s="38">
        <v>2.3804759999999998</v>
      </c>
      <c r="R1346" s="39">
        <f>IF(ISBLANK(Q1347),"",Long4[[#This Row],[Adj Close]]/Q1347-1)</f>
        <v>-5.8052711593052586E-2</v>
      </c>
      <c r="AE1346" s="32">
        <v>35667</v>
      </c>
      <c r="AF1346" s="47">
        <v>5.2170610000000002</v>
      </c>
      <c r="AG1346" s="36">
        <f>IF(ISBLANK(AF1347),"",Short0[[#This Row],[Adj Close]]/AF1347-1)</f>
        <v>2.7492032943171818E-2</v>
      </c>
      <c r="AH1346" s="40">
        <v>35667</v>
      </c>
      <c r="AI1346" s="42">
        <v>1.1944079999999999</v>
      </c>
      <c r="AJ1346" s="39">
        <f>IF(ISBLANK(AH1347),"",Short1[[#This Row],[Adj Close]]/AH1347-1)</f>
        <v>-0.99996650566461021</v>
      </c>
      <c r="AN1346" s="40">
        <v>35667</v>
      </c>
      <c r="AO1346" s="42">
        <v>8.0387409999999999</v>
      </c>
      <c r="AP1346" s="39">
        <f>IF(ISBLANK(AO1347),"",Short3[[#This Row],[Adj Close]]/AO1347-1)</f>
        <v>0</v>
      </c>
      <c r="AT1346" s="40">
        <v>35667</v>
      </c>
      <c r="AU1346" s="42">
        <v>25.824345000000001</v>
      </c>
      <c r="AV1346" s="39">
        <f>IF(ISBLANK(AU1347),"",Short5[[#This Row],[Adj Close]]/AU1347-1)</f>
        <v>-7.054188993774968E-3</v>
      </c>
      <c r="AZ1346" s="40">
        <v>35667</v>
      </c>
      <c r="BA1346" s="42">
        <v>4.8725459999999998</v>
      </c>
      <c r="BB1346" s="39">
        <f>IF(ISBLANK(BA1347),"",Short7[[#This Row],[Adj Close]]/BA1347-1)</f>
        <v>4.9180419646673412E-2</v>
      </c>
    </row>
    <row r="1347" spans="1:54" x14ac:dyDescent="0.25">
      <c r="A1347" s="40">
        <v>35660</v>
      </c>
      <c r="B1347" s="42">
        <v>923.53997800000002</v>
      </c>
      <c r="C1347" s="39">
        <f>IF(ISBLANK(B1348), "", GSPC[[#This Row],[Adj Close]]/B1348-1)</f>
        <v>2.523282384794312E-2</v>
      </c>
      <c r="P1347" s="40">
        <v>35660</v>
      </c>
      <c r="Q1347" s="38">
        <v>2.5271859999999999</v>
      </c>
      <c r="R1347" s="39">
        <f>IF(ISBLANK(Q1348),"",Long4[[#This Row],[Adj Close]]/Q1348-1)</f>
        <v>6.1630531036649838E-2</v>
      </c>
      <c r="AE1347" s="32">
        <v>35660</v>
      </c>
      <c r="AF1347" s="47">
        <v>5.0774710000000001</v>
      </c>
      <c r="AG1347" s="36">
        <f>IF(ISBLANK(AF1348),"",Short0[[#This Row],[Adj Close]]/AF1348-1)</f>
        <v>1.570627947115355E-2</v>
      </c>
      <c r="AH1347" s="40">
        <v>35660</v>
      </c>
      <c r="AI1347" s="42">
        <v>1.1419060000000001</v>
      </c>
      <c r="AJ1347" s="39">
        <f>IF(ISBLANK(AH1348),"",Short1[[#This Row],[Adj Close]]/AH1348-1)</f>
        <v>-0.99996797167138807</v>
      </c>
      <c r="AN1347" s="40">
        <v>35660</v>
      </c>
      <c r="AO1347" s="42">
        <v>8.0387409999999999</v>
      </c>
      <c r="AP1347" s="39">
        <f>IF(ISBLANK(AO1348),"",Short3[[#This Row],[Adj Close]]/AO1348-1)</f>
        <v>7.5949433164241853E-2</v>
      </c>
      <c r="AT1347" s="40">
        <v>35660</v>
      </c>
      <c r="AU1347" s="42">
        <v>26.007809000000002</v>
      </c>
      <c r="AV1347" s="39">
        <f>IF(ISBLANK(AU1348),"",Short5[[#This Row],[Adj Close]]/AU1348-1)</f>
        <v>1.612905746461446E-2</v>
      </c>
      <c r="AZ1347" s="40">
        <v>35660</v>
      </c>
      <c r="BA1347" s="42">
        <v>4.644145</v>
      </c>
      <c r="BB1347" s="39">
        <f>IF(ISBLANK(BA1348),"",Short7[[#This Row],[Adj Close]]/BA1348-1)</f>
        <v>-0.11337200977627671</v>
      </c>
    </row>
    <row r="1348" spans="1:54" x14ac:dyDescent="0.25">
      <c r="A1348" s="40">
        <v>35653</v>
      </c>
      <c r="B1348" s="42">
        <v>900.80999799999995</v>
      </c>
      <c r="C1348" s="39">
        <f>IF(ISBLANK(B1349), "", GSPC[[#This Row],[Adj Close]]/B1349-1)</f>
        <v>-3.5060073238770362E-2</v>
      </c>
      <c r="P1348" s="40">
        <v>35653</v>
      </c>
      <c r="Q1348" s="38">
        <v>2.3804759999999998</v>
      </c>
      <c r="R1348" s="39">
        <f>IF(ISBLANK(Q1349),"",Long4[[#This Row],[Adj Close]]/Q1349-1)</f>
        <v>-2.7079783531754442E-2</v>
      </c>
      <c r="AE1348" s="32">
        <v>35653</v>
      </c>
      <c r="AF1348" s="47">
        <v>4.9989559999999997</v>
      </c>
      <c r="AG1348" s="36">
        <f>IF(ISBLANK(AF1349),"",Short0[[#This Row],[Adj Close]]/AF1349-1)</f>
        <v>-1.3769858931744983E-2</v>
      </c>
      <c r="AH1348" s="40">
        <v>35653</v>
      </c>
      <c r="AI1348" s="42">
        <v>1.128781</v>
      </c>
      <c r="AJ1348" s="39">
        <f>IF(ISBLANK(AH1349),"",Short1[[#This Row],[Adj Close]]/AH1349-1)</f>
        <v>-0.99996833358581605</v>
      </c>
      <c r="AN1348" s="40">
        <v>35653</v>
      </c>
      <c r="AO1348" s="42">
        <v>7.4713000000000003</v>
      </c>
      <c r="AP1348" s="39">
        <f>IF(ISBLANK(AO1349),"",Short3[[#This Row],[Adj Close]]/AO1349-1)</f>
        <v>-5.3892409687772869E-2</v>
      </c>
      <c r="AT1348" s="40">
        <v>35653</v>
      </c>
      <c r="AU1348" s="42">
        <v>25.594985999999999</v>
      </c>
      <c r="AV1348" s="39">
        <f>IF(ISBLANK(AU1349),"",Short5[[#This Row],[Adj Close]]/AU1349-1)</f>
        <v>4.8871883272113337E-2</v>
      </c>
      <c r="AZ1348" s="40">
        <v>35653</v>
      </c>
      <c r="BA1348" s="42">
        <v>5.2379860000000003</v>
      </c>
      <c r="BB1348" s="39">
        <f>IF(ISBLANK(BA1349),"",Short7[[#This Row],[Adj Close]]/BA1349-1)</f>
        <v>-5.4945213558956207E-2</v>
      </c>
    </row>
    <row r="1349" spans="1:54" x14ac:dyDescent="0.25">
      <c r="A1349" s="40">
        <v>35646</v>
      </c>
      <c r="B1349" s="42">
        <v>933.53997800000002</v>
      </c>
      <c r="C1349" s="39">
        <f>IF(ISBLANK(B1350), "", GSPC[[#This Row],[Adj Close]]/B1350-1)</f>
        <v>-1.4359056511829338E-2</v>
      </c>
      <c r="P1349" s="40">
        <v>35646</v>
      </c>
      <c r="Q1349" s="38">
        <v>2.446733</v>
      </c>
      <c r="R1349" s="39">
        <f>IF(ISBLANK(Q1350),"",Long4[[#This Row],[Adj Close]]/Q1350-1)</f>
        <v>-4.259189694707266E-2</v>
      </c>
      <c r="AE1349" s="32">
        <v>35646</v>
      </c>
      <c r="AF1349" s="47">
        <v>5.0687519999999999</v>
      </c>
      <c r="AG1349" s="36">
        <f>IF(ISBLANK(AF1350),"",Short0[[#This Row],[Adj Close]]/AF1350-1)</f>
        <v>-3.2628116725454959E-2</v>
      </c>
      <c r="AH1349" s="40">
        <v>35646</v>
      </c>
      <c r="AI1349" s="42">
        <v>0.99315200000000003</v>
      </c>
      <c r="AJ1349" s="39">
        <f>IF(ISBLANK(AH1350),"",Short1[[#This Row],[Adj Close]]/AH1350-1)</f>
        <v>-0.9999721330003648</v>
      </c>
      <c r="AN1349" s="40">
        <v>35646</v>
      </c>
      <c r="AO1349" s="42">
        <v>7.8968819999999997</v>
      </c>
      <c r="AP1349" s="39">
        <f>IF(ISBLANK(AO1350),"",Short3[[#This Row],[Adj Close]]/AO1350-1)</f>
        <v>0.15972196216080703</v>
      </c>
      <c r="AT1349" s="40">
        <v>35646</v>
      </c>
      <c r="AU1349" s="42">
        <v>24.402394999999999</v>
      </c>
      <c r="AV1349" s="39">
        <f>IF(ISBLANK(AU1350),"",Short5[[#This Row],[Adj Close]]/AU1350-1)</f>
        <v>3.1007637960527301E-2</v>
      </c>
      <c r="AZ1349" s="40">
        <v>35646</v>
      </c>
      <c r="BA1349" s="42">
        <v>5.5425209999999998</v>
      </c>
      <c r="BB1349" s="39">
        <f>IF(ISBLANK(BA1350),"",Short7[[#This Row],[Adj Close]]/BA1350-1)</f>
        <v>0.12345696279197615</v>
      </c>
    </row>
    <row r="1350" spans="1:54" x14ac:dyDescent="0.25">
      <c r="A1350" s="40">
        <v>35639</v>
      </c>
      <c r="B1350" s="42">
        <v>947.14001499999995</v>
      </c>
      <c r="C1350" s="39">
        <f>IF(ISBLANK(B1351), "", GSPC[[#This Row],[Adj Close]]/B1351-1)</f>
        <v>8.8944675547015795E-3</v>
      </c>
      <c r="P1350" s="40">
        <v>35639</v>
      </c>
      <c r="Q1350" s="38">
        <v>2.55558</v>
      </c>
      <c r="R1350" s="39">
        <f>IF(ISBLANK(Q1351),"",Long4[[#This Row],[Adj Close]]/Q1351-1)</f>
        <v>0.20805273950650771</v>
      </c>
      <c r="AE1350" s="32">
        <v>35639</v>
      </c>
      <c r="AF1350" s="47">
        <v>5.2397140000000002</v>
      </c>
      <c r="AG1350" s="36">
        <f>IF(ISBLANK(AF1351),"",Short0[[#This Row],[Adj Close]]/AF1351-1)</f>
        <v>4.3402538195296936E-2</v>
      </c>
      <c r="AH1350" s="40">
        <v>35639</v>
      </c>
      <c r="AI1350" s="42">
        <v>0.91002499999999997</v>
      </c>
      <c r="AJ1350" s="39">
        <f>IF(ISBLANK(AH1351),"",Short1[[#This Row],[Adj Close]]/AH1351-1)</f>
        <v>-0.99997446045689264</v>
      </c>
      <c r="AN1350" s="40">
        <v>35639</v>
      </c>
      <c r="AO1350" s="42">
        <v>6.8092889999999997</v>
      </c>
      <c r="AP1350" s="39">
        <f>IF(ISBLANK(AO1351),"",Short3[[#This Row],[Adj Close]]/AO1351-1)</f>
        <v>7.8651744129129897E-2</v>
      </c>
      <c r="AT1350" s="40">
        <v>35639</v>
      </c>
      <c r="AU1350" s="42">
        <v>23.668491</v>
      </c>
      <c r="AV1350" s="39">
        <f>IF(ISBLANK(AU1351),"",Short5[[#This Row],[Adj Close]]/AU1351-1)</f>
        <v>-4.4444326915670129E-2</v>
      </c>
      <c r="AZ1350" s="40">
        <v>35639</v>
      </c>
      <c r="BA1350" s="42">
        <v>4.9334519999999999</v>
      </c>
      <c r="BB1350" s="39">
        <f>IF(ISBLANK(BA1351),"",Short7[[#This Row],[Adj Close]]/BA1351-1)</f>
        <v>3.8461659900339562E-2</v>
      </c>
    </row>
    <row r="1351" spans="1:54" x14ac:dyDescent="0.25">
      <c r="A1351" s="40">
        <v>35632</v>
      </c>
      <c r="B1351" s="42">
        <v>938.78997800000002</v>
      </c>
      <c r="C1351" s="39">
        <f>IF(ISBLANK(B1352), "", GSPC[[#This Row],[Adj Close]]/B1352-1)</f>
        <v>2.56637062252425E-2</v>
      </c>
      <c r="P1351" s="40">
        <v>35632</v>
      </c>
      <c r="Q1351" s="38">
        <v>2.1154540000000002</v>
      </c>
      <c r="R1351" s="39">
        <f>IF(ISBLANK(Q1352),"",Long4[[#This Row],[Adj Close]]/Q1352-1)</f>
        <v>5.4245880103897193E-2</v>
      </c>
      <c r="AE1351" s="32">
        <v>35632</v>
      </c>
      <c r="AF1351" s="47">
        <v>5.021757</v>
      </c>
      <c r="AG1351" s="36">
        <f>IF(ISBLANK(AF1352),"",Short0[[#This Row],[Adj Close]]/AF1352-1)</f>
        <v>5.688069571454335E-2</v>
      </c>
      <c r="AH1351" s="40">
        <v>35632</v>
      </c>
      <c r="AI1351" s="42">
        <v>0.91877500000000001</v>
      </c>
      <c r="AJ1351" s="39">
        <f>IF(ISBLANK(AH1352),"",Short1[[#This Row],[Adj Close]]/AH1352-1)</f>
        <v>-0.99997420982456142</v>
      </c>
      <c r="AN1351" s="40">
        <v>35632</v>
      </c>
      <c r="AO1351" s="42">
        <v>6.3127779999999998</v>
      </c>
      <c r="AP1351" s="39">
        <f>IF(ISBLANK(AO1352),"",Short3[[#This Row],[Adj Close]]/AO1352-1)</f>
        <v>7.6612921105527532E-2</v>
      </c>
      <c r="AT1351" s="40">
        <v>35632</v>
      </c>
      <c r="AU1351" s="42">
        <v>24.769348000000001</v>
      </c>
      <c r="AV1351" s="39">
        <f>IF(ISBLANK(AU1352),"",Short5[[#This Row],[Adj Close]]/AU1352-1)</f>
        <v>-8.0068188908531734E-2</v>
      </c>
      <c r="AZ1351" s="40">
        <v>35632</v>
      </c>
      <c r="BA1351" s="42">
        <v>4.750731</v>
      </c>
      <c r="BB1351" s="39">
        <f>IF(ISBLANK(BA1352),"",Short7[[#This Row],[Adj Close]]/BA1352-1)</f>
        <v>8.3333371339181506E-2</v>
      </c>
    </row>
    <row r="1352" spans="1:54" x14ac:dyDescent="0.25">
      <c r="A1352" s="40">
        <v>35625</v>
      </c>
      <c r="B1352" s="42">
        <v>915.29998799999998</v>
      </c>
      <c r="C1352" s="39">
        <f>IF(ISBLANK(B1353), "", GSPC[[#This Row],[Adj Close]]/B1353-1)</f>
        <v>-1.5054381142144413E-3</v>
      </c>
      <c r="P1352" s="40">
        <v>35625</v>
      </c>
      <c r="Q1352" s="38">
        <v>2.0066039999999998</v>
      </c>
      <c r="R1352" s="39">
        <f>IF(ISBLANK(Q1353),"",Long4[[#This Row],[Adj Close]]/Q1353-1)</f>
        <v>-1.1655117282603711E-2</v>
      </c>
      <c r="AE1352" s="32">
        <v>35625</v>
      </c>
      <c r="AF1352" s="47">
        <v>4.7514890000000003</v>
      </c>
      <c r="AG1352" s="36">
        <f>IF(ISBLANK(AF1353),"",Short0[[#This Row],[Adj Close]]/AF1353-1)</f>
        <v>3.415561754675478E-2</v>
      </c>
      <c r="AH1352" s="40">
        <v>35625</v>
      </c>
      <c r="AI1352" s="42">
        <v>0.96690100000000001</v>
      </c>
      <c r="AJ1352" s="39">
        <f>IF(ISBLANK(AH1353),"",Short1[[#This Row],[Adj Close]]/AH1353-1)</f>
        <v>-0.99997285358526589</v>
      </c>
      <c r="AN1352" s="40">
        <v>35625</v>
      </c>
      <c r="AO1352" s="42">
        <v>5.8635539999999997</v>
      </c>
      <c r="AP1352" s="39">
        <f>IF(ISBLANK(AO1353),"",Short3[[#This Row],[Adj Close]]/AO1353-1)</f>
        <v>-3.5019571798507232E-2</v>
      </c>
      <c r="AT1352" s="40">
        <v>35625</v>
      </c>
      <c r="AU1352" s="42">
        <v>26.9252</v>
      </c>
      <c r="AV1352" s="39">
        <f>IF(ISBLANK(AU1353),"",Short5[[#This Row],[Adj Close]]/AU1353-1)</f>
        <v>1.0326984787158988E-2</v>
      </c>
      <c r="AZ1352" s="40">
        <v>35625</v>
      </c>
      <c r="BA1352" s="42">
        <v>4.3852900000000004</v>
      </c>
      <c r="BB1352" s="39">
        <f>IF(ISBLANK(BA1353),"",Short7[[#This Row],[Adj Close]]/BA1353-1)</f>
        <v>0.12499987173027671</v>
      </c>
    </row>
    <row r="1353" spans="1:54" x14ac:dyDescent="0.25">
      <c r="A1353" s="40">
        <v>35618</v>
      </c>
      <c r="B1353" s="42">
        <v>916.67999299999997</v>
      </c>
      <c r="C1353" s="39">
        <f>IF(ISBLANK(B1354), "", GSPC[[#This Row],[Adj Close]]/B1354-1)</f>
        <v>-2.6173494356052096E-4</v>
      </c>
      <c r="P1353" s="40">
        <v>35618</v>
      </c>
      <c r="Q1353" s="38">
        <v>2.0302669999999998</v>
      </c>
      <c r="R1353" s="39">
        <f>IF(ISBLANK(Q1354),"",Long4[[#This Row],[Adj Close]]/Q1354-1)</f>
        <v>-1.1520840534974375E-2</v>
      </c>
      <c r="AE1353" s="32">
        <v>35618</v>
      </c>
      <c r="AF1353" s="47">
        <v>4.5945590000000003</v>
      </c>
      <c r="AG1353" s="36">
        <f>IF(ISBLANK(AF1354),"",Short0[[#This Row],[Adj Close]]/AF1354-1)</f>
        <v>-3.780576518404688E-3</v>
      </c>
      <c r="AH1353" s="40">
        <v>35618</v>
      </c>
      <c r="AI1353" s="42">
        <v>0.98877700000000002</v>
      </c>
      <c r="AJ1353" s="39">
        <f>IF(ISBLANK(AH1354),"",Short1[[#This Row],[Adj Close]]/AH1354-1)</f>
        <v>-0.99997223394456769</v>
      </c>
      <c r="AN1353" s="40">
        <v>35618</v>
      </c>
      <c r="AO1353" s="42">
        <v>6.0763449999999999</v>
      </c>
      <c r="AP1353" s="39">
        <f>IF(ISBLANK(AO1354),"",Short3[[#This Row],[Adj Close]]/AO1354-1)</f>
        <v>6.6390256315757012E-2</v>
      </c>
      <c r="AT1353" s="40">
        <v>35618</v>
      </c>
      <c r="AU1353" s="42">
        <v>26.649985999999998</v>
      </c>
      <c r="AV1353" s="39">
        <f>IF(ISBLANK(AU1354),"",Short5[[#This Row],[Adj Close]]/AU1354-1)</f>
        <v>5.828757147217356E-2</v>
      </c>
      <c r="AZ1353" s="40">
        <v>35618</v>
      </c>
      <c r="BA1353" s="42">
        <v>3.8980359999999998</v>
      </c>
      <c r="BB1353" s="39">
        <f>IF(ISBLANK(BA1354),"",Short7[[#This Row],[Adj Close]]/BA1354-1)</f>
        <v>-0.11111100976218236</v>
      </c>
    </row>
    <row r="1354" spans="1:54" x14ac:dyDescent="0.25">
      <c r="A1354" s="40">
        <v>35611</v>
      </c>
      <c r="B1354" s="42">
        <v>916.919983</v>
      </c>
      <c r="C1354" s="39">
        <f>IF(ISBLANK(B1355), "", GSPC[[#This Row],[Adj Close]]/B1355-1)</f>
        <v>3.3382165446394607E-2</v>
      </c>
      <c r="P1354" s="40">
        <v>35611</v>
      </c>
      <c r="Q1354" s="38">
        <v>2.0539299999999998</v>
      </c>
      <c r="R1354" s="39">
        <f>IF(ISBLANK(Q1355),"",Long4[[#This Row],[Adj Close]]/Q1355-1)</f>
        <v>9.3027072740574646E-3</v>
      </c>
      <c r="AE1354" s="32">
        <v>35611</v>
      </c>
      <c r="AF1354" s="47">
        <v>4.6119950000000003</v>
      </c>
      <c r="AG1354" s="36">
        <f>IF(ISBLANK(AF1355),"",Short0[[#This Row],[Adj Close]]/AF1355-1)</f>
        <v>3.7255318694343398E-2</v>
      </c>
      <c r="AH1354" s="40">
        <v>35611</v>
      </c>
      <c r="AI1354" s="42">
        <v>1.010653</v>
      </c>
      <c r="AJ1354" s="39">
        <f>IF(ISBLANK(AH1355),"",Short1[[#This Row],[Adj Close]]/AH1355-1)</f>
        <v>-0.99997161406021795</v>
      </c>
      <c r="AN1354" s="40">
        <v>35611</v>
      </c>
      <c r="AO1354" s="42">
        <v>5.6980500000000003</v>
      </c>
      <c r="AP1354" s="39">
        <f>IF(ISBLANK(AO1355),"",Short3[[#This Row],[Adj Close]]/AO1355-1)</f>
        <v>2.39284111764273E-2</v>
      </c>
      <c r="AT1354" s="40">
        <v>35611</v>
      </c>
      <c r="AU1354" s="42">
        <v>25.182178</v>
      </c>
      <c r="AV1354" s="39">
        <f>IF(ISBLANK(AU1355),"",Short5[[#This Row],[Adj Close]]/AU1355-1)</f>
        <v>-4.8526577383256497E-2</v>
      </c>
      <c r="AZ1354" s="40">
        <v>35611</v>
      </c>
      <c r="BA1354" s="42">
        <v>4.3852900000000004</v>
      </c>
      <c r="BB1354" s="39">
        <f>IF(ISBLANK(BA1355),"",Short7[[#This Row],[Adj Close]]/BA1355-1)</f>
        <v>0.12499987173027671</v>
      </c>
    </row>
    <row r="1355" spans="1:54" x14ac:dyDescent="0.25">
      <c r="A1355" s="40">
        <v>35604</v>
      </c>
      <c r="B1355" s="42">
        <v>887.29998799999998</v>
      </c>
      <c r="C1355" s="39">
        <f>IF(ISBLANK(B1356), "", GSPC[[#This Row],[Adj Close]]/B1356-1)</f>
        <v>-1.2685015965038238E-2</v>
      </c>
      <c r="P1355" s="40">
        <v>35604</v>
      </c>
      <c r="Q1355" s="38">
        <v>2.034999</v>
      </c>
      <c r="R1355" s="39">
        <f>IF(ISBLANK(Q1356),"",Long4[[#This Row],[Adj Close]]/Q1356-1)</f>
        <v>-1.3761307825844282E-2</v>
      </c>
      <c r="AE1355" s="32">
        <v>35604</v>
      </c>
      <c r="AF1355" s="47">
        <v>4.446345</v>
      </c>
      <c r="AG1355" s="36">
        <f>IF(ISBLANK(AF1356),"",Short0[[#This Row],[Adj Close]]/AF1356-1)</f>
        <v>-2.2988531003863999E-2</v>
      </c>
      <c r="AH1355" s="40">
        <v>35604</v>
      </c>
      <c r="AI1355" s="42">
        <v>1.085029</v>
      </c>
      <c r="AJ1355" s="39">
        <f>IF(ISBLANK(AH1356),"",Short1[[#This Row],[Adj Close]]/AH1356-1)</f>
        <v>-0.99996951908868725</v>
      </c>
      <c r="AN1355" s="40">
        <v>35604</v>
      </c>
      <c r="AO1355" s="42">
        <v>5.5648910000000003</v>
      </c>
      <c r="AP1355" s="39">
        <f>IF(ISBLANK(AO1356),"",Short3[[#This Row],[Adj Close]]/AO1356-1)</f>
        <v>-6.3492103560785496E-2</v>
      </c>
      <c r="AT1355" s="40">
        <v>35604</v>
      </c>
      <c r="AU1355" s="42">
        <v>26.466507</v>
      </c>
      <c r="AV1355" s="39">
        <f>IF(ISBLANK(AU1356),"",Short5[[#This Row],[Adj Close]]/AU1356-1)</f>
        <v>-5.4098855033365756E-2</v>
      </c>
      <c r="AZ1355" s="40">
        <v>35604</v>
      </c>
      <c r="BA1355" s="42">
        <v>3.8980359999999998</v>
      </c>
      <c r="BB1355" s="39">
        <f>IF(ISBLANK(BA1356),"",Short7[[#This Row],[Adj Close]]/BA1356-1)</f>
        <v>0</v>
      </c>
    </row>
    <row r="1356" spans="1:54" x14ac:dyDescent="0.25">
      <c r="A1356" s="40">
        <v>35597</v>
      </c>
      <c r="B1356" s="42">
        <v>898.70001200000002</v>
      </c>
      <c r="C1356" s="39">
        <f>IF(ISBLANK(B1357), "", GSPC[[#This Row],[Adj Close]]/B1357-1)</f>
        <v>6.078780075928103E-3</v>
      </c>
      <c r="P1356" s="40">
        <v>35597</v>
      </c>
      <c r="Q1356" s="38">
        <v>2.0633940000000002</v>
      </c>
      <c r="R1356" s="39">
        <f>IF(ISBLANK(Q1357),"",Long4[[#This Row],[Adj Close]]/Q1357-1)</f>
        <v>5.0203154893964097E-2</v>
      </c>
      <c r="AE1356" s="32">
        <v>35597</v>
      </c>
      <c r="AF1356" s="47">
        <v>4.5509649999999997</v>
      </c>
      <c r="AG1356" s="36">
        <f>IF(ISBLANK(AF1357),"",Short0[[#This Row],[Adj Close]]/AF1357-1)</f>
        <v>0</v>
      </c>
      <c r="AH1356" s="40">
        <v>35597</v>
      </c>
      <c r="AI1356" s="42">
        <v>0.95377599999999996</v>
      </c>
      <c r="AJ1356" s="39">
        <f>IF(ISBLANK(AH1357),"",Short1[[#This Row],[Adj Close]]/AH1357-1)</f>
        <v>-0.9999732010115201</v>
      </c>
      <c r="AN1356" s="40">
        <v>35597</v>
      </c>
      <c r="AO1356" s="42">
        <v>5.9421720000000002</v>
      </c>
      <c r="AP1356" s="39">
        <f>IF(ISBLANK(AO1357),"",Short3[[#This Row],[Adj Close]]/AO1357-1)</f>
        <v>-7.8739999719501519E-3</v>
      </c>
      <c r="AT1356" s="40">
        <v>35597</v>
      </c>
      <c r="AU1356" s="42">
        <v>27.980204000000001</v>
      </c>
      <c r="AV1356" s="39">
        <f>IF(ISBLANK(AU1357),"",Short5[[#This Row],[Adj Close]]/AU1357-1)</f>
        <v>2.0625218707146509E-3</v>
      </c>
      <c r="AZ1356" s="40">
        <v>35597</v>
      </c>
      <c r="BA1356" s="42">
        <v>3.8980359999999998</v>
      </c>
      <c r="BB1356" s="39">
        <f>IF(ISBLANK(BA1357),"",Short7[[#This Row],[Adj Close]]/BA1357-1)</f>
        <v>-8.5713883627791865E-2</v>
      </c>
    </row>
    <row r="1357" spans="1:54" x14ac:dyDescent="0.25">
      <c r="A1357" s="40">
        <v>35590</v>
      </c>
      <c r="B1357" s="42">
        <v>893.27002000000005</v>
      </c>
      <c r="C1357" s="39">
        <f>IF(ISBLANK(B1358), "", GSPC[[#This Row],[Adj Close]]/B1358-1)</f>
        <v>4.1095103307710934E-2</v>
      </c>
      <c r="P1357" s="40">
        <v>35590</v>
      </c>
      <c r="Q1357" s="38">
        <v>1.9647570000000001</v>
      </c>
      <c r="R1357" s="39">
        <f>IF(ISBLANK(Q1358),"",Long4[[#This Row],[Adj Close]]/Q1358-1)</f>
        <v>-4.7620301921122987E-3</v>
      </c>
      <c r="AE1357" s="32">
        <v>35590</v>
      </c>
      <c r="AF1357" s="47">
        <v>4.5509649999999997</v>
      </c>
      <c r="AG1357" s="36">
        <f>IF(ISBLANK(AF1358),"",Short0[[#This Row],[Adj Close]]/AF1358-1)</f>
        <v>0.2369660259816504</v>
      </c>
      <c r="AH1357" s="40">
        <v>35590</v>
      </c>
      <c r="AI1357" s="42">
        <v>0.84002299999999996</v>
      </c>
      <c r="AJ1357" s="39">
        <f>IF(ISBLANK(AH1358),"",Short1[[#This Row],[Adj Close]]/AH1358-1)</f>
        <v>-0.99997639257510607</v>
      </c>
      <c r="AN1357" s="40">
        <v>35590</v>
      </c>
      <c r="AO1357" s="42">
        <v>5.9893320000000001</v>
      </c>
      <c r="AP1357" s="39">
        <f>IF(ISBLANK(AO1358),"",Short3[[#This Row],[Adj Close]]/AO1358-1)</f>
        <v>5.8332835619928858E-2</v>
      </c>
      <c r="AT1357" s="40">
        <v>35590</v>
      </c>
      <c r="AU1357" s="42">
        <v>27.922612999999998</v>
      </c>
      <c r="AV1357" s="39">
        <f>IF(ISBLANK(AU1358),"",Short5[[#This Row],[Adj Close]]/AU1358-1)</f>
        <v>-1.6129179452061382E-2</v>
      </c>
      <c r="AZ1357" s="40">
        <v>35590</v>
      </c>
      <c r="BA1357" s="42">
        <v>4.2634749999999997</v>
      </c>
      <c r="BB1357" s="39">
        <f>IF(ISBLANK(BA1358),"",Short7[[#This Row],[Adj Close]]/BA1358-1)</f>
        <v>-0.10256442640090557</v>
      </c>
    </row>
    <row r="1358" spans="1:54" x14ac:dyDescent="0.25">
      <c r="A1358" s="40">
        <v>35583</v>
      </c>
      <c r="B1358" s="42">
        <v>858.01000999999997</v>
      </c>
      <c r="C1358" s="39">
        <f>IF(ISBLANK(B1359), "", GSPC[[#This Row],[Adj Close]]/B1359-1)</f>
        <v>1.1470246460322908E-2</v>
      </c>
      <c r="P1358" s="40">
        <v>35583</v>
      </c>
      <c r="Q1358" s="38">
        <v>1.9741580000000001</v>
      </c>
      <c r="R1358" s="39">
        <f>IF(ISBLANK(Q1359),"",Long4[[#This Row],[Adj Close]]/Q1359-1)</f>
        <v>1.9416944307316664E-2</v>
      </c>
      <c r="AE1358" s="32">
        <v>35583</v>
      </c>
      <c r="AF1358" s="47">
        <v>3.679135</v>
      </c>
      <c r="AG1358" s="36">
        <f>IF(ISBLANK(AF1359),"",Short0[[#This Row],[Adj Close]]/AF1359-1)</f>
        <v>4.7622727931884157E-3</v>
      </c>
      <c r="AH1358" s="40">
        <v>35583</v>
      </c>
      <c r="AI1358" s="42">
        <v>0.848773</v>
      </c>
      <c r="AJ1358" s="39">
        <f>IF(ISBLANK(AH1359),"",Short1[[#This Row],[Adj Close]]/AH1359-1)</f>
        <v>-0.99997614197773776</v>
      </c>
      <c r="AN1358" s="40">
        <v>35583</v>
      </c>
      <c r="AO1358" s="42">
        <v>5.6592140000000004</v>
      </c>
      <c r="AP1358" s="39">
        <f>IF(ISBLANK(AO1359),"",Short3[[#This Row],[Adj Close]]/AO1359-1)</f>
        <v>-8.2637473560248642E-3</v>
      </c>
      <c r="AT1358" s="40">
        <v>35583</v>
      </c>
      <c r="AU1358" s="42">
        <v>28.380365000000001</v>
      </c>
      <c r="AV1358" s="39">
        <f>IF(ISBLANK(AU1359),"",Short5[[#This Row],[Adj Close]]/AU1359-1)</f>
        <v>-9.5848133824238957E-3</v>
      </c>
      <c r="AZ1358" s="40">
        <v>35583</v>
      </c>
      <c r="BA1358" s="42">
        <v>4.750731</v>
      </c>
      <c r="BB1358" s="39">
        <f>IF(ISBLANK(BA1359),"",Short7[[#This Row],[Adj Close]]/BA1359-1)</f>
        <v>2.6315653031658837E-2</v>
      </c>
    </row>
    <row r="1359" spans="1:54" x14ac:dyDescent="0.25">
      <c r="A1359" s="40">
        <v>35576</v>
      </c>
      <c r="B1359" s="42">
        <v>848.28002900000001</v>
      </c>
      <c r="C1359" s="39">
        <f>IF(ISBLANK(B1360), "", GSPC[[#This Row],[Adj Close]]/B1360-1)</f>
        <v>1.4757446102302563E-3</v>
      </c>
      <c r="P1359" s="40">
        <v>35576</v>
      </c>
      <c r="Q1359" s="38">
        <v>1.9365559999999999</v>
      </c>
      <c r="R1359" s="39">
        <f>IF(ISBLANK(Q1360),"",Long4[[#This Row],[Adj Close]]/Q1360-1)</f>
        <v>-4.8300191936607728E-3</v>
      </c>
      <c r="AE1359" s="32">
        <v>35576</v>
      </c>
      <c r="AF1359" s="47">
        <v>3.6616970000000002</v>
      </c>
      <c r="AG1359" s="36">
        <f>IF(ISBLANK(AF1360),"",Short0[[#This Row],[Adj Close]]/AF1360-1)</f>
        <v>-3.2257919584074202E-2</v>
      </c>
      <c r="AH1359" s="40">
        <v>35576</v>
      </c>
      <c r="AI1359" s="42">
        <v>0.95377599999999996</v>
      </c>
      <c r="AJ1359" s="39">
        <f>IF(ISBLANK(AH1360),"",Short1[[#This Row],[Adj Close]]/AH1360-1)</f>
        <v>-0.9999731851893503</v>
      </c>
      <c r="AN1359" s="40">
        <v>35576</v>
      </c>
      <c r="AO1359" s="42">
        <v>5.7063699999999997</v>
      </c>
      <c r="AP1359" s="39">
        <f>IF(ISBLANK(AO1360),"",Short3[[#This Row],[Adj Close]]/AO1360-1)</f>
        <v>3.4187597367903999E-2</v>
      </c>
      <c r="AT1359" s="40">
        <v>35576</v>
      </c>
      <c r="AU1359" s="42">
        <v>28.655017999999998</v>
      </c>
      <c r="AV1359" s="39">
        <f>IF(ISBLANK(AU1360),"",Short5[[#This Row],[Adj Close]]/AU1360-1)</f>
        <v>3.3003904251214911E-2</v>
      </c>
      <c r="AZ1359" s="40">
        <v>35576</v>
      </c>
      <c r="BA1359" s="42">
        <v>4.6289179999999996</v>
      </c>
      <c r="BB1359" s="39">
        <f>IF(ISBLANK(BA1360),"",Short7[[#This Row],[Adj Close]]/BA1360-1)</f>
        <v>-7.3170936816729371E-2</v>
      </c>
    </row>
    <row r="1360" spans="1:54" x14ac:dyDescent="0.25">
      <c r="A1360" s="40">
        <v>35569</v>
      </c>
      <c r="B1360" s="42">
        <v>847.03002900000001</v>
      </c>
      <c r="C1360" s="39">
        <f>IF(ISBLANK(B1361), "", GSPC[[#This Row],[Adj Close]]/B1361-1)</f>
        <v>2.0825584814703202E-2</v>
      </c>
      <c r="P1360" s="40">
        <v>35569</v>
      </c>
      <c r="Q1360" s="38">
        <v>1.9459550000000001</v>
      </c>
      <c r="R1360" s="39">
        <f>IF(ISBLANK(Q1361),"",Long4[[#This Row],[Adj Close]]/Q1361-1)</f>
        <v>1.4705751992044824E-2</v>
      </c>
      <c r="AE1360" s="32">
        <v>35569</v>
      </c>
      <c r="AF1360" s="47">
        <v>3.7837529999999999</v>
      </c>
      <c r="AG1360" s="36">
        <f>IF(ISBLANK(AF1361),"",Short0[[#This Row],[Adj Close]]/AF1361-1)</f>
        <v>4.6297230503229425E-3</v>
      </c>
      <c r="AH1360" s="40">
        <v>35569</v>
      </c>
      <c r="AI1360" s="42">
        <v>0.96252599999999999</v>
      </c>
      <c r="AJ1360" s="39">
        <f>IF(ISBLANK(AH1361),"",Short1[[#This Row],[Adj Close]]/AH1361-1)</f>
        <v>-0.99997293386198749</v>
      </c>
      <c r="AN1360" s="40">
        <v>35569</v>
      </c>
      <c r="AO1360" s="42">
        <v>5.5177319999999996</v>
      </c>
      <c r="AP1360" s="39">
        <f>IF(ISBLANK(AO1361),"",Short3[[#This Row],[Adj Close]]/AO1361-1)</f>
        <v>7.3394532892152808E-2</v>
      </c>
      <c r="AT1360" s="40">
        <v>35569</v>
      </c>
      <c r="AU1360" s="42">
        <v>27.739505999999999</v>
      </c>
      <c r="AV1360" s="39">
        <f>IF(ISBLANK(AU1361),"",Short5[[#This Row],[Adj Close]]/AU1361-1)</f>
        <v>2.7118674568240575E-2</v>
      </c>
      <c r="AZ1360" s="40">
        <v>35569</v>
      </c>
      <c r="BA1360" s="42">
        <v>4.9943600000000004</v>
      </c>
      <c r="BB1360" s="39">
        <f>IF(ISBLANK(BA1361),"",Short7[[#This Row],[Adj Close]]/BA1361-1)</f>
        <v>2.500007183103059E-2</v>
      </c>
    </row>
    <row r="1361" spans="1:54" x14ac:dyDescent="0.25">
      <c r="A1361" s="40">
        <v>35562</v>
      </c>
      <c r="B1361" s="42">
        <v>829.75</v>
      </c>
      <c r="C1361" s="39">
        <f>IF(ISBLANK(B1362), "", GSPC[[#This Row],[Adj Close]]/B1362-1)</f>
        <v>6.0258139446294212E-3</v>
      </c>
      <c r="P1361" s="40">
        <v>35562</v>
      </c>
      <c r="Q1361" s="38">
        <v>1.917753</v>
      </c>
      <c r="R1361" s="39">
        <f>IF(ISBLANK(Q1362),"",Long4[[#This Row],[Adj Close]]/Q1362-1)</f>
        <v>-1.9230769230769273E-2</v>
      </c>
      <c r="AE1361" s="32">
        <v>35562</v>
      </c>
      <c r="AF1361" s="47">
        <v>3.7663160000000002</v>
      </c>
      <c r="AG1361" s="36">
        <f>IF(ISBLANK(AF1362),"",Short0[[#This Row],[Adj Close]]/AF1362-1)</f>
        <v>4.650721108512279E-3</v>
      </c>
      <c r="AH1361" s="40">
        <v>35562</v>
      </c>
      <c r="AI1361" s="42">
        <v>0.96252599999999999</v>
      </c>
      <c r="AJ1361" s="39">
        <f>IF(ISBLANK(AH1362),"",Short1[[#This Row],[Adj Close]]/AH1362-1)</f>
        <v>-0.99997292853325837</v>
      </c>
      <c r="AN1361" s="40">
        <v>35562</v>
      </c>
      <c r="AO1361" s="42">
        <v>5.1404509999999997</v>
      </c>
      <c r="AP1361" s="39">
        <f>IF(ISBLANK(AO1362),"",Short3[[#This Row],[Adj Close]]/AO1362-1)</f>
        <v>0</v>
      </c>
      <c r="AT1361" s="40">
        <v>35562</v>
      </c>
      <c r="AU1361" s="42">
        <v>27.007109</v>
      </c>
      <c r="AV1361" s="39">
        <f>IF(ISBLANK(AU1362),"",Short5[[#This Row],[Adj Close]]/AU1362-1)</f>
        <v>6.8258993779863886E-3</v>
      </c>
      <c r="AZ1361" s="40">
        <v>35562</v>
      </c>
      <c r="BA1361" s="42">
        <v>4.8725459999999998</v>
      </c>
      <c r="BB1361" s="39">
        <f>IF(ISBLANK(BA1362),"",Short7[[#This Row],[Adj Close]]/BA1362-1)</f>
        <v>0</v>
      </c>
    </row>
    <row r="1362" spans="1:54" x14ac:dyDescent="0.25">
      <c r="A1362" s="40">
        <v>35555</v>
      </c>
      <c r="B1362" s="42">
        <v>824.78002900000001</v>
      </c>
      <c r="C1362" s="39">
        <f>IF(ISBLANK(B1363), "", GSPC[[#This Row],[Adj Close]]/B1363-1)</f>
        <v>1.4527053176974114E-2</v>
      </c>
      <c r="P1362" s="40">
        <v>35555</v>
      </c>
      <c r="Q1362" s="38">
        <v>1.9553560000000001</v>
      </c>
      <c r="R1362" s="39">
        <f>IF(ISBLANK(Q1363),"",Long4[[#This Row],[Adj Close]]/Q1363-1)</f>
        <v>0.10052894567697512</v>
      </c>
      <c r="AE1362" s="32">
        <v>35555</v>
      </c>
      <c r="AF1362" s="47">
        <v>3.7488809999999999</v>
      </c>
      <c r="AG1362" s="36">
        <f>IF(ISBLANK(AF1363),"",Short0[[#This Row],[Adj Close]]/AF1363-1)</f>
        <v>9.3101019545605013E-4</v>
      </c>
      <c r="AH1362" s="40">
        <v>35555</v>
      </c>
      <c r="AI1362" s="42">
        <v>0.97127600000000003</v>
      </c>
      <c r="AJ1362" s="39">
        <f>IF(ISBLANK(AH1363),"",Short1[[#This Row],[Adj Close]]/AH1363-1)</f>
        <v>-0.99997267705637449</v>
      </c>
      <c r="AN1362" s="40">
        <v>35555</v>
      </c>
      <c r="AO1362" s="42">
        <v>5.1404509999999997</v>
      </c>
      <c r="AP1362" s="39">
        <f>IF(ISBLANK(AO1363),"",Short3[[#This Row],[Adj Close]]/AO1363-1)</f>
        <v>7.9207964443847256E-2</v>
      </c>
      <c r="AT1362" s="40">
        <v>35555</v>
      </c>
      <c r="AU1362" s="42">
        <v>26.824010999999999</v>
      </c>
      <c r="AV1362" s="39">
        <f>IF(ISBLANK(AU1363),"",Short5[[#This Row],[Adj Close]]/AU1363-1)</f>
        <v>-2.6578631050916846E-2</v>
      </c>
      <c r="AZ1362" s="40">
        <v>35555</v>
      </c>
      <c r="BA1362" s="42">
        <v>4.8725459999999998</v>
      </c>
      <c r="BB1362" s="39">
        <f>IF(ISBLANK(BA1363),"",Short7[[#This Row],[Adj Close]]/BA1363-1)</f>
        <v>5.2631738129731431E-2</v>
      </c>
    </row>
    <row r="1363" spans="1:54" x14ac:dyDescent="0.25">
      <c r="A1363" s="40">
        <v>35548</v>
      </c>
      <c r="B1363" s="42">
        <v>812.96997099999999</v>
      </c>
      <c r="C1363" s="39">
        <f>IF(ISBLANK(B1364), "", GSPC[[#This Row],[Adj Close]]/B1364-1)</f>
        <v>6.2192111411422557E-2</v>
      </c>
      <c r="P1363" s="40">
        <v>35548</v>
      </c>
      <c r="Q1363" s="38">
        <v>1.776742</v>
      </c>
      <c r="R1363" s="39">
        <f>IF(ISBLANK(Q1364),"",Long4[[#This Row],[Adj Close]]/Q1364-1)</f>
        <v>2.7173463742217852E-2</v>
      </c>
      <c r="AE1363" s="32">
        <v>35548</v>
      </c>
      <c r="AF1363" s="47">
        <v>3.7453940000000001</v>
      </c>
      <c r="AG1363" s="36">
        <f>IF(ISBLANK(AF1364),"",Short0[[#This Row],[Adj Close]]/AF1364-1)</f>
        <v>2.3809471742550992E-2</v>
      </c>
      <c r="AH1363" s="40">
        <v>35548</v>
      </c>
      <c r="AI1363" s="42">
        <v>0.936276</v>
      </c>
      <c r="AJ1363" s="39">
        <f>IF(ISBLANK(AH1364),"",Short1[[#This Row],[Adj Close]]/AH1364-1)</f>
        <v>-0.99997365645311054</v>
      </c>
      <c r="AN1363" s="40">
        <v>35548</v>
      </c>
      <c r="AO1363" s="42">
        <v>4.7631699999999997</v>
      </c>
      <c r="AP1363" s="39">
        <f>IF(ISBLANK(AO1364),"",Short3[[#This Row],[Adj Close]]/AO1364-1)</f>
        <v>1.0000192959767507E-2</v>
      </c>
      <c r="AT1363" s="40">
        <v>35548</v>
      </c>
      <c r="AU1363" s="42">
        <v>27.556422999999999</v>
      </c>
      <c r="AV1363" s="39">
        <f>IF(ISBLANK(AU1364),"",Short5[[#This Row],[Adj Close]]/AU1364-1)</f>
        <v>0.13157935476739069</v>
      </c>
      <c r="AZ1363" s="40">
        <v>35548</v>
      </c>
      <c r="BA1363" s="42">
        <v>4.6289179999999996</v>
      </c>
      <c r="BB1363" s="39">
        <f>IF(ISBLANK(BA1364),"",Short7[[#This Row],[Adj Close]]/BA1364-1)</f>
        <v>5.5555732916180878E-2</v>
      </c>
    </row>
    <row r="1364" spans="1:54" x14ac:dyDescent="0.25">
      <c r="A1364" s="40">
        <v>35541</v>
      </c>
      <c r="B1364" s="42">
        <v>765.36999500000002</v>
      </c>
      <c r="C1364" s="39">
        <f>IF(ISBLANK(B1365), "", GSPC[[#This Row],[Adj Close]]/B1365-1)</f>
        <v>-1.2657984260555644E-3</v>
      </c>
      <c r="P1364" s="40">
        <v>35541</v>
      </c>
      <c r="Q1364" s="38">
        <v>1.7297389999999999</v>
      </c>
      <c r="R1364" s="39">
        <f>IF(ISBLANK(Q1365),"",Long4[[#This Row],[Adj Close]]/Q1365-1)</f>
        <v>1.0989300015137982E-2</v>
      </c>
      <c r="AE1364" s="32">
        <v>35541</v>
      </c>
      <c r="AF1364" s="47">
        <v>3.6582919999999999</v>
      </c>
      <c r="AG1364" s="36">
        <f>IF(ISBLANK(AF1365),"",Short0[[#This Row],[Adj Close]]/AF1365-1)</f>
        <v>-1.408415782880823E-2</v>
      </c>
      <c r="AH1364" s="40">
        <v>35541</v>
      </c>
      <c r="AI1364" s="42">
        <v>0.85752399999999995</v>
      </c>
      <c r="AJ1364" s="39">
        <f>IF(ISBLANK(AH1365),"",Short1[[#This Row],[Adj Close]]/AH1365-1)</f>
        <v>-0.99997586750717626</v>
      </c>
      <c r="AN1364" s="40">
        <v>35541</v>
      </c>
      <c r="AO1364" s="42">
        <v>4.7160089999999997</v>
      </c>
      <c r="AP1364" s="39">
        <f>IF(ISBLANK(AO1365),"",Short3[[#This Row],[Adj Close]]/AO1365-1)</f>
        <v>3.0927323478625368E-2</v>
      </c>
      <c r="AT1364" s="40">
        <v>35541</v>
      </c>
      <c r="AU1364" s="42">
        <v>24.352179</v>
      </c>
      <c r="AV1364" s="39">
        <f>IF(ISBLANK(AU1365),"",Short5[[#This Row],[Adj Close]]/AU1365-1)</f>
        <v>-9.5238019162444454E-2</v>
      </c>
      <c r="AZ1364" s="40">
        <v>35541</v>
      </c>
      <c r="BA1364" s="42">
        <v>4.3852900000000004</v>
      </c>
      <c r="BB1364" s="39">
        <f>IF(ISBLANK(BA1365),"",Short7[[#This Row],[Adj Close]]/BA1365-1)</f>
        <v>5.8823216948550305E-2</v>
      </c>
    </row>
    <row r="1365" spans="1:54" x14ac:dyDescent="0.25">
      <c r="A1365" s="40">
        <v>35534</v>
      </c>
      <c r="B1365" s="42">
        <v>766.34002699999996</v>
      </c>
      <c r="C1365" s="39">
        <f>IF(ISBLANK(B1366), "", GSPC[[#This Row],[Adj Close]]/B1366-1)</f>
        <v>3.8893787116585088E-2</v>
      </c>
      <c r="P1365" s="40">
        <v>35534</v>
      </c>
      <c r="Q1365" s="38">
        <v>1.7109369999999999</v>
      </c>
      <c r="R1365" s="39">
        <f>IF(ISBLANK(Q1366),"",Long4[[#This Row],[Adj Close]]/Q1366-1)</f>
        <v>6.7448909053248407E-2</v>
      </c>
      <c r="AE1365" s="32">
        <v>35534</v>
      </c>
      <c r="AF1365" s="47">
        <v>3.7105519999999999</v>
      </c>
      <c r="AG1365" s="36">
        <f>IF(ISBLANK(AF1366),"",Short0[[#This Row],[Adj Close]]/AF1366-1)</f>
        <v>9.4787103773936732E-3</v>
      </c>
      <c r="AH1365" s="40">
        <v>35534</v>
      </c>
      <c r="AI1365" s="42">
        <v>0.89252399999999998</v>
      </c>
      <c r="AJ1365" s="39">
        <f>IF(ISBLANK(AH1366),"",Short1[[#This Row],[Adj Close]]/AH1366-1)</f>
        <v>-0.99997487758606129</v>
      </c>
      <c r="AN1365" s="40">
        <v>35534</v>
      </c>
      <c r="AO1365" s="42">
        <v>4.5745310000000003</v>
      </c>
      <c r="AP1365" s="39">
        <f>IF(ISBLANK(AO1366),"",Short3[[#This Row],[Adj Close]]/AO1366-1)</f>
        <v>1.0417310896750687E-2</v>
      </c>
      <c r="AT1365" s="40">
        <v>35534</v>
      </c>
      <c r="AU1365" s="42">
        <v>26.915564</v>
      </c>
      <c r="AV1365" s="39">
        <f>IF(ISBLANK(AU1366),"",Short5[[#This Row],[Adj Close]]/AU1366-1)</f>
        <v>3.521149160292425E-2</v>
      </c>
      <c r="AZ1365" s="40">
        <v>35534</v>
      </c>
      <c r="BA1365" s="42">
        <v>4.1416639999999996</v>
      </c>
      <c r="BB1365" s="39">
        <f>IF(ISBLANK(BA1366),"",Short7[[#This Row],[Adj Close]]/BA1366-1)</f>
        <v>3.030312076321251E-2</v>
      </c>
    </row>
    <row r="1366" spans="1:54" x14ac:dyDescent="0.25">
      <c r="A1366" s="40">
        <v>35527</v>
      </c>
      <c r="B1366" s="42">
        <v>737.65002400000003</v>
      </c>
      <c r="C1366" s="39">
        <f>IF(ISBLANK(B1367), "", GSPC[[#This Row],[Adj Close]]/B1367-1)</f>
        <v>-2.671856360833158E-2</v>
      </c>
      <c r="P1366" s="40">
        <v>35527</v>
      </c>
      <c r="Q1366" s="38">
        <v>1.6028279999999999</v>
      </c>
      <c r="R1366" s="39">
        <f>IF(ISBLANK(Q1367),"",Long4[[#This Row],[Adj Close]]/Q1367-1)</f>
        <v>-1.4450941690800856E-2</v>
      </c>
      <c r="AE1366" s="32">
        <v>35527</v>
      </c>
      <c r="AF1366" s="47">
        <v>3.6757110000000002</v>
      </c>
      <c r="AG1366" s="36">
        <f>IF(ISBLANK(AF1367),"",Short0[[#This Row],[Adj Close]]/AF1367-1)</f>
        <v>6.5656378234547619E-2</v>
      </c>
      <c r="AH1366" s="40">
        <v>35527</v>
      </c>
      <c r="AI1366" s="42">
        <v>0.91002499999999997</v>
      </c>
      <c r="AJ1366" s="39">
        <f>IF(ISBLANK(AH1367),"",Short1[[#This Row],[Adj Close]]/AH1367-1)</f>
        <v>-0.99997437992680183</v>
      </c>
      <c r="AN1366" s="40">
        <v>35527</v>
      </c>
      <c r="AO1366" s="42">
        <v>4.5273680000000001</v>
      </c>
      <c r="AP1366" s="39">
        <f>IF(ISBLANK(AO1367),"",Short3[[#This Row],[Adj Close]]/AO1367-1)</f>
        <v>-3.0303186074340793E-2</v>
      </c>
      <c r="AT1366" s="40">
        <v>35527</v>
      </c>
      <c r="AU1366" s="42">
        <v>26.000063000000001</v>
      </c>
      <c r="AV1366" s="39">
        <f>IF(ISBLANK(AU1367),"",Short5[[#This Row],[Adj Close]]/AU1367-1)</f>
        <v>7.0917681099353924E-3</v>
      </c>
      <c r="AZ1366" s="40">
        <v>35527</v>
      </c>
      <c r="BA1366" s="42">
        <v>4.0198499999999999</v>
      </c>
      <c r="BB1366" s="39">
        <f>IF(ISBLANK(BA1367),"",Short7[[#This Row],[Adj Close]]/BA1367-1)</f>
        <v>-8.3333143304091695E-2</v>
      </c>
    </row>
    <row r="1367" spans="1:54" x14ac:dyDescent="0.25">
      <c r="A1367" s="40">
        <v>35520</v>
      </c>
      <c r="B1367" s="42">
        <v>757.90002400000003</v>
      </c>
      <c r="C1367" s="39">
        <f>IF(ISBLANK(B1368), "", GSPC[[#This Row],[Adj Close]]/B1368-1)</f>
        <v>-2.0649171572794334E-2</v>
      </c>
      <c r="P1367" s="40">
        <v>35520</v>
      </c>
      <c r="Q1367" s="38">
        <v>1.6263300000000001</v>
      </c>
      <c r="R1367" s="39">
        <f>IF(ISBLANK(Q1368),"",Long4[[#This Row],[Adj Close]]/Q1368-1)</f>
        <v>-3.3519835268179476E-2</v>
      </c>
      <c r="AE1367" s="32">
        <v>35520</v>
      </c>
      <c r="AF1367" s="47">
        <v>3.449246</v>
      </c>
      <c r="AG1367" s="36">
        <f>IF(ISBLANK(AF1368),"",Short0[[#This Row],[Adj Close]]/AF1368-1)</f>
        <v>5.0766006648359507E-3</v>
      </c>
      <c r="AH1367" s="40">
        <v>35520</v>
      </c>
      <c r="AI1367" s="42">
        <v>0.73502100000000004</v>
      </c>
      <c r="AJ1367" s="39">
        <f>IF(ISBLANK(AH1368),"",Short1[[#This Row],[Adj Close]]/AH1368-1)</f>
        <v>-0.99997930276236868</v>
      </c>
      <c r="AN1367" s="40">
        <v>35520</v>
      </c>
      <c r="AO1367" s="42">
        <v>4.6688489999999998</v>
      </c>
      <c r="AP1367" s="39">
        <f>IF(ISBLANK(AO1368),"",Short3[[#This Row],[Adj Close]]/AO1368-1)</f>
        <v>-0.16593231560326904</v>
      </c>
      <c r="AT1367" s="40">
        <v>35520</v>
      </c>
      <c r="AU1367" s="42">
        <v>25.816974999999999</v>
      </c>
      <c r="AV1367" s="39">
        <f>IF(ISBLANK(AU1368),"",Short5[[#This Row],[Adj Close]]/AU1368-1)</f>
        <v>-1.0526024911603704E-2</v>
      </c>
      <c r="AZ1367" s="40">
        <v>35520</v>
      </c>
      <c r="BA1367" s="42">
        <v>4.3852900000000004</v>
      </c>
      <c r="BB1367" s="39">
        <f>IF(ISBLANK(BA1368),"",Short7[[#This Row],[Adj Close]]/BA1368-1)</f>
        <v>-0.14285719870246727</v>
      </c>
    </row>
    <row r="1368" spans="1:54" x14ac:dyDescent="0.25">
      <c r="A1368" s="40">
        <v>35513</v>
      </c>
      <c r="B1368" s="42">
        <v>773.88000499999998</v>
      </c>
      <c r="C1368" s="39">
        <f>IF(ISBLANK(B1369), "", GSPC[[#This Row],[Adj Close]]/B1369-1)</f>
        <v>-1.3034015192980974E-2</v>
      </c>
      <c r="P1368" s="40">
        <v>35513</v>
      </c>
      <c r="Q1368" s="38">
        <v>1.6827350000000001</v>
      </c>
      <c r="R1368" s="39">
        <f>IF(ISBLANK(Q1369),"",Long4[[#This Row],[Adj Close]]/Q1369-1)</f>
        <v>1.1299126047066732E-2</v>
      </c>
      <c r="AE1368" s="32">
        <v>35513</v>
      </c>
      <c r="AF1368" s="47">
        <v>3.4318240000000002</v>
      </c>
      <c r="AG1368" s="36">
        <f>IF(ISBLANK(AF1369),"",Short0[[#This Row],[Adj Close]]/AF1369-1)</f>
        <v>-1.4999921069663857E-2</v>
      </c>
      <c r="AH1368" s="40">
        <v>35513</v>
      </c>
      <c r="AI1368" s="42">
        <v>0.75251999999999997</v>
      </c>
      <c r="AJ1368" s="39">
        <f>IF(ISBLANK(AH1369),"",Short1[[#This Row],[Adj Close]]/AH1369-1)</f>
        <v>-0.99997880583563337</v>
      </c>
      <c r="AN1368" s="40">
        <v>35513</v>
      </c>
      <c r="AO1368" s="42">
        <v>5.5976860000000004</v>
      </c>
      <c r="AP1368" s="39">
        <f>IF(ISBLANK(AO1369),"",Short3[[#This Row],[Adj Close]]/AO1369-1)</f>
        <v>-1.6528622150992489E-2</v>
      </c>
      <c r="AT1368" s="40">
        <v>35513</v>
      </c>
      <c r="AU1368" s="42">
        <v>26.091615999999998</v>
      </c>
      <c r="AV1368" s="39">
        <f>IF(ISBLANK(AU1369),"",Short5[[#This Row],[Adj Close]]/AU1369-1)</f>
        <v>7.0671743607391146E-3</v>
      </c>
      <c r="AZ1368" s="40">
        <v>35513</v>
      </c>
      <c r="BA1368" s="42">
        <v>5.1161719999999997</v>
      </c>
      <c r="BB1368" s="39">
        <f>IF(ISBLANK(BA1369),"",Short7[[#This Row],[Adj Close]]/BA1369-1)</f>
        <v>4.9999733199029839E-2</v>
      </c>
    </row>
    <row r="1369" spans="1:54" x14ac:dyDescent="0.25">
      <c r="A1369" s="40">
        <v>35506</v>
      </c>
      <c r="B1369" s="42">
        <v>784.09997599999997</v>
      </c>
      <c r="C1369" s="39">
        <f>IF(ISBLANK(B1370), "", GSPC[[#This Row],[Adj Close]]/B1370-1)</f>
        <v>-1.143513647061456E-2</v>
      </c>
      <c r="P1369" s="40">
        <v>35506</v>
      </c>
      <c r="Q1369" s="38">
        <v>1.663934</v>
      </c>
      <c r="R1369" s="39">
        <f>IF(ISBLANK(Q1370),"",Long4[[#This Row],[Adj Close]]/Q1370-1)</f>
        <v>-3.6137585231929892E-2</v>
      </c>
      <c r="AE1369" s="32">
        <v>35506</v>
      </c>
      <c r="AF1369" s="47">
        <v>3.4840849999999999</v>
      </c>
      <c r="AG1369" s="36">
        <f>IF(ISBLANK(AF1370),"",Short0[[#This Row],[Adj Close]]/AF1370-1)</f>
        <v>-4.9752877761740644E-3</v>
      </c>
      <c r="AH1369" s="40">
        <v>35506</v>
      </c>
      <c r="AI1369" s="42">
        <v>0.78752200000000006</v>
      </c>
      <c r="AJ1369" s="39">
        <f>IF(ISBLANK(AH1370),"",Short1[[#This Row],[Adj Close]]/AH1370-1)</f>
        <v>-0.99997781565677901</v>
      </c>
      <c r="AN1369" s="40">
        <v>35506</v>
      </c>
      <c r="AO1369" s="42">
        <v>5.6917629999999999</v>
      </c>
      <c r="AP1369" s="39">
        <f>IF(ISBLANK(AO1370),"",Short3[[#This Row],[Adj Close]]/AO1370-1)</f>
        <v>-8.3333628594224218E-2</v>
      </c>
      <c r="AT1369" s="40">
        <v>35506</v>
      </c>
      <c r="AU1369" s="42">
        <v>25.908515999999999</v>
      </c>
      <c r="AV1369" s="39">
        <f>IF(ISBLANK(AU1370),"",Short5[[#This Row],[Adj Close]]/AU1370-1)</f>
        <v>4.2859387171708452E-2</v>
      </c>
      <c r="AZ1369" s="40">
        <v>35506</v>
      </c>
      <c r="BA1369" s="42">
        <v>4.8725459999999998</v>
      </c>
      <c r="BB1369" s="39">
        <f>IF(ISBLANK(BA1370),"",Short7[[#This Row],[Adj Close]]/BA1370-1)</f>
        <v>-9.0908989141385899E-2</v>
      </c>
    </row>
    <row r="1370" spans="1:54" x14ac:dyDescent="0.25">
      <c r="A1370" s="40">
        <v>35499</v>
      </c>
      <c r="B1370" s="42">
        <v>793.169983</v>
      </c>
      <c r="C1370" s="39">
        <f>IF(ISBLANK(B1371), "", GSPC[[#This Row],[Adj Close]]/B1371-1)</f>
        <v>-1.4658917009464423E-2</v>
      </c>
      <c r="P1370" s="40">
        <v>35499</v>
      </c>
      <c r="Q1370" s="38">
        <v>1.7263189999999999</v>
      </c>
      <c r="R1370" s="39">
        <f>IF(ISBLANK(Q1371),"",Long4[[#This Row],[Adj Close]]/Q1371-1)</f>
        <v>3.0640054877710154E-2</v>
      </c>
      <c r="AE1370" s="32">
        <v>35499</v>
      </c>
      <c r="AF1370" s="47">
        <v>3.501506</v>
      </c>
      <c r="AG1370" s="36">
        <f>IF(ISBLANK(AF1371),"",Short0[[#This Row],[Adj Close]]/AF1371-1)</f>
        <v>-2.898616234857665E-2</v>
      </c>
      <c r="AH1370" s="40">
        <v>35499</v>
      </c>
      <c r="AI1370" s="42">
        <v>0.70001899999999995</v>
      </c>
      <c r="AJ1370" s="39">
        <f>IF(ISBLANK(AH1371),"",Short1[[#This Row],[Adj Close]]/AH1371-1)</f>
        <v>-0.99998027671024459</v>
      </c>
      <c r="AN1370" s="40">
        <v>35499</v>
      </c>
      <c r="AO1370" s="42">
        <v>6.2091979999999998</v>
      </c>
      <c r="AP1370" s="39">
        <f>IF(ISBLANK(AO1371),"",Short3[[#This Row],[Adj Close]]/AO1371-1)</f>
        <v>-2.2222047252774102E-2</v>
      </c>
      <c r="AT1370" s="40">
        <v>35499</v>
      </c>
      <c r="AU1370" s="42">
        <v>24.843729</v>
      </c>
      <c r="AV1370" s="39">
        <f>IF(ISBLANK(AU1371),"",Short5[[#This Row],[Adj Close]]/AU1371-1)</f>
        <v>-2.8571355954239541E-2</v>
      </c>
      <c r="AZ1370" s="40">
        <v>35499</v>
      </c>
      <c r="BA1370" s="42">
        <v>5.3597999999999999</v>
      </c>
      <c r="BB1370" s="39">
        <f>IF(ISBLANK(BA1371),"",Short7[[#This Row],[Adj Close]]/BA1371-1)</f>
        <v>4.7619196539913089E-2</v>
      </c>
    </row>
    <row r="1371" spans="1:54" x14ac:dyDescent="0.25">
      <c r="A1371" s="40">
        <v>35492</v>
      </c>
      <c r="B1371" s="42">
        <v>804.96997099999999</v>
      </c>
      <c r="C1371" s="39">
        <f>IF(ISBLANK(B1372), "", GSPC[[#This Row],[Adj Close]]/B1372-1)</f>
        <v>1.7892774430022573E-2</v>
      </c>
      <c r="P1371" s="40">
        <v>35492</v>
      </c>
      <c r="Q1371" s="38">
        <v>1.6749970000000001</v>
      </c>
      <c r="R1371" s="39">
        <f>IF(ISBLANK(Q1372),"",Long4[[#This Row],[Adj Close]]/Q1372-1)</f>
        <v>5.6025671428530099E-3</v>
      </c>
      <c r="AE1371" s="32">
        <v>35492</v>
      </c>
      <c r="AF1371" s="47">
        <v>3.6060310000000002</v>
      </c>
      <c r="AG1371" s="36">
        <f>IF(ISBLANK(AF1372),"",Short0[[#This Row],[Adj Close]]/AF1372-1)</f>
        <v>2.4753291203054584E-2</v>
      </c>
      <c r="AH1371" s="40">
        <v>35492</v>
      </c>
      <c r="AI1371" s="42">
        <v>0.73502100000000004</v>
      </c>
      <c r="AJ1371" s="39">
        <f>IF(ISBLANK(AH1372),"",Short1[[#This Row],[Adj Close]]/AH1372-1)</f>
        <v>-0.99997928643088629</v>
      </c>
      <c r="AN1371" s="40">
        <v>35492</v>
      </c>
      <c r="AO1371" s="42">
        <v>6.3503150000000002</v>
      </c>
      <c r="AP1371" s="39">
        <f>IF(ISBLANK(AO1372),"",Short3[[#This Row],[Adj Close]]/AO1372-1)</f>
        <v>7.4626273702753654E-3</v>
      </c>
      <c r="AT1371" s="40">
        <v>35492</v>
      </c>
      <c r="AU1371" s="42">
        <v>25.574425000000002</v>
      </c>
      <c r="AV1371" s="39">
        <f>IF(ISBLANK(AU1372),"",Short5[[#This Row],[Adj Close]]/AU1372-1)</f>
        <v>3.5841021012716912E-3</v>
      </c>
      <c r="AZ1371" s="40">
        <v>35492</v>
      </c>
      <c r="BA1371" s="42">
        <v>5.1161719999999997</v>
      </c>
      <c r="BB1371" s="39">
        <f>IF(ISBLANK(BA1372),"",Short7[[#This Row],[Adj Close]]/BA1372-1)</f>
        <v>-4.5454681144818876E-2</v>
      </c>
    </row>
    <row r="1372" spans="1:54" x14ac:dyDescent="0.25">
      <c r="A1372" s="40">
        <v>35485</v>
      </c>
      <c r="B1372" s="42">
        <v>790.82000700000003</v>
      </c>
      <c r="C1372" s="39">
        <f>IF(ISBLANK(B1373), "", GSPC[[#This Row],[Adj Close]]/B1373-1)</f>
        <v>-1.3657299134233081E-2</v>
      </c>
      <c r="P1372" s="40">
        <v>35485</v>
      </c>
      <c r="Q1372" s="38">
        <v>1.665665</v>
      </c>
      <c r="R1372" s="39">
        <f>IF(ISBLANK(Q1373),"",Long4[[#This Row],[Adj Close]]/Q1373-1)</f>
        <v>2.881826402340204E-2</v>
      </c>
      <c r="AE1372" s="32">
        <v>35485</v>
      </c>
      <c r="AF1372" s="47">
        <v>3.518926</v>
      </c>
      <c r="AG1372" s="36">
        <f>IF(ISBLANK(AF1373),"",Short0[[#This Row],[Adj Close]]/AF1373-1)</f>
        <v>-2.4155366384814858E-2</v>
      </c>
      <c r="AH1372" s="40">
        <v>35485</v>
      </c>
      <c r="AI1372" s="42">
        <v>0.64751800000000004</v>
      </c>
      <c r="AJ1372" s="39">
        <f>IF(ISBLANK(AH1373),"",Short1[[#This Row],[Adj Close]]/AH1373-1)</f>
        <v>-0.99998174874570156</v>
      </c>
      <c r="AN1372" s="40">
        <v>35485</v>
      </c>
      <c r="AO1372" s="42">
        <v>6.3032760000000003</v>
      </c>
      <c r="AP1372" s="39">
        <f>IF(ISBLANK(AO1373),"",Short3[[#This Row],[Adj Close]]/AO1373-1)</f>
        <v>3.0769653429305377E-2</v>
      </c>
      <c r="AT1372" s="40">
        <v>35485</v>
      </c>
      <c r="AU1372" s="42">
        <v>25.483091000000002</v>
      </c>
      <c r="AV1372" s="39">
        <f>IF(ISBLANK(AU1373),"",Short5[[#This Row],[Adj Close]]/AU1373-1)</f>
        <v>-4.7781768787157897E-2</v>
      </c>
      <c r="AZ1372" s="40">
        <v>35485</v>
      </c>
      <c r="BA1372" s="42">
        <v>5.3597999999999999</v>
      </c>
      <c r="BB1372" s="39">
        <f>IF(ISBLANK(BA1373),"",Short7[[#This Row],[Adj Close]]/BA1373-1)</f>
        <v>-8.3333404594278737E-2</v>
      </c>
    </row>
    <row r="1373" spans="1:54" x14ac:dyDescent="0.25">
      <c r="A1373" s="40">
        <v>35478</v>
      </c>
      <c r="B1373" s="42">
        <v>801.77002000000005</v>
      </c>
      <c r="C1373" s="39">
        <f>IF(ISBLANK(B1374), "", GSPC[[#This Row],[Adj Close]]/B1374-1)</f>
        <v>-8.2994757643842787E-3</v>
      </c>
      <c r="P1373" s="40">
        <v>35478</v>
      </c>
      <c r="Q1373" s="38">
        <v>1.619008</v>
      </c>
      <c r="R1373" s="39">
        <f>IF(ISBLANK(Q1374),"",Long4[[#This Row],[Adj Close]]/Q1374-1)</f>
        <v>-1.4204157979853083E-2</v>
      </c>
      <c r="AE1373" s="32">
        <v>35478</v>
      </c>
      <c r="AF1373" s="47">
        <v>3.6060310000000002</v>
      </c>
      <c r="AG1373" s="36">
        <f>IF(ISBLANK(AF1374),"",Short0[[#This Row],[Adj Close]]/AF1374-1)</f>
        <v>-4.8072969131628396E-3</v>
      </c>
      <c r="AH1373" s="40">
        <v>35478</v>
      </c>
      <c r="AI1373" s="42">
        <v>0.67376800000000003</v>
      </c>
      <c r="AJ1373" s="39">
        <f>IF(ISBLANK(AH1374),"",Short1[[#This Row],[Adj Close]]/AH1374-1)</f>
        <v>-0.99998100510276</v>
      </c>
      <c r="AN1373" s="40">
        <v>35478</v>
      </c>
      <c r="AO1373" s="42">
        <v>6.1151160000000004</v>
      </c>
      <c r="AP1373" s="39">
        <f>IF(ISBLANK(AO1374),"",Short3[[#This Row],[Adj Close]]/AO1374-1)</f>
        <v>1.562471194755588E-2</v>
      </c>
      <c r="AT1373" s="40">
        <v>35478</v>
      </c>
      <c r="AU1373" s="42">
        <v>26.761818000000002</v>
      </c>
      <c r="AV1373" s="39">
        <f>IF(ISBLANK(AU1374),"",Short5[[#This Row],[Adj Close]]/AU1374-1)</f>
        <v>-1.3467793404551176E-2</v>
      </c>
      <c r="AZ1373" s="40">
        <v>35478</v>
      </c>
      <c r="BA1373" s="42">
        <v>5.8470550000000001</v>
      </c>
      <c r="BB1373" s="39">
        <f>IF(ISBLANK(BA1374),"",Short7[[#This Row],[Adj Close]]/BA1374-1)</f>
        <v>-2.0408057273171298E-2</v>
      </c>
    </row>
    <row r="1374" spans="1:54" x14ac:dyDescent="0.25">
      <c r="A1374" s="40">
        <v>35471</v>
      </c>
      <c r="B1374" s="42">
        <v>808.47997999999995</v>
      </c>
      <c r="C1374" s="39">
        <f>IF(ISBLANK(B1375), "", GSPC[[#This Row],[Adj Close]]/B1375-1)</f>
        <v>2.3962690673191789E-2</v>
      </c>
      <c r="P1374" s="40">
        <v>35471</v>
      </c>
      <c r="Q1374" s="38">
        <v>1.642336</v>
      </c>
      <c r="R1374" s="39">
        <f>IF(ISBLANK(Q1375),"",Long4[[#This Row],[Adj Close]]/Q1375-1)</f>
        <v>-5.6500458930002218E-3</v>
      </c>
      <c r="AE1374" s="32">
        <v>35471</v>
      </c>
      <c r="AF1374" s="47">
        <v>3.6234500000000001</v>
      </c>
      <c r="AG1374" s="36">
        <f>IF(ISBLANK(AF1375),"",Short0[[#This Row],[Adj Close]]/AF1375-1)</f>
        <v>9.3064215966442987E-4</v>
      </c>
      <c r="AH1374" s="40">
        <v>35471</v>
      </c>
      <c r="AI1374" s="42">
        <v>0.60376600000000002</v>
      </c>
      <c r="AJ1374" s="39">
        <f>IF(ISBLANK(AH1375),"",Short1[[#This Row],[Adj Close]]/AH1375-1)</f>
        <v>-0.99998297524249946</v>
      </c>
      <c r="AN1374" s="40">
        <v>35471</v>
      </c>
      <c r="AO1374" s="42">
        <v>6.021039</v>
      </c>
      <c r="AP1374" s="39">
        <f>IF(ISBLANK(AO1375),"",Short3[[#This Row],[Adj Close]]/AO1375-1)</f>
        <v>1.5873232799484605E-2</v>
      </c>
      <c r="AT1374" s="40">
        <v>35471</v>
      </c>
      <c r="AU1374" s="42">
        <v>27.127161000000001</v>
      </c>
      <c r="AV1374" s="39">
        <f>IF(ISBLANK(AU1375),"",Short5[[#This Row],[Adj Close]]/AU1375-1)</f>
        <v>4.5774561147957415E-2</v>
      </c>
      <c r="AZ1374" s="40">
        <v>35471</v>
      </c>
      <c r="BA1374" s="42">
        <v>5.9688679999999996</v>
      </c>
      <c r="BB1374" s="39">
        <f>IF(ISBLANK(BA1375),"",Short7[[#This Row],[Adj Close]]/BA1375-1)</f>
        <v>-7.5471908532116272E-2</v>
      </c>
    </row>
    <row r="1375" spans="1:54" x14ac:dyDescent="0.25">
      <c r="A1375" s="40">
        <v>35464</v>
      </c>
      <c r="B1375" s="42">
        <v>789.55999799999995</v>
      </c>
      <c r="C1375" s="39">
        <f>IF(ISBLANK(B1376), "", GSPC[[#This Row],[Adj Close]]/B1376-1)</f>
        <v>4.3248513238665076E-3</v>
      </c>
      <c r="P1375" s="40">
        <v>35464</v>
      </c>
      <c r="Q1375" s="38">
        <v>1.6516679999999999</v>
      </c>
      <c r="R1375" s="39">
        <f>IF(ISBLANK(Q1376),"",Long4[[#This Row],[Adj Close]]/Q1376-1)</f>
        <v>-4.0650444282068321E-2</v>
      </c>
      <c r="AE1375" s="32">
        <v>35464</v>
      </c>
      <c r="AF1375" s="47">
        <v>3.6200809999999999</v>
      </c>
      <c r="AG1375" s="36">
        <f>IF(ISBLANK(AF1376),"",Short0[[#This Row],[Adj Close]]/AF1376-1)</f>
        <v>-2.3473604704486006E-2</v>
      </c>
      <c r="AH1375" s="40">
        <v>35464</v>
      </c>
      <c r="AI1375" s="42">
        <v>0.59501599999999999</v>
      </c>
      <c r="AJ1375" s="39">
        <f>IF(ISBLANK(AH1376),"",Short1[[#This Row],[Adj Close]]/AH1376-1)</f>
        <v>-0.99998321865922102</v>
      </c>
      <c r="AN1375" s="40">
        <v>35464</v>
      </c>
      <c r="AO1375" s="42">
        <v>5.9269590000000001</v>
      </c>
      <c r="AP1375" s="39">
        <f>IF(ISBLANK(AO1376),"",Short3[[#This Row],[Adj Close]]/AO1376-1)</f>
        <v>-3.8168284552262288E-2</v>
      </c>
      <c r="AT1375" s="40">
        <v>35464</v>
      </c>
      <c r="AU1375" s="42">
        <v>25.939779000000001</v>
      </c>
      <c r="AV1375" s="39">
        <f>IF(ISBLANK(AU1376),"",Short5[[#This Row],[Adj Close]]/AU1376-1)</f>
        <v>-6.8852550934989099E-2</v>
      </c>
      <c r="AZ1375" s="40">
        <v>35464</v>
      </c>
      <c r="BA1375" s="42">
        <v>6.456124</v>
      </c>
      <c r="BB1375" s="39">
        <f>IF(ISBLANK(BA1376),"",Short7[[#This Row],[Adj Close]]/BA1376-1)</f>
        <v>0</v>
      </c>
    </row>
    <row r="1376" spans="1:54" x14ac:dyDescent="0.25">
      <c r="A1376" s="40">
        <v>35457</v>
      </c>
      <c r="B1376" s="42">
        <v>786.15997300000004</v>
      </c>
      <c r="C1376" s="39">
        <f>IF(ISBLANK(B1377), "", GSPC[[#This Row],[Adj Close]]/B1377-1)</f>
        <v>2.0297919059909741E-2</v>
      </c>
      <c r="P1376" s="40">
        <v>35457</v>
      </c>
      <c r="Q1376" s="38">
        <v>1.721654</v>
      </c>
      <c r="R1376" s="39">
        <f>IF(ISBLANK(Q1377),"",Long4[[#This Row],[Adj Close]]/Q1377-1)</f>
        <v>-2.70228155978125E-3</v>
      </c>
      <c r="AE1376" s="32">
        <v>35457</v>
      </c>
      <c r="AF1376" s="47">
        <v>3.7071000000000001</v>
      </c>
      <c r="AG1376" s="36">
        <f>IF(ISBLANK(AF1377),"",Short0[[#This Row],[Adj Close]]/AF1377-1)</f>
        <v>-9.3027357686314982E-3</v>
      </c>
      <c r="AH1376" s="40">
        <v>35457</v>
      </c>
      <c r="AI1376" s="42">
        <v>0.70001899999999995</v>
      </c>
      <c r="AJ1376" s="39">
        <f>IF(ISBLANK(AH1377),"",Short1[[#This Row],[Adj Close]]/AH1377-1)</f>
        <v>-0.99998025334273621</v>
      </c>
      <c r="AN1376" s="40">
        <v>35457</v>
      </c>
      <c r="AO1376" s="42">
        <v>6.1621579999999998</v>
      </c>
      <c r="AP1376" s="39">
        <f>IF(ISBLANK(AO1377),"",Short3[[#This Row],[Adj Close]]/AO1377-1)</f>
        <v>-5.0724839731122628E-2</v>
      </c>
      <c r="AT1376" s="40">
        <v>35457</v>
      </c>
      <c r="AU1376" s="42">
        <v>27.857863999999999</v>
      </c>
      <c r="AV1376" s="39">
        <f>IF(ISBLANK(AU1377),"",Short5[[#This Row],[Adj Close]]/AU1377-1)</f>
        <v>-4.9844296899423934E-2</v>
      </c>
      <c r="AZ1376" s="40">
        <v>35457</v>
      </c>
      <c r="BA1376" s="42">
        <v>6.456124</v>
      </c>
      <c r="BB1376" s="39">
        <f>IF(ISBLANK(BA1377),"",Short7[[#This Row],[Adj Close]]/BA1377-1)</f>
        <v>-8.6206728169132329E-2</v>
      </c>
    </row>
    <row r="1377" spans="1:54" x14ac:dyDescent="0.25">
      <c r="A1377" s="40">
        <v>35450</v>
      </c>
      <c r="B1377" s="42">
        <v>770.52002000000005</v>
      </c>
      <c r="C1377" s="39">
        <f>IF(ISBLANK(B1378), "", GSPC[[#This Row],[Adj Close]]/B1378-1)</f>
        <v>-7.279285625246823E-3</v>
      </c>
      <c r="P1377" s="40">
        <v>35450</v>
      </c>
      <c r="Q1377" s="38">
        <v>1.7263189999999999</v>
      </c>
      <c r="R1377" s="39">
        <f>IF(ISBLANK(Q1378),"",Long4[[#This Row],[Adj Close]]/Q1378-1)</f>
        <v>2.493102586374274E-2</v>
      </c>
      <c r="AE1377" s="32">
        <v>35450</v>
      </c>
      <c r="AF1377" s="47">
        <v>3.7419099999999998</v>
      </c>
      <c r="AG1377" s="36">
        <f>IF(ISBLANK(AF1378),"",Short0[[#This Row],[Adj Close]]/AF1378-1)</f>
        <v>-4.6287737300797493E-3</v>
      </c>
      <c r="AH1377" s="40">
        <v>35450</v>
      </c>
      <c r="AI1377" s="42">
        <v>0.70876899999999998</v>
      </c>
      <c r="AJ1377" s="39">
        <f>IF(ISBLANK(AH1378),"",Short1[[#This Row],[Adj Close]]/AH1378-1)</f>
        <v>-0.99998000256750275</v>
      </c>
      <c r="AN1377" s="40">
        <v>35450</v>
      </c>
      <c r="AO1377" s="42">
        <v>6.4914350000000001</v>
      </c>
      <c r="AP1377" s="39">
        <f>IF(ISBLANK(AO1378),"",Short3[[#This Row],[Adj Close]]/AO1378-1)</f>
        <v>-7.1940344481042917E-3</v>
      </c>
      <c r="AT1377" s="40">
        <v>35450</v>
      </c>
      <c r="AU1377" s="42">
        <v>29.319261999999998</v>
      </c>
      <c r="AV1377" s="39">
        <f>IF(ISBLANK(AU1378),"",Short5[[#This Row],[Adj Close]]/AU1378-1)</f>
        <v>-3.0211619964767289E-2</v>
      </c>
      <c r="AZ1377" s="40">
        <v>35450</v>
      </c>
      <c r="BA1377" s="42">
        <v>7.0651910000000004</v>
      </c>
      <c r="BB1377" s="39">
        <f>IF(ISBLANK(BA1378),"",Short7[[#This Row],[Adj Close]]/BA1378-1)</f>
        <v>5.454546811448191E-2</v>
      </c>
    </row>
    <row r="1378" spans="1:54" x14ac:dyDescent="0.25">
      <c r="A1378" s="40">
        <v>35443</v>
      </c>
      <c r="B1378" s="42">
        <v>776.169983</v>
      </c>
      <c r="C1378" s="39">
        <f>IF(ISBLANK(B1379), "", GSPC[[#This Row],[Adj Close]]/B1379-1)</f>
        <v>2.1948628044766272E-2</v>
      </c>
      <c r="P1378" s="40">
        <v>35443</v>
      </c>
      <c r="Q1378" s="38">
        <v>1.6843269999999999</v>
      </c>
      <c r="R1378" s="39">
        <f>IF(ISBLANK(Q1379),"",Long4[[#This Row],[Adj Close]]/Q1379-1)</f>
        <v>7.4404663184672204E-2</v>
      </c>
      <c r="AE1378" s="32">
        <v>35443</v>
      </c>
      <c r="AF1378" s="47">
        <v>3.7593109999999998</v>
      </c>
      <c r="AG1378" s="36">
        <f>IF(ISBLANK(AF1379),"",Short0[[#This Row],[Adj Close]]/AF1379-1)</f>
        <v>1.4084054921636779E-2</v>
      </c>
      <c r="AH1378" s="40">
        <v>35443</v>
      </c>
      <c r="AI1378" s="42">
        <v>0.69126900000000002</v>
      </c>
      <c r="AJ1378" s="39">
        <f>IF(ISBLANK(AH1379),"",Short1[[#This Row],[Adj Close]]/AH1379-1)</f>
        <v>-0.99998049246528953</v>
      </c>
      <c r="AN1378" s="40">
        <v>35443</v>
      </c>
      <c r="AO1378" s="42">
        <v>6.5384729999999998</v>
      </c>
      <c r="AP1378" s="39">
        <f>IF(ISBLANK(AO1379),"",Short3[[#This Row],[Adj Close]]/AO1379-1)</f>
        <v>-7.1429515058279991E-3</v>
      </c>
      <c r="AT1378" s="40">
        <v>35443</v>
      </c>
      <c r="AU1378" s="42">
        <v>30.232638999999999</v>
      </c>
      <c r="AV1378" s="39">
        <f>IF(ISBLANK(AU1379),"",Short5[[#This Row],[Adj Close]]/AU1379-1)</f>
        <v>3.7617792201797062E-2</v>
      </c>
      <c r="AZ1378" s="40">
        <v>35443</v>
      </c>
      <c r="BA1378" s="42">
        <v>6.6997499999999999</v>
      </c>
      <c r="BB1378" s="39">
        <f>IF(ISBLANK(BA1379),"",Short7[[#This Row],[Adj Close]]/BA1379-1)</f>
        <v>0.27906985623863823</v>
      </c>
    </row>
    <row r="1379" spans="1:54" x14ac:dyDescent="0.25">
      <c r="A1379" s="40">
        <v>35436</v>
      </c>
      <c r="B1379" s="42">
        <v>759.5</v>
      </c>
      <c r="C1379" s="39">
        <f>IF(ISBLANK(B1380), "", GSPC[[#This Row],[Adj Close]]/B1380-1)</f>
        <v>1.5333570251629514E-2</v>
      </c>
      <c r="P1379" s="40">
        <v>35436</v>
      </c>
      <c r="Q1379" s="38">
        <v>1.5676840000000001</v>
      </c>
      <c r="R1379" s="39">
        <f>IF(ISBLANK(Q1380),"",Long4[[#This Row],[Adj Close]]/Q1380-1)</f>
        <v>2.7522574987235426E-2</v>
      </c>
      <c r="AE1379" s="32">
        <v>35436</v>
      </c>
      <c r="AF1379" s="47">
        <v>3.7071000000000001</v>
      </c>
      <c r="AG1379" s="36">
        <f>IF(ISBLANK(AF1380),"",Short0[[#This Row],[Adj Close]]/AF1380-1)</f>
        <v>-9.3027357686314982E-3</v>
      </c>
      <c r="AH1379" s="40">
        <v>35436</v>
      </c>
      <c r="AI1379" s="42">
        <v>0.71752000000000005</v>
      </c>
      <c r="AJ1379" s="39">
        <f>IF(ISBLANK(AH1380),"",Short1[[#This Row],[Adj Close]]/AH1380-1)</f>
        <v>-0.99997974766434272</v>
      </c>
      <c r="AN1379" s="40">
        <v>35436</v>
      </c>
      <c r="AO1379" s="42">
        <v>6.5855129999999997</v>
      </c>
      <c r="AP1379" s="39">
        <f>IF(ISBLANK(AO1380),"",Short3[[#This Row],[Adj Close]]/AO1380-1)</f>
        <v>3.1839765651954455E-2</v>
      </c>
      <c r="AT1379" s="40">
        <v>35436</v>
      </c>
      <c r="AU1379" s="42">
        <v>29.136585</v>
      </c>
      <c r="AV1379" s="39">
        <f>IF(ISBLANK(AU1380),"",Short5[[#This Row],[Adj Close]]/AU1380-1)</f>
        <v>3.1447142847405019E-3</v>
      </c>
      <c r="AZ1379" s="40">
        <v>35436</v>
      </c>
      <c r="BA1379" s="42">
        <v>5.2379860000000003</v>
      </c>
      <c r="BB1379" s="39">
        <f>IF(ISBLANK(BA1380),"",Short7[[#This Row],[Adj Close]]/BA1380-1)</f>
        <v>0</v>
      </c>
    </row>
    <row r="1380" spans="1:54" x14ac:dyDescent="0.25">
      <c r="A1380" s="40">
        <v>35429</v>
      </c>
      <c r="B1380" s="42">
        <v>748.03002900000001</v>
      </c>
      <c r="C1380" s="39">
        <f>IF(ISBLANK(B1381), "", GSPC[[#This Row],[Adj Close]]/B1381-1)</f>
        <v>-1.157513875005356E-2</v>
      </c>
      <c r="P1380" s="40">
        <v>35429</v>
      </c>
      <c r="Q1380" s="38">
        <v>1.525693</v>
      </c>
      <c r="R1380" s="39">
        <f>IF(ISBLANK(Q1381),"",Long4[[#This Row],[Adj Close]]/Q1381-1)</f>
        <v>-1.8017786079178144E-2</v>
      </c>
      <c r="AE1380" s="32">
        <v>35429</v>
      </c>
      <c r="AF1380" s="47">
        <v>3.7419099999999998</v>
      </c>
      <c r="AG1380" s="36">
        <f>IF(ISBLANK(AF1381),"",Short0[[#This Row],[Adj Close]]/AF1381-1)</f>
        <v>4.6731042111636256E-3</v>
      </c>
      <c r="AH1380" s="40">
        <v>35429</v>
      </c>
      <c r="AI1380" s="42">
        <v>0.75251999999999997</v>
      </c>
      <c r="AJ1380" s="39">
        <f>IF(ISBLANK(AH1381),"",Short1[[#This Row],[Adj Close]]/AH1381-1)</f>
        <v>-0.99997875557563098</v>
      </c>
      <c r="AN1380" s="40">
        <v>35429</v>
      </c>
      <c r="AO1380" s="42">
        <v>6.3823020000000001</v>
      </c>
      <c r="AP1380" s="39">
        <f>IF(ISBLANK(AO1381),"",Short3[[#This Row],[Adj Close]]/AO1381-1)</f>
        <v>0</v>
      </c>
      <c r="AT1380" s="40">
        <v>35429</v>
      </c>
      <c r="AU1380" s="42">
        <v>29.045245999999999</v>
      </c>
      <c r="AV1380" s="39">
        <f>IF(ISBLANK(AU1381),"",Short5[[#This Row],[Adj Close]]/AU1381-1)</f>
        <v>4.95049970034529E-2</v>
      </c>
      <c r="AZ1380" s="40">
        <v>35429</v>
      </c>
      <c r="BA1380" s="42">
        <v>5.2379860000000003</v>
      </c>
      <c r="BB1380" s="39">
        <f>IF(ISBLANK(BA1381),"",Short7[[#This Row],[Adj Close]]/BA1381-1)</f>
        <v>0</v>
      </c>
    </row>
    <row r="1381" spans="1:54" x14ac:dyDescent="0.25">
      <c r="A1381" s="40">
        <v>35422</v>
      </c>
      <c r="B1381" s="42">
        <v>756.78997800000002</v>
      </c>
      <c r="C1381" s="39">
        <f>IF(ISBLANK(B1382), "", GSPC[[#This Row],[Adj Close]]/B1382-1)</f>
        <v>1.0575911777584324E-2</v>
      </c>
      <c r="P1381" s="40">
        <v>35422</v>
      </c>
      <c r="Q1381" s="38">
        <v>1.553687</v>
      </c>
      <c r="R1381" s="39">
        <f>IF(ISBLANK(Q1382),"",Long4[[#This Row],[Adj Close]]/Q1382-1)</f>
        <v>1.5244145487526506E-2</v>
      </c>
      <c r="AE1381" s="32">
        <v>35422</v>
      </c>
      <c r="AF1381" s="47">
        <v>3.7245050000000002</v>
      </c>
      <c r="AG1381" s="36">
        <f>IF(ISBLANK(AF1382),"",Short0[[#This Row],[Adj Close]]/AF1382-1)</f>
        <v>2.3923685691451979E-2</v>
      </c>
      <c r="AH1381" s="40">
        <v>35422</v>
      </c>
      <c r="AI1381" s="42">
        <v>0.72626999999999997</v>
      </c>
      <c r="AJ1381" s="39">
        <f>IF(ISBLANK(AH1382),"",Short1[[#This Row],[Adj Close]]/AH1382-1)</f>
        <v>-0.99997949258788654</v>
      </c>
      <c r="AN1381" s="40">
        <v>35422</v>
      </c>
      <c r="AO1381" s="42">
        <v>6.3823020000000001</v>
      </c>
      <c r="AP1381" s="39">
        <f>IF(ISBLANK(AO1382),"",Short3[[#This Row],[Adj Close]]/AO1382-1)</f>
        <v>-1.4492847613400528E-2</v>
      </c>
      <c r="AT1381" s="40">
        <v>35422</v>
      </c>
      <c r="AU1381" s="42">
        <v>27.675186</v>
      </c>
      <c r="AV1381" s="39">
        <f>IF(ISBLANK(AU1382),"",Short5[[#This Row],[Adj Close]]/AU1382-1)</f>
        <v>1.337770414864714E-2</v>
      </c>
      <c r="AZ1381" s="40">
        <v>35422</v>
      </c>
      <c r="BA1381" s="42">
        <v>5.2379860000000003</v>
      </c>
      <c r="BB1381" s="39">
        <f>IF(ISBLANK(BA1382),"",Short7[[#This Row],[Adj Close]]/BA1382-1)</f>
        <v>0</v>
      </c>
    </row>
    <row r="1382" spans="1:54" x14ac:dyDescent="0.25">
      <c r="A1382" s="40">
        <v>35415</v>
      </c>
      <c r="B1382" s="42">
        <v>748.86999500000002</v>
      </c>
      <c r="C1382" s="39">
        <f>IF(ISBLANK(B1383), "", GSPC[[#This Row],[Adj Close]]/B1383-1)</f>
        <v>2.7764025559315453E-2</v>
      </c>
      <c r="P1382" s="40">
        <v>35415</v>
      </c>
      <c r="Q1382" s="38">
        <v>1.5303580000000001</v>
      </c>
      <c r="R1382" s="39">
        <f>IF(ISBLANK(Q1383),"",Long4[[#This Row],[Adj Close]]/Q1383-1)</f>
        <v>-3.9371078106257285E-3</v>
      </c>
      <c r="AE1382" s="32">
        <v>35415</v>
      </c>
      <c r="AF1382" s="47">
        <v>3.637483</v>
      </c>
      <c r="AG1382" s="36">
        <f>IF(ISBLANK(AF1383),"",Short0[[#This Row],[Adj Close]]/AF1383-1)</f>
        <v>3.4653296371030873E-2</v>
      </c>
      <c r="AH1382" s="40">
        <v>35415</v>
      </c>
      <c r="AI1382" s="42">
        <v>0.77002099999999996</v>
      </c>
      <c r="AJ1382" s="39">
        <f>IF(ISBLANK(AH1383),"",Short1[[#This Row],[Adj Close]]/AH1383-1)</f>
        <v>-0.99997825290894715</v>
      </c>
      <c r="AN1382" s="40">
        <v>35415</v>
      </c>
      <c r="AO1382" s="42">
        <v>6.4761600000000001</v>
      </c>
      <c r="AP1382" s="39">
        <f>IF(ISBLANK(AO1383),"",Short3[[#This Row],[Adj Close]]/AO1383-1)</f>
        <v>7.2994744316192683E-3</v>
      </c>
      <c r="AT1382" s="40">
        <v>35415</v>
      </c>
      <c r="AU1382" s="42">
        <v>27.309843000000001</v>
      </c>
      <c r="AV1382" s="39">
        <f>IF(ISBLANK(AU1383),"",Short5[[#This Row],[Adj Close]]/AU1383-1)</f>
        <v>-4.570728469874219E-2</v>
      </c>
      <c r="AZ1382" s="40">
        <v>35415</v>
      </c>
      <c r="BA1382" s="42">
        <v>5.2379860000000003</v>
      </c>
      <c r="BB1382" s="39">
        <f>IF(ISBLANK(BA1383),"",Short7[[#This Row],[Adj Close]]/BA1383-1)</f>
        <v>0</v>
      </c>
    </row>
    <row r="1383" spans="1:54" x14ac:dyDescent="0.25">
      <c r="A1383" s="40">
        <v>35408</v>
      </c>
      <c r="B1383" s="42">
        <v>728.64001499999995</v>
      </c>
      <c r="C1383" s="39">
        <f>IF(ISBLANK(B1384), "", GSPC[[#This Row],[Adj Close]]/B1384-1)</f>
        <v>-1.4818768733978471E-2</v>
      </c>
      <c r="P1383" s="40">
        <v>35408</v>
      </c>
      <c r="Q1383" s="38">
        <v>1.5364070000000001</v>
      </c>
      <c r="R1383" s="39">
        <f>IF(ISBLANK(Q1384),"",Long4[[#This Row],[Adj Close]]/Q1384-1)</f>
        <v>6.060959263360477E-3</v>
      </c>
      <c r="AE1383" s="32">
        <v>35408</v>
      </c>
      <c r="AF1383" s="47">
        <v>3.5156540000000001</v>
      </c>
      <c r="AG1383" s="36">
        <f>IF(ISBLANK(AF1384),"",Short0[[#This Row],[Adj Close]]/AF1384-1)</f>
        <v>-1.9417500099713547E-2</v>
      </c>
      <c r="AH1383" s="40">
        <v>35408</v>
      </c>
      <c r="AI1383" s="42">
        <v>0.936276</v>
      </c>
      <c r="AJ1383" s="39">
        <f>IF(ISBLANK(AH1384),"",Short1[[#This Row],[Adj Close]]/AH1384-1)</f>
        <v>-0.9999735522725347</v>
      </c>
      <c r="AN1383" s="40">
        <v>35408</v>
      </c>
      <c r="AO1383" s="42">
        <v>6.4292300000000004</v>
      </c>
      <c r="AP1383" s="39">
        <f>IF(ISBLANK(AO1384),"",Short3[[#This Row],[Adj Close]]/AO1384-1)</f>
        <v>0.22321401731426138</v>
      </c>
      <c r="AT1383" s="40">
        <v>35408</v>
      </c>
      <c r="AU1383" s="42">
        <v>28.617889000000002</v>
      </c>
      <c r="AV1383" s="39">
        <f>IF(ISBLANK(AU1384),"",Short5[[#This Row],[Adj Close]]/AU1384-1)</f>
        <v>7.903829707203136E-2</v>
      </c>
      <c r="AZ1383" s="40">
        <v>35408</v>
      </c>
      <c r="BA1383" s="42">
        <v>5.2379860000000003</v>
      </c>
      <c r="BB1383" s="39">
        <f>IF(ISBLANK(BA1384),"",Short7[[#This Row],[Adj Close]]/BA1384-1)</f>
        <v>-4.4444574171037976E-2</v>
      </c>
    </row>
    <row r="1384" spans="1:54" x14ac:dyDescent="0.25">
      <c r="A1384" s="40">
        <v>35401</v>
      </c>
      <c r="B1384" s="42">
        <v>739.59997599999997</v>
      </c>
      <c r="C1384" s="39">
        <f>IF(ISBLANK(B1385), "", GSPC[[#This Row],[Adj Close]]/B1385-1)</f>
        <v>-2.301133859049076E-2</v>
      </c>
      <c r="P1384" s="40">
        <v>35401</v>
      </c>
      <c r="Q1384" s="38">
        <v>1.5271509999999999</v>
      </c>
      <c r="R1384" s="39">
        <f>IF(ISBLANK(Q1385),"",Long4[[#This Row],[Adj Close]]/Q1385-1)</f>
        <v>-2.941219463985989E-2</v>
      </c>
      <c r="AE1384" s="32">
        <v>35401</v>
      </c>
      <c r="AF1384" s="47">
        <v>3.5852710000000001</v>
      </c>
      <c r="AG1384" s="36">
        <f>IF(ISBLANK(AF1385),"",Short0[[#This Row],[Adj Close]]/AF1385-1)</f>
        <v>-9.6158069391264478E-3</v>
      </c>
      <c r="AH1384" s="40">
        <v>35401</v>
      </c>
      <c r="AI1384" s="42">
        <v>0.90127500000000005</v>
      </c>
      <c r="AJ1384" s="39">
        <f>IF(ISBLANK(AH1385),"",Short1[[#This Row],[Adj Close]]/AH1385-1)</f>
        <v>-0.99997453593829466</v>
      </c>
      <c r="AN1384" s="40">
        <v>35401</v>
      </c>
      <c r="AO1384" s="42">
        <v>5.2560140000000004</v>
      </c>
      <c r="AP1384" s="39">
        <f>IF(ISBLANK(AO1385),"",Short3[[#This Row],[Adj Close]]/AO1385-1)</f>
        <v>-5.0847598421478457E-2</v>
      </c>
      <c r="AT1384" s="40">
        <v>35401</v>
      </c>
      <c r="AU1384" s="42">
        <v>26.521661999999999</v>
      </c>
      <c r="AV1384" s="39">
        <f>IF(ISBLANK(AU1385),"",Short5[[#This Row],[Adj Close]]/AU1385-1)</f>
        <v>6.9203592612492315E-3</v>
      </c>
      <c r="AZ1384" s="40">
        <v>35401</v>
      </c>
      <c r="BA1384" s="42">
        <v>5.4816140000000004</v>
      </c>
      <c r="BB1384" s="39">
        <f>IF(ISBLANK(BA1385),"",Short7[[#This Row],[Adj Close]]/BA1385-1)</f>
        <v>-8.1632564164595189E-2</v>
      </c>
    </row>
    <row r="1385" spans="1:54" x14ac:dyDescent="0.25">
      <c r="A1385" s="40">
        <v>35394</v>
      </c>
      <c r="B1385" s="42">
        <v>757.02002000000005</v>
      </c>
      <c r="C1385" s="39">
        <f>IF(ISBLANK(B1386), "", GSPC[[#This Row],[Adj Close]]/B1386-1)</f>
        <v>1.1072135778508629E-2</v>
      </c>
      <c r="P1385" s="40">
        <v>35394</v>
      </c>
      <c r="Q1385" s="38">
        <v>1.573429</v>
      </c>
      <c r="R1385" s="39">
        <f>IF(ISBLANK(Q1386),"",Long4[[#This Row],[Adj Close]]/Q1386-1)</f>
        <v>5.9190091968910119E-2</v>
      </c>
      <c r="AE1385" s="32">
        <v>35394</v>
      </c>
      <c r="AF1385" s="47">
        <v>3.6200809999999999</v>
      </c>
      <c r="AG1385" s="36">
        <f>IF(ISBLANK(AF1386),"",Short0[[#This Row],[Adj Close]]/AF1386-1)</f>
        <v>-1.4217551327617817E-2</v>
      </c>
      <c r="AH1385" s="40">
        <v>35394</v>
      </c>
      <c r="AI1385" s="42">
        <v>0.89252399999999998</v>
      </c>
      <c r="AJ1385" s="39">
        <f>IF(ISBLANK(AH1386),"",Short1[[#This Row],[Adj Close]]/AH1386-1)</f>
        <v>-0.9999747781953825</v>
      </c>
      <c r="AN1385" s="40">
        <v>35394</v>
      </c>
      <c r="AO1385" s="42">
        <v>5.5375870000000003</v>
      </c>
      <c r="AP1385" s="39">
        <f>IF(ISBLANK(AO1386),"",Short3[[#This Row],[Adj Close]]/AO1386-1)</f>
        <v>-8.4032364493603628E-3</v>
      </c>
      <c r="AT1385" s="40">
        <v>35394</v>
      </c>
      <c r="AU1385" s="42">
        <v>26.339383999999999</v>
      </c>
      <c r="AV1385" s="39">
        <f>IF(ISBLANK(AU1386),"",Short5[[#This Row],[Adj Close]]/AU1386-1)</f>
        <v>6.6420523172070256E-2</v>
      </c>
      <c r="AZ1385" s="40">
        <v>35394</v>
      </c>
      <c r="BA1385" s="42">
        <v>5.9688679999999996</v>
      </c>
      <c r="BB1385" s="39">
        <f>IF(ISBLANK(BA1386),"",Short7[[#This Row],[Adj Close]]/BA1386-1)</f>
        <v>6.5217410702414824E-2</v>
      </c>
    </row>
    <row r="1386" spans="1:54" x14ac:dyDescent="0.25">
      <c r="A1386" s="40">
        <v>35387</v>
      </c>
      <c r="B1386" s="42">
        <v>748.72997999999995</v>
      </c>
      <c r="C1386" s="39">
        <f>IF(ISBLANK(B1387), "", GSPC[[#This Row],[Adj Close]]/B1387-1)</f>
        <v>1.5061935787139102E-2</v>
      </c>
      <c r="P1386" s="40">
        <v>35387</v>
      </c>
      <c r="Q1386" s="38">
        <v>1.4855020000000001</v>
      </c>
      <c r="R1386" s="39">
        <f>IF(ISBLANK(Q1387),"",Long4[[#This Row],[Adj Close]]/Q1387-1)</f>
        <v>-1.2307739361295367E-2</v>
      </c>
      <c r="AE1386" s="32">
        <v>35387</v>
      </c>
      <c r="AF1386" s="47">
        <v>3.6722920000000001</v>
      </c>
      <c r="AG1386" s="36">
        <f>IF(ISBLANK(AF1387),"",Short0[[#This Row],[Adj Close]]/AF1387-1)</f>
        <v>0.11640211479361429</v>
      </c>
      <c r="AH1386" s="40">
        <v>35387</v>
      </c>
      <c r="AI1386" s="42">
        <v>0.90127500000000005</v>
      </c>
      <c r="AJ1386" s="39">
        <f>IF(ISBLANK(AH1387),"",Short1[[#This Row],[Adj Close]]/AH1387-1)</f>
        <v>-0.99997452586206892</v>
      </c>
      <c r="AN1386" s="40">
        <v>35387</v>
      </c>
      <c r="AO1386" s="42">
        <v>5.5845149999999997</v>
      </c>
      <c r="AP1386" s="39">
        <f>IF(ISBLANK(AO1387),"",Short3[[#This Row],[Adj Close]]/AO1387-1)</f>
        <v>-2.4589977817756292E-2</v>
      </c>
      <c r="AT1386" s="40">
        <v>35387</v>
      </c>
      <c r="AU1386" s="42">
        <v>24.698872000000001</v>
      </c>
      <c r="AV1386" s="39">
        <f>IF(ISBLANK(AU1387),"",Short5[[#This Row],[Adj Close]]/AU1387-1)</f>
        <v>-3.2142829012698604E-2</v>
      </c>
      <c r="AZ1386" s="40">
        <v>35387</v>
      </c>
      <c r="BA1386" s="42">
        <v>5.6034269999999999</v>
      </c>
      <c r="BB1386" s="39">
        <f>IF(ISBLANK(BA1387),"",Short7[[#This Row],[Adj Close]]/BA1387-1)</f>
        <v>-4.663201592103583E-2</v>
      </c>
    </row>
    <row r="1387" spans="1:54" x14ac:dyDescent="0.25">
      <c r="A1387" s="40">
        <v>35380</v>
      </c>
      <c r="B1387" s="42">
        <v>737.61999500000002</v>
      </c>
      <c r="C1387" s="39">
        <f>IF(ISBLANK(B1388), "", GSPC[[#This Row],[Adj Close]]/B1388-1)</f>
        <v>9.3046002228562852E-3</v>
      </c>
      <c r="P1387" s="40">
        <v>35380</v>
      </c>
      <c r="Q1387" s="38">
        <v>1.504013</v>
      </c>
      <c r="R1387" s="39">
        <f>IF(ISBLANK(Q1388),"",Long4[[#This Row],[Adj Close]]/Q1388-1)</f>
        <v>4.16670129625476E-2</v>
      </c>
      <c r="AE1387" s="32">
        <v>35380</v>
      </c>
      <c r="AF1387" s="47">
        <v>3.289399</v>
      </c>
      <c r="AG1387" s="36">
        <f>IF(ISBLANK(AF1388),"",Short0[[#This Row],[Adj Close]]/AF1388-1)</f>
        <v>2.7173548165285721E-2</v>
      </c>
      <c r="AH1387" s="40">
        <v>35380</v>
      </c>
      <c r="AI1387" s="42">
        <v>0.91002499999999997</v>
      </c>
      <c r="AJ1387" s="39">
        <f>IF(ISBLANK(AH1388),"",Short1[[#This Row],[Adj Close]]/AH1388-1)</f>
        <v>-0.99997427345715661</v>
      </c>
      <c r="AN1387" s="40">
        <v>35380</v>
      </c>
      <c r="AO1387" s="42">
        <v>5.7252999999999998</v>
      </c>
      <c r="AP1387" s="39">
        <f>IF(ISBLANK(AO1388),"",Short3[[#This Row],[Adj Close]]/AO1388-1)</f>
        <v>-3.1746072012332149E-2</v>
      </c>
      <c r="AT1387" s="40">
        <v>35380</v>
      </c>
      <c r="AU1387" s="42">
        <v>25.519129</v>
      </c>
      <c r="AV1387" s="39">
        <f>IF(ISBLANK(AU1388),"",Short5[[#This Row],[Adj Close]]/AU1388-1)</f>
        <v>-4.761906716776354E-2</v>
      </c>
      <c r="AZ1387" s="40">
        <v>35380</v>
      </c>
      <c r="BA1387" s="42">
        <v>5.8775069999999996</v>
      </c>
      <c r="BB1387" s="39">
        <f>IF(ISBLANK(BA1388),"",Short7[[#This Row],[Adj Close]]/BA1388-1)</f>
        <v>2.6595740964570735E-2</v>
      </c>
    </row>
    <row r="1388" spans="1:54" x14ac:dyDescent="0.25">
      <c r="A1388" s="40">
        <v>35373</v>
      </c>
      <c r="B1388" s="42">
        <v>730.82000700000003</v>
      </c>
      <c r="C1388" s="39">
        <f>IF(ISBLANK(B1389), "", GSPC[[#This Row],[Adj Close]]/B1389-1)</f>
        <v>3.8435833058077629E-2</v>
      </c>
      <c r="P1388" s="40">
        <v>35373</v>
      </c>
      <c r="Q1388" s="38">
        <v>1.4438519999999999</v>
      </c>
      <c r="R1388" s="39">
        <f>IF(ISBLANK(Q1389),"",Long4[[#This Row],[Adj Close]]/Q1389-1)</f>
        <v>3.9999423763973585E-2</v>
      </c>
      <c r="AE1388" s="32">
        <v>35373</v>
      </c>
      <c r="AF1388" s="47">
        <v>3.2023790000000001</v>
      </c>
      <c r="AG1388" s="36">
        <f>IF(ISBLANK(AF1389),"",Short0[[#This Row],[Adj Close]]/AF1389-1)</f>
        <v>4.071806897824759E-2</v>
      </c>
      <c r="AH1388" s="40">
        <v>35373</v>
      </c>
      <c r="AI1388" s="42">
        <v>0.936276</v>
      </c>
      <c r="AJ1388" s="39">
        <f>IF(ISBLANK(AH1389),"",Short1[[#This Row],[Adj Close]]/AH1389-1)</f>
        <v>-0.99997352609851264</v>
      </c>
      <c r="AN1388" s="40">
        <v>35373</v>
      </c>
      <c r="AO1388" s="42">
        <v>5.9130149999999997</v>
      </c>
      <c r="AP1388" s="39">
        <f>IF(ISBLANK(AO1389),"",Short3[[#This Row],[Adj Close]]/AO1389-1)</f>
        <v>4.1322414474151081E-2</v>
      </c>
      <c r="AT1388" s="40">
        <v>35373</v>
      </c>
      <c r="AU1388" s="42">
        <v>26.795086000000001</v>
      </c>
      <c r="AV1388" s="39">
        <f>IF(ISBLANK(AU1389),"",Short5[[#This Row],[Adj Close]]/AU1389-1)</f>
        <v>-2.9703085027321885E-2</v>
      </c>
      <c r="AZ1388" s="40">
        <v>35373</v>
      </c>
      <c r="BA1388" s="42">
        <v>5.7252400000000003</v>
      </c>
      <c r="BB1388" s="39">
        <f>IF(ISBLANK(BA1389),"",Short7[[#This Row],[Adj Close]]/BA1389-1)</f>
        <v>-7.8431748136055357E-2</v>
      </c>
    </row>
    <row r="1389" spans="1:54" x14ac:dyDescent="0.25">
      <c r="A1389" s="40">
        <v>35366</v>
      </c>
      <c r="B1389" s="42">
        <v>703.77002000000005</v>
      </c>
      <c r="C1389" s="39">
        <f>IF(ISBLANK(B1390), "", GSPC[[#This Row],[Adj Close]]/B1390-1)</f>
        <v>4.0661374609431977E-3</v>
      </c>
      <c r="P1389" s="40">
        <v>35366</v>
      </c>
      <c r="Q1389" s="38">
        <v>1.38832</v>
      </c>
      <c r="R1389" s="39">
        <f>IF(ISBLANK(Q1390),"",Long4[[#This Row],[Adj Close]]/Q1390-1)</f>
        <v>3.8062231992313622E-2</v>
      </c>
      <c r="AE1389" s="32">
        <v>35366</v>
      </c>
      <c r="AF1389" s="47">
        <v>3.077086</v>
      </c>
      <c r="AG1389" s="36">
        <f>IF(ISBLANK(AF1390),"",Short0[[#This Row],[Adj Close]]/AF1390-1)</f>
        <v>-2.7473039758711293E-2</v>
      </c>
      <c r="AH1389" s="40">
        <v>35366</v>
      </c>
      <c r="AI1389" s="42">
        <v>1.076279</v>
      </c>
      <c r="AJ1389" s="39">
        <f>IF(ISBLANK(AH1390),"",Short1[[#This Row],[Adj Close]]/AH1390-1)</f>
        <v>-0.99996956138465454</v>
      </c>
      <c r="AN1389" s="40">
        <v>35366</v>
      </c>
      <c r="AO1389" s="42">
        <v>5.6783710000000003</v>
      </c>
      <c r="AP1389" s="39">
        <f>IF(ISBLANK(AO1390),"",Short3[[#This Row],[Adj Close]]/AO1390-1)</f>
        <v>-3.2000042276911667E-2</v>
      </c>
      <c r="AT1389" s="40">
        <v>35366</v>
      </c>
      <c r="AU1389" s="42">
        <v>27.615347</v>
      </c>
      <c r="AV1389" s="39">
        <f>IF(ISBLANK(AU1390),"",Short5[[#This Row],[Adj Close]]/AU1390-1)</f>
        <v>-4.7169930130468329E-2</v>
      </c>
      <c r="AZ1389" s="40">
        <v>35366</v>
      </c>
      <c r="BA1389" s="42">
        <v>6.2124969999999999</v>
      </c>
      <c r="BB1389" s="39">
        <f>IF(ISBLANK(BA1390),"",Short7[[#This Row],[Adj Close]]/BA1390-1)</f>
        <v>0.10869598194105135</v>
      </c>
    </row>
    <row r="1390" spans="1:54" x14ac:dyDescent="0.25">
      <c r="A1390" s="40">
        <v>35359</v>
      </c>
      <c r="B1390" s="42">
        <v>700.919983</v>
      </c>
      <c r="C1390" s="39">
        <f>IF(ISBLANK(B1391), "", GSPC[[#This Row],[Adj Close]]/B1391-1)</f>
        <v>-1.3927610228337328E-2</v>
      </c>
      <c r="P1390" s="40">
        <v>35359</v>
      </c>
      <c r="Q1390" s="38">
        <v>1.337415</v>
      </c>
      <c r="R1390" s="39">
        <f>IF(ISBLANK(Q1391),"",Long4[[#This Row],[Adj Close]]/Q1391-1)</f>
        <v>1.7605891000063822E-2</v>
      </c>
      <c r="AE1390" s="32">
        <v>35359</v>
      </c>
      <c r="AF1390" s="47">
        <v>3.1640109999999999</v>
      </c>
      <c r="AG1390" s="36">
        <f>IF(ISBLANK(AF1391),"",Short0[[#This Row],[Adj Close]]/AF1391-1)</f>
        <v>3.4091228492186376E-2</v>
      </c>
      <c r="AH1390" s="40">
        <v>35359</v>
      </c>
      <c r="AI1390" s="42">
        <v>1.260035</v>
      </c>
      <c r="AJ1390" s="39">
        <f>IF(ISBLANK(AH1391),"",Short1[[#This Row],[Adj Close]]/AH1391-1)</f>
        <v>-0.99996435746209544</v>
      </c>
      <c r="AN1390" s="40">
        <v>35359</v>
      </c>
      <c r="AO1390" s="42">
        <v>5.8660860000000001</v>
      </c>
      <c r="AP1390" s="39">
        <f>IF(ISBLANK(AO1391),"",Short3[[#This Row],[Adj Close]]/AO1391-1)</f>
        <v>1.6260096402966662E-2</v>
      </c>
      <c r="AT1390" s="40">
        <v>35359</v>
      </c>
      <c r="AU1390" s="42">
        <v>28.982447000000001</v>
      </c>
      <c r="AV1390" s="39">
        <f>IF(ISBLANK(AU1391),"",Short5[[#This Row],[Adj Close]]/AU1391-1)</f>
        <v>1.9230997817454298E-2</v>
      </c>
      <c r="AZ1390" s="40">
        <v>35359</v>
      </c>
      <c r="BA1390" s="42">
        <v>5.6034269999999999</v>
      </c>
      <c r="BB1390" s="39">
        <f>IF(ISBLANK(BA1391),"",Short7[[#This Row],[Adj Close]]/BA1391-1)</f>
        <v>4.5454494570692949E-2</v>
      </c>
    </row>
    <row r="1391" spans="1:54" x14ac:dyDescent="0.25">
      <c r="A1391" s="40">
        <v>35352</v>
      </c>
      <c r="B1391" s="42">
        <v>710.82000700000003</v>
      </c>
      <c r="C1391" s="39">
        <f>IF(ISBLANK(B1392), "", GSPC[[#This Row],[Adj Close]]/B1392-1)</f>
        <v>1.4500662791536501E-2</v>
      </c>
      <c r="P1391" s="40">
        <v>35352</v>
      </c>
      <c r="Q1391" s="38">
        <v>1.314276</v>
      </c>
      <c r="R1391" s="39">
        <f>IF(ISBLANK(Q1392),"",Long4[[#This Row],[Adj Close]]/Q1392-1)</f>
        <v>-1.7301286436895102E-2</v>
      </c>
      <c r="AE1391" s="32">
        <v>35352</v>
      </c>
      <c r="AF1391" s="47">
        <v>3.0597020000000001</v>
      </c>
      <c r="AG1391" s="36">
        <f>IF(ISBLANK(AF1392),"",Short0[[#This Row],[Adj Close]]/AF1392-1)</f>
        <v>-1.6759456979839937E-2</v>
      </c>
      <c r="AH1391" s="40">
        <v>35352</v>
      </c>
      <c r="AI1391" s="42">
        <v>1.4350400000000001</v>
      </c>
      <c r="AJ1391" s="39">
        <f>IF(ISBLANK(AH1392),"",Short1[[#This Row],[Adj Close]]/AH1392-1)</f>
        <v>-0.99995939906634601</v>
      </c>
      <c r="AN1391" s="40">
        <v>35352</v>
      </c>
      <c r="AO1391" s="42">
        <v>5.7722290000000003</v>
      </c>
      <c r="AP1391" s="39">
        <f>IF(ISBLANK(AO1392),"",Short3[[#This Row],[Adj Close]]/AO1392-1)</f>
        <v>-8.0643983312358447E-3</v>
      </c>
      <c r="AT1391" s="40">
        <v>35352</v>
      </c>
      <c r="AU1391" s="42">
        <v>28.435601999999999</v>
      </c>
      <c r="AV1391" s="39">
        <f>IF(ISBLANK(AU1392),"",Short5[[#This Row],[Adj Close]]/AU1392-1)</f>
        <v>1.6286545065590907E-2</v>
      </c>
      <c r="AZ1391" s="40">
        <v>35352</v>
      </c>
      <c r="BA1391" s="42">
        <v>5.3597999999999999</v>
      </c>
      <c r="BB1391" s="39">
        <f>IF(ISBLANK(BA1392),"",Short7[[#This Row],[Adj Close]]/BA1392-1)</f>
        <v>-0.13725511658194767</v>
      </c>
    </row>
    <row r="1392" spans="1:54" x14ac:dyDescent="0.25">
      <c r="A1392" s="40">
        <v>35345</v>
      </c>
      <c r="B1392" s="42">
        <v>700.65997300000004</v>
      </c>
      <c r="C1392" s="39">
        <f>IF(ISBLANK(B1393), "", GSPC[[#This Row],[Adj Close]]/B1393-1)</f>
        <v>-1.1405482492342633E-3</v>
      </c>
      <c r="P1392" s="40">
        <v>35345</v>
      </c>
      <c r="Q1392" s="38">
        <v>1.337415</v>
      </c>
      <c r="R1392" s="39">
        <f>IF(ISBLANK(Q1393),"",Long4[[#This Row],[Adj Close]]/Q1393-1)</f>
        <v>-1.3651924957556627E-2</v>
      </c>
      <c r="AE1392" s="32">
        <v>35345</v>
      </c>
      <c r="AF1392" s="47">
        <v>3.1118549999999998</v>
      </c>
      <c r="AG1392" s="36">
        <f>IF(ISBLANK(AF1393),"",Short0[[#This Row],[Adj Close]]/AF1393-1)</f>
        <v>-5.5556620776929799E-3</v>
      </c>
      <c r="AH1392" s="40">
        <v>35345</v>
      </c>
      <c r="AI1392" s="42">
        <v>1.4525399999999999</v>
      </c>
      <c r="AJ1392" s="39">
        <f>IF(ISBLANK(AH1393),"",Short1[[#This Row],[Adj Close]]/AH1393-1)</f>
        <v>-0.99995889580621422</v>
      </c>
      <c r="AN1392" s="40">
        <v>35345</v>
      </c>
      <c r="AO1392" s="42">
        <v>5.8191569999999997</v>
      </c>
      <c r="AP1392" s="39">
        <f>IF(ISBLANK(AO1393),"",Short3[[#This Row],[Adj Close]]/AO1393-1)</f>
        <v>-6.7669147634829008E-2</v>
      </c>
      <c r="AT1392" s="40">
        <v>35345</v>
      </c>
      <c r="AU1392" s="42">
        <v>27.979906</v>
      </c>
      <c r="AV1392" s="39">
        <f>IF(ISBLANK(AU1393),"",Short5[[#This Row],[Adj Close]]/AU1393-1)</f>
        <v>-3.1546023247403854E-2</v>
      </c>
      <c r="AZ1392" s="40">
        <v>35345</v>
      </c>
      <c r="BA1392" s="42">
        <v>6.2124969999999999</v>
      </c>
      <c r="BB1392" s="39">
        <f>IF(ISBLANK(BA1393),"",Short7[[#This Row],[Adj Close]]/BA1393-1)</f>
        <v>4.081661715420748E-2</v>
      </c>
    </row>
    <row r="1393" spans="1:54" x14ac:dyDescent="0.25">
      <c r="A1393" s="40">
        <v>35338</v>
      </c>
      <c r="B1393" s="42">
        <v>701.46002199999998</v>
      </c>
      <c r="C1393" s="39">
        <f>IF(ISBLANK(B1394), "", GSPC[[#This Row],[Adj Close]]/B1394-1)</f>
        <v>2.2253340846548619E-2</v>
      </c>
      <c r="P1393" s="40">
        <v>35338</v>
      </c>
      <c r="Q1393" s="38">
        <v>1.355926</v>
      </c>
      <c r="R1393" s="39">
        <f>IF(ISBLANK(Q1394),"",Long4[[#This Row],[Adj Close]]/Q1394-1)</f>
        <v>1.7362127153196294E-2</v>
      </c>
      <c r="AE1393" s="32">
        <v>35338</v>
      </c>
      <c r="AF1393" s="47">
        <v>3.1292399999999998</v>
      </c>
      <c r="AG1393" s="36">
        <f>IF(ISBLANK(AF1394),"",Short0[[#This Row],[Adj Close]]/AF1394-1)</f>
        <v>2.2727049889172068E-2</v>
      </c>
      <c r="AH1393" s="40">
        <v>35338</v>
      </c>
      <c r="AI1393" s="42">
        <v>1.496291</v>
      </c>
      <c r="AJ1393" s="39">
        <f>IF(ISBLANK(AH1394),"",Short1[[#This Row],[Adj Close]]/AH1394-1)</f>
        <v>-0.99995764934476805</v>
      </c>
      <c r="AN1393" s="40">
        <v>35338</v>
      </c>
      <c r="AO1393" s="42">
        <v>6.2415149999999997</v>
      </c>
      <c r="AP1393" s="39">
        <f>IF(ISBLANK(AO1394),"",Short3[[#This Row],[Adj Close]]/AO1394-1)</f>
        <v>-2.6837789381167765E-2</v>
      </c>
      <c r="AT1393" s="40">
        <v>35338</v>
      </c>
      <c r="AU1393" s="42">
        <v>28.891311999999999</v>
      </c>
      <c r="AV1393" s="39">
        <f>IF(ISBLANK(AU1394),"",Short5[[#This Row],[Adj Close]]/AU1394-1)</f>
        <v>1.9292614824766741E-2</v>
      </c>
      <c r="AZ1393" s="40">
        <v>35338</v>
      </c>
      <c r="BA1393" s="42">
        <v>5.9688679999999996</v>
      </c>
      <c r="BB1393" s="39">
        <f>IF(ISBLANK(BA1394),"",Short7[[#This Row],[Adj Close]]/BA1394-1)</f>
        <v>7.1038192534183642E-2</v>
      </c>
    </row>
    <row r="1394" spans="1:54" x14ac:dyDescent="0.25">
      <c r="A1394" s="40">
        <v>35331</v>
      </c>
      <c r="B1394" s="42">
        <v>686.19000200000005</v>
      </c>
      <c r="C1394" s="39">
        <f>IF(ISBLANK(B1395), "", GSPC[[#This Row],[Adj Close]]/B1395-1)</f>
        <v>-1.2226932805581292E-3</v>
      </c>
      <c r="P1394" s="40">
        <v>35331</v>
      </c>
      <c r="Q1394" s="38">
        <v>1.332786</v>
      </c>
      <c r="R1394" s="39">
        <f>IF(ISBLANK(Q1395),"",Long4[[#This Row],[Adj Close]]/Q1395-1)</f>
        <v>-1.3699420853135358E-2</v>
      </c>
      <c r="AE1394" s="32">
        <v>35331</v>
      </c>
      <c r="AF1394" s="47">
        <v>3.0597020000000001</v>
      </c>
      <c r="AG1394" s="36">
        <f>IF(ISBLANK(AF1395),"",Short0[[#This Row],[Adj Close]]/AF1395-1)</f>
        <v>-2.2222009177947255E-2</v>
      </c>
      <c r="AH1394" s="40">
        <v>35331</v>
      </c>
      <c r="AI1394" s="42">
        <v>1.610044</v>
      </c>
      <c r="AJ1394" s="39">
        <f>IF(ISBLANK(AH1395),"",Short1[[#This Row],[Adj Close]]/AH1395-1)</f>
        <v>-0.99995442067716001</v>
      </c>
      <c r="AN1394" s="40">
        <v>35331</v>
      </c>
      <c r="AO1394" s="42">
        <v>6.4136430000000004</v>
      </c>
      <c r="AP1394" s="39">
        <f>IF(ISBLANK(AO1395),"",Short3[[#This Row],[Adj Close]]/AO1395-1)</f>
        <v>6.2015275391716473E-2</v>
      </c>
      <c r="AT1394" s="40">
        <v>35331</v>
      </c>
      <c r="AU1394" s="42">
        <v>28.344473000000001</v>
      </c>
      <c r="AV1394" s="39">
        <f>IF(ISBLANK(AU1395),"",Short5[[#This Row],[Adj Close]]/AU1395-1)</f>
        <v>0</v>
      </c>
      <c r="AZ1394" s="40">
        <v>35331</v>
      </c>
      <c r="BA1394" s="42">
        <v>5.5729740000000003</v>
      </c>
      <c r="BB1394" s="39">
        <f>IF(ISBLANK(BA1395),"",Short7[[#This Row],[Adj Close]]/BA1395-1)</f>
        <v>-4.6875050773423466E-2</v>
      </c>
    </row>
    <row r="1395" spans="1:54" x14ac:dyDescent="0.25">
      <c r="A1395" s="40">
        <v>35324</v>
      </c>
      <c r="B1395" s="42">
        <v>687.03002900000001</v>
      </c>
      <c r="C1395" s="39">
        <f>IF(ISBLANK(B1396), "", GSPC[[#This Row],[Adj Close]]/B1396-1)</f>
        <v>9.5366197575537104E-3</v>
      </c>
      <c r="P1395" s="40">
        <v>35324</v>
      </c>
      <c r="Q1395" s="38">
        <v>1.3512980000000001</v>
      </c>
      <c r="R1395" s="39">
        <f>IF(ISBLANK(Q1396),"",Long4[[#This Row],[Adj Close]]/Q1396-1)</f>
        <v>2.3728443753186834E-2</v>
      </c>
      <c r="AE1395" s="32">
        <v>35324</v>
      </c>
      <c r="AF1395" s="47">
        <v>3.1292399999999998</v>
      </c>
      <c r="AG1395" s="36">
        <f>IF(ISBLANK(AF1396),"",Short0[[#This Row],[Adj Close]]/AF1396-1)</f>
        <v>-2.1739538198938479E-2</v>
      </c>
      <c r="AH1395" s="40">
        <v>35324</v>
      </c>
      <c r="AI1395" s="42">
        <v>1.5837939999999999</v>
      </c>
      <c r="AJ1395" s="39">
        <f>IF(ISBLANK(AH1396),"",Short1[[#This Row],[Adj Close]]/AH1396-1)</f>
        <v>-0.99995515491123255</v>
      </c>
      <c r="AN1395" s="40">
        <v>35324</v>
      </c>
      <c r="AO1395" s="42">
        <v>6.0391250000000003</v>
      </c>
      <c r="AP1395" s="39">
        <f>IF(ISBLANK(AO1396),"",Short3[[#This Row],[Adj Close]]/AO1396-1)</f>
        <v>0</v>
      </c>
      <c r="AT1395" s="40">
        <v>35324</v>
      </c>
      <c r="AU1395" s="42">
        <v>28.344473000000001</v>
      </c>
      <c r="AV1395" s="39">
        <f>IF(ISBLANK(AU1396),"",Short5[[#This Row],[Adj Close]]/AU1396-1)</f>
        <v>-2.9275865030773951E-2</v>
      </c>
      <c r="AZ1395" s="40">
        <v>35324</v>
      </c>
      <c r="BA1395" s="42">
        <v>5.8470550000000001</v>
      </c>
      <c r="BB1395" s="39">
        <f>IF(ISBLANK(BA1396),"",Short7[[#This Row],[Adj Close]]/BA1396-1)</f>
        <v>-8.5714227635157236E-2</v>
      </c>
    </row>
    <row r="1396" spans="1:54" x14ac:dyDescent="0.25">
      <c r="A1396" s="40">
        <v>35317</v>
      </c>
      <c r="B1396" s="42">
        <v>680.53997800000002</v>
      </c>
      <c r="C1396" s="39">
        <f>IF(ISBLANK(B1397), "", GSPC[[#This Row],[Adj Close]]/B1397-1)</f>
        <v>3.7914814033375599E-2</v>
      </c>
      <c r="P1396" s="40">
        <v>35317</v>
      </c>
      <c r="Q1396" s="38">
        <v>1.319977</v>
      </c>
      <c r="R1396" s="39">
        <f>IF(ISBLANK(Q1397),"",Long4[[#This Row],[Adj Close]]/Q1397-1)</f>
        <v>2.1276974367822277E-2</v>
      </c>
      <c r="AE1396" s="32">
        <v>35317</v>
      </c>
      <c r="AF1396" s="47">
        <v>3.1987800000000002</v>
      </c>
      <c r="AG1396" s="36">
        <f>IF(ISBLANK(AF1397),"",Short0[[#This Row],[Adj Close]]/AF1397-1)</f>
        <v>3.9548455909259594E-2</v>
      </c>
      <c r="AH1396" s="40">
        <v>35317</v>
      </c>
      <c r="AI1396" s="42">
        <v>1.5312920000000001</v>
      </c>
      <c r="AJ1396" s="39">
        <f>IF(ISBLANK(AH1397),"",Short1[[#This Row],[Adj Close]]/AH1397-1)</f>
        <v>-0.99995663290852455</v>
      </c>
      <c r="AN1396" s="40">
        <v>35317</v>
      </c>
      <c r="AO1396" s="42">
        <v>6.0391250000000003</v>
      </c>
      <c r="AP1396" s="39">
        <f>IF(ISBLANK(AO1397),"",Short3[[#This Row],[Adj Close]]/AO1397-1)</f>
        <v>-3.0074924719536211E-2</v>
      </c>
      <c r="AT1396" s="40">
        <v>35317</v>
      </c>
      <c r="AU1396" s="42">
        <v>29.199307999999998</v>
      </c>
      <c r="AV1396" s="39">
        <f>IF(ISBLANK(AU1397),"",Short5[[#This Row],[Adj Close]]/AU1397-1)</f>
        <v>-4.464239937596659E-2</v>
      </c>
      <c r="AZ1396" s="40">
        <v>35317</v>
      </c>
      <c r="BA1396" s="42">
        <v>6.3952159999999996</v>
      </c>
      <c r="BB1396" s="39">
        <f>IF(ISBLANK(BA1397),"",Short7[[#This Row],[Adj Close]]/BA1397-1)</f>
        <v>-2.7777858012322243E-2</v>
      </c>
    </row>
    <row r="1397" spans="1:54" x14ac:dyDescent="0.25">
      <c r="A1397" s="40">
        <v>35310</v>
      </c>
      <c r="B1397" s="42">
        <v>655.67999299999997</v>
      </c>
      <c r="C1397" s="39">
        <f>IF(ISBLANK(B1398), "", GSPC[[#This Row],[Adj Close]]/B1398-1)</f>
        <v>5.6596006941762589E-3</v>
      </c>
      <c r="P1397" s="40">
        <v>35310</v>
      </c>
      <c r="Q1397" s="38">
        <v>1.2924770000000001</v>
      </c>
      <c r="R1397" s="39">
        <f>IF(ISBLANK(Q1398),"",Long4[[#This Row],[Adj Close]]/Q1398-1)</f>
        <v>-1.3986008651139303E-2</v>
      </c>
      <c r="AE1397" s="32">
        <v>35310</v>
      </c>
      <c r="AF1397" s="47">
        <v>3.077086</v>
      </c>
      <c r="AG1397" s="36">
        <f>IF(ISBLANK(AF1398),"",Short0[[#This Row],[Adj Close]]/AF1398-1)</f>
        <v>-1.1173078437137884E-2</v>
      </c>
      <c r="AH1397" s="40">
        <v>35310</v>
      </c>
      <c r="AI1397" s="42">
        <v>1.4350400000000001</v>
      </c>
      <c r="AJ1397" s="39">
        <f>IF(ISBLANK(AH1398),"",Short1[[#This Row],[Adj Close]]/AH1398-1)</f>
        <v>-0.99995935076339126</v>
      </c>
      <c r="AN1397" s="40">
        <v>35310</v>
      </c>
      <c r="AO1397" s="42">
        <v>6.2263830000000002</v>
      </c>
      <c r="AP1397" s="39">
        <f>IF(ISBLANK(AO1398),"",Short3[[#This Row],[Adj Close]]/AO1398-1)</f>
        <v>1.5267205445906651E-2</v>
      </c>
      <c r="AT1397" s="40">
        <v>35310</v>
      </c>
      <c r="AU1397" s="42">
        <v>30.563746999999999</v>
      </c>
      <c r="AV1397" s="39">
        <f>IF(ISBLANK(AU1398),"",Short5[[#This Row],[Adj Close]]/AU1398-1)</f>
        <v>-2.3255961850293994E-2</v>
      </c>
      <c r="AZ1397" s="40">
        <v>35310</v>
      </c>
      <c r="BA1397" s="42">
        <v>6.5779370000000004</v>
      </c>
      <c r="BB1397" s="39">
        <f>IF(ISBLANK(BA1398),"",Short7[[#This Row],[Adj Close]]/BA1398-1)</f>
        <v>0</v>
      </c>
    </row>
    <row r="1398" spans="1:54" x14ac:dyDescent="0.25">
      <c r="A1398" s="40">
        <v>35303</v>
      </c>
      <c r="B1398" s="42">
        <v>651.98999000000003</v>
      </c>
      <c r="C1398" s="39">
        <f>IF(ISBLANK(B1399), "", GSPC[[#This Row],[Adj Close]]/B1399-1)</f>
        <v>-2.2547768985075156E-2</v>
      </c>
      <c r="P1398" s="40">
        <v>35303</v>
      </c>
      <c r="Q1398" s="38">
        <v>1.31081</v>
      </c>
      <c r="R1398" s="39">
        <f>IF(ISBLANK(Q1399),"",Long4[[#This Row],[Adj Close]]/Q1399-1)</f>
        <v>0</v>
      </c>
      <c r="AE1398" s="32">
        <v>35303</v>
      </c>
      <c r="AF1398" s="47">
        <v>3.1118549999999998</v>
      </c>
      <c r="AG1398" s="36">
        <f>IF(ISBLANK(AF1399),"",Short0[[#This Row],[Adj Close]]/AF1399-1)</f>
        <v>-1.1050248742621505E-2</v>
      </c>
      <c r="AH1398" s="40">
        <v>35303</v>
      </c>
      <c r="AI1398" s="42">
        <v>1.5487930000000001</v>
      </c>
      <c r="AJ1398" s="39">
        <f>IF(ISBLANK(AH1399),"",Short1[[#This Row],[Adj Close]]/AH1399-1)</f>
        <v>-0.99995611987194011</v>
      </c>
      <c r="AN1398" s="40">
        <v>35303</v>
      </c>
      <c r="AO1398" s="42">
        <v>6.1327530000000001</v>
      </c>
      <c r="AP1398" s="39">
        <f>IF(ISBLANK(AO1399),"",Short3[[#This Row],[Adj Close]]/AO1399-1)</f>
        <v>-7.5760934822325376E-3</v>
      </c>
      <c r="AT1398" s="40">
        <v>35303</v>
      </c>
      <c r="AU1398" s="42">
        <v>31.291460000000001</v>
      </c>
      <c r="AV1398" s="39">
        <f>IF(ISBLANK(AU1399),"",Short5[[#This Row],[Adj Close]]/AU1399-1)</f>
        <v>0</v>
      </c>
      <c r="AZ1398" s="40">
        <v>35303</v>
      </c>
      <c r="BA1398" s="42">
        <v>6.5779370000000004</v>
      </c>
      <c r="BB1398" s="39">
        <f>IF(ISBLANK(BA1399),"",Short7[[#This Row],[Adj Close]]/BA1399-1)</f>
        <v>5.882336844589231E-2</v>
      </c>
    </row>
    <row r="1399" spans="1:54" x14ac:dyDescent="0.25">
      <c r="A1399" s="40">
        <v>35296</v>
      </c>
      <c r="B1399" s="42">
        <v>667.03002900000001</v>
      </c>
      <c r="C1399" s="39">
        <f>IF(ISBLANK(B1400), "", GSPC[[#This Row],[Adj Close]]/B1400-1)</f>
        <v>2.7359885446824883E-3</v>
      </c>
      <c r="P1399" s="40">
        <v>35296</v>
      </c>
      <c r="Q1399" s="38">
        <v>1.31081</v>
      </c>
      <c r="R1399" s="39">
        <f>IF(ISBLANK(Q1400),"",Long4[[#This Row],[Adj Close]]/Q1400-1)</f>
        <v>7.0418639812421802E-3</v>
      </c>
      <c r="AE1399" s="32">
        <v>35296</v>
      </c>
      <c r="AF1399" s="47">
        <v>3.1466259999999999</v>
      </c>
      <c r="AG1399" s="36">
        <f>IF(ISBLANK(AF1400),"",Short0[[#This Row],[Adj Close]]/AF1400-1)</f>
        <v>-5.4946079517422808E-3</v>
      </c>
      <c r="AH1399" s="40">
        <v>35296</v>
      </c>
      <c r="AI1399" s="42">
        <v>1.46129</v>
      </c>
      <c r="AJ1399" s="39">
        <f>IF(ISBLANK(AH1400),"",Short1[[#This Row],[Adj Close]]/AH1400-1)</f>
        <v>-0.99995859077899629</v>
      </c>
      <c r="AN1399" s="40">
        <v>35296</v>
      </c>
      <c r="AO1399" s="42">
        <v>6.17957</v>
      </c>
      <c r="AP1399" s="39">
        <f>IF(ISBLANK(AO1400),"",Short3[[#This Row],[Adj Close]]/AO1400-1)</f>
        <v>0.10000017800594185</v>
      </c>
      <c r="AT1399" s="40">
        <v>35296</v>
      </c>
      <c r="AU1399" s="42">
        <v>31.291460000000001</v>
      </c>
      <c r="AV1399" s="39">
        <f>IF(ISBLANK(AU1400),"",Short5[[#This Row],[Adj Close]]/AU1400-1)</f>
        <v>1.4749666224876057E-2</v>
      </c>
      <c r="AZ1399" s="40">
        <v>35296</v>
      </c>
      <c r="BA1399" s="42">
        <v>6.2124969999999999</v>
      </c>
      <c r="BB1399" s="39">
        <f>IF(ISBLANK(BA1400),"",Short7[[#This Row],[Adj Close]]/BA1400-1)</f>
        <v>-3.7735799374361445E-2</v>
      </c>
    </row>
    <row r="1400" spans="1:54" x14ac:dyDescent="0.25">
      <c r="A1400" s="40">
        <v>35289</v>
      </c>
      <c r="B1400" s="42">
        <v>665.21002199999998</v>
      </c>
      <c r="C1400" s="39">
        <f>IF(ISBLANK(B1401), "", GSPC[[#This Row],[Adj Close]]/B1401-1)</f>
        <v>4.6972452994018532E-3</v>
      </c>
      <c r="P1400" s="40">
        <v>35289</v>
      </c>
      <c r="Q1400" s="38">
        <v>1.301644</v>
      </c>
      <c r="R1400" s="39">
        <f>IF(ISBLANK(Q1401),"",Long4[[#This Row],[Adj Close]]/Q1401-1)</f>
        <v>5.5761394310631207E-2</v>
      </c>
      <c r="AE1400" s="32">
        <v>35289</v>
      </c>
      <c r="AF1400" s="47">
        <v>3.1640109999999999</v>
      </c>
      <c r="AG1400" s="36">
        <f>IF(ISBLANK(AF1401),"",Short0[[#This Row],[Adj Close]]/AF1401-1)</f>
        <v>-1.6216513699852553E-2</v>
      </c>
      <c r="AH1400" s="40">
        <v>35289</v>
      </c>
      <c r="AI1400" s="42">
        <v>1.487541</v>
      </c>
      <c r="AJ1400" s="39">
        <f>IF(ISBLANK(AH1401),"",Short1[[#This Row],[Adj Close]]/AH1401-1)</f>
        <v>-0.99995783852956177</v>
      </c>
      <c r="AN1400" s="40">
        <v>35289</v>
      </c>
      <c r="AO1400" s="42">
        <v>5.6177900000000003</v>
      </c>
      <c r="AP1400" s="39">
        <f>IF(ISBLANK(AO1401),"",Short3[[#This Row],[Adj Close]]/AO1401-1)</f>
        <v>-1.6393643543349268E-2</v>
      </c>
      <c r="AT1400" s="40">
        <v>35289</v>
      </c>
      <c r="AU1400" s="42">
        <v>30.83663</v>
      </c>
      <c r="AV1400" s="39">
        <f>IF(ISBLANK(AU1401),"",Short5[[#This Row],[Adj Close]]/AU1401-1)</f>
        <v>5.6074000109865629E-2</v>
      </c>
      <c r="AZ1400" s="40">
        <v>35289</v>
      </c>
      <c r="BA1400" s="42">
        <v>6.456124</v>
      </c>
      <c r="BB1400" s="39">
        <f>IF(ISBLANK(BA1401),"",Short7[[#This Row],[Adj Close]]/BA1401-1)</f>
        <v>0.12765997582634081</v>
      </c>
    </row>
    <row r="1401" spans="1:54" x14ac:dyDescent="0.25">
      <c r="A1401" s="40">
        <v>35282</v>
      </c>
      <c r="B1401" s="42">
        <v>662.09997599999997</v>
      </c>
      <c r="C1401" s="39">
        <f>IF(ISBLANK(B1402), "", GSPC[[#This Row],[Adj Close]]/B1402-1)</f>
        <v>-5.8870927242249405E-4</v>
      </c>
      <c r="P1401" s="40">
        <v>35282</v>
      </c>
      <c r="Q1401" s="38">
        <v>1.232896</v>
      </c>
      <c r="R1401" s="39">
        <f>IF(ISBLANK(Q1402),"",Long4[[#This Row],[Adj Close]]/Q1402-1)</f>
        <v>4.2636697987871175E-2</v>
      </c>
      <c r="AE1401" s="32">
        <v>35282</v>
      </c>
      <c r="AF1401" s="47">
        <v>3.2161659999999999</v>
      </c>
      <c r="AG1401" s="36">
        <f>IF(ISBLANK(AF1402),"",Short0[[#This Row],[Adj Close]]/AF1402-1)</f>
        <v>-2.5225829212377149E-2</v>
      </c>
      <c r="AH1401" s="40">
        <v>35282</v>
      </c>
      <c r="AI1401" s="42">
        <v>1.4350400000000001</v>
      </c>
      <c r="AJ1401" s="39">
        <f>IF(ISBLANK(AH1402),"",Short1[[#This Row],[Adj Close]]/AH1402-1)</f>
        <v>-0.99995931849751951</v>
      </c>
      <c r="AN1401" s="40">
        <v>35282</v>
      </c>
      <c r="AO1401" s="42">
        <v>5.7114209999999996</v>
      </c>
      <c r="AP1401" s="39">
        <f>IF(ISBLANK(AO1402),"",Short3[[#This Row],[Adj Close]]/AO1402-1)</f>
        <v>-3.9369976763919623E-2</v>
      </c>
      <c r="AT1401" s="40">
        <v>35282</v>
      </c>
      <c r="AU1401" s="42">
        <v>29.199307999999998</v>
      </c>
      <c r="AV1401" s="39">
        <f>IF(ISBLANK(AU1402),"",Short5[[#This Row],[Adj Close]]/AU1402-1)</f>
        <v>1.9047780583482776E-2</v>
      </c>
      <c r="AZ1401" s="40">
        <v>35282</v>
      </c>
      <c r="BA1401" s="42">
        <v>5.7252400000000003</v>
      </c>
      <c r="BB1401" s="39">
        <f>IF(ISBLANK(BA1402),"",Short7[[#This Row],[Adj Close]]/BA1402-1)</f>
        <v>6.8181648568976572E-2</v>
      </c>
    </row>
    <row r="1402" spans="1:54" x14ac:dyDescent="0.25">
      <c r="A1402" s="40">
        <v>35275</v>
      </c>
      <c r="B1402" s="42">
        <v>662.48999000000003</v>
      </c>
      <c r="C1402" s="39">
        <f>IF(ISBLANK(B1403), "", GSPC[[#This Row],[Adj Close]]/B1403-1)</f>
        <v>4.1814695701285265E-2</v>
      </c>
      <c r="P1402" s="40">
        <v>35275</v>
      </c>
      <c r="Q1402" s="38">
        <v>1.1824790000000001</v>
      </c>
      <c r="R1402" s="39">
        <f>IF(ISBLANK(Q1403),"",Long4[[#This Row],[Adj Close]]/Q1403-1)</f>
        <v>-7.692720824808652E-3</v>
      </c>
      <c r="AE1402" s="32">
        <v>35275</v>
      </c>
      <c r="AF1402" s="47">
        <v>3.2993960000000002</v>
      </c>
      <c r="AG1402" s="36">
        <f>IF(ISBLANK(AF1403),"",Short0[[#This Row],[Adj Close]]/AF1403-1)</f>
        <v>5.5555413367185613E-2</v>
      </c>
      <c r="AH1402" s="40">
        <v>35275</v>
      </c>
      <c r="AI1402" s="42">
        <v>1.373788</v>
      </c>
      <c r="AJ1402" s="39">
        <f>IF(ISBLANK(AH1403),"",Short1[[#This Row],[Adj Close]]/AH1403-1)</f>
        <v>-0.99996104718158108</v>
      </c>
      <c r="AN1402" s="40">
        <v>35275</v>
      </c>
      <c r="AO1402" s="42">
        <v>5.9454950000000002</v>
      </c>
      <c r="AP1402" s="39">
        <f>IF(ISBLANK(AO1403),"",Short3[[#This Row],[Adj Close]]/AO1403-1)</f>
        <v>4.0983496051157919E-2</v>
      </c>
      <c r="AT1402" s="40">
        <v>35275</v>
      </c>
      <c r="AU1402" s="42">
        <v>28.653521999999999</v>
      </c>
      <c r="AV1402" s="39">
        <f>IF(ISBLANK(AU1403),"",Short5[[#This Row],[Adj Close]]/AU1403-1)</f>
        <v>-3.1642253628140216E-3</v>
      </c>
      <c r="AZ1402" s="40">
        <v>35275</v>
      </c>
      <c r="BA1402" s="42">
        <v>5.3597999999999999</v>
      </c>
      <c r="BB1402" s="39">
        <f>IF(ISBLANK(BA1403),"",Short7[[#This Row],[Adj Close]]/BA1403-1)</f>
        <v>0</v>
      </c>
    </row>
    <row r="1403" spans="1:54" x14ac:dyDescent="0.25">
      <c r="A1403" s="40">
        <v>35268</v>
      </c>
      <c r="B1403" s="42">
        <v>635.90002400000003</v>
      </c>
      <c r="C1403" s="39">
        <f>IF(ISBLANK(B1404), "", GSPC[[#This Row],[Adj Close]]/B1404-1)</f>
        <v>-4.4305983570709362E-3</v>
      </c>
      <c r="P1403" s="40">
        <v>35268</v>
      </c>
      <c r="Q1403" s="38">
        <v>1.191646</v>
      </c>
      <c r="R1403" s="39">
        <f>IF(ISBLANK(Q1404),"",Long4[[#This Row],[Adj Close]]/Q1404-1)</f>
        <v>1.5625852288223552E-2</v>
      </c>
      <c r="AE1403" s="32">
        <v>35268</v>
      </c>
      <c r="AF1403" s="47">
        <v>3.1257440000000001</v>
      </c>
      <c r="AG1403" s="36">
        <f>IF(ISBLANK(AF1404),"",Short0[[#This Row],[Adj Close]]/AF1404-1)</f>
        <v>-2.7027565452229618E-2</v>
      </c>
      <c r="AH1403" s="40">
        <v>35268</v>
      </c>
      <c r="AI1403" s="42">
        <v>1.2862849999999999</v>
      </c>
      <c r="AJ1403" s="39">
        <f>IF(ISBLANK(AH1404),"",Short1[[#This Row],[Adj Close]]/AH1404-1)</f>
        <v>-0.99996352102889874</v>
      </c>
      <c r="AN1403" s="40">
        <v>35268</v>
      </c>
      <c r="AO1403" s="42">
        <v>5.7114209999999996</v>
      </c>
      <c r="AP1403" s="39">
        <f>IF(ISBLANK(AO1404),"",Short3[[#This Row],[Adj Close]]/AO1404-1)</f>
        <v>-7.5757536527622515E-2</v>
      </c>
      <c r="AT1403" s="40">
        <v>35268</v>
      </c>
      <c r="AU1403" s="42">
        <v>28.744475999999999</v>
      </c>
      <c r="AV1403" s="39">
        <f>IF(ISBLANK(AU1404),"",Short5[[#This Row],[Adj Close]]/AU1404-1)</f>
        <v>-1.2499860005690588E-2</v>
      </c>
      <c r="AZ1403" s="40">
        <v>35268</v>
      </c>
      <c r="BA1403" s="42">
        <v>5.3597999999999999</v>
      </c>
      <c r="BB1403" s="39">
        <f>IF(ISBLANK(BA1404),"",Short7[[#This Row],[Adj Close]]/BA1404-1)</f>
        <v>-4.3478214314204511E-2</v>
      </c>
    </row>
    <row r="1404" spans="1:54" x14ac:dyDescent="0.25">
      <c r="A1404" s="40">
        <v>35261</v>
      </c>
      <c r="B1404" s="42">
        <v>638.72997999999995</v>
      </c>
      <c r="C1404" s="39">
        <f>IF(ISBLANK(B1405), "", GSPC[[#This Row],[Adj Close]]/B1405-1)</f>
        <v>-1.1544626157803162E-2</v>
      </c>
      <c r="P1404" s="40">
        <v>35261</v>
      </c>
      <c r="Q1404" s="38">
        <v>1.1733119999999999</v>
      </c>
      <c r="R1404" s="39">
        <f>IF(ISBLANK(Q1405),"",Long4[[#This Row],[Adj Close]]/Q1405-1)</f>
        <v>0</v>
      </c>
      <c r="AE1404" s="32">
        <v>35261</v>
      </c>
      <c r="AF1404" s="47">
        <v>3.2125720000000002</v>
      </c>
      <c r="AG1404" s="36">
        <f>IF(ISBLANK(AF1405),"",Short0[[#This Row],[Adj Close]]/AF1405-1)</f>
        <v>-5.3762658528633267E-3</v>
      </c>
      <c r="AH1404" s="40">
        <v>35261</v>
      </c>
      <c r="AI1404" s="42">
        <v>1.4350400000000001</v>
      </c>
      <c r="AJ1404" s="39">
        <f>IF(ISBLANK(AH1405),"",Short1[[#This Row],[Adj Close]]/AH1405-1)</f>
        <v>-0.9999592942644806</v>
      </c>
      <c r="AN1404" s="40">
        <v>35261</v>
      </c>
      <c r="AO1404" s="42">
        <v>6.17957</v>
      </c>
      <c r="AP1404" s="39">
        <f>IF(ISBLANK(AO1405),"",Short3[[#This Row],[Adj Close]]/AO1405-1)</f>
        <v>4.7619128347359041E-2</v>
      </c>
      <c r="AT1404" s="40">
        <v>35261</v>
      </c>
      <c r="AU1404" s="42">
        <v>29.108326000000002</v>
      </c>
      <c r="AV1404" s="39">
        <f>IF(ISBLANK(AU1405),"",Short5[[#This Row],[Adj Close]]/AU1405-1)</f>
        <v>6.3122424400380517E-2</v>
      </c>
      <c r="AZ1404" s="40">
        <v>35261</v>
      </c>
      <c r="BA1404" s="42">
        <v>5.6034269999999999</v>
      </c>
      <c r="BB1404" s="39">
        <f>IF(ISBLANK(BA1405),"",Short7[[#This Row],[Adj Close]]/BA1405-1)</f>
        <v>0</v>
      </c>
    </row>
    <row r="1405" spans="1:54" x14ac:dyDescent="0.25">
      <c r="A1405" s="40">
        <v>35254</v>
      </c>
      <c r="B1405" s="42">
        <v>646.19000200000005</v>
      </c>
      <c r="C1405" s="39">
        <f>IF(ISBLANK(B1406), "", GSPC[[#This Row],[Adj Close]]/B1406-1)</f>
        <v>-1.7111827643247035E-2</v>
      </c>
      <c r="P1405" s="40">
        <v>35254</v>
      </c>
      <c r="Q1405" s="38">
        <v>1.1733119999999999</v>
      </c>
      <c r="R1405" s="39">
        <f>IF(ISBLANK(Q1406),"",Long4[[#This Row],[Adj Close]]/Q1406-1)</f>
        <v>1.1857053044983301E-2</v>
      </c>
      <c r="AE1405" s="32">
        <v>35254</v>
      </c>
      <c r="AF1405" s="47">
        <v>3.2299370000000001</v>
      </c>
      <c r="AG1405" s="36">
        <f>IF(ISBLANK(AF1406),"",Short0[[#This Row],[Adj Close]]/AF1406-1)</f>
        <v>-4.1236822685907115E-2</v>
      </c>
      <c r="AH1405" s="40">
        <v>35254</v>
      </c>
      <c r="AI1405" s="42">
        <v>1.4350400000000001</v>
      </c>
      <c r="AJ1405" s="39">
        <f>IF(ISBLANK(AH1406),"",Short1[[#This Row],[Adj Close]]/AH1406-1)</f>
        <v>-0.9999592861803841</v>
      </c>
      <c r="AN1405" s="40">
        <v>35254</v>
      </c>
      <c r="AO1405" s="42">
        <v>5.8986799999999997</v>
      </c>
      <c r="AP1405" s="39">
        <f>IF(ISBLANK(AO1406),"",Short3[[#This Row],[Adj Close]]/AO1406-1)</f>
        <v>-4.5454619010707908E-2</v>
      </c>
      <c r="AT1405" s="40">
        <v>35254</v>
      </c>
      <c r="AU1405" s="42">
        <v>27.380032</v>
      </c>
      <c r="AV1405" s="39">
        <f>IF(ISBLANK(AU1406),"",Short5[[#This Row],[Adj Close]]/AU1406-1)</f>
        <v>-6.6003672962048343E-3</v>
      </c>
      <c r="AZ1405" s="40">
        <v>35254</v>
      </c>
      <c r="BA1405" s="42">
        <v>5.6034269999999999</v>
      </c>
      <c r="BB1405" s="39">
        <f>IF(ISBLANK(BA1406),"",Short7[[#This Row],[Adj Close]]/BA1406-1)</f>
        <v>-0.13207568503950673</v>
      </c>
    </row>
    <row r="1406" spans="1:54" x14ac:dyDescent="0.25">
      <c r="A1406" s="40">
        <v>35247</v>
      </c>
      <c r="B1406" s="42">
        <v>657.44000200000005</v>
      </c>
      <c r="C1406" s="39">
        <f>IF(ISBLANK(B1407), "", GSPC[[#This Row],[Adj Close]]/B1407-1)</f>
        <v>-1.9668077630973224E-2</v>
      </c>
      <c r="P1406" s="40">
        <v>35247</v>
      </c>
      <c r="Q1406" s="38">
        <v>1.1595629999999999</v>
      </c>
      <c r="R1406" s="39">
        <f>IF(ISBLANK(Q1407),"",Long4[[#This Row],[Adj Close]]/Q1407-1)</f>
        <v>0</v>
      </c>
      <c r="AE1406" s="32">
        <v>35247</v>
      </c>
      <c r="AF1406" s="47">
        <v>3.3688579999999999</v>
      </c>
      <c r="AG1406" s="36">
        <f>IF(ISBLANK(AF1407),"",Short0[[#This Row],[Adj Close]]/AF1407-1)</f>
        <v>-3.0000143965678627E-2</v>
      </c>
      <c r="AH1406" s="40">
        <v>35247</v>
      </c>
      <c r="AI1406" s="42">
        <v>1.5400419999999999</v>
      </c>
      <c r="AJ1406" s="39">
        <f>IF(ISBLANK(AH1407),"",Short1[[#This Row],[Adj Close]]/AH1407-1)</f>
        <v>-0.99995629846765044</v>
      </c>
      <c r="AN1406" s="40">
        <v>35247</v>
      </c>
      <c r="AO1406" s="42">
        <v>6.17957</v>
      </c>
      <c r="AP1406" s="39">
        <f>IF(ISBLANK(AO1407),"",Short3[[#This Row],[Adj Close]]/AO1407-1)</f>
        <v>-4.8259232797359219E-2</v>
      </c>
      <c r="AT1406" s="40">
        <v>35247</v>
      </c>
      <c r="AU1406" s="42">
        <v>27.561951000000001</v>
      </c>
      <c r="AV1406" s="39">
        <f>IF(ISBLANK(AU1407),"",Short5[[#This Row],[Adj Close]]/AU1407-1)</f>
        <v>6.6442215991566744E-3</v>
      </c>
      <c r="AZ1406" s="40">
        <v>35247</v>
      </c>
      <c r="BA1406" s="42">
        <v>6.456124</v>
      </c>
      <c r="BB1406" s="39">
        <f>IF(ISBLANK(BA1407),"",Short7[[#This Row],[Adj Close]]/BA1407-1)</f>
        <v>-8.6206728169132329E-2</v>
      </c>
    </row>
    <row r="1407" spans="1:54" x14ac:dyDescent="0.25">
      <c r="A1407" s="40">
        <v>35240</v>
      </c>
      <c r="B1407" s="42">
        <v>670.63000499999998</v>
      </c>
      <c r="C1407" s="39">
        <f>IF(ISBLANK(B1408), "", GSPC[[#This Row],[Adj Close]]/B1408-1)</f>
        <v>5.6834890626624723E-3</v>
      </c>
      <c r="P1407" s="40">
        <v>35240</v>
      </c>
      <c r="Q1407" s="38">
        <v>1.1595629999999999</v>
      </c>
      <c r="R1407" s="39">
        <f>IF(ISBLANK(Q1408),"",Long4[[#This Row],[Adj Close]]/Q1408-1)</f>
        <v>4.9791546898552808E-2</v>
      </c>
      <c r="AE1407" s="32">
        <v>35240</v>
      </c>
      <c r="AF1407" s="47">
        <v>3.4730500000000002</v>
      </c>
      <c r="AG1407" s="36">
        <f>IF(ISBLANK(AF1408),"",Short0[[#This Row],[Adj Close]]/AF1408-1)</f>
        <v>-4.3062135040091265E-2</v>
      </c>
      <c r="AH1407" s="40">
        <v>35240</v>
      </c>
      <c r="AI1407" s="42">
        <v>1.610044</v>
      </c>
      <c r="AJ1407" s="39">
        <f>IF(ISBLANK(AH1408),"",Short1[[#This Row],[Adj Close]]/AH1408-1)</f>
        <v>-0.9999543029546164</v>
      </c>
      <c r="AN1407" s="40">
        <v>35240</v>
      </c>
      <c r="AO1407" s="42">
        <v>6.4929129999999997</v>
      </c>
      <c r="AP1407" s="39">
        <f>IF(ISBLANK(AO1408),"",Short3[[#This Row],[Adj Close]]/AO1408-1)</f>
        <v>-6.711408817405784E-2</v>
      </c>
      <c r="AT1407" s="40">
        <v>35240</v>
      </c>
      <c r="AU1407" s="42">
        <v>27.380032</v>
      </c>
      <c r="AV1407" s="39">
        <f>IF(ISBLANK(AU1408),"",Short5[[#This Row],[Adj Close]]/AU1408-1)</f>
        <v>-3.2154319808713194E-2</v>
      </c>
      <c r="AZ1407" s="40">
        <v>35240</v>
      </c>
      <c r="BA1407" s="42">
        <v>7.0651910000000004</v>
      </c>
      <c r="BB1407" s="39">
        <f>IF(ISBLANK(BA1408),"",Short7[[#This Row],[Adj Close]]/BA1408-1)</f>
        <v>-0.14705888744234186</v>
      </c>
    </row>
    <row r="1408" spans="1:54" x14ac:dyDescent="0.25">
      <c r="A1408" s="40">
        <v>35233</v>
      </c>
      <c r="B1408" s="42">
        <v>666.84002699999996</v>
      </c>
      <c r="C1408" s="39">
        <f>IF(ISBLANK(B1409), "", GSPC[[#This Row],[Adj Close]]/B1409-1)</f>
        <v>1.486898003582704E-3</v>
      </c>
      <c r="P1408" s="40">
        <v>35233</v>
      </c>
      <c r="Q1408" s="38">
        <v>1.104565</v>
      </c>
      <c r="R1408" s="39">
        <f>IF(ISBLANK(Q1409),"",Long4[[#This Row],[Adj Close]]/Q1409-1)</f>
        <v>-1.479460412147493E-2</v>
      </c>
      <c r="AE1408" s="32">
        <v>35233</v>
      </c>
      <c r="AF1408" s="47">
        <v>3.629337</v>
      </c>
      <c r="AG1408" s="36">
        <f>IF(ISBLANK(AF1409),"",Short0[[#This Row],[Adj Close]]/AF1409-1)</f>
        <v>-4.7618368597159844E-3</v>
      </c>
      <c r="AH1408" s="40">
        <v>35233</v>
      </c>
      <c r="AI1408" s="42">
        <v>1.5662929999999999</v>
      </c>
      <c r="AJ1408" s="39">
        <f>IF(ISBLANK(AH1409),"",Short1[[#This Row],[Adj Close]]/AH1409-1)</f>
        <v>-0.99995553588258668</v>
      </c>
      <c r="AN1408" s="40">
        <v>35233</v>
      </c>
      <c r="AO1408" s="42">
        <v>6.9600289999999996</v>
      </c>
      <c r="AP1408" s="39">
        <f>IF(ISBLANK(AO1409),"",Short3[[#This Row],[Adj Close]]/AO1409-1)</f>
        <v>-6.2892950506951317E-2</v>
      </c>
      <c r="AT1408" s="40">
        <v>35233</v>
      </c>
      <c r="AU1408" s="42">
        <v>28.289667000000001</v>
      </c>
      <c r="AV1408" s="39">
        <f>IF(ISBLANK(AU1409),"",Short5[[#This Row],[Adj Close]]/AU1409-1)</f>
        <v>5.3703186027256322E-3</v>
      </c>
      <c r="AZ1408" s="40">
        <v>35233</v>
      </c>
      <c r="BA1408" s="42">
        <v>8.2833279999999991</v>
      </c>
      <c r="BB1408" s="39">
        <f>IF(ISBLANK(BA1409),"",Short7[[#This Row],[Adj Close]]/BA1409-1)</f>
        <v>-9.3333380034903768E-2</v>
      </c>
    </row>
    <row r="1409" spans="1:54" x14ac:dyDescent="0.25">
      <c r="A1409" s="40">
        <v>35226</v>
      </c>
      <c r="B1409" s="42">
        <v>665.84997599999997</v>
      </c>
      <c r="C1409" s="39">
        <f>IF(ISBLANK(B1410), "", GSPC[[#This Row],[Adj Close]]/B1410-1)</f>
        <v>-1.1079624574355407E-2</v>
      </c>
      <c r="P1409" s="40">
        <v>35226</v>
      </c>
      <c r="Q1409" s="38">
        <v>1.1211519999999999</v>
      </c>
      <c r="R1409" s="39">
        <f>IF(ISBLANK(Q1410),"",Long4[[#This Row],[Adj Close]]/Q1410-1)</f>
        <v>-1.9840940265612561E-2</v>
      </c>
      <c r="AE1409" s="32">
        <v>35226</v>
      </c>
      <c r="AF1409" s="47">
        <v>3.6467019999999999</v>
      </c>
      <c r="AG1409" s="36">
        <f>IF(ISBLANK(AF1410),"",Short0[[#This Row],[Adj Close]]/AF1410-1)</f>
        <v>3.9603669670369879E-2</v>
      </c>
      <c r="AH1409" s="40">
        <v>35226</v>
      </c>
      <c r="AI1409" s="42">
        <v>1.610044</v>
      </c>
      <c r="AJ1409" s="39">
        <f>IF(ISBLANK(AH1410),"",Short1[[#This Row],[Adj Close]]/AH1410-1)</f>
        <v>-0.99995428478946025</v>
      </c>
      <c r="AN1409" s="40">
        <v>35226</v>
      </c>
      <c r="AO1409" s="42">
        <v>7.4271440000000002</v>
      </c>
      <c r="AP1409" s="39">
        <f>IF(ISBLANK(AO1410),"",Short3[[#This Row],[Adj Close]]/AO1410-1)</f>
        <v>3.2466816642758856E-2</v>
      </c>
      <c r="AT1409" s="40">
        <v>35226</v>
      </c>
      <c r="AU1409" s="42">
        <v>28.138553999999999</v>
      </c>
      <c r="AV1409" s="39">
        <f>IF(ISBLANK(AU1410),"",Short5[[#This Row],[Adj Close]]/AU1410-1)</f>
        <v>4.0269250600542206E-2</v>
      </c>
      <c r="AZ1409" s="40">
        <v>35226</v>
      </c>
      <c r="BA1409" s="42">
        <v>9.1360240000000008</v>
      </c>
      <c r="BB1409" s="39">
        <f>IF(ISBLANK(BA1410),"",Short7[[#This Row],[Adj Close]]/BA1410-1)</f>
        <v>5.6338197532874057E-2</v>
      </c>
    </row>
    <row r="1410" spans="1:54" x14ac:dyDescent="0.25">
      <c r="A1410" s="40">
        <v>35219</v>
      </c>
      <c r="B1410" s="42">
        <v>673.30999799999995</v>
      </c>
      <c r="C1410" s="39">
        <f>IF(ISBLANK(B1411), "", GSPC[[#This Row],[Adj Close]]/B1411-1)</f>
        <v>6.2619605322060679E-3</v>
      </c>
      <c r="P1410" s="40">
        <v>35219</v>
      </c>
      <c r="Q1410" s="38">
        <v>1.1438470000000001</v>
      </c>
      <c r="R1410" s="39">
        <f>IF(ISBLANK(Q1411),"",Long4[[#This Row],[Adj Close]]/Q1411-1)</f>
        <v>0</v>
      </c>
      <c r="AE1410" s="32">
        <v>35219</v>
      </c>
      <c r="AF1410" s="47">
        <v>3.507781</v>
      </c>
      <c r="AG1410" s="36">
        <f>IF(ISBLANK(AF1411),"",Short0[[#This Row],[Adj Close]]/AF1411-1)</f>
        <v>1.5075448138357483E-2</v>
      </c>
      <c r="AH1410" s="40">
        <v>35219</v>
      </c>
      <c r="AI1410" s="42">
        <v>1.7587980000000001</v>
      </c>
      <c r="AJ1410" s="39">
        <f>IF(ISBLANK(AH1411),"",Short1[[#This Row],[Adj Close]]/AH1411-1)</f>
        <v>-0.99995005117573554</v>
      </c>
      <c r="AN1410" s="40">
        <v>35219</v>
      </c>
      <c r="AO1410" s="42">
        <v>7.1935909999999996</v>
      </c>
      <c r="AP1410" s="39">
        <f>IF(ISBLANK(AO1411),"",Short3[[#This Row],[Adj Close]]/AO1411-1)</f>
        <v>1.3158571148295994E-2</v>
      </c>
      <c r="AT1410" s="40">
        <v>35219</v>
      </c>
      <c r="AU1410" s="42">
        <v>27.049299000000001</v>
      </c>
      <c r="AV1410" s="39">
        <f>IF(ISBLANK(AU1411),"",Short5[[#This Row],[Adj Close]]/AU1411-1)</f>
        <v>1.7064567300756117E-2</v>
      </c>
      <c r="AZ1410" s="40">
        <v>35219</v>
      </c>
      <c r="BA1410" s="42">
        <v>8.6487680000000005</v>
      </c>
      <c r="BB1410" s="39">
        <f>IF(ISBLANK(BA1411),"",Short7[[#This Row],[Adj Close]]/BA1411-1)</f>
        <v>0.1451611835423916</v>
      </c>
    </row>
    <row r="1411" spans="1:54" x14ac:dyDescent="0.25">
      <c r="A1411" s="40">
        <v>35212</v>
      </c>
      <c r="B1411" s="42">
        <v>669.11999500000002</v>
      </c>
      <c r="C1411" s="39">
        <f>IF(ISBLANK(B1412), "", GSPC[[#This Row],[Adj Close]]/B1412-1)</f>
        <v>-1.3839169447183219E-2</v>
      </c>
      <c r="P1411" s="40">
        <v>35212</v>
      </c>
      <c r="Q1411" s="38">
        <v>1.1438470000000001</v>
      </c>
      <c r="R1411" s="39">
        <f>IF(ISBLANK(Q1412),"",Long4[[#This Row],[Adj Close]]/Q1412-1)</f>
        <v>-3.9525037748630032E-3</v>
      </c>
      <c r="AE1411" s="32">
        <v>35212</v>
      </c>
      <c r="AF1411" s="47">
        <v>3.4556849999999999</v>
      </c>
      <c r="AG1411" s="36">
        <f>IF(ISBLANK(AF1412),"",Short0[[#This Row],[Adj Close]]/AF1412-1)</f>
        <v>-9.950106219461019E-3</v>
      </c>
      <c r="AH1411" s="40">
        <v>35212</v>
      </c>
      <c r="AI1411" s="42">
        <v>1.592544</v>
      </c>
      <c r="AJ1411" s="39">
        <f>IF(ISBLANK(AH1412),"",Short1[[#This Row],[Adj Close]]/AH1412-1)</f>
        <v>-0.99995476369833836</v>
      </c>
      <c r="AN1411" s="40">
        <v>35212</v>
      </c>
      <c r="AO1411" s="42">
        <v>7.1001630000000002</v>
      </c>
      <c r="AP1411" s="39">
        <f>IF(ISBLANK(AO1412),"",Short3[[#This Row],[Adj Close]]/AO1412-1)</f>
        <v>0</v>
      </c>
      <c r="AT1411" s="40">
        <v>35212</v>
      </c>
      <c r="AU1411" s="42">
        <v>26.595459000000002</v>
      </c>
      <c r="AV1411" s="39">
        <f>IF(ISBLANK(AU1412),"",Short5[[#This Row],[Adj Close]]/AU1412-1)</f>
        <v>-3.9344650388893343E-2</v>
      </c>
      <c r="AZ1411" s="40">
        <v>35212</v>
      </c>
      <c r="BA1411" s="42">
        <v>7.5524459999999998</v>
      </c>
      <c r="BB1411" s="39">
        <f>IF(ISBLANK(BA1412),"",Short7[[#This Row],[Adj Close]]/BA1412-1)</f>
        <v>-8.82353083205204E-2</v>
      </c>
    </row>
    <row r="1412" spans="1:54" x14ac:dyDescent="0.25">
      <c r="A1412" s="40">
        <v>35205</v>
      </c>
      <c r="B1412" s="42">
        <v>678.51000999999997</v>
      </c>
      <c r="C1412" s="39">
        <f>IF(ISBLANK(B1413), "", GSPC[[#This Row],[Adj Close]]/B1413-1)</f>
        <v>1.4351762400767631E-2</v>
      </c>
      <c r="P1412" s="40">
        <v>35205</v>
      </c>
      <c r="Q1412" s="38">
        <v>1.1483859999999999</v>
      </c>
      <c r="R1412" s="39">
        <f>IF(ISBLANK(Q1413),"",Long4[[#This Row],[Adj Close]]/Q1413-1)</f>
        <v>0</v>
      </c>
      <c r="AE1412" s="32">
        <v>35205</v>
      </c>
      <c r="AF1412" s="47">
        <v>3.490415</v>
      </c>
      <c r="AG1412" s="36">
        <f>IF(ISBLANK(AF1413),"",Short0[[#This Row],[Adj Close]]/AF1413-1)</f>
        <v>-4.9507081542433662E-3</v>
      </c>
      <c r="AH1412" s="40">
        <v>35205</v>
      </c>
      <c r="AI1412" s="42">
        <v>1.46129</v>
      </c>
      <c r="AJ1412" s="39">
        <f>IF(ISBLANK(AH1413),"",Short1[[#This Row],[Adj Close]]/AH1413-1)</f>
        <v>-0.99995848372066598</v>
      </c>
      <c r="AN1412" s="40">
        <v>35205</v>
      </c>
      <c r="AO1412" s="42">
        <v>7.1001630000000002</v>
      </c>
      <c r="AP1412" s="39">
        <f>IF(ISBLANK(AO1413),"",Short3[[#This Row],[Adj Close]]/AO1413-1)</f>
        <v>-3.1847002612589437E-2</v>
      </c>
      <c r="AT1412" s="40">
        <v>35205</v>
      </c>
      <c r="AU1412" s="42">
        <v>27.684704</v>
      </c>
      <c r="AV1412" s="39">
        <f>IF(ISBLANK(AU1413),"",Short5[[#This Row],[Adj Close]]/AU1413-1)</f>
        <v>3.2896001660653873E-3</v>
      </c>
      <c r="AZ1412" s="40">
        <v>35205</v>
      </c>
      <c r="BA1412" s="42">
        <v>8.2833279999999991</v>
      </c>
      <c r="BB1412" s="39">
        <f>IF(ISBLANK(BA1413),"",Short7[[#This Row],[Adj Close]]/BA1413-1)</f>
        <v>0.17241388095523513</v>
      </c>
    </row>
    <row r="1413" spans="1:54" x14ac:dyDescent="0.25">
      <c r="A1413" s="40">
        <v>35198</v>
      </c>
      <c r="B1413" s="42">
        <v>668.90997300000004</v>
      </c>
      <c r="C1413" s="39">
        <f>IF(ISBLANK(B1414), "", GSPC[[#This Row],[Adj Close]]/B1414-1)</f>
        <v>2.5793901614140191E-2</v>
      </c>
      <c r="P1413" s="40">
        <v>35198</v>
      </c>
      <c r="Q1413" s="38">
        <v>1.1483859999999999</v>
      </c>
      <c r="R1413" s="39">
        <f>IF(ISBLANK(Q1414),"",Long4[[#This Row],[Adj Close]]/Q1414-1)</f>
        <v>-1.9380367899088258E-2</v>
      </c>
      <c r="AE1413" s="32">
        <v>35198</v>
      </c>
      <c r="AF1413" s="47">
        <v>3.507781</v>
      </c>
      <c r="AG1413" s="36">
        <f>IF(ISBLANK(AF1414),"",Short0[[#This Row],[Adj Close]]/AF1414-1)</f>
        <v>3.5897507075728141E-2</v>
      </c>
      <c r="AH1413" s="40">
        <v>35198</v>
      </c>
      <c r="AI1413" s="42">
        <v>1.47879</v>
      </c>
      <c r="AJ1413" s="39">
        <f>IF(ISBLANK(AH1414),"",Short1[[#This Row],[Adj Close]]/AH1414-1)</f>
        <v>-0.99995797817623822</v>
      </c>
      <c r="AN1413" s="40">
        <v>35198</v>
      </c>
      <c r="AO1413" s="42">
        <v>7.3337199999999996</v>
      </c>
      <c r="AP1413" s="39">
        <f>IF(ISBLANK(AO1414),"",Short3[[#This Row],[Adj Close]]/AO1414-1)</f>
        <v>3.2894596926859254E-2</v>
      </c>
      <c r="AT1413" s="40">
        <v>35198</v>
      </c>
      <c r="AU1413" s="42">
        <v>27.593931000000001</v>
      </c>
      <c r="AV1413" s="39">
        <f>IF(ISBLANK(AU1414),"",Short5[[#This Row],[Adj Close]]/AU1414-1)</f>
        <v>6.6666885716489155E-2</v>
      </c>
      <c r="AZ1413" s="40">
        <v>35198</v>
      </c>
      <c r="BA1413" s="42">
        <v>7.0651910000000004</v>
      </c>
      <c r="BB1413" s="39">
        <f>IF(ISBLANK(BA1414),"",Short7[[#This Row],[Adj Close]]/BA1414-1)</f>
        <v>0.28888881997163618</v>
      </c>
    </row>
    <row r="1414" spans="1:54" x14ac:dyDescent="0.25">
      <c r="A1414" s="40">
        <v>35191</v>
      </c>
      <c r="B1414" s="42">
        <v>652.09002699999996</v>
      </c>
      <c r="C1414" s="39">
        <f>IF(ISBLANK(B1415), "", GSPC[[#This Row],[Adj Close]]/B1415-1)</f>
        <v>1.6302264417949131E-2</v>
      </c>
      <c r="P1414" s="40">
        <v>35191</v>
      </c>
      <c r="Q1414" s="38">
        <v>1.171082</v>
      </c>
      <c r="R1414" s="39">
        <f>IF(ISBLANK(Q1415),"",Long4[[#This Row],[Adj Close]]/Q1415-1)</f>
        <v>7.8123655340256448E-3</v>
      </c>
      <c r="AE1414" s="32">
        <v>35191</v>
      </c>
      <c r="AF1414" s="47">
        <v>3.3862239999999999</v>
      </c>
      <c r="AG1414" s="36">
        <f>IF(ISBLANK(AF1415),"",Short0[[#This Row],[Adj Close]]/AF1415-1)</f>
        <v>-4.1015596279010413E-3</v>
      </c>
      <c r="AH1414" s="40">
        <v>35191</v>
      </c>
      <c r="AI1414" s="42">
        <v>1.4087879999999999</v>
      </c>
      <c r="AJ1414" s="39">
        <f>IF(ISBLANK(AH1415),"",Short1[[#This Row],[Adj Close]]/AH1415-1)</f>
        <v>-0.99995995941336968</v>
      </c>
      <c r="AN1414" s="40">
        <v>35191</v>
      </c>
      <c r="AO1414" s="42">
        <v>7.1001630000000002</v>
      </c>
      <c r="AP1414" s="39">
        <f>IF(ISBLANK(AO1415),"",Short3[[#This Row],[Adj Close]]/AO1415-1)</f>
        <v>-3.7974736712602097E-2</v>
      </c>
      <c r="AT1414" s="40">
        <v>35191</v>
      </c>
      <c r="AU1414" s="42">
        <v>25.869305000000001</v>
      </c>
      <c r="AV1414" s="39">
        <f>IF(ISBLANK(AU1415),"",Short5[[#This Row],[Adj Close]]/AU1415-1)</f>
        <v>-5.9405843395482716E-2</v>
      </c>
      <c r="AZ1414" s="40">
        <v>35191</v>
      </c>
      <c r="BA1414" s="42">
        <v>5.4816140000000004</v>
      </c>
      <c r="BB1414" s="39">
        <f>IF(ISBLANK(BA1415),"",Short7[[#This Row],[Adj Close]]/BA1415-1)</f>
        <v>2.2727340572409549E-2</v>
      </c>
    </row>
    <row r="1415" spans="1:54" x14ac:dyDescent="0.25">
      <c r="A1415" s="40">
        <v>35184</v>
      </c>
      <c r="B1415" s="42">
        <v>641.63000499999998</v>
      </c>
      <c r="C1415" s="39">
        <f>IF(ISBLANK(B1416), "", GSPC[[#This Row],[Adj Close]]/B1416-1)</f>
        <v>-1.810365837498773E-2</v>
      </c>
      <c r="P1415" s="40">
        <v>35184</v>
      </c>
      <c r="Q1415" s="38">
        <v>1.162004</v>
      </c>
      <c r="R1415" s="39">
        <f>IF(ISBLANK(Q1416),"",Long4[[#This Row],[Adj Close]]/Q1416-1)</f>
        <v>-1.5384354663774413E-2</v>
      </c>
      <c r="AE1415" s="32">
        <v>35184</v>
      </c>
      <c r="AF1415" s="47">
        <v>3.4001700000000001</v>
      </c>
      <c r="AG1415" s="36">
        <f>IF(ISBLANK(AF1416),"",Short0[[#This Row],[Adj Close]]/AF1416-1)</f>
        <v>-1.507468691803604E-2</v>
      </c>
      <c r="AH1415" s="40">
        <v>35184</v>
      </c>
      <c r="AI1415" s="42">
        <v>1.3825369999999999</v>
      </c>
      <c r="AJ1415" s="39">
        <f>IF(ISBLANK(AH1416),"",Short1[[#This Row],[Adj Close]]/AH1416-1)</f>
        <v>-0.99996069770020179</v>
      </c>
      <c r="AN1415" s="40">
        <v>35184</v>
      </c>
      <c r="AO1415" s="42">
        <v>7.380433</v>
      </c>
      <c r="AP1415" s="39">
        <f>IF(ISBLANK(AO1416),"",Short3[[#This Row],[Adj Close]]/AO1416-1)</f>
        <v>-6.2892277300669042E-3</v>
      </c>
      <c r="AT1415" s="40">
        <v>35184</v>
      </c>
      <c r="AU1415" s="42">
        <v>27.503153000000001</v>
      </c>
      <c r="AV1415" s="39">
        <f>IF(ISBLANK(AU1416),"",Short5[[#This Row],[Adj Close]]/AU1416-1)</f>
        <v>5.5749019110474807E-2</v>
      </c>
      <c r="AZ1415" s="40">
        <v>35184</v>
      </c>
      <c r="BA1415" s="42">
        <v>5.3597999999999999</v>
      </c>
      <c r="BB1415" s="39">
        <f>IF(ISBLANK(BA1416),"",Short7[[#This Row],[Adj Close]]/BA1416-1)</f>
        <v>0.22222247559454433</v>
      </c>
    </row>
    <row r="1416" spans="1:54" x14ac:dyDescent="0.25">
      <c r="A1416" s="40">
        <v>35177</v>
      </c>
      <c r="B1416" s="42">
        <v>653.46002199999998</v>
      </c>
      <c r="C1416" s="39">
        <f>IF(ISBLANK(B1417), "", GSPC[[#This Row],[Adj Close]]/B1417-1)</f>
        <v>1.3006363509317387E-2</v>
      </c>
      <c r="P1416" s="40">
        <v>35177</v>
      </c>
      <c r="Q1416" s="38">
        <v>1.1801600000000001</v>
      </c>
      <c r="R1416" s="39">
        <f>IF(ISBLANK(Q1417),"",Long4[[#This Row],[Adj Close]]/Q1417-1)</f>
        <v>0</v>
      </c>
      <c r="AE1416" s="32">
        <v>35177</v>
      </c>
      <c r="AF1416" s="47">
        <v>3.4522110000000001</v>
      </c>
      <c r="AG1416" s="36">
        <f>IF(ISBLANK(AF1417),"",Short0[[#This Row],[Adj Close]]/AF1417-1)</f>
        <v>5.0499801302235081E-3</v>
      </c>
      <c r="AH1416" s="40">
        <v>35177</v>
      </c>
      <c r="AI1416" s="42">
        <v>1.356287</v>
      </c>
      <c r="AJ1416" s="39">
        <f>IF(ISBLANK(AH1417),"",Short1[[#This Row],[Adj Close]]/AH1417-1)</f>
        <v>-0.9999614362524879</v>
      </c>
      <c r="AN1416" s="40">
        <v>35177</v>
      </c>
      <c r="AO1416" s="42">
        <v>7.4271440000000002</v>
      </c>
      <c r="AP1416" s="39">
        <f>IF(ISBLANK(AO1417),"",Short3[[#This Row],[Adj Close]]/AO1417-1)</f>
        <v>6.3290324564968525E-3</v>
      </c>
      <c r="AT1416" s="40">
        <v>35177</v>
      </c>
      <c r="AU1416" s="42">
        <v>26.050844000000001</v>
      </c>
      <c r="AV1416" s="39">
        <f>IF(ISBLANK(AU1417),"",Short5[[#This Row],[Adj Close]]/AU1417-1)</f>
        <v>2.1352155087123625E-2</v>
      </c>
      <c r="AZ1416" s="40">
        <v>35177</v>
      </c>
      <c r="BA1416" s="42">
        <v>4.3852900000000004</v>
      </c>
      <c r="BB1416" s="39">
        <f>IF(ISBLANK(BA1417),"",Short7[[#This Row],[Adj Close]]/BA1417-1)</f>
        <v>2.8571763643506998E-2</v>
      </c>
    </row>
    <row r="1417" spans="1:54" x14ac:dyDescent="0.25">
      <c r="A1417" s="40">
        <v>35170</v>
      </c>
      <c r="B1417" s="42">
        <v>645.07000700000003</v>
      </c>
      <c r="C1417" s="39">
        <f>IF(ISBLANK(B1418), "", GSPC[[#This Row],[Adj Close]]/B1418-1)</f>
        <v>1.3129972375399479E-2</v>
      </c>
      <c r="P1417" s="40">
        <v>35170</v>
      </c>
      <c r="Q1417" s="38">
        <v>1.1801600000000001</v>
      </c>
      <c r="R1417" s="39">
        <f>IF(ISBLANK(Q1418),"",Long4[[#This Row],[Adj Close]]/Q1418-1)</f>
        <v>3.8609381765042361E-3</v>
      </c>
      <c r="AE1417" s="32">
        <v>35170</v>
      </c>
      <c r="AF1417" s="47">
        <v>3.4348649999999998</v>
      </c>
      <c r="AG1417" s="36">
        <f>IF(ISBLANK(AF1418),"",Short0[[#This Row],[Adj Close]]/AF1418-1)</f>
        <v>-5.0246059699132761E-3</v>
      </c>
      <c r="AH1417" s="40">
        <v>35170</v>
      </c>
      <c r="AI1417" s="42">
        <v>1.242534</v>
      </c>
      <c r="AJ1417" s="39">
        <f>IF(ISBLANK(AH1418),"",Short1[[#This Row],[Adj Close]]/AH1418-1)</f>
        <v>-0.99996466359525638</v>
      </c>
      <c r="AN1417" s="40">
        <v>35170</v>
      </c>
      <c r="AO1417" s="42">
        <v>7.380433</v>
      </c>
      <c r="AP1417" s="39">
        <f>IF(ISBLANK(AO1418),"",Short3[[#This Row],[Adj Close]]/AO1418-1)</f>
        <v>0</v>
      </c>
      <c r="AT1417" s="40">
        <v>35170</v>
      </c>
      <c r="AU1417" s="42">
        <v>25.506231</v>
      </c>
      <c r="AV1417" s="39">
        <f>IF(ISBLANK(AU1418),"",Short5[[#This Row],[Adj Close]]/AU1418-1)</f>
        <v>-8.1698961784859248E-2</v>
      </c>
      <c r="AZ1417" s="40">
        <v>35170</v>
      </c>
      <c r="BA1417" s="42">
        <v>4.2634749999999997</v>
      </c>
      <c r="BB1417" s="39">
        <f>IF(ISBLANK(BA1418),"",Short7[[#This Row],[Adj Close]]/BA1418-1)</f>
        <v>-2.7778094493180805E-2</v>
      </c>
    </row>
    <row r="1418" spans="1:54" x14ac:dyDescent="0.25">
      <c r="A1418" s="40">
        <v>35163</v>
      </c>
      <c r="B1418" s="42">
        <v>636.71002199999998</v>
      </c>
      <c r="C1418" s="39">
        <f>IF(ISBLANK(B1419), "", GSPC[[#This Row],[Adj Close]]/B1419-1)</f>
        <v>-2.919824876951449E-2</v>
      </c>
      <c r="P1418" s="40">
        <v>35163</v>
      </c>
      <c r="Q1418" s="38">
        <v>1.175621</v>
      </c>
      <c r="R1418" s="39">
        <f>IF(ISBLANK(Q1419),"",Long4[[#This Row],[Adj Close]]/Q1419-1)</f>
        <v>-1.1450189112692355E-2</v>
      </c>
      <c r="AE1418" s="32">
        <v>35163</v>
      </c>
      <c r="AF1418" s="47">
        <v>3.4522110000000001</v>
      </c>
      <c r="AG1418" s="36">
        <f>IF(ISBLANK(AF1419),"",Short0[[#This Row],[Adj Close]]/AF1419-1)</f>
        <v>-4.7846380561808011E-2</v>
      </c>
      <c r="AH1418" s="40">
        <v>35163</v>
      </c>
      <c r="AI1418" s="42">
        <v>1.1812819999999999</v>
      </c>
      <c r="AJ1418" s="39">
        <f>IF(ISBLANK(AH1419),"",Short1[[#This Row],[Adj Close]]/AH1419-1)</f>
        <v>-0.99996639885083627</v>
      </c>
      <c r="AN1418" s="40">
        <v>35163</v>
      </c>
      <c r="AO1418" s="42">
        <v>7.380433</v>
      </c>
      <c r="AP1418" s="39">
        <f>IF(ISBLANK(AO1419),"",Short3[[#This Row],[Adj Close]]/AO1419-1)</f>
        <v>-7.6023760069717339E-2</v>
      </c>
      <c r="AT1418" s="40">
        <v>35163</v>
      </c>
      <c r="AU1418" s="42">
        <v>27.775456999999999</v>
      </c>
      <c r="AV1418" s="39">
        <f>IF(ISBLANK(AU1419),"",Short5[[#This Row],[Adj Close]]/AU1419-1)</f>
        <v>4.7945144492562486E-2</v>
      </c>
      <c r="AZ1418" s="40">
        <v>35163</v>
      </c>
      <c r="BA1418" s="42">
        <v>4.3852900000000004</v>
      </c>
      <c r="BB1418" s="39" t="str">
        <f>IF(ISBLANK(BA1419),"",Short7[[#This Row],[Adj Close]]/BA1419-1)</f>
        <v/>
      </c>
    </row>
    <row r="1419" spans="1:54" x14ac:dyDescent="0.25">
      <c r="A1419" s="40">
        <v>35156</v>
      </c>
      <c r="B1419" s="42">
        <v>655.85998500000005</v>
      </c>
      <c r="C1419" s="39">
        <f>IF(ISBLANK(B1420), "", GSPC[[#This Row],[Adj Close]]/B1420-1)</f>
        <v>1.6049550735863782E-2</v>
      </c>
      <c r="P1419" s="40">
        <v>35156</v>
      </c>
      <c r="Q1419" s="38">
        <v>1.189238</v>
      </c>
      <c r="R1419" s="39">
        <f>IF(ISBLANK(Q1420),"",Long4[[#This Row],[Adj Close]]/Q1420-1)</f>
        <v>3.5573404761116922E-2</v>
      </c>
      <c r="AE1419" s="32">
        <v>35156</v>
      </c>
      <c r="AF1419" s="47">
        <v>3.6256870000000001</v>
      </c>
      <c r="AG1419" s="36">
        <f>IF(ISBLANK(AF1420),"",Short0[[#This Row],[Adj Close]]/AF1420-1)</f>
        <v>5.0250694410046259E-2</v>
      </c>
      <c r="AH1419" s="40">
        <v>35156</v>
      </c>
      <c r="AI1419" s="42">
        <v>1.1987829999999999</v>
      </c>
      <c r="AJ1419" s="39">
        <f>IF(ISBLANK(AH1420),"",Short1[[#This Row],[Adj Close]]/AH1420-1)</f>
        <v>-0.999965894250192</v>
      </c>
      <c r="AN1419" s="40">
        <v>35156</v>
      </c>
      <c r="AO1419" s="42">
        <v>7.9876870000000002</v>
      </c>
      <c r="AP1419" s="39">
        <f>IF(ISBLANK(AO1420),"",Short3[[#This Row],[Adj Close]]/AO1420-1)</f>
        <v>1.9859698680169569E-2</v>
      </c>
      <c r="AT1419" s="40">
        <v>35156</v>
      </c>
      <c r="AU1419" s="42">
        <v>26.504686</v>
      </c>
      <c r="AV1419" s="39">
        <f>IF(ISBLANK(AU1420),"",Short5[[#This Row],[Adj Close]]/AU1420-1)</f>
        <v>0</v>
      </c>
    </row>
    <row r="1420" spans="1:54" x14ac:dyDescent="0.25">
      <c r="A1420" s="40">
        <v>35149</v>
      </c>
      <c r="B1420" s="42">
        <v>645.5</v>
      </c>
      <c r="C1420" s="39">
        <f>IF(ISBLANK(B1421), "", GSPC[[#This Row],[Adj Close]]/B1421-1)</f>
        <v>-7.8694092394132609E-3</v>
      </c>
      <c r="P1420" s="40">
        <v>35149</v>
      </c>
      <c r="Q1420" s="38">
        <v>1.1483859999999999</v>
      </c>
      <c r="R1420" s="39">
        <f>IF(ISBLANK(Q1421),"",Long4[[#This Row],[Adj Close]]/Q1421-1)</f>
        <v>1.1999799078050266E-2</v>
      </c>
      <c r="AE1420" s="32">
        <v>35149</v>
      </c>
      <c r="AF1420" s="47">
        <v>3.4522110000000001</v>
      </c>
      <c r="AG1420" s="36">
        <f>IF(ISBLANK(AF1421),"",Short0[[#This Row],[Adj Close]]/AF1421-1)</f>
        <v>-4.9997723052908061E-3</v>
      </c>
      <c r="AH1420" s="40">
        <v>35149</v>
      </c>
      <c r="AI1420" s="42">
        <v>1.2162839999999999</v>
      </c>
      <c r="AJ1420" s="39">
        <f>IF(ISBLANK(AH1421),"",Short1[[#This Row],[Adj Close]]/AH1421-1)</f>
        <v>-0.99996538944852309</v>
      </c>
      <c r="AN1420" s="40">
        <v>35149</v>
      </c>
      <c r="AO1420" s="42">
        <v>7.8321430000000003</v>
      </c>
      <c r="AP1420" s="39">
        <f>IF(ISBLANK(AO1421),"",Short3[[#This Row],[Adj Close]]/AO1421-1)</f>
        <v>5.66036183156573E-2</v>
      </c>
      <c r="AT1420" s="40">
        <v>35149</v>
      </c>
      <c r="AU1420" s="42">
        <v>26.504686</v>
      </c>
      <c r="AV1420" s="39">
        <f>IF(ISBLANK(AU1421),"",Short5[[#This Row],[Adj Close]]/AU1421-1)</f>
        <v>-5.1948100724258706E-2</v>
      </c>
    </row>
    <row r="1421" spans="1:54" x14ac:dyDescent="0.25">
      <c r="A1421" s="40">
        <v>35142</v>
      </c>
      <c r="B1421" s="42">
        <v>650.61999500000002</v>
      </c>
      <c r="C1421" s="39">
        <f>IF(ISBLANK(B1422), "", GSPC[[#This Row],[Adj Close]]/B1422-1)</f>
        <v>1.4327365574250628E-2</v>
      </c>
      <c r="P1421" s="40">
        <v>35142</v>
      </c>
      <c r="Q1421" s="38">
        <v>1.1347689999999999</v>
      </c>
      <c r="R1421" s="39">
        <f>IF(ISBLANK(Q1422),"",Long4[[#This Row],[Adj Close]]/Q1422-1)</f>
        <v>3.0379220420734487E-2</v>
      </c>
      <c r="AE1421" s="32">
        <v>35142</v>
      </c>
      <c r="AF1421" s="47">
        <v>3.4695580000000001</v>
      </c>
      <c r="AG1421" s="36">
        <f>IF(ISBLANK(AF1422),"",Short0[[#This Row],[Adj Close]]/AF1422-1)</f>
        <v>3.0927608371128956E-2</v>
      </c>
      <c r="AH1421" s="40">
        <v>35142</v>
      </c>
      <c r="AI1421" s="42">
        <v>1.2162839999999999</v>
      </c>
      <c r="AJ1421" s="39">
        <f>IF(ISBLANK(AH1422),"",Short1[[#This Row],[Adj Close]]/AH1422-1)</f>
        <v>-0.99996538255300982</v>
      </c>
      <c r="AN1421" s="40">
        <v>35142</v>
      </c>
      <c r="AO1421" s="42">
        <v>7.4125649999999998</v>
      </c>
      <c r="AP1421" s="39">
        <f>IF(ISBLANK(AO1422),"",Short3[[#This Row],[Adj Close]]/AO1422-1)</f>
        <v>2.5806505182266681E-2</v>
      </c>
      <c r="AT1421" s="40">
        <v>35142</v>
      </c>
      <c r="AU1421" s="42">
        <v>27.956999</v>
      </c>
      <c r="AV1421" s="39">
        <f>IF(ISBLANK(AU1422),"",Short5[[#This Row],[Adj Close]]/AU1422-1)</f>
        <v>3.5667996620455611E-2</v>
      </c>
    </row>
    <row r="1422" spans="1:54" x14ac:dyDescent="0.25">
      <c r="A1422" s="40">
        <v>35135</v>
      </c>
      <c r="B1422" s="42">
        <v>641.42999299999997</v>
      </c>
      <c r="C1422" s="39">
        <f>IF(ISBLANK(B1423), "", GSPC[[#This Row],[Adj Close]]/B1423-1)</f>
        <v>1.2517747434885429E-2</v>
      </c>
      <c r="P1422" s="40">
        <v>35135</v>
      </c>
      <c r="Q1422" s="38">
        <v>1.1013120000000001</v>
      </c>
      <c r="R1422" s="39">
        <f>IF(ISBLANK(Q1423),"",Long4[[#This Row],[Adj Close]]/Q1423-1)</f>
        <v>-8.0977895223195429E-3</v>
      </c>
      <c r="AE1422" s="32">
        <v>35135</v>
      </c>
      <c r="AF1422" s="47">
        <v>3.365472</v>
      </c>
      <c r="AG1422" s="36">
        <f>IF(ISBLANK(AF1423),"",Short0[[#This Row],[Adj Close]]/AF1423-1)</f>
        <v>4.8648274740344055E-2</v>
      </c>
      <c r="AH1422" s="40">
        <v>35135</v>
      </c>
      <c r="AI1422" s="42">
        <v>1.2775350000000001</v>
      </c>
      <c r="AJ1422" s="39">
        <f>IF(ISBLANK(AH1423),"",Short1[[#This Row],[Adj Close]]/AH1423-1)</f>
        <v>-0.99996363200296057</v>
      </c>
      <c r="AN1422" s="40">
        <v>35135</v>
      </c>
      <c r="AO1422" s="42">
        <v>7.2260850000000003</v>
      </c>
      <c r="AP1422" s="39">
        <f>IF(ISBLANK(AO1423),"",Short3[[#This Row],[Adj Close]]/AO1423-1)</f>
        <v>-6.410269631450749E-3</v>
      </c>
      <c r="AT1422" s="40">
        <v>35135</v>
      </c>
      <c r="AU1422" s="42">
        <v>26.994171000000001</v>
      </c>
      <c r="AV1422" s="39">
        <f>IF(ISBLANK(AU1423),"",Short5[[#This Row],[Adj Close]]/AU1423-1)</f>
        <v>-5.9937109445764691E-2</v>
      </c>
    </row>
    <row r="1423" spans="1:54" x14ac:dyDescent="0.25">
      <c r="A1423" s="40">
        <v>35128</v>
      </c>
      <c r="B1423" s="42">
        <v>633.5</v>
      </c>
      <c r="C1423" s="39">
        <f>IF(ISBLANK(B1424), "", GSPC[[#This Row],[Adj Close]]/B1424-1)</f>
        <v>-1.6869182432990293E-2</v>
      </c>
      <c r="P1423" s="40">
        <v>35128</v>
      </c>
      <c r="Q1423" s="38">
        <v>1.110303</v>
      </c>
      <c r="R1423" s="39">
        <f>IF(ISBLANK(Q1424),"",Long4[[#This Row],[Adj Close]]/Q1424-1)</f>
        <v>8.1638990585772842E-3</v>
      </c>
      <c r="AE1423" s="32">
        <v>35128</v>
      </c>
      <c r="AF1423" s="47">
        <v>3.2093430000000001</v>
      </c>
      <c r="AG1423" s="36">
        <f>IF(ISBLANK(AF1424),"",Short0[[#This Row],[Adj Close]]/AF1424-1)</f>
        <v>-5.1281770830254092E-2</v>
      </c>
      <c r="AH1423" s="40">
        <v>35128</v>
      </c>
      <c r="AI1423" s="42">
        <v>1.1812819999999999</v>
      </c>
      <c r="AJ1423" s="39">
        <f>IF(ISBLANK(AH1424),"",Short1[[#This Row],[Adj Close]]/AH1424-1)</f>
        <v>-0.99996636536545092</v>
      </c>
      <c r="AN1423" s="40">
        <v>35128</v>
      </c>
      <c r="AO1423" s="42">
        <v>7.2727050000000002</v>
      </c>
      <c r="AP1423" s="39">
        <f>IF(ISBLANK(AO1424),"",Short3[[#This Row],[Adj Close]]/AO1424-1)</f>
        <v>-6.3691682960295148E-3</v>
      </c>
      <c r="AT1423" s="40">
        <v>35128</v>
      </c>
      <c r="AU1423" s="42">
        <v>28.715281999999998</v>
      </c>
      <c r="AV1423" s="39">
        <f>IF(ISBLANK(AU1424),"",Short5[[#This Row],[Adj Close]]/AU1424-1)</f>
        <v>-5.3731507165668546E-2</v>
      </c>
    </row>
    <row r="1424" spans="1:54" x14ac:dyDescent="0.25">
      <c r="A1424" s="40">
        <v>35121</v>
      </c>
      <c r="B1424" s="42">
        <v>644.36999500000002</v>
      </c>
      <c r="C1424" s="39">
        <f>IF(ISBLANK(B1425), "", GSPC[[#This Row],[Adj Close]]/B1425-1)</f>
        <v>-2.2319022911598929E-2</v>
      </c>
      <c r="P1424" s="40">
        <v>35121</v>
      </c>
      <c r="Q1424" s="38">
        <v>1.1013120000000001</v>
      </c>
      <c r="R1424" s="39">
        <f>IF(ISBLANK(Q1425),"",Long4[[#This Row],[Adj Close]]/Q1425-1)</f>
        <v>4.0982224017316327E-3</v>
      </c>
      <c r="AE1424" s="32">
        <v>35121</v>
      </c>
      <c r="AF1424" s="47">
        <v>3.3828200000000002</v>
      </c>
      <c r="AG1424" s="36">
        <f>IF(ISBLANK(AF1425),"",Short0[[#This Row],[Adj Close]]/AF1425-1)</f>
        <v>-4.4118145710933643E-2</v>
      </c>
      <c r="AH1424" s="40">
        <v>35121</v>
      </c>
      <c r="AI1424" s="42">
        <v>1.1725319999999999</v>
      </c>
      <c r="AJ1424" s="39">
        <f>IF(ISBLANK(AH1425),"",Short1[[#This Row],[Adj Close]]/AH1425-1)</f>
        <v>-0.99996660784872127</v>
      </c>
      <c r="AN1424" s="40">
        <v>35121</v>
      </c>
      <c r="AO1424" s="42">
        <v>7.3193229999999998</v>
      </c>
      <c r="AP1424" s="39">
        <f>IF(ISBLANK(AO1425),"",Short3[[#This Row],[Adj Close]]/AO1425-1)</f>
        <v>-6.3292634318153906E-3</v>
      </c>
      <c r="AT1424" s="40">
        <v>35121</v>
      </c>
      <c r="AU1424" s="42">
        <v>30.345808000000002</v>
      </c>
      <c r="AV1424" s="39">
        <f>IF(ISBLANK(AU1425),"",Short5[[#This Row],[Adj Close]]/AU1425-1)</f>
        <v>6.0126858993606813E-2</v>
      </c>
    </row>
    <row r="1425" spans="1:48" x14ac:dyDescent="0.25">
      <c r="A1425" s="40">
        <v>35114</v>
      </c>
      <c r="B1425" s="42">
        <v>659.080017</v>
      </c>
      <c r="C1425" s="39">
        <f>IF(ISBLANK(B1426), "", GSPC[[#This Row],[Adj Close]]/B1426-1)</f>
        <v>1.7130215967474882E-2</v>
      </c>
      <c r="P1425" s="40">
        <v>35114</v>
      </c>
      <c r="Q1425" s="38">
        <v>1.0968169999999999</v>
      </c>
      <c r="R1425" s="39">
        <f>IF(ISBLANK(Q1426),"",Long4[[#This Row],[Adj Close]]/Q1426-1)</f>
        <v>-1.2146233955956265E-2</v>
      </c>
      <c r="AE1425" s="32">
        <v>35114</v>
      </c>
      <c r="AF1425" s="47">
        <v>3.5389520000000001</v>
      </c>
      <c r="AG1425" s="36">
        <f>IF(ISBLANK(AF1426),"",Short0[[#This Row],[Adj Close]]/AF1426-1)</f>
        <v>-4.2253200944715408E-2</v>
      </c>
      <c r="AH1425" s="40">
        <v>35114</v>
      </c>
      <c r="AI1425" s="42">
        <v>1.1550320000000001</v>
      </c>
      <c r="AJ1425" s="39">
        <f>IF(ISBLANK(AH1426),"",Short1[[#This Row],[Adj Close]]/AH1426-1)</f>
        <v>-0.99996709966673314</v>
      </c>
      <c r="AN1425" s="40">
        <v>35114</v>
      </c>
      <c r="AO1425" s="42">
        <v>7.3659439999999998</v>
      </c>
      <c r="AP1425" s="39">
        <f>IF(ISBLANK(AO1426),"",Short3[[#This Row],[Adj Close]]/AO1426-1)</f>
        <v>-1.2500159199698047E-2</v>
      </c>
      <c r="AT1425" s="40">
        <v>35114</v>
      </c>
      <c r="AU1425" s="42">
        <v>28.624694999999999</v>
      </c>
      <c r="AV1425" s="39">
        <f>IF(ISBLANK(AU1426),"",Short5[[#This Row],[Adj Close]]/AU1426-1)</f>
        <v>-1.5576446229903063E-2</v>
      </c>
    </row>
    <row r="1426" spans="1:48" x14ac:dyDescent="0.25">
      <c r="A1426" s="40">
        <v>35107</v>
      </c>
      <c r="B1426" s="42">
        <v>647.97997999999995</v>
      </c>
      <c r="C1426" s="39">
        <f>IF(ISBLANK(B1427), "", GSPC[[#This Row],[Adj Close]]/B1427-1)</f>
        <v>-1.278244749746682E-2</v>
      </c>
      <c r="P1426" s="40">
        <v>35107</v>
      </c>
      <c r="Q1426" s="38">
        <v>1.110303</v>
      </c>
      <c r="R1426" s="39">
        <f>IF(ISBLANK(Q1427),"",Long4[[#This Row],[Adj Close]]/Q1427-1)</f>
        <v>1.2295578934316431E-2</v>
      </c>
      <c r="AE1426" s="32">
        <v>35107</v>
      </c>
      <c r="AF1426" s="47">
        <v>3.6950810000000001</v>
      </c>
      <c r="AG1426" s="36">
        <f>IF(ISBLANK(AF1427),"",Short0[[#This Row],[Adj Close]]/AF1427-1)</f>
        <v>3.3980702061704005E-2</v>
      </c>
      <c r="AH1426" s="40">
        <v>35107</v>
      </c>
      <c r="AI1426" s="42">
        <v>1.0412790000000001</v>
      </c>
      <c r="AJ1426" s="39">
        <f>IF(ISBLANK(AH1427),"",Short1[[#This Row],[Adj Close]]/AH1427-1)</f>
        <v>-0.99997033393162393</v>
      </c>
      <c r="AN1426" s="40">
        <v>35107</v>
      </c>
      <c r="AO1426" s="42">
        <v>7.4591849999999997</v>
      </c>
      <c r="AP1426" s="39">
        <f>IF(ISBLANK(AO1427),"",Short3[[#This Row],[Adj Close]]/AO1427-1)</f>
        <v>-3.6144523824045427E-2</v>
      </c>
      <c r="AT1426" s="40">
        <v>35107</v>
      </c>
      <c r="AU1426" s="42">
        <v>29.077621000000001</v>
      </c>
      <c r="AV1426" s="39">
        <f>IF(ISBLANK(AU1427),"",Short5[[#This Row],[Adj Close]]/AU1427-1)</f>
        <v>5.2459099226165762E-2</v>
      </c>
    </row>
    <row r="1427" spans="1:48" x14ac:dyDescent="0.25">
      <c r="A1427" s="40">
        <v>35100</v>
      </c>
      <c r="B1427" s="42">
        <v>656.36999500000002</v>
      </c>
      <c r="C1427" s="39">
        <f>IF(ISBLANK(B1428), "", GSPC[[#This Row],[Adj Close]]/B1428-1)</f>
        <v>3.2287945282186703E-2</v>
      </c>
      <c r="P1427" s="40">
        <v>35100</v>
      </c>
      <c r="Q1427" s="38">
        <v>1.0968169999999999</v>
      </c>
      <c r="R1427" s="39">
        <f>IF(ISBLANK(Q1428),"",Long4[[#This Row],[Adj Close]]/Q1428-1)</f>
        <v>-8.1298092705146541E-3</v>
      </c>
      <c r="AE1427" s="32">
        <v>35100</v>
      </c>
      <c r="AF1427" s="47">
        <v>3.5736460000000001</v>
      </c>
      <c r="AG1427" s="36">
        <f>IF(ISBLANK(AF1428),"",Short0[[#This Row],[Adj Close]]/AF1428-1)</f>
        <v>-1.8107733098872036E-2</v>
      </c>
      <c r="AH1427" s="40">
        <v>35100</v>
      </c>
      <c r="AI1427" s="42">
        <v>1.10253</v>
      </c>
      <c r="AJ1427" s="39">
        <f>IF(ISBLANK(AH1428),"",Short1[[#This Row],[Adj Close]]/AH1428-1)</f>
        <v>-0.99996858262331523</v>
      </c>
      <c r="AN1427" s="40">
        <v>35100</v>
      </c>
      <c r="AO1427" s="42">
        <v>7.7389039999999998</v>
      </c>
      <c r="AP1427" s="39">
        <f>IF(ISBLANK(AO1428),"",Short3[[#This Row],[Adj Close]]/AO1428-1)</f>
        <v>7.0967750863710988E-2</v>
      </c>
      <c r="AT1427" s="40">
        <v>35100</v>
      </c>
      <c r="AU1427" s="42">
        <v>27.628267000000001</v>
      </c>
      <c r="AV1427" s="39">
        <f>IF(ISBLANK(AU1428),"",Short5[[#This Row],[Adj Close]]/AU1428-1)</f>
        <v>-6.5149093421252857E-3</v>
      </c>
    </row>
    <row r="1428" spans="1:48" x14ac:dyDescent="0.25">
      <c r="A1428" s="40">
        <v>35093</v>
      </c>
      <c r="B1428" s="42">
        <v>635.84002699999996</v>
      </c>
      <c r="C1428" s="39">
        <f>IF(ISBLANK(B1429), "", GSPC[[#This Row],[Adj Close]]/B1429-1)</f>
        <v>2.2875763512079317E-2</v>
      </c>
      <c r="P1428" s="40">
        <v>35093</v>
      </c>
      <c r="Q1428" s="38">
        <v>1.105807</v>
      </c>
      <c r="R1428" s="39">
        <f>IF(ISBLANK(Q1429),"",Long4[[#This Row],[Adj Close]]/Q1429-1)</f>
        <v>0</v>
      </c>
      <c r="AE1428" s="32">
        <v>35093</v>
      </c>
      <c r="AF1428" s="47">
        <v>3.6395499999999998</v>
      </c>
      <c r="AG1428" s="36">
        <f>IF(ISBLANK(AF1429),"",Short0[[#This Row],[Adj Close]]/AF1429-1)</f>
        <v>9.6155579911381128E-3</v>
      </c>
      <c r="AH1428" s="40">
        <v>35093</v>
      </c>
      <c r="AI1428" s="42">
        <v>1.120031</v>
      </c>
      <c r="AJ1428" s="39">
        <f>IF(ISBLANK(AH1429),"",Short1[[#This Row],[Adj Close]]/AH1429-1)</f>
        <v>-0.99996807755230011</v>
      </c>
      <c r="AN1428" s="40">
        <v>35093</v>
      </c>
      <c r="AO1428" s="42">
        <v>7.2260850000000003</v>
      </c>
      <c r="AP1428" s="39">
        <f>IF(ISBLANK(AO1429),"",Short3[[#This Row],[Adj Close]]/AO1429-1)</f>
        <v>1.3072206972731593E-2</v>
      </c>
      <c r="AT1428" s="40">
        <v>35093</v>
      </c>
      <c r="AU1428" s="42">
        <v>27.809443000000002</v>
      </c>
      <c r="AV1428" s="39">
        <f>IF(ISBLANK(AU1429),"",Short5[[#This Row],[Adj Close]]/AU1429-1)</f>
        <v>4.4218017864033232E-2</v>
      </c>
    </row>
    <row r="1429" spans="1:48" x14ac:dyDescent="0.25">
      <c r="A1429" s="40">
        <v>35086</v>
      </c>
      <c r="B1429" s="42">
        <v>621.61999500000002</v>
      </c>
      <c r="C1429" s="39">
        <f>IF(ISBLANK(B1430), "", GSPC[[#This Row],[Adj Close]]/B1430-1)</f>
        <v>1.6001140395176083E-2</v>
      </c>
      <c r="P1429" s="40">
        <v>35086</v>
      </c>
      <c r="Q1429" s="38">
        <v>1.105807</v>
      </c>
      <c r="R1429" s="39">
        <f>IF(ISBLANK(Q1430),"",Long4[[#This Row],[Adj Close]]/Q1430-1)</f>
        <v>-1.2048677156026311E-2</v>
      </c>
      <c r="AE1429" s="32">
        <v>35086</v>
      </c>
      <c r="AF1429" s="47">
        <v>3.6048870000000002</v>
      </c>
      <c r="AG1429" s="36">
        <f>IF(ISBLANK(AF1430),"",Short0[[#This Row],[Adj Close]]/AF1430-1)</f>
        <v>4.5226225359577876E-2</v>
      </c>
      <c r="AH1429" s="40">
        <v>35086</v>
      </c>
      <c r="AI1429" s="42">
        <v>0.98002699999999998</v>
      </c>
      <c r="AJ1429" s="39">
        <f>IF(ISBLANK(AH1430),"",Short1[[#This Row],[Adj Close]]/AH1430-1)</f>
        <v>-0.99997206228797852</v>
      </c>
      <c r="AN1429" s="40">
        <v>35086</v>
      </c>
      <c r="AO1429" s="42">
        <v>7.1328430000000003</v>
      </c>
      <c r="AP1429" s="39">
        <f>IF(ISBLANK(AO1430),"",Short3[[#This Row],[Adj Close]]/AO1430-1)</f>
        <v>-5.5555680607402347E-2</v>
      </c>
      <c r="AT1429" s="40">
        <v>35086</v>
      </c>
      <c r="AU1429" s="42">
        <v>26.631836</v>
      </c>
      <c r="AV1429" s="39">
        <f>IF(ISBLANK(AU1430),"",Short5[[#This Row],[Adj Close]]/AU1430-1)</f>
        <v>3.1578856035838765E-2</v>
      </c>
    </row>
    <row r="1430" spans="1:48" x14ac:dyDescent="0.25">
      <c r="A1430" s="40">
        <v>35079</v>
      </c>
      <c r="B1430" s="42">
        <v>611.830017</v>
      </c>
      <c r="C1430" s="39">
        <f>IF(ISBLANK(B1431), "", GSPC[[#This Row],[Adj Close]]/B1431-1)</f>
        <v>1.6649804810986213E-2</v>
      </c>
      <c r="P1430" s="40">
        <v>35079</v>
      </c>
      <c r="Q1430" s="38">
        <v>1.1192930000000001</v>
      </c>
      <c r="R1430" s="39">
        <f>IF(ISBLANK(Q1431),"",Long4[[#This Row],[Adj Close]]/Q1431-1)</f>
        <v>-1.580974840693472E-2</v>
      </c>
      <c r="AE1430" s="32">
        <v>35079</v>
      </c>
      <c r="AF1430" s="47">
        <v>3.448906</v>
      </c>
      <c r="AG1430" s="36">
        <f>IF(ISBLANK(AF1431),"",Short0[[#This Row],[Adj Close]]/AF1431-1)</f>
        <v>3.1087430764433766E-2</v>
      </c>
      <c r="AH1430" s="40">
        <v>35079</v>
      </c>
      <c r="AI1430" s="42">
        <v>0.95377599999999996</v>
      </c>
      <c r="AJ1430" s="39">
        <f>IF(ISBLANK(AH1431),"",Short1[[#This Row],[Adj Close]]/AH1431-1)</f>
        <v>-0.99997280520072995</v>
      </c>
      <c r="AN1430" s="40">
        <v>35079</v>
      </c>
      <c r="AO1430" s="42">
        <v>7.5524230000000001</v>
      </c>
      <c r="AP1430" s="39">
        <f>IF(ISBLANK(AO1431),"",Short3[[#This Row],[Adj Close]]/AO1431-1)</f>
        <v>-6.3583368525516604E-2</v>
      </c>
      <c r="AT1430" s="40">
        <v>35079</v>
      </c>
      <c r="AU1430" s="42">
        <v>25.816578</v>
      </c>
      <c r="AV1430" s="39">
        <f>IF(ISBLANK(AU1431),"",Short5[[#This Row],[Adj Close]]/AU1431-1)</f>
        <v>-9.5238237090007005E-2</v>
      </c>
    </row>
    <row r="1431" spans="1:48" x14ac:dyDescent="0.25">
      <c r="A1431" s="40">
        <v>35072</v>
      </c>
      <c r="B1431" s="42">
        <v>601.80999799999995</v>
      </c>
      <c r="C1431" s="39">
        <f>IF(ISBLANK(B1432), "", GSPC[[#This Row],[Adj Close]]/B1432-1)</f>
        <v>-2.4160502454101618E-2</v>
      </c>
      <c r="P1431" s="40">
        <v>35072</v>
      </c>
      <c r="Q1431" s="38">
        <v>1.137273</v>
      </c>
      <c r="R1431" s="39">
        <f>IF(ISBLANK(Q1432),"",Long4[[#This Row],[Adj Close]]/Q1432-1)</f>
        <v>-1.171922183532792E-2</v>
      </c>
      <c r="AE1431" s="32">
        <v>35072</v>
      </c>
      <c r="AF1431" s="47">
        <v>3.3449209999999998</v>
      </c>
      <c r="AG1431" s="36">
        <f>IF(ISBLANK(AF1432),"",Short0[[#This Row],[Adj Close]]/AF1432-1)</f>
        <v>-5.3921791849393275E-2</v>
      </c>
      <c r="AH1431" s="40">
        <v>35072</v>
      </c>
      <c r="AI1431" s="42">
        <v>0.94502600000000003</v>
      </c>
      <c r="AJ1431" s="39">
        <f>IF(ISBLANK(AH1432),"",Short1[[#This Row],[Adj Close]]/AH1432-1)</f>
        <v>-0.99997304930842723</v>
      </c>
      <c r="AN1431" s="40">
        <v>35072</v>
      </c>
      <c r="AO1431" s="42">
        <v>8.0652380000000008</v>
      </c>
      <c r="AP1431" s="39">
        <f>IF(ISBLANK(AO1432),"",Short3[[#This Row],[Adj Close]]/AO1432-1)</f>
        <v>1.1694796554995612E-2</v>
      </c>
      <c r="AT1431" s="40">
        <v>35072</v>
      </c>
      <c r="AU1431" s="42">
        <v>28.534116999999998</v>
      </c>
      <c r="AV1431" s="39">
        <f>IF(ISBLANK(AU1432),"",Short5[[#This Row],[Adj Close]]/AU1432-1)</f>
        <v>-1.8691487862779521E-2</v>
      </c>
    </row>
    <row r="1432" spans="1:48" x14ac:dyDescent="0.25">
      <c r="A1432" s="40">
        <v>35065</v>
      </c>
      <c r="B1432" s="42">
        <v>616.71002199999998</v>
      </c>
      <c r="C1432" s="39">
        <f>IF(ISBLANK(B1433), "", GSPC[[#This Row],[Adj Close]]/B1433-1)</f>
        <v>1.2664247704528009E-3</v>
      </c>
      <c r="P1432" s="40">
        <v>35065</v>
      </c>
      <c r="Q1432" s="38">
        <v>1.1507590000000001</v>
      </c>
      <c r="R1432" s="39">
        <f>IF(ISBLANK(Q1433),"",Long4[[#This Row],[Adj Close]]/Q1433-1)</f>
        <v>3.9214352016638809E-3</v>
      </c>
      <c r="AE1432" s="32">
        <v>35065</v>
      </c>
      <c r="AF1432" s="47">
        <v>3.5355650000000001</v>
      </c>
      <c r="AG1432" s="36">
        <f>IF(ISBLANK(AF1433),"",Short0[[#This Row],[Adj Close]]/AF1433-1)</f>
        <v>1.4926071508846173E-2</v>
      </c>
      <c r="AH1432" s="40">
        <v>35065</v>
      </c>
      <c r="AI1432" s="42">
        <v>1.09378</v>
      </c>
      <c r="AJ1432" s="39">
        <f>IF(ISBLANK(AH1433),"",Short1[[#This Row],[Adj Close]]/AH1433-1)</f>
        <v>-0.99996880084431516</v>
      </c>
      <c r="AN1432" s="40">
        <v>35065</v>
      </c>
      <c r="AO1432" s="42">
        <v>7.9720069999999996</v>
      </c>
      <c r="AP1432" s="39">
        <f>IF(ISBLANK(AO1433),"",Short3[[#This Row],[Adj Close]]/AO1433-1)</f>
        <v>-8.8865481941391544E-2</v>
      </c>
      <c r="AT1432" s="40">
        <v>35065</v>
      </c>
      <c r="AU1432" s="42">
        <v>29.077621000000001</v>
      </c>
      <c r="AV1432" s="39">
        <f>IF(ISBLANK(AU1433),"",Short5[[#This Row],[Adj Close]]/AU1433-1)</f>
        <v>-1.5337441802629748E-2</v>
      </c>
    </row>
    <row r="1433" spans="1:48" x14ac:dyDescent="0.25">
      <c r="A1433" s="40">
        <v>35058</v>
      </c>
      <c r="B1433" s="42">
        <v>615.92999299999997</v>
      </c>
      <c r="C1433" s="39">
        <f>IF(ISBLANK(B1434), "", GSPC[[#This Row],[Adj Close]]/B1434-1)</f>
        <v>6.5037681541870729E-3</v>
      </c>
      <c r="P1433" s="40">
        <v>35058</v>
      </c>
      <c r="Q1433" s="38">
        <v>1.1462639999999999</v>
      </c>
      <c r="R1433" s="39">
        <f>IF(ISBLANK(Q1434),"",Long4[[#This Row],[Adj Close]]/Q1434-1)</f>
        <v>3.9377526783024308E-3</v>
      </c>
      <c r="AE1433" s="32">
        <v>35058</v>
      </c>
      <c r="AF1433" s="47">
        <v>3.4835690000000001</v>
      </c>
      <c r="AG1433" s="36">
        <f>IF(ISBLANK(AF1434),"",Short0[[#This Row],[Adj Close]]/AF1434-1)</f>
        <v>2.0304342541323184E-2</v>
      </c>
      <c r="AH1433" s="40">
        <v>35058</v>
      </c>
      <c r="AI1433" s="42">
        <v>1.137532</v>
      </c>
      <c r="AJ1433" s="39">
        <f>IF(ISBLANK(AH1434),"",Short1[[#This Row],[Adj Close]]/AH1434-1)</f>
        <v>-0.99996754637528174</v>
      </c>
      <c r="AN1433" s="40">
        <v>35058</v>
      </c>
      <c r="AO1433" s="42">
        <v>8.7495390000000004</v>
      </c>
      <c r="AP1433" s="39">
        <f>IF(ISBLANK(AO1434),"",Short3[[#This Row],[Adj Close]]/AO1434-1)</f>
        <v>2.7321619684284482E-2</v>
      </c>
      <c r="AT1433" s="40">
        <v>35058</v>
      </c>
      <c r="AU1433" s="42">
        <v>29.530543999999999</v>
      </c>
      <c r="AV1433" s="39">
        <f>IF(ISBLANK(AU1434),"",Short5[[#This Row],[Adj Close]]/AU1434-1)</f>
        <v>6.1889085660579379E-2</v>
      </c>
    </row>
    <row r="1434" spans="1:48" x14ac:dyDescent="0.25">
      <c r="A1434" s="40">
        <v>35051</v>
      </c>
      <c r="B1434" s="42">
        <v>611.95001200000002</v>
      </c>
      <c r="C1434" s="39">
        <f>IF(ISBLANK(B1435), "", GSPC[[#This Row],[Adj Close]]/B1435-1)</f>
        <v>-7.1227160458295913E-3</v>
      </c>
      <c r="P1434" s="40">
        <v>35051</v>
      </c>
      <c r="Q1434" s="38">
        <v>1.1417679999999999</v>
      </c>
      <c r="R1434" s="39">
        <f>IF(ISBLANK(Q1435),"",Long4[[#This Row],[Adj Close]]/Q1435-1)</f>
        <v>3.4121158052522471E-2</v>
      </c>
      <c r="AE1434" s="32">
        <v>35051</v>
      </c>
      <c r="AF1434" s="47">
        <v>3.4142450000000002</v>
      </c>
      <c r="AG1434" s="36">
        <f>IF(ISBLANK(AF1435),"",Short0[[#This Row],[Adj Close]]/AF1435-1)</f>
        <v>3.1412628792714559E-2</v>
      </c>
      <c r="AH1434" s="40">
        <v>35051</v>
      </c>
      <c r="AI1434" s="42">
        <v>1.1812819999999999</v>
      </c>
      <c r="AJ1434" s="39">
        <f>IF(ISBLANK(AH1435),"",Short1[[#This Row],[Adj Close]]/AH1435-1)</f>
        <v>-0.99996629146216187</v>
      </c>
      <c r="AN1434" s="40">
        <v>35051</v>
      </c>
      <c r="AO1434" s="42">
        <v>8.516845</v>
      </c>
      <c r="AP1434" s="39">
        <f>IF(ISBLANK(AO1435),"",Short3[[#This Row],[Adj Close]]/AO1435-1)</f>
        <v>-1.6128531047503114E-2</v>
      </c>
      <c r="AT1434" s="40">
        <v>35051</v>
      </c>
      <c r="AU1434" s="42">
        <v>27.809443000000002</v>
      </c>
      <c r="AV1434" s="39">
        <f>IF(ISBLANK(AU1435),"",Short5[[#This Row],[Adj Close]]/AU1435-1)</f>
        <v>2.5423792248002286E-2</v>
      </c>
    </row>
    <row r="1435" spans="1:48" x14ac:dyDescent="0.25">
      <c r="A1435" s="40">
        <v>35044</v>
      </c>
      <c r="B1435" s="42">
        <v>616.34002699999996</v>
      </c>
      <c r="C1435" s="39">
        <f>IF(ISBLANK(B1436), "", GSPC[[#This Row],[Adj Close]]/B1436-1)</f>
        <v>-1.8461375865174157E-3</v>
      </c>
      <c r="P1435" s="40">
        <v>35044</v>
      </c>
      <c r="Q1435" s="38">
        <v>1.104095</v>
      </c>
      <c r="R1435" s="39">
        <f>IF(ISBLANK(Q1436),"",Long4[[#This Row],[Adj Close]]/Q1436-1)</f>
        <v>1.2243981150411587E-2</v>
      </c>
      <c r="AE1435" s="32">
        <v>35044</v>
      </c>
      <c r="AF1435" s="47">
        <v>3.3102610000000001</v>
      </c>
      <c r="AG1435" s="36">
        <f>IF(ISBLANK(AF1436),"",Short0[[#This Row],[Adj Close]]/AF1436-1)</f>
        <v>-2.5509329938879888E-2</v>
      </c>
      <c r="AH1435" s="40">
        <v>35044</v>
      </c>
      <c r="AI1435" s="42">
        <v>1.1987829999999999</v>
      </c>
      <c r="AJ1435" s="39">
        <f>IF(ISBLANK(AH1436),"",Short1[[#This Row],[Adj Close]]/AH1436-1)</f>
        <v>-0.99996578522704571</v>
      </c>
      <c r="AN1435" s="40">
        <v>35044</v>
      </c>
      <c r="AO1435" s="42">
        <v>8.6564610000000002</v>
      </c>
      <c r="AP1435" s="39">
        <f>IF(ISBLANK(AO1436),"",Short3[[#This Row],[Adj Close]]/AO1436-1)</f>
        <v>-4.6153844458631799E-2</v>
      </c>
      <c r="AT1435" s="40">
        <v>35044</v>
      </c>
      <c r="AU1435" s="42">
        <v>27.119951</v>
      </c>
      <c r="AV1435" s="39">
        <f>IF(ISBLANK(AU1436),"",Short5[[#This Row],[Adj Close]]/AU1436-1)</f>
        <v>-5.0632665905654517E-2</v>
      </c>
    </row>
    <row r="1436" spans="1:48" x14ac:dyDescent="0.25">
      <c r="A1436" s="40">
        <v>35037</v>
      </c>
      <c r="B1436" s="42">
        <v>617.47997999999995</v>
      </c>
      <c r="C1436" s="39">
        <f>IF(ISBLANK(B1437), "", GSPC[[#This Row],[Adj Close]]/B1437-1)</f>
        <v>1.7298758354435284E-2</v>
      </c>
      <c r="P1436" s="40">
        <v>35037</v>
      </c>
      <c r="Q1436" s="38">
        <v>1.09074</v>
      </c>
      <c r="R1436" s="39">
        <f>IF(ISBLANK(Q1437),"",Long4[[#This Row],[Adj Close]]/Q1437-1)</f>
        <v>0</v>
      </c>
      <c r="AE1436" s="32">
        <v>35037</v>
      </c>
      <c r="AF1436" s="47">
        <v>3.3969140000000002</v>
      </c>
      <c r="AG1436" s="36">
        <f>IF(ISBLANK(AF1437),"",Short0[[#This Row],[Adj Close]]/AF1437-1)</f>
        <v>0.10734438597715101</v>
      </c>
      <c r="AH1436" s="40">
        <v>35037</v>
      </c>
      <c r="AI1436" s="42">
        <v>1.3912869999999999</v>
      </c>
      <c r="AJ1436" s="39">
        <f>IF(ISBLANK(AH1437),"",Short1[[#This Row],[Adj Close]]/AH1437-1)</f>
        <v>-0.99996028298601203</v>
      </c>
      <c r="AN1436" s="40">
        <v>35037</v>
      </c>
      <c r="AO1436" s="42">
        <v>9.0753219999999999</v>
      </c>
      <c r="AP1436" s="39">
        <f>IF(ISBLANK(AO1437),"",Short3[[#This Row],[Adj Close]]/AO1437-1)</f>
        <v>4.2780880156267909E-2</v>
      </c>
      <c r="AT1436" s="40">
        <v>35037</v>
      </c>
      <c r="AU1436" s="42">
        <v>28.566341000000001</v>
      </c>
      <c r="AV1436" s="39">
        <f>IF(ISBLANK(AU1437),"",Short5[[#This Row],[Adj Close]]/AU1437-1)</f>
        <v>1.6076770466672219E-2</v>
      </c>
    </row>
    <row r="1437" spans="1:48" x14ac:dyDescent="0.25">
      <c r="A1437" s="40">
        <v>35030</v>
      </c>
      <c r="B1437" s="42">
        <v>606.97997999999995</v>
      </c>
      <c r="C1437" s="39">
        <f>IF(ISBLANK(B1438), "", GSPC[[#This Row],[Adj Close]]/B1438-1)</f>
        <v>1.1683933094711385E-2</v>
      </c>
      <c r="P1437" s="40">
        <v>35030</v>
      </c>
      <c r="Q1437" s="38">
        <v>1.09074</v>
      </c>
      <c r="R1437" s="39">
        <f>IF(ISBLANK(Q1438),"",Long4[[#This Row],[Adj Close]]/Q1438-1)</f>
        <v>4.0992849955858723E-3</v>
      </c>
      <c r="AE1437" s="32">
        <v>35030</v>
      </c>
      <c r="AF1437" s="47">
        <v>3.0676220000000001</v>
      </c>
      <c r="AG1437" s="36">
        <f>IF(ISBLANK(AF1438),"",Short0[[#This Row],[Adj Close]]/AF1438-1)</f>
        <v>1.1429439982169276E-2</v>
      </c>
      <c r="AH1437" s="40">
        <v>35030</v>
      </c>
      <c r="AI1437" s="42">
        <v>1.4262889999999999</v>
      </c>
      <c r="AJ1437" s="39">
        <f>IF(ISBLANK(AH1438),"",Short1[[#This Row],[Adj Close]]/AH1438-1)</f>
        <v>-0.9999592756474317</v>
      </c>
      <c r="AN1437" s="40">
        <v>35030</v>
      </c>
      <c r="AO1437" s="42">
        <v>8.7029999999999994</v>
      </c>
      <c r="AP1437" s="39">
        <f>IF(ISBLANK(AO1438),"",Short3[[#This Row],[Adj Close]]/AO1438-1)</f>
        <v>7.471259187014434E-2</v>
      </c>
      <c r="AT1437" s="40">
        <v>35030</v>
      </c>
      <c r="AU1437" s="42">
        <v>28.114353000000001</v>
      </c>
      <c r="AV1437" s="39">
        <f>IF(ISBLANK(AU1438),"",Short5[[#This Row],[Adj Close]]/AU1438-1)</f>
        <v>1.3029009509035516E-2</v>
      </c>
    </row>
    <row r="1438" spans="1:48" x14ac:dyDescent="0.25">
      <c r="A1438" s="40">
        <v>35023</v>
      </c>
      <c r="B1438" s="42">
        <v>599.96997099999999</v>
      </c>
      <c r="C1438" s="39">
        <f>IF(ISBLANK(B1439), "", GSPC[[#This Row],[Adj Close]]/B1439-1)</f>
        <v>-1.6670721554667978E-4</v>
      </c>
      <c r="P1438" s="40">
        <v>35023</v>
      </c>
      <c r="Q1438" s="38">
        <v>1.086287</v>
      </c>
      <c r="R1438" s="39">
        <f>IF(ISBLANK(Q1439),"",Long4[[#This Row],[Adj Close]]/Q1439-1)</f>
        <v>4.1152301413800441E-3</v>
      </c>
      <c r="AE1438" s="32">
        <v>35023</v>
      </c>
      <c r="AF1438" s="47">
        <v>3.0329570000000001</v>
      </c>
      <c r="AG1438" s="36">
        <f>IF(ISBLANK(AF1439),"",Short0[[#This Row],[Adj Close]]/AF1439-1)</f>
        <v>2.3390869658375557E-2</v>
      </c>
      <c r="AH1438" s="40">
        <v>35023</v>
      </c>
      <c r="AI1438" s="42">
        <v>1.6275440000000001</v>
      </c>
      <c r="AJ1438" s="39">
        <f>IF(ISBLANK(AH1439),"",Short1[[#This Row],[Adj Close]]/AH1439-1)</f>
        <v>-0.99995351999086135</v>
      </c>
      <c r="AN1438" s="40">
        <v>35023</v>
      </c>
      <c r="AO1438" s="42">
        <v>8.0979790000000005</v>
      </c>
      <c r="AP1438" s="39">
        <f>IF(ISBLANK(AO1439),"",Short3[[#This Row],[Adj Close]]/AO1439-1)</f>
        <v>1.754305061403949E-2</v>
      </c>
      <c r="AT1438" s="40">
        <v>35023</v>
      </c>
      <c r="AU1438" s="42">
        <v>27.752762000000001</v>
      </c>
      <c r="AV1438" s="39">
        <f>IF(ISBLANK(AU1439),"",Short5[[#This Row],[Adj Close]]/AU1439-1)</f>
        <v>6.0449502542017086E-2</v>
      </c>
    </row>
    <row r="1439" spans="1:48" x14ac:dyDescent="0.25">
      <c r="A1439" s="40">
        <v>35016</v>
      </c>
      <c r="B1439" s="42">
        <v>600.07000700000003</v>
      </c>
      <c r="C1439" s="39">
        <f>IF(ISBLANK(B1440), "", GSPC[[#This Row],[Adj Close]]/B1440-1)</f>
        <v>1.2400520244997937E-2</v>
      </c>
      <c r="P1439" s="40">
        <v>35016</v>
      </c>
      <c r="Q1439" s="38">
        <v>1.0818350000000001</v>
      </c>
      <c r="R1439" s="39">
        <f>IF(ISBLANK(Q1440),"",Long4[[#This Row],[Adj Close]]/Q1440-1)</f>
        <v>-8.1641821148944471E-3</v>
      </c>
      <c r="AE1439" s="32">
        <v>35016</v>
      </c>
      <c r="AF1439" s="47">
        <v>2.963635</v>
      </c>
      <c r="AG1439" s="36">
        <f>IF(ISBLANK(AF1440),"",Short0[[#This Row],[Adj Close]]/AF1440-1)</f>
        <v>-5.5248321137820078E-2</v>
      </c>
      <c r="AH1439" s="40">
        <v>35016</v>
      </c>
      <c r="AI1439" s="42">
        <v>1.5225420000000001</v>
      </c>
      <c r="AJ1439" s="39">
        <f>IF(ISBLANK(AH1440),"",Short1[[#This Row],[Adj Close]]/AH1440-1)</f>
        <v>-0.99995650998314722</v>
      </c>
      <c r="AN1439" s="40">
        <v>35016</v>
      </c>
      <c r="AO1439" s="42">
        <v>7.9583649999999997</v>
      </c>
      <c r="AP1439" s="39">
        <f>IF(ISBLANK(AO1440),"",Short3[[#This Row],[Adj Close]]/AO1440-1)</f>
        <v>5.8828429005155503E-3</v>
      </c>
      <c r="AT1439" s="40">
        <v>35016</v>
      </c>
      <c r="AU1439" s="42">
        <v>26.170753000000001</v>
      </c>
      <c r="AV1439" s="39">
        <f>IF(ISBLANK(AU1440),"",Short5[[#This Row],[Adj Close]]/AU1440-1)</f>
        <v>-3.015084222509079E-2</v>
      </c>
    </row>
    <row r="1440" spans="1:48" x14ac:dyDescent="0.25">
      <c r="A1440" s="40">
        <v>35009</v>
      </c>
      <c r="B1440" s="42">
        <v>592.71997099999999</v>
      </c>
      <c r="C1440" s="39">
        <f>IF(ISBLANK(B1441), "", GSPC[[#This Row],[Adj Close]]/B1441-1)</f>
        <v>3.640489653244261E-3</v>
      </c>
      <c r="P1440" s="40">
        <v>35009</v>
      </c>
      <c r="Q1440" s="38">
        <v>1.09074</v>
      </c>
      <c r="R1440" s="39">
        <f>IF(ISBLANK(Q1441),"",Long4[[#This Row],[Adj Close]]/Q1441-1)</f>
        <v>1.6597510373443924E-2</v>
      </c>
      <c r="AE1440" s="32">
        <v>35009</v>
      </c>
      <c r="AF1440" s="47">
        <v>3.136946</v>
      </c>
      <c r="AG1440" s="36">
        <f>IF(ISBLANK(AF1441),"",Short0[[#This Row],[Adj Close]]/AF1441-1)</f>
        <v>-4.4004543592109924E-3</v>
      </c>
      <c r="AH1440" s="40">
        <v>35009</v>
      </c>
      <c r="AI1440" s="42">
        <v>1.557542</v>
      </c>
      <c r="AJ1440" s="39">
        <f>IF(ISBLANK(AH1441),"",Short1[[#This Row],[Adj Close]]/AH1441-1)</f>
        <v>-0.99995550134278044</v>
      </c>
      <c r="AN1440" s="40">
        <v>35009</v>
      </c>
      <c r="AO1440" s="42">
        <v>7.9118209999999998</v>
      </c>
      <c r="AP1440" s="39">
        <f>IF(ISBLANK(AO1441),"",Short3[[#This Row],[Adj Close]]/AO1441-1)</f>
        <v>7.5949442831344971E-2</v>
      </c>
      <c r="AT1440" s="40">
        <v>35009</v>
      </c>
      <c r="AU1440" s="42">
        <v>26.984354</v>
      </c>
      <c r="AV1440" s="39">
        <f>IF(ISBLANK(AU1441),"",Short5[[#This Row],[Adj Close]]/AU1441-1)</f>
        <v>3.6457999650011619E-2</v>
      </c>
    </row>
    <row r="1441" spans="1:48" x14ac:dyDescent="0.25">
      <c r="A1441" s="40">
        <v>35002</v>
      </c>
      <c r="B1441" s="42">
        <v>590.57000700000003</v>
      </c>
      <c r="C1441" s="39">
        <f>IF(ISBLANK(B1442), "", GSPC[[#This Row],[Adj Close]]/B1442-1)</f>
        <v>1.8751069130562792E-2</v>
      </c>
      <c r="P1441" s="40">
        <v>35002</v>
      </c>
      <c r="Q1441" s="38">
        <v>1.072932</v>
      </c>
      <c r="R1441" s="39">
        <f>IF(ISBLANK(Q1442),"",Long4[[#This Row],[Adj Close]]/Q1442-1)</f>
        <v>3.4334763948497882E-2</v>
      </c>
      <c r="AE1441" s="32">
        <v>35002</v>
      </c>
      <c r="AF1441" s="47">
        <v>3.150811</v>
      </c>
      <c r="AG1441" s="36">
        <f>IF(ISBLANK(AF1442),"",Short0[[#This Row],[Adj Close]]/AF1442-1)</f>
        <v>2.2471713218259692E-2</v>
      </c>
      <c r="AH1441" s="40">
        <v>35002</v>
      </c>
      <c r="AI1441" s="42">
        <v>1.6275440000000001</v>
      </c>
      <c r="AJ1441" s="39">
        <f>IF(ISBLANK(AH1442),"",Short1[[#This Row],[Adj Close]]/AH1442-1)</f>
        <v>-0.9999534920988713</v>
      </c>
      <c r="AN1441" s="40">
        <v>35002</v>
      </c>
      <c r="AO1441" s="42">
        <v>7.3533390000000001</v>
      </c>
      <c r="AP1441" s="39">
        <f>IF(ISBLANK(AO1442),"",Short3[[#This Row],[Adj Close]]/AO1442-1)</f>
        <v>3.2679941415353575E-2</v>
      </c>
      <c r="AT1441" s="40">
        <v>35002</v>
      </c>
      <c r="AU1441" s="42">
        <v>26.035164000000002</v>
      </c>
      <c r="AV1441" s="39">
        <f>IF(ISBLANK(AU1442),"",Short5[[#This Row],[Adj Close]]/AU1442-1)</f>
        <v>5.1094964772088858E-2</v>
      </c>
    </row>
    <row r="1442" spans="1:48" x14ac:dyDescent="0.25">
      <c r="A1442" s="40">
        <v>34995</v>
      </c>
      <c r="B1442" s="42">
        <v>579.70001200000002</v>
      </c>
      <c r="C1442" s="39">
        <f>IF(ISBLANK(B1443), "", GSPC[[#This Row],[Adj Close]]/B1443-1)</f>
        <v>-1.3209426530134127E-2</v>
      </c>
      <c r="P1442" s="40">
        <v>34995</v>
      </c>
      <c r="Q1442" s="38">
        <v>1.0373159999999999</v>
      </c>
      <c r="R1442" s="39">
        <f>IF(ISBLANK(Q1443),"",Long4[[#This Row],[Adj Close]]/Q1443-1)</f>
        <v>-8.5096906097099634E-3</v>
      </c>
      <c r="AE1442" s="32">
        <v>34995</v>
      </c>
      <c r="AF1442" s="47">
        <v>3.0815630000000001</v>
      </c>
      <c r="AG1442" s="36">
        <f>IF(ISBLANK(AF1443),"",Short0[[#This Row],[Adj Close]]/AF1443-1)</f>
        <v>-3.2608722950327684E-2</v>
      </c>
      <c r="AH1442" s="40">
        <v>34995</v>
      </c>
      <c r="AI1442" s="42">
        <v>1.5312920000000001</v>
      </c>
      <c r="AJ1442" s="39">
        <f>IF(ISBLANK(AH1443),"",Short1[[#This Row],[Adj Close]]/AH1443-1)</f>
        <v>-0.99995623379444376</v>
      </c>
      <c r="AN1442" s="40">
        <v>34995</v>
      </c>
      <c r="AO1442" s="42">
        <v>7.1206370000000003</v>
      </c>
      <c r="AP1442" s="39">
        <f>IF(ISBLANK(AO1443),"",Short3[[#This Row],[Adj Close]]/AO1443-1)</f>
        <v>1.9999659075559117E-2</v>
      </c>
      <c r="AT1442" s="40">
        <v>34995</v>
      </c>
      <c r="AU1442" s="42">
        <v>24.769563999999999</v>
      </c>
      <c r="AV1442" s="39">
        <f>IF(ISBLANK(AU1443),"",Short5[[#This Row],[Adj Close]]/AU1443-1)</f>
        <v>-3.5210715714088292E-2</v>
      </c>
    </row>
    <row r="1443" spans="1:48" x14ac:dyDescent="0.25">
      <c r="A1443" s="40">
        <v>34988</v>
      </c>
      <c r="B1443" s="42">
        <v>587.46002199999998</v>
      </c>
      <c r="C1443" s="39">
        <f>IF(ISBLANK(B1444), "", GSPC[[#This Row],[Adj Close]]/B1444-1)</f>
        <v>5.0641950384944234E-3</v>
      </c>
      <c r="P1443" s="40">
        <v>34988</v>
      </c>
      <c r="Q1443" s="38">
        <v>1.046219</v>
      </c>
      <c r="R1443" s="39">
        <f>IF(ISBLANK(Q1444),"",Long4[[#This Row],[Adj Close]]/Q1444-1)</f>
        <v>-4.0817243339384301E-2</v>
      </c>
      <c r="AE1443" s="32">
        <v>34988</v>
      </c>
      <c r="AF1443" s="47">
        <v>3.1854360000000002</v>
      </c>
      <c r="AG1443" s="36">
        <f>IF(ISBLANK(AF1444),"",Short0[[#This Row],[Adj Close]]/AF1444-1)</f>
        <v>0</v>
      </c>
      <c r="AH1443" s="40">
        <v>34988</v>
      </c>
      <c r="AI1443" s="42">
        <v>1.6450450000000001</v>
      </c>
      <c r="AJ1443" s="39">
        <f>IF(ISBLANK(AH1444),"",Short1[[#This Row],[Adj Close]]/AH1444-1)</f>
        <v>-0.99995297318544352</v>
      </c>
      <c r="AN1443" s="40">
        <v>34988</v>
      </c>
      <c r="AO1443" s="42">
        <v>6.9810189999999999</v>
      </c>
      <c r="AP1443" s="39">
        <f>IF(ISBLANK(AO1444),"",Short3[[#This Row],[Adj Close]]/AO1444-1)</f>
        <v>-3.8461570246795529E-2</v>
      </c>
      <c r="AT1443" s="40">
        <v>34988</v>
      </c>
      <c r="AU1443" s="42">
        <v>25.673548</v>
      </c>
      <c r="AV1443" s="39">
        <f>IF(ISBLANK(AU1444),"",Short5[[#This Row],[Adj Close]]/AU1444-1)</f>
        <v>0</v>
      </c>
    </row>
    <row r="1444" spans="1:48" x14ac:dyDescent="0.25">
      <c r="A1444" s="40">
        <v>34981</v>
      </c>
      <c r="B1444" s="42">
        <v>584.5</v>
      </c>
      <c r="C1444" s="39">
        <f>IF(ISBLANK(B1445), "", GSPC[[#This Row],[Adj Close]]/B1445-1)</f>
        <v>3.4507202432783046E-3</v>
      </c>
      <c r="P1444" s="40">
        <v>34981</v>
      </c>
      <c r="Q1444" s="38">
        <v>1.09074</v>
      </c>
      <c r="R1444" s="39">
        <f>IF(ISBLANK(Q1445),"",Long4[[#This Row],[Adj Close]]/Q1445-1)</f>
        <v>-8.0962639693062943E-3</v>
      </c>
      <c r="AE1444" s="32">
        <v>34981</v>
      </c>
      <c r="AF1444" s="47">
        <v>3.1854360000000002</v>
      </c>
      <c r="AG1444" s="36">
        <f>IF(ISBLANK(AF1445),"",Short0[[#This Row],[Adj Close]]/AF1445-1)</f>
        <v>0</v>
      </c>
      <c r="AH1444" s="40">
        <v>34981</v>
      </c>
      <c r="AI1444" s="42">
        <v>1.7325470000000001</v>
      </c>
      <c r="AJ1444" s="39">
        <f>IF(ISBLANK(AH1445),"",Short1[[#This Row],[Adj Close]]/AH1445-1)</f>
        <v>-0.99995046185737979</v>
      </c>
      <c r="AN1444" s="40">
        <v>34981</v>
      </c>
      <c r="AO1444" s="42">
        <v>7.2602599999999997</v>
      </c>
      <c r="AP1444" s="39">
        <f>IF(ISBLANK(AO1445),"",Short3[[#This Row],[Adj Close]]/AO1445-1)</f>
        <v>1.2986835409905195E-2</v>
      </c>
      <c r="AT1444" s="40">
        <v>34981</v>
      </c>
      <c r="AU1444" s="42">
        <v>25.673548</v>
      </c>
      <c r="AV1444" s="39">
        <f>IF(ISBLANK(AU1445),"",Short5[[#This Row],[Adj Close]]/AU1445-1)</f>
        <v>9.8645643141168415E-2</v>
      </c>
    </row>
    <row r="1445" spans="1:48" x14ac:dyDescent="0.25">
      <c r="A1445" s="40">
        <v>34974</v>
      </c>
      <c r="B1445" s="42">
        <v>582.48999000000003</v>
      </c>
      <c r="C1445" s="39">
        <f>IF(ISBLANK(B1446), "", GSPC[[#This Row],[Adj Close]]/B1446-1)</f>
        <v>-3.2853357894355728E-3</v>
      </c>
      <c r="P1445" s="40">
        <v>34974</v>
      </c>
      <c r="Q1445" s="38">
        <v>1.0996429999999999</v>
      </c>
      <c r="R1445" s="39">
        <f>IF(ISBLANK(Q1446),"",Long4[[#This Row],[Adj Close]]/Q1446-1)</f>
        <v>-1.5937149873104128E-2</v>
      </c>
      <c r="AE1445" s="32">
        <v>34974</v>
      </c>
      <c r="AF1445" s="47">
        <v>3.1854360000000002</v>
      </c>
      <c r="AG1445" s="36">
        <f>IF(ISBLANK(AF1446),"",Short0[[#This Row],[Adj Close]]/AF1446-1)</f>
        <v>5.7471432261045896E-2</v>
      </c>
      <c r="AH1445" s="40">
        <v>34974</v>
      </c>
      <c r="AI1445" s="42">
        <v>1.6625460000000001</v>
      </c>
      <c r="AJ1445" s="39">
        <f>IF(ISBLANK(AH1446),"",Short1[[#This Row],[Adj Close]]/AH1446-1)</f>
        <v>-0.99995245385649323</v>
      </c>
      <c r="AN1445" s="40">
        <v>34974</v>
      </c>
      <c r="AO1445" s="42">
        <v>7.1671810000000002</v>
      </c>
      <c r="AP1445" s="39">
        <f>IF(ISBLANK(AO1446),"",Short3[[#This Row],[Adj Close]]/AO1446-1)</f>
        <v>-4.1607518036097746E-2</v>
      </c>
      <c r="AT1445" s="40">
        <v>34974</v>
      </c>
      <c r="AU1445" s="42">
        <v>23.368361</v>
      </c>
      <c r="AV1445" s="39">
        <f>IF(ISBLANK(AU1446),"",Short5[[#This Row],[Adj Close]]/AU1446-1)</f>
        <v>1.9723899444593407E-2</v>
      </c>
    </row>
    <row r="1446" spans="1:48" x14ac:dyDescent="0.25">
      <c r="A1446" s="40">
        <v>34967</v>
      </c>
      <c r="B1446" s="42">
        <v>584.40997300000004</v>
      </c>
      <c r="C1446" s="39">
        <f>IF(ISBLANK(B1447), "", GSPC[[#This Row],[Adj Close]]/B1447-1)</f>
        <v>4.6069363659064777E-3</v>
      </c>
      <c r="P1446" s="40">
        <v>34967</v>
      </c>
      <c r="Q1446" s="38">
        <v>1.1174519999999999</v>
      </c>
      <c r="R1446" s="39">
        <f>IF(ISBLANK(Q1447),"",Long4[[#This Row],[Adj Close]]/Q1447-1)</f>
        <v>4.0009020672973072E-3</v>
      </c>
      <c r="AE1446" s="32">
        <v>34967</v>
      </c>
      <c r="AF1446" s="47">
        <v>3.0123139999999999</v>
      </c>
      <c r="AG1446" s="36">
        <f>IF(ISBLANK(AF1447),"",Short0[[#This Row],[Adj Close]]/AF1447-1)</f>
        <v>6.0974677681525868E-2</v>
      </c>
      <c r="AH1446" s="40">
        <v>34967</v>
      </c>
      <c r="AI1446" s="42">
        <v>1.83755</v>
      </c>
      <c r="AJ1446" s="39">
        <f>IF(ISBLANK(AH1447),"",Short1[[#This Row],[Adj Close]]/AH1447-1)</f>
        <v>-0.9999474385011442</v>
      </c>
      <c r="AN1446" s="40">
        <v>34967</v>
      </c>
      <c r="AO1446" s="42">
        <v>7.4783359999999997</v>
      </c>
      <c r="AP1446" s="39">
        <f>IF(ISBLANK(AO1447),"",Short3[[#This Row],[Adj Close]]/AO1447-1)</f>
        <v>-3.59282988740669E-2</v>
      </c>
      <c r="AT1446" s="40">
        <v>34967</v>
      </c>
      <c r="AU1446" s="42">
        <v>22.916360999999998</v>
      </c>
      <c r="AV1446" s="39">
        <f>IF(ISBLANK(AU1447),"",Short5[[#This Row],[Adj Close]]/AU1447-1)</f>
        <v>-4.3396297063599376E-2</v>
      </c>
    </row>
    <row r="1447" spans="1:48" x14ac:dyDescent="0.25">
      <c r="A1447" s="40">
        <v>34960</v>
      </c>
      <c r="B1447" s="42">
        <v>581.72997999999995</v>
      </c>
      <c r="C1447" s="39">
        <f>IF(ISBLANK(B1448), "", GSPC[[#This Row],[Adj Close]]/B1448-1)</f>
        <v>-2.7770567697769089E-3</v>
      </c>
      <c r="P1447" s="40">
        <v>34960</v>
      </c>
      <c r="Q1447" s="38">
        <v>1.1129990000000001</v>
      </c>
      <c r="R1447" s="39">
        <f>IF(ISBLANK(Q1448),"",Long4[[#This Row],[Adj Close]]/Q1448-1)</f>
        <v>1.8036550563442111E-2</v>
      </c>
      <c r="AE1447" s="32">
        <v>34960</v>
      </c>
      <c r="AF1447" s="47">
        <v>2.8391950000000001</v>
      </c>
      <c r="AG1447" s="36">
        <f>IF(ISBLANK(AF1448),"",Short0[[#This Row],[Adj Close]]/AF1448-1)</f>
        <v>1.2347004011671103E-2</v>
      </c>
      <c r="AH1447" s="40">
        <v>34960</v>
      </c>
      <c r="AI1447" s="42">
        <v>1.9250529999999999</v>
      </c>
      <c r="AJ1447" s="39">
        <f>IF(ISBLANK(AH1448),"",Short1[[#This Row],[Adj Close]]/AH1448-1)</f>
        <v>-0.99994492452722228</v>
      </c>
      <c r="AN1447" s="40">
        <v>34960</v>
      </c>
      <c r="AO1447" s="42">
        <v>7.7570329999999998</v>
      </c>
      <c r="AP1447" s="39">
        <f>IF(ISBLANK(AO1448),"",Short3[[#This Row],[Adj Close]]/AO1448-1)</f>
        <v>-0.10215056999364558</v>
      </c>
      <c r="AT1447" s="40">
        <v>34960</v>
      </c>
      <c r="AU1447" s="42">
        <v>23.955960999999999</v>
      </c>
      <c r="AV1447" s="39">
        <f>IF(ISBLANK(AU1448),"",Short5[[#This Row],[Adj Close]]/AU1448-1)</f>
        <v>1.4961168859588314E-2</v>
      </c>
    </row>
    <row r="1448" spans="1:48" x14ac:dyDescent="0.25">
      <c r="A1448" s="40">
        <v>34953</v>
      </c>
      <c r="B1448" s="42">
        <v>583.34997599999997</v>
      </c>
      <c r="C1448" s="39">
        <f>IF(ISBLANK(B1449), "", GSPC[[#This Row],[Adj Close]]/B1449-1)</f>
        <v>1.8631667127229301E-2</v>
      </c>
      <c r="P1448" s="40">
        <v>34953</v>
      </c>
      <c r="Q1448" s="38">
        <v>1.09328</v>
      </c>
      <c r="R1448" s="39">
        <f>IF(ISBLANK(Q1449),"",Long4[[#This Row],[Adj Close]]/Q1449-1)</f>
        <v>2.0576193152222144E-2</v>
      </c>
      <c r="AE1448" s="32">
        <v>34953</v>
      </c>
      <c r="AF1448" s="47">
        <v>2.804567</v>
      </c>
      <c r="AG1448" s="36">
        <f>IF(ISBLANK(AF1449),"",Short0[[#This Row],[Adj Close]]/AF1449-1)</f>
        <v>-1.2196414828851143E-2</v>
      </c>
      <c r="AH1448" s="40">
        <v>34953</v>
      </c>
      <c r="AI1448" s="42">
        <v>1.9163019999999999</v>
      </c>
      <c r="AJ1448" s="39">
        <f>IF(ISBLANK(AH1449),"",Short1[[#This Row],[Adj Close]]/AH1449-1)</f>
        <v>-0.99994516391003263</v>
      </c>
      <c r="AN1448" s="40">
        <v>34953</v>
      </c>
      <c r="AO1448" s="42">
        <v>8.6395700000000009</v>
      </c>
      <c r="AP1448" s="39">
        <f>IF(ISBLANK(AO1449),"",Short3[[#This Row],[Adj Close]]/AO1449-1)</f>
        <v>-1.5873475125989134E-2</v>
      </c>
      <c r="AT1448" s="40">
        <v>34953</v>
      </c>
      <c r="AU1448" s="42">
        <v>23.602834999999999</v>
      </c>
      <c r="AV1448" s="39">
        <f>IF(ISBLANK(AU1449),"",Short5[[#This Row],[Adj Close]]/AU1449-1)</f>
        <v>3.8386261243397168E-3</v>
      </c>
    </row>
    <row r="1449" spans="1:48" x14ac:dyDescent="0.25">
      <c r="A1449" s="40">
        <v>34946</v>
      </c>
      <c r="B1449" s="42">
        <v>572.67999299999997</v>
      </c>
      <c r="C1449" s="39">
        <f>IF(ISBLANK(B1450), "", GSPC[[#This Row],[Adj Close]]/B1450-1)</f>
        <v>1.5678145531870857E-2</v>
      </c>
      <c r="P1449" s="40">
        <v>34946</v>
      </c>
      <c r="Q1449" s="38">
        <v>1.0712379999999999</v>
      </c>
      <c r="R1449" s="39">
        <f>IF(ISBLANK(Q1450),"",Long4[[#This Row],[Adj Close]]/Q1450-1)</f>
        <v>2.1009440571104321E-2</v>
      </c>
      <c r="AE1449" s="32">
        <v>34946</v>
      </c>
      <c r="AF1449" s="47">
        <v>2.8391950000000001</v>
      </c>
      <c r="AG1449" s="36">
        <f>IF(ISBLANK(AF1450),"",Short0[[#This Row],[Adj Close]]/AF1450-1)</f>
        <v>3.7975826585491479E-2</v>
      </c>
      <c r="AH1449" s="40">
        <v>34946</v>
      </c>
      <c r="AI1449" s="42">
        <v>1.968804</v>
      </c>
      <c r="AJ1449" s="39">
        <f>IF(ISBLANK(AH1450),"",Short1[[#This Row],[Adj Close]]/AH1450-1)</f>
        <v>-0.99994365024757437</v>
      </c>
      <c r="AN1449" s="40">
        <v>34946</v>
      </c>
      <c r="AO1449" s="42">
        <v>8.7789219999999997</v>
      </c>
      <c r="AP1449" s="39">
        <f>IF(ISBLANK(AO1450),"",Short3[[#This Row],[Adj Close]]/AO1450-1)</f>
        <v>5.586665484784703E-2</v>
      </c>
      <c r="AT1449" s="40">
        <v>34946</v>
      </c>
      <c r="AU1449" s="42">
        <v>23.512578999999999</v>
      </c>
      <c r="AV1449" s="39">
        <f>IF(ISBLANK(AU1450),"",Short5[[#This Row],[Adj Close]]/AU1450-1)</f>
        <v>2.9644464796656056E-2</v>
      </c>
    </row>
    <row r="1450" spans="1:48" x14ac:dyDescent="0.25">
      <c r="A1450" s="40">
        <v>34939</v>
      </c>
      <c r="B1450" s="42">
        <v>563.84002699999996</v>
      </c>
      <c r="C1450" s="39">
        <f>IF(ISBLANK(B1451), "", GSPC[[#This Row],[Adj Close]]/B1451-1)</f>
        <v>6.6774703807521707E-3</v>
      </c>
      <c r="P1450" s="40">
        <v>34939</v>
      </c>
      <c r="Q1450" s="38">
        <v>1.0491950000000001</v>
      </c>
      <c r="R1450" s="39">
        <f>IF(ISBLANK(Q1451),"",Long4[[#This Row],[Adj Close]]/Q1451-1)</f>
        <v>0</v>
      </c>
      <c r="AE1450" s="32">
        <v>34939</v>
      </c>
      <c r="AF1450" s="47">
        <v>2.7353190000000001</v>
      </c>
      <c r="AG1450" s="36">
        <f>IF(ISBLANK(AF1451),"",Short0[[#This Row],[Adj Close]]/AF1451-1)</f>
        <v>2.5973801897998916E-2</v>
      </c>
      <c r="AH1450" s="40">
        <v>34939</v>
      </c>
      <c r="AI1450" s="42">
        <v>1.9075519999999999</v>
      </c>
      <c r="AJ1450" s="39">
        <f>IF(ISBLANK(AH1451),"",Short1[[#This Row],[Adj Close]]/AH1451-1)</f>
        <v>-0.99994539241955804</v>
      </c>
      <c r="AN1450" s="40">
        <v>34939</v>
      </c>
      <c r="AO1450" s="42">
        <v>8.3144229999999997</v>
      </c>
      <c r="AP1450" s="39">
        <f>IF(ISBLANK(AO1451),"",Short3[[#This Row],[Adj Close]]/AO1451-1)</f>
        <v>5.6173340546703532E-3</v>
      </c>
      <c r="AT1450" s="40">
        <v>34939</v>
      </c>
      <c r="AU1450" s="42">
        <v>22.835629000000001</v>
      </c>
      <c r="AV1450" s="39">
        <f>IF(ISBLANK(AU1451),"",Short5[[#This Row],[Adj Close]]/AU1451-1)</f>
        <v>2.4291570615344371E-2</v>
      </c>
    </row>
    <row r="1451" spans="1:48" x14ac:dyDescent="0.25">
      <c r="A1451" s="40">
        <v>34932</v>
      </c>
      <c r="B1451" s="42">
        <v>560.09997599999997</v>
      </c>
      <c r="C1451" s="39">
        <f>IF(ISBLANK(B1452), "", GSPC[[#This Row],[Adj Close]]/B1452-1)</f>
        <v>1.5914485881656226E-3</v>
      </c>
      <c r="P1451" s="40">
        <v>34932</v>
      </c>
      <c r="Q1451" s="38">
        <v>1.0491950000000001</v>
      </c>
      <c r="R1451" s="39">
        <f>IF(ISBLANK(Q1452),"",Long4[[#This Row],[Adj Close]]/Q1452-1)</f>
        <v>1.7093495107419532E-2</v>
      </c>
      <c r="AE1451" s="32">
        <v>34932</v>
      </c>
      <c r="AF1451" s="47">
        <v>2.6660710000000001</v>
      </c>
      <c r="AG1451" s="36">
        <f>IF(ISBLANK(AF1452),"",Short0[[#This Row],[Adj Close]]/AF1452-1)</f>
        <v>6.5355109560700786E-3</v>
      </c>
      <c r="AH1451" s="40">
        <v>34932</v>
      </c>
      <c r="AI1451" s="42">
        <v>1.741298</v>
      </c>
      <c r="AJ1451" s="39">
        <f>IF(ISBLANK(AH1452),"",Short1[[#This Row],[Adj Close]]/AH1452-1)</f>
        <v>-0.999950141789549</v>
      </c>
      <c r="AN1451" s="40">
        <v>34932</v>
      </c>
      <c r="AO1451" s="42">
        <v>8.2679790000000004</v>
      </c>
      <c r="AP1451" s="39">
        <f>IF(ISBLANK(AO1452),"",Short3[[#This Row],[Adj Close]]/AO1452-1)</f>
        <v>-3.2608591365483108E-2</v>
      </c>
      <c r="AT1451" s="40">
        <v>34932</v>
      </c>
      <c r="AU1451" s="42">
        <v>22.294070999999999</v>
      </c>
      <c r="AV1451" s="39">
        <f>IF(ISBLANK(AU1452),"",Short5[[#This Row],[Adj Close]]/AU1452-1)</f>
        <v>3.7814905225791451E-2</v>
      </c>
    </row>
    <row r="1452" spans="1:48" x14ac:dyDescent="0.25">
      <c r="A1452" s="40">
        <v>34925</v>
      </c>
      <c r="B1452" s="42">
        <v>559.21002199999998</v>
      </c>
      <c r="C1452" s="39">
        <f>IF(ISBLANK(B1453), "", GSPC[[#This Row],[Adj Close]]/B1453-1)</f>
        <v>7.3859903636932511E-3</v>
      </c>
      <c r="P1452" s="40">
        <v>34925</v>
      </c>
      <c r="Q1452" s="38">
        <v>1.0315620000000001</v>
      </c>
      <c r="R1452" s="39">
        <f>IF(ISBLANK(Q1453),"",Long4[[#This Row],[Adj Close]]/Q1453-1)</f>
        <v>2.6314454195697667E-2</v>
      </c>
      <c r="AE1452" s="32">
        <v>34925</v>
      </c>
      <c r="AF1452" s="47">
        <v>2.6487599999999998</v>
      </c>
      <c r="AG1452" s="36">
        <f>IF(ISBLANK(AF1453),"",Short0[[#This Row],[Adj Close]]/AF1453-1)</f>
        <v>6.9930256362198184E-2</v>
      </c>
      <c r="AH1452" s="40">
        <v>34925</v>
      </c>
      <c r="AI1452" s="42">
        <v>1.6450450000000001</v>
      </c>
      <c r="AJ1452" s="39">
        <f>IF(ISBLANK(AH1453),"",Short1[[#This Row],[Adj Close]]/AH1453-1)</f>
        <v>-0.9999528883383928</v>
      </c>
      <c r="AN1452" s="40">
        <v>34925</v>
      </c>
      <c r="AO1452" s="42">
        <v>8.5466739999999994</v>
      </c>
      <c r="AP1452" s="39">
        <f>IF(ISBLANK(AO1453),"",Short3[[#This Row],[Adj Close]]/AO1453-1)</f>
        <v>0.13580278086276731</v>
      </c>
      <c r="AT1452" s="40">
        <v>34925</v>
      </c>
      <c r="AU1452" s="42">
        <v>21.481741</v>
      </c>
      <c r="AV1452" s="39">
        <f>IF(ISBLANK(AU1453),"",Short5[[#This Row],[Adj Close]]/AU1453-1)</f>
        <v>-2.0963568831120494E-3</v>
      </c>
    </row>
    <row r="1453" spans="1:48" x14ac:dyDescent="0.25">
      <c r="A1453" s="40">
        <v>34918</v>
      </c>
      <c r="B1453" s="42">
        <v>555.10998500000005</v>
      </c>
      <c r="C1453" s="39">
        <f>IF(ISBLANK(B1454), "", GSPC[[#This Row],[Adj Close]]/B1454-1)</f>
        <v>-6.8522864463008704E-3</v>
      </c>
      <c r="P1453" s="40">
        <v>34918</v>
      </c>
      <c r="Q1453" s="38">
        <v>1.0051129999999999</v>
      </c>
      <c r="R1453" s="39">
        <f>IF(ISBLANK(Q1454),"",Long4[[#This Row],[Adj Close]]/Q1454-1)</f>
        <v>0</v>
      </c>
      <c r="AE1453" s="32">
        <v>34918</v>
      </c>
      <c r="AF1453" s="47">
        <v>2.475638</v>
      </c>
      <c r="AG1453" s="36">
        <f>IF(ISBLANK(AF1454),"",Short0[[#This Row],[Adj Close]]/AF1454-1)</f>
        <v>-4.5385154339756095E-2</v>
      </c>
      <c r="AH1453" s="40">
        <v>34918</v>
      </c>
      <c r="AI1453" s="42">
        <v>1.6012949999999999</v>
      </c>
      <c r="AJ1453" s="39">
        <f>IF(ISBLANK(AH1454),"",Short1[[#This Row],[Adj Close]]/AH1454-1)</f>
        <v>-0.99995413207871442</v>
      </c>
      <c r="AN1453" s="40">
        <v>34918</v>
      </c>
      <c r="AO1453" s="42">
        <v>7.5247869999999999</v>
      </c>
      <c r="AP1453" s="39">
        <f>IF(ISBLANK(AO1454),"",Short3[[#This Row],[Adj Close]]/AO1454-1)</f>
        <v>2.1008540757711636E-2</v>
      </c>
      <c r="AT1453" s="40">
        <v>34918</v>
      </c>
      <c r="AU1453" s="42">
        <v>21.526869000000001</v>
      </c>
      <c r="AV1453" s="39">
        <f>IF(ISBLANK(AU1454),"",Short5[[#This Row],[Adj Close]]/AU1454-1)</f>
        <v>-4.9800687341649885E-2</v>
      </c>
    </row>
    <row r="1454" spans="1:48" x14ac:dyDescent="0.25">
      <c r="A1454" s="40">
        <v>34911</v>
      </c>
      <c r="B1454" s="42">
        <v>558.94000200000005</v>
      </c>
      <c r="C1454" s="39">
        <f>IF(ISBLANK(B1455), "", GSPC[[#This Row],[Adj Close]]/B1455-1)</f>
        <v>-7.0878991164358141E-3</v>
      </c>
      <c r="P1454" s="40">
        <v>34911</v>
      </c>
      <c r="Q1454" s="38">
        <v>1.0051129999999999</v>
      </c>
      <c r="R1454" s="39">
        <f>IF(ISBLANK(Q1455),"",Long4[[#This Row],[Adj Close]]/Q1455-1)</f>
        <v>0</v>
      </c>
      <c r="AE1454" s="32">
        <v>34911</v>
      </c>
      <c r="AF1454" s="47">
        <v>2.593337</v>
      </c>
      <c r="AG1454" s="36">
        <f>IF(ISBLANK(AF1455),"",Short0[[#This Row],[Adj Close]]/AF1455-1)</f>
        <v>-1.960831013097275E-2</v>
      </c>
      <c r="AH1454" s="40">
        <v>34911</v>
      </c>
      <c r="AI1454" s="42">
        <v>1.680045</v>
      </c>
      <c r="AJ1454" s="39">
        <f>IF(ISBLANK(AH1455),"",Short1[[#This Row],[Adj Close]]/AH1455-1)</f>
        <v>-0.99995186669149672</v>
      </c>
      <c r="AN1454" s="40">
        <v>34911</v>
      </c>
      <c r="AO1454" s="42">
        <v>7.369955</v>
      </c>
      <c r="AP1454" s="39">
        <f>IF(ISBLANK(AO1455),"",Short3[[#This Row],[Adj Close]]/AO1455-1)</f>
        <v>-8.3339478022554925E-3</v>
      </c>
      <c r="AT1454" s="40">
        <v>34911</v>
      </c>
      <c r="AU1454" s="42">
        <v>22.655108999999999</v>
      </c>
      <c r="AV1454" s="39">
        <f>IF(ISBLANK(AU1455),"",Short5[[#This Row],[Adj Close]]/AU1455-1)</f>
        <v>3.9337079088285209E-2</v>
      </c>
    </row>
    <row r="1455" spans="1:48" x14ac:dyDescent="0.25">
      <c r="A1455" s="40">
        <v>34904</v>
      </c>
      <c r="B1455" s="42">
        <v>562.92999299999997</v>
      </c>
      <c r="C1455" s="39">
        <f>IF(ISBLANK(B1456), "", GSPC[[#This Row],[Adj Close]]/B1456-1)</f>
        <v>1.6816585535354367E-2</v>
      </c>
      <c r="P1455" s="40">
        <v>34904</v>
      </c>
      <c r="Q1455" s="38">
        <v>1.0051129999999999</v>
      </c>
      <c r="R1455" s="39">
        <f>IF(ISBLANK(Q1456),"",Long4[[#This Row],[Adj Close]]/Q1456-1)</f>
        <v>-1.298587795592232E-2</v>
      </c>
      <c r="AE1455" s="32">
        <v>34904</v>
      </c>
      <c r="AF1455" s="47">
        <v>2.6452049999999998</v>
      </c>
      <c r="AG1455" s="36">
        <f>IF(ISBLANK(AF1456),"",Short0[[#This Row],[Adj Close]]/AF1456-1)</f>
        <v>0</v>
      </c>
      <c r="AH1455" s="40">
        <v>34904</v>
      </c>
      <c r="AI1455" s="42">
        <v>1.8112999999999999</v>
      </c>
      <c r="AJ1455" s="39">
        <f>IF(ISBLANK(AH1456),"",Short1[[#This Row],[Adj Close]]/AH1456-1)</f>
        <v>-0.999948095824856</v>
      </c>
      <c r="AN1455" s="40">
        <v>34904</v>
      </c>
      <c r="AO1455" s="42">
        <v>7.4318920000000004</v>
      </c>
      <c r="AP1455" s="39">
        <f>IF(ISBLANK(AO1456),"",Short3[[#This Row],[Adj Close]]/AO1456-1)</f>
        <v>8.1081411326325181E-2</v>
      </c>
      <c r="AT1455" s="40">
        <v>34904</v>
      </c>
      <c r="AU1455" s="42">
        <v>21.797653</v>
      </c>
      <c r="AV1455" s="39">
        <f>IF(ISBLANK(AU1456),"",Short5[[#This Row],[Adj Close]]/AU1456-1)</f>
        <v>1.0459989588360141E-2</v>
      </c>
    </row>
    <row r="1456" spans="1:48" x14ac:dyDescent="0.25">
      <c r="A1456" s="40">
        <v>34897</v>
      </c>
      <c r="B1456" s="42">
        <v>553.61999500000002</v>
      </c>
      <c r="C1456" s="39">
        <f>IF(ISBLANK(B1457), "", GSPC[[#This Row],[Adj Close]]/B1457-1)</f>
        <v>-1.1198663723267055E-2</v>
      </c>
      <c r="P1456" s="40">
        <v>34897</v>
      </c>
      <c r="Q1456" s="38">
        <v>1.018337</v>
      </c>
      <c r="R1456" s="39">
        <f>IF(ISBLANK(Q1457),"",Long4[[#This Row],[Adj Close]]/Q1457-1)</f>
        <v>1.3156729641343956E-2</v>
      </c>
      <c r="AE1456" s="32">
        <v>34897</v>
      </c>
      <c r="AF1456" s="47">
        <v>2.6452049999999998</v>
      </c>
      <c r="AG1456" s="36">
        <f>IF(ISBLANK(AF1457),"",Short0[[#This Row],[Adj Close]]/AF1457-1)</f>
        <v>-9.4674015495789243E-2</v>
      </c>
      <c r="AH1456" s="40">
        <v>34897</v>
      </c>
      <c r="AI1456" s="42">
        <v>1.8988020000000001</v>
      </c>
      <c r="AJ1456" s="39">
        <f>IF(ISBLANK(AH1457),"",Short1[[#This Row],[Adj Close]]/AH1457-1)</f>
        <v>-0.99994557747205504</v>
      </c>
      <c r="AN1456" s="40">
        <v>34897</v>
      </c>
      <c r="AO1456" s="42">
        <v>6.874498</v>
      </c>
      <c r="AP1456" s="39">
        <f>IF(ISBLANK(AO1457),"",Short3[[#This Row],[Adj Close]]/AO1457-1)</f>
        <v>-5.1281987587240119E-2</v>
      </c>
      <c r="AT1456" s="40">
        <v>34897</v>
      </c>
      <c r="AU1456" s="42">
        <v>21.572009999999999</v>
      </c>
      <c r="AV1456" s="39">
        <f>IF(ISBLANK(AU1457),"",Short5[[#This Row],[Adj Close]]/AU1457-1)</f>
        <v>1.0571267633926462E-2</v>
      </c>
    </row>
    <row r="1457" spans="1:48" x14ac:dyDescent="0.25">
      <c r="A1457" s="40">
        <v>34890</v>
      </c>
      <c r="B1457" s="42">
        <v>559.89001499999995</v>
      </c>
      <c r="C1457" s="39">
        <f>IF(ISBLANK(B1458), "", GSPC[[#This Row],[Adj Close]]/B1458-1)</f>
        <v>6.3267610252777384E-3</v>
      </c>
      <c r="P1457" s="40">
        <v>34890</v>
      </c>
      <c r="Q1457" s="38">
        <v>1.0051129999999999</v>
      </c>
      <c r="R1457" s="39">
        <f>IF(ISBLANK(Q1458),"",Long4[[#This Row],[Adj Close]]/Q1458-1)</f>
        <v>3.1674491457053255E-2</v>
      </c>
      <c r="AE1457" s="32">
        <v>34890</v>
      </c>
      <c r="AF1457" s="47">
        <v>2.9218259999999998</v>
      </c>
      <c r="AG1457" s="36">
        <f>IF(ISBLANK(AF1458),"",Short0[[#This Row],[Adj Close]]/AF1458-1)</f>
        <v>3.6810011880378468E-2</v>
      </c>
      <c r="AH1457" s="40">
        <v>34890</v>
      </c>
      <c r="AI1457" s="42">
        <v>1.9075519999999999</v>
      </c>
      <c r="AJ1457" s="39">
        <f>IF(ISBLANK(AH1458),"",Short1[[#This Row],[Adj Close]]/AH1458-1)</f>
        <v>-0.99994531571252476</v>
      </c>
      <c r="AN1457" s="40">
        <v>34890</v>
      </c>
      <c r="AO1457" s="42">
        <v>7.246092</v>
      </c>
      <c r="AP1457" s="39">
        <f>IF(ISBLANK(AO1458),"",Short3[[#This Row],[Adj Close]]/AO1458-1)</f>
        <v>-4.4897801012532601E-2</v>
      </c>
      <c r="AT1457" s="40">
        <v>34890</v>
      </c>
      <c r="AU1457" s="42">
        <v>21.346352</v>
      </c>
      <c r="AV1457" s="39">
        <f>IF(ISBLANK(AU1458),"",Short5[[#This Row],[Adj Close]]/AU1458-1)</f>
        <v>7.0135588043996222E-2</v>
      </c>
    </row>
    <row r="1458" spans="1:48" x14ac:dyDescent="0.25">
      <c r="A1458" s="40">
        <v>34883</v>
      </c>
      <c r="B1458" s="42">
        <v>556.36999500000002</v>
      </c>
      <c r="C1458" s="39">
        <f>IF(ISBLANK(B1459), "", GSPC[[#This Row],[Adj Close]]/B1459-1)</f>
        <v>2.1330876548875555E-2</v>
      </c>
      <c r="P1458" s="40">
        <v>34883</v>
      </c>
      <c r="Q1458" s="38">
        <v>0.97425399999999995</v>
      </c>
      <c r="R1458" s="39">
        <f>IF(ISBLANK(Q1459),"",Long4[[#This Row],[Adj Close]]/Q1459-1)</f>
        <v>0</v>
      </c>
      <c r="AE1458" s="32">
        <v>34883</v>
      </c>
      <c r="AF1458" s="47">
        <v>2.818092</v>
      </c>
      <c r="AG1458" s="36">
        <f>IF(ISBLANK(AF1459),"",Short0[[#This Row],[Adj Close]]/AF1459-1)</f>
        <v>8.6666329906217365E-2</v>
      </c>
      <c r="AH1458" s="40">
        <v>34883</v>
      </c>
      <c r="AI1458" s="42">
        <v>1.9425520000000001</v>
      </c>
      <c r="AJ1458" s="39">
        <f>IF(ISBLANK(AH1459),"",Short1[[#This Row],[Adj Close]]/AH1459-1)</f>
        <v>-0.99994430118132815</v>
      </c>
      <c r="AN1458" s="40">
        <v>34883</v>
      </c>
      <c r="AO1458" s="42">
        <v>7.5867190000000004</v>
      </c>
      <c r="AP1458" s="39">
        <f>IF(ISBLANK(AO1459),"",Short3[[#This Row],[Adj Close]]/AO1459-1)</f>
        <v>-2.4362127883551521E-3</v>
      </c>
      <c r="AT1458" s="40">
        <v>34883</v>
      </c>
      <c r="AU1458" s="42">
        <v>19.947334000000001</v>
      </c>
      <c r="AV1458" s="39">
        <f>IF(ISBLANK(AU1459),"",Short5[[#This Row],[Adj Close]]/AU1459-1)</f>
        <v>2.0785353421116648E-2</v>
      </c>
    </row>
    <row r="1459" spans="1:48" x14ac:dyDescent="0.25">
      <c r="A1459" s="40">
        <v>34876</v>
      </c>
      <c r="B1459" s="42">
        <v>544.75</v>
      </c>
      <c r="C1459" s="39">
        <f>IF(ISBLANK(B1460), "", GSPC[[#This Row],[Adj Close]]/B1460-1)</f>
        <v>-9.0229790280228483E-3</v>
      </c>
      <c r="P1459" s="40">
        <v>34876</v>
      </c>
      <c r="Q1459" s="38">
        <v>0.97425399999999995</v>
      </c>
      <c r="R1459" s="39">
        <f>IF(ISBLANK(Q1460),"",Long4[[#This Row],[Adj Close]]/Q1460-1)</f>
        <v>0</v>
      </c>
      <c r="AE1459" s="32">
        <v>34876</v>
      </c>
      <c r="AF1459" s="47">
        <v>2.593337</v>
      </c>
      <c r="AG1459" s="36">
        <f>IF(ISBLANK(AF1460),"",Short0[[#This Row],[Adj Close]]/AF1460-1)</f>
        <v>1.3513582170106675E-2</v>
      </c>
      <c r="AH1459" s="40">
        <v>34876</v>
      </c>
      <c r="AI1459" s="42">
        <v>1.863801</v>
      </c>
      <c r="AJ1459" s="39">
        <f>IF(ISBLANK(AH1460),"",Short1[[#This Row],[Adj Close]]/AH1460-1)</f>
        <v>-0.99994654848145914</v>
      </c>
      <c r="AN1459" s="40">
        <v>34876</v>
      </c>
      <c r="AO1459" s="42">
        <v>7.6052470000000003</v>
      </c>
      <c r="AP1459" s="39">
        <f>IF(ISBLANK(AO1460),"",Short3[[#This Row],[Adj Close]]/AO1460-1)</f>
        <v>1.6528714633501584E-2</v>
      </c>
      <c r="AT1459" s="40">
        <v>34876</v>
      </c>
      <c r="AU1459" s="42">
        <v>19.541163999999998</v>
      </c>
      <c r="AV1459" s="39">
        <f>IF(ISBLANK(AU1460),"",Short5[[#This Row],[Adj Close]]/AU1460-1)</f>
        <v>2.0786338952129446E-2</v>
      </c>
    </row>
    <row r="1460" spans="1:48" x14ac:dyDescent="0.25">
      <c r="A1460" s="40">
        <v>34869</v>
      </c>
      <c r="B1460" s="42">
        <v>549.71002199999998</v>
      </c>
      <c r="C1460" s="39">
        <f>IF(ISBLANK(B1461), "", GSPC[[#This Row],[Adj Close]]/B1461-1)</f>
        <v>1.8302066741131107E-2</v>
      </c>
      <c r="P1460" s="40">
        <v>34869</v>
      </c>
      <c r="Q1460" s="38">
        <v>0.97425399999999995</v>
      </c>
      <c r="R1460" s="39">
        <f>IF(ISBLANK(Q1461),"",Long4[[#This Row],[Adj Close]]/Q1461-1)</f>
        <v>-3.7864650490767593E-3</v>
      </c>
      <c r="AE1460" s="32">
        <v>34869</v>
      </c>
      <c r="AF1460" s="47">
        <v>2.5587589999999998</v>
      </c>
      <c r="AG1460" s="36">
        <f>IF(ISBLANK(AF1461),"",Short0[[#This Row],[Adj Close]]/AF1461-1)</f>
        <v>-7.5000352465651066E-2</v>
      </c>
      <c r="AH1460" s="40">
        <v>34869</v>
      </c>
      <c r="AI1460" s="42">
        <v>1.9425520000000001</v>
      </c>
      <c r="AJ1460" s="39">
        <f>IF(ISBLANK(AH1461),"",Short1[[#This Row],[Adj Close]]/AH1461-1)</f>
        <v>-0.99994427881360792</v>
      </c>
      <c r="AN1460" s="40">
        <v>34869</v>
      </c>
      <c r="AO1460" s="42">
        <v>7.4815860000000001</v>
      </c>
      <c r="AP1460" s="39">
        <f>IF(ISBLANK(AO1461),"",Short3[[#This Row],[Adj Close]]/AO1461-1)</f>
        <v>4.3103383372162574E-2</v>
      </c>
      <c r="AT1460" s="40">
        <v>34869</v>
      </c>
      <c r="AU1460" s="42">
        <v>19.143246000000001</v>
      </c>
      <c r="AV1460" s="39">
        <f>IF(ISBLANK(AU1461),"",Short5[[#This Row],[Adj Close]]/AU1461-1)</f>
        <v>0.10103662793446411</v>
      </c>
    </row>
    <row r="1461" spans="1:48" x14ac:dyDescent="0.25">
      <c r="A1461" s="40">
        <v>34862</v>
      </c>
      <c r="B1461" s="42">
        <v>539.830017</v>
      </c>
      <c r="C1461" s="39">
        <f>IF(ISBLANK(B1462), "", GSPC[[#This Row],[Adj Close]]/B1462-1)</f>
        <v>2.2521526982151263E-2</v>
      </c>
      <c r="P1461" s="40">
        <v>34862</v>
      </c>
      <c r="Q1461" s="38">
        <v>0.97795699999999997</v>
      </c>
      <c r="R1461" s="39">
        <f>IF(ISBLANK(Q1462),"",Long4[[#This Row],[Adj Close]]/Q1462-1)</f>
        <v>0</v>
      </c>
      <c r="AE1461" s="32">
        <v>34862</v>
      </c>
      <c r="AF1461" s="47">
        <v>2.7662270000000002</v>
      </c>
      <c r="AG1461" s="36">
        <f>IF(ISBLANK(AF1462),"",Short0[[#This Row],[Adj Close]]/AF1462-1)</f>
        <v>3.8961229193842151E-2</v>
      </c>
      <c r="AH1461" s="40">
        <v>34862</v>
      </c>
      <c r="AI1461" s="42">
        <v>1.9950559999999999</v>
      </c>
      <c r="AJ1461" s="39">
        <f>IF(ISBLANK(AH1462),"",Short1[[#This Row],[Adj Close]]/AH1462-1)</f>
        <v>-0.99994276126811077</v>
      </c>
      <c r="AN1461" s="40">
        <v>34862</v>
      </c>
      <c r="AO1461" s="42">
        <v>7.1724300000000003</v>
      </c>
      <c r="AP1461" s="39">
        <f>IF(ISBLANK(AO1462),"",Short3[[#This Row],[Adj Close]]/AO1462-1)</f>
        <v>4.3287727703753553E-3</v>
      </c>
      <c r="AT1461" s="40">
        <v>34862</v>
      </c>
      <c r="AU1461" s="42">
        <v>17.386565999999998</v>
      </c>
      <c r="AV1461" s="39">
        <f>IF(ISBLANK(AU1462),"",Short5[[#This Row],[Adj Close]]/AU1462-1)</f>
        <v>-7.7126060342077585E-3</v>
      </c>
    </row>
    <row r="1462" spans="1:48" x14ac:dyDescent="0.25">
      <c r="A1462" s="40">
        <v>34855</v>
      </c>
      <c r="B1462" s="42">
        <v>527.94000200000005</v>
      </c>
      <c r="C1462" s="39">
        <f>IF(ISBLANK(B1463), "", GSPC[[#This Row],[Adj Close]]/B1463-1)</f>
        <v>-8.5820133221531369E-3</v>
      </c>
      <c r="P1462" s="40">
        <v>34855</v>
      </c>
      <c r="Q1462" s="38">
        <v>0.97795699999999997</v>
      </c>
      <c r="R1462" s="39">
        <f>IF(ISBLANK(Q1463),"",Long4[[#This Row],[Adj Close]]/Q1463-1)</f>
        <v>-4.4435531322724042E-3</v>
      </c>
      <c r="AE1462" s="32">
        <v>34855</v>
      </c>
      <c r="AF1462" s="47">
        <v>2.662493</v>
      </c>
      <c r="AG1462" s="36">
        <f>IF(ISBLANK(AF1463),"",Short0[[#This Row],[Adj Close]]/AF1463-1)</f>
        <v>-3.1445984919256098E-2</v>
      </c>
      <c r="AH1462" s="40">
        <v>34855</v>
      </c>
      <c r="AI1462" s="42">
        <v>1.8988020000000001</v>
      </c>
      <c r="AJ1462" s="39">
        <f>IF(ISBLANK(AH1463),"",Short1[[#This Row],[Adj Close]]/AH1463-1)</f>
        <v>-0.99994551188016534</v>
      </c>
      <c r="AN1462" s="40">
        <v>34855</v>
      </c>
      <c r="AO1462" s="42">
        <v>7.1415160000000002</v>
      </c>
      <c r="AP1462" s="39">
        <f>IF(ISBLANK(AO1463),"",Short3[[#This Row],[Adj Close]]/AO1463-1)</f>
        <v>2.6666973355453427E-2</v>
      </c>
      <c r="AT1462" s="40">
        <v>34855</v>
      </c>
      <c r="AU1462" s="42">
        <v>17.521704</v>
      </c>
      <c r="AV1462" s="39">
        <f>IF(ISBLANK(AU1463),"",Short5[[#This Row],[Adj Close]]/AU1463-1)</f>
        <v>7.1625314025403952E-2</v>
      </c>
    </row>
    <row r="1463" spans="1:48" x14ac:dyDescent="0.25">
      <c r="A1463" s="40">
        <v>34848</v>
      </c>
      <c r="B1463" s="42">
        <v>532.51000999999997</v>
      </c>
      <c r="C1463" s="39">
        <f>IF(ISBLANK(B1464), "", GSPC[[#This Row],[Adj Close]]/B1464-1)</f>
        <v>1.6919670760866756E-2</v>
      </c>
      <c r="P1463" s="40">
        <v>34848</v>
      </c>
      <c r="Q1463" s="38">
        <v>0.98232200000000003</v>
      </c>
      <c r="R1463" s="39">
        <f>IF(ISBLANK(Q1464),"",Long4[[#This Row],[Adj Close]]/Q1464-1)</f>
        <v>-4.4249043263929755E-3</v>
      </c>
      <c r="AE1463" s="32">
        <v>34848</v>
      </c>
      <c r="AF1463" s="47">
        <v>2.748936</v>
      </c>
      <c r="AG1463" s="36">
        <f>IF(ISBLANK(AF1464),"",Short0[[#This Row],[Adj Close]]/AF1464-1)</f>
        <v>3.9214730049278002E-2</v>
      </c>
      <c r="AH1463" s="40">
        <v>34848</v>
      </c>
      <c r="AI1463" s="42">
        <v>1.723797</v>
      </c>
      <c r="AJ1463" s="39">
        <f>IF(ISBLANK(AH1464),"",Short1[[#This Row],[Adj Close]]/AH1464-1)</f>
        <v>-0.99995052389426253</v>
      </c>
      <c r="AN1463" s="40">
        <v>34848</v>
      </c>
      <c r="AO1463" s="42">
        <v>6.9560199999999996</v>
      </c>
      <c r="AP1463" s="39">
        <f>IF(ISBLANK(AO1464),"",Short3[[#This Row],[Adj Close]]/AO1464-1)</f>
        <v>-4.4251144063394143E-3</v>
      </c>
      <c r="AT1463" s="40">
        <v>34848</v>
      </c>
      <c r="AU1463" s="42">
        <v>16.350587999999998</v>
      </c>
      <c r="AV1463" s="39">
        <f>IF(ISBLANK(AU1464),"",Short5[[#This Row],[Adj Close]]/AU1464-1)</f>
        <v>1.1142075751174207E-2</v>
      </c>
    </row>
    <row r="1464" spans="1:48" x14ac:dyDescent="0.25">
      <c r="A1464" s="40">
        <v>34841</v>
      </c>
      <c r="B1464" s="42">
        <v>523.65002400000003</v>
      </c>
      <c r="C1464" s="39">
        <f>IF(ISBLANK(B1465), "", GSPC[[#This Row],[Adj Close]]/B1465-1)</f>
        <v>8.5903464681895692E-3</v>
      </c>
      <c r="P1464" s="40">
        <v>34841</v>
      </c>
      <c r="Q1464" s="38">
        <v>0.98668800000000001</v>
      </c>
      <c r="R1464" s="39">
        <f>IF(ISBLANK(Q1465),"",Long4[[#This Row],[Adj Close]]/Q1465-1)</f>
        <v>4.4445711284080147E-3</v>
      </c>
      <c r="AE1464" s="32">
        <v>34841</v>
      </c>
      <c r="AF1464" s="47">
        <v>2.6452049999999998</v>
      </c>
      <c r="AG1464" s="36">
        <f>IF(ISBLANK(AF1465),"",Short0[[#This Row],[Adj Close]]/AF1465-1)</f>
        <v>-3.1644999648563821E-2</v>
      </c>
      <c r="AH1464" s="40">
        <v>34841</v>
      </c>
      <c r="AI1464" s="42">
        <v>1.723797</v>
      </c>
      <c r="AJ1464" s="39">
        <f>IF(ISBLANK(AH1465),"",Short1[[#This Row],[Adj Close]]/AH1465-1)</f>
        <v>-0.99995051395188606</v>
      </c>
      <c r="AN1464" s="40">
        <v>34841</v>
      </c>
      <c r="AO1464" s="42">
        <v>6.9869380000000003</v>
      </c>
      <c r="AP1464" s="39">
        <f>IF(ISBLANK(AO1465),"",Short3[[#This Row],[Adj Close]]/AO1465-1)</f>
        <v>-2.1644984062207495E-2</v>
      </c>
      <c r="AT1464" s="40">
        <v>34841</v>
      </c>
      <c r="AU1464" s="42">
        <v>16.170415999999999</v>
      </c>
      <c r="AV1464" s="39">
        <f>IF(ISBLANK(AU1465),"",Short5[[#This Row],[Adj Close]]/AU1465-1)</f>
        <v>-3.234435925730017E-2</v>
      </c>
    </row>
    <row r="1465" spans="1:48" x14ac:dyDescent="0.25">
      <c r="A1465" s="40">
        <v>34834</v>
      </c>
      <c r="B1465" s="42">
        <v>519.19000200000005</v>
      </c>
      <c r="C1465" s="39">
        <f>IF(ISBLANK(B1466), "", GSPC[[#This Row],[Adj Close]]/B1466-1)</f>
        <v>-1.210158147696494E-2</v>
      </c>
      <c r="P1465" s="40">
        <v>34834</v>
      </c>
      <c r="Q1465" s="38">
        <v>0.98232200000000003</v>
      </c>
      <c r="R1465" s="39">
        <f>IF(ISBLANK(Q1466),"",Long4[[#This Row],[Adj Close]]/Q1466-1)</f>
        <v>4.4633864270107182E-3</v>
      </c>
      <c r="AE1465" s="32">
        <v>34834</v>
      </c>
      <c r="AF1465" s="47">
        <v>2.7316479999999999</v>
      </c>
      <c r="AG1465" s="36">
        <f>IF(ISBLANK(AF1466),"",Short0[[#This Row],[Adj Close]]/AF1466-1)</f>
        <v>-1.8633281528312784E-2</v>
      </c>
      <c r="AH1465" s="40">
        <v>34834</v>
      </c>
      <c r="AI1465" s="42">
        <v>1.8200510000000001</v>
      </c>
      <c r="AJ1465" s="39">
        <f>IF(ISBLANK(AH1466),"",Short1[[#This Row],[Adj Close]]/AH1466-1)</f>
        <v>-0.9999477402302811</v>
      </c>
      <c r="AN1465" s="40">
        <v>34834</v>
      </c>
      <c r="AO1465" s="42">
        <v>7.1415160000000002</v>
      </c>
      <c r="AP1465" s="39">
        <f>IF(ISBLANK(AO1466),"",Short3[[#This Row],[Adj Close]]/AO1466-1)</f>
        <v>-1.2820245219242188E-2</v>
      </c>
      <c r="AT1465" s="40">
        <v>34834</v>
      </c>
      <c r="AU1465" s="42">
        <v>16.710920000000002</v>
      </c>
      <c r="AV1465" s="39">
        <f>IF(ISBLANK(AU1466),"",Short5[[#This Row],[Adj Close]]/AU1466-1)</f>
        <v>8.1522509636040574E-3</v>
      </c>
    </row>
    <row r="1466" spans="1:48" x14ac:dyDescent="0.25">
      <c r="A1466" s="40">
        <v>34827</v>
      </c>
      <c r="B1466" s="42">
        <v>525.54998799999998</v>
      </c>
      <c r="C1466" s="39">
        <f>IF(ISBLANK(B1467), "", GSPC[[#This Row],[Adj Close]]/B1467-1)</f>
        <v>1.0439885126892534E-2</v>
      </c>
      <c r="P1466" s="40">
        <v>34827</v>
      </c>
      <c r="Q1466" s="38">
        <v>0.97795699999999997</v>
      </c>
      <c r="R1466" s="39">
        <f>IF(ISBLANK(Q1467),"",Long4[[#This Row],[Adj Close]]/Q1467-1)</f>
        <v>-2.6086688071128683E-2</v>
      </c>
      <c r="AE1466" s="32">
        <v>34827</v>
      </c>
      <c r="AF1466" s="47">
        <v>2.7835139999999998</v>
      </c>
      <c r="AG1466" s="36">
        <f>IF(ISBLANK(AF1467),"",Short0[[#This Row],[Adj Close]]/AF1467-1)</f>
        <v>0.11202979673547886</v>
      </c>
      <c r="AH1466" s="40">
        <v>34827</v>
      </c>
      <c r="AI1466" s="42">
        <v>1.846301</v>
      </c>
      <c r="AJ1466" s="39">
        <f>IF(ISBLANK(AH1467),"",Short1[[#This Row],[Adj Close]]/AH1467-1)</f>
        <v>-0.99994697584721426</v>
      </c>
      <c r="AN1466" s="40">
        <v>34827</v>
      </c>
      <c r="AO1466" s="42">
        <v>7.2342610000000001</v>
      </c>
      <c r="AP1466" s="39">
        <f>IF(ISBLANK(AO1467),"",Short3[[#This Row],[Adj Close]]/AO1467-1)</f>
        <v>-5.263153070049309E-2</v>
      </c>
      <c r="AT1466" s="40">
        <v>34827</v>
      </c>
      <c r="AU1466" s="42">
        <v>16.575790000000001</v>
      </c>
      <c r="AV1466" s="39">
        <f>IF(ISBLANK(AU1467),"",Short5[[#This Row],[Adj Close]]/AU1467-1)</f>
        <v>-5.8823696412287574E-2</v>
      </c>
    </row>
    <row r="1467" spans="1:48" x14ac:dyDescent="0.25">
      <c r="A1467" s="40">
        <v>34820</v>
      </c>
      <c r="B1467" s="42">
        <v>520.11999500000002</v>
      </c>
      <c r="C1467" s="39">
        <f>IF(ISBLANK(B1468), "", GSPC[[#This Row],[Adj Close]]/B1468-1)</f>
        <v>1.0510720150694874E-2</v>
      </c>
      <c r="P1467" s="40">
        <v>34820</v>
      </c>
      <c r="Q1467" s="38">
        <v>1.0041519999999999</v>
      </c>
      <c r="R1467" s="39">
        <f>IF(ISBLANK(Q1468),"",Long4[[#This Row],[Adj Close]]/Q1468-1)</f>
        <v>4.3669345239880641E-3</v>
      </c>
      <c r="AE1467" s="32">
        <v>34820</v>
      </c>
      <c r="AF1467" s="47">
        <v>2.5030929999999998</v>
      </c>
      <c r="AG1467" s="36">
        <f>IF(ISBLANK(AF1468),"",Short0[[#This Row],[Adj Close]]/AF1468-1)</f>
        <v>9.8484253376627473E-2</v>
      </c>
      <c r="AH1467" s="40">
        <v>34820</v>
      </c>
      <c r="AI1467" s="42">
        <v>1.671295</v>
      </c>
      <c r="AJ1467" s="39">
        <f>IF(ISBLANK(AH1468),"",Short1[[#This Row],[Adj Close]]/AH1468-1)</f>
        <v>-0.99995199221555164</v>
      </c>
      <c r="AN1467" s="40">
        <v>34820</v>
      </c>
      <c r="AO1467" s="42">
        <v>7.636164</v>
      </c>
      <c r="AP1467" s="39">
        <f>IF(ISBLANK(AO1468),"",Short3[[#This Row],[Adj Close]]/AO1468-1)</f>
        <v>4.0652197094979137E-3</v>
      </c>
      <c r="AT1467" s="40">
        <v>34820</v>
      </c>
      <c r="AU1467" s="42">
        <v>17.61178</v>
      </c>
      <c r="AV1467" s="39">
        <f>IF(ISBLANK(AU1468),"",Short5[[#This Row],[Adj Close]]/AU1468-1)</f>
        <v>-5.0894052335257456E-3</v>
      </c>
    </row>
    <row r="1468" spans="1:48" x14ac:dyDescent="0.25">
      <c r="A1468" s="40">
        <v>34813</v>
      </c>
      <c r="B1468" s="42">
        <v>514.71002199999998</v>
      </c>
      <c r="C1468" s="39">
        <f>IF(ISBLANK(B1469), "", GSPC[[#This Row],[Adj Close]]/B1469-1)</f>
        <v>1.223235879235296E-2</v>
      </c>
      <c r="P1468" s="40">
        <v>34813</v>
      </c>
      <c r="Q1468" s="38">
        <v>0.99978599999999995</v>
      </c>
      <c r="R1468" s="39">
        <f>IF(ISBLANK(Q1469),"",Long4[[#This Row],[Adj Close]]/Q1469-1)</f>
        <v>4.3860882843422822E-3</v>
      </c>
      <c r="AE1468" s="32">
        <v>34813</v>
      </c>
      <c r="AF1468" s="47">
        <v>2.2786789999999999</v>
      </c>
      <c r="AG1468" s="36">
        <f>IF(ISBLANK(AF1469),"",Short0[[#This Row],[Adj Close]]/AF1469-1)</f>
        <v>2.3255740851258366E-2</v>
      </c>
      <c r="AH1468" s="40">
        <v>34813</v>
      </c>
      <c r="AI1468" s="42">
        <v>1.9163019999999999</v>
      </c>
      <c r="AJ1468" s="39">
        <f>IF(ISBLANK(AH1469),"",Short1[[#This Row],[Adj Close]]/AH1469-1)</f>
        <v>-0.9999449433431018</v>
      </c>
      <c r="AN1468" s="40">
        <v>34813</v>
      </c>
      <c r="AO1468" s="42">
        <v>7.6052470000000003</v>
      </c>
      <c r="AP1468" s="39">
        <f>IF(ISBLANK(AO1469),"",Short3[[#This Row],[Adj Close]]/AO1469-1)</f>
        <v>1.2345421006210833E-2</v>
      </c>
      <c r="AT1468" s="40">
        <v>34813</v>
      </c>
      <c r="AU1468" s="42">
        <v>17.701872000000002</v>
      </c>
      <c r="AV1468" s="39">
        <f>IF(ISBLANK(AU1469),"",Short5[[#This Row],[Adj Close]]/AU1469-1)</f>
        <v>1.5503666957364493E-2</v>
      </c>
    </row>
    <row r="1469" spans="1:48" x14ac:dyDescent="0.25">
      <c r="A1469" s="40">
        <v>34806</v>
      </c>
      <c r="B1469" s="42">
        <v>508.48998999999998</v>
      </c>
      <c r="C1469" s="39">
        <f>IF(ISBLANK(B1470), "", GSPC[[#This Row],[Adj Close]]/B1470-1)</f>
        <v>-1.4532156079073433E-3</v>
      </c>
      <c r="P1469" s="40">
        <v>34806</v>
      </c>
      <c r="Q1469" s="38">
        <v>0.99541999999999997</v>
      </c>
      <c r="R1469" s="39">
        <f>IF(ISBLANK(Q1470),"",Long4[[#This Row],[Adj Close]]/Q1470-1)</f>
        <v>7.5471657342642162E-2</v>
      </c>
      <c r="AE1469" s="32">
        <v>34806</v>
      </c>
      <c r="AF1469" s="47">
        <v>2.2268910000000002</v>
      </c>
      <c r="AG1469" s="36">
        <f>IF(ISBLANK(AF1470),"",Short0[[#This Row],[Adj Close]]/AF1470-1)</f>
        <v>-2.2727202910106992E-2</v>
      </c>
      <c r="AH1469" s="40">
        <v>34806</v>
      </c>
      <c r="AI1469" s="42">
        <v>1.7937989999999999</v>
      </c>
      <c r="AJ1469" s="39">
        <f>IF(ISBLANK(AH1470),"",Short1[[#This Row],[Adj Close]]/AH1470-1)</f>
        <v>-0.99994845257047615</v>
      </c>
      <c r="AN1469" s="40">
        <v>34806</v>
      </c>
      <c r="AO1469" s="42">
        <v>7.5125019999999996</v>
      </c>
      <c r="AP1469" s="39">
        <f>IF(ISBLANK(AO1470),"",Short3[[#This Row],[Adj Close]]/AO1470-1)</f>
        <v>-5.4475178800112101E-2</v>
      </c>
      <c r="AT1469" s="40">
        <v>34806</v>
      </c>
      <c r="AU1469" s="42">
        <v>17.431618</v>
      </c>
      <c r="AV1469" s="39">
        <f>IF(ISBLANK(AU1470),"",Short5[[#This Row],[Adj Close]]/AU1470-1)</f>
        <v>-6.0679433774293412E-2</v>
      </c>
    </row>
    <row r="1470" spans="1:48" x14ac:dyDescent="0.25">
      <c r="A1470" s="40">
        <v>34799</v>
      </c>
      <c r="B1470" s="42">
        <v>509.23001099999999</v>
      </c>
      <c r="C1470" s="39">
        <f>IF(ISBLANK(B1471), "", GSPC[[#This Row],[Adj Close]]/B1471-1)</f>
        <v>5.5487499069275525E-3</v>
      </c>
      <c r="P1470" s="40">
        <v>34799</v>
      </c>
      <c r="Q1470" s="38">
        <v>0.925566</v>
      </c>
      <c r="R1470" s="39">
        <f>IF(ISBLANK(Q1471),"",Long4[[#This Row],[Adj Close]]/Q1471-1)</f>
        <v>0</v>
      </c>
      <c r="AE1470" s="32">
        <v>34799</v>
      </c>
      <c r="AF1470" s="47">
        <v>2.2786789999999999</v>
      </c>
      <c r="AG1470" s="36">
        <f>IF(ISBLANK(AF1471),"",Short0[[#This Row],[Adj Close]]/AF1471-1)</f>
        <v>3.1250523278363307E-2</v>
      </c>
      <c r="AH1470" s="40">
        <v>34799</v>
      </c>
      <c r="AI1470" s="42">
        <v>1.6625460000000001</v>
      </c>
      <c r="AJ1470" s="39">
        <f>IF(ISBLANK(AH1471),"",Short1[[#This Row],[Adj Close]]/AH1471-1)</f>
        <v>-0.99995221470452977</v>
      </c>
      <c r="AN1470" s="40">
        <v>34799</v>
      </c>
      <c r="AO1470" s="42">
        <v>7.9453250000000004</v>
      </c>
      <c r="AP1470" s="39">
        <f>IF(ISBLANK(AO1471),"",Short3[[#This Row],[Adj Close]]/AO1471-1)</f>
        <v>1.9841753219173031E-2</v>
      </c>
      <c r="AT1470" s="40">
        <v>34799</v>
      </c>
      <c r="AU1470" s="42">
        <v>18.557687999999999</v>
      </c>
      <c r="AV1470" s="39">
        <f>IF(ISBLANK(AU1471),"",Short5[[#This Row],[Adj Close]]/AU1471-1)</f>
        <v>3.7783724651518913E-2</v>
      </c>
    </row>
    <row r="1471" spans="1:48" x14ac:dyDescent="0.25">
      <c r="A1471" s="40">
        <v>34792</v>
      </c>
      <c r="B1471" s="42">
        <v>506.42001299999998</v>
      </c>
      <c r="C1471" s="39">
        <f>IF(ISBLANK(B1472), "", GSPC[[#This Row],[Adj Close]]/B1472-1)</f>
        <v>1.1403850737222498E-2</v>
      </c>
      <c r="P1471" s="40">
        <v>34792</v>
      </c>
      <c r="Q1471" s="38">
        <v>0.925566</v>
      </c>
      <c r="R1471" s="39">
        <f>IF(ISBLANK(Q1472),"",Long4[[#This Row],[Adj Close]]/Q1472-1)</f>
        <v>9.5240796043776221E-3</v>
      </c>
      <c r="AE1471" s="32">
        <v>34792</v>
      </c>
      <c r="AF1471" s="47">
        <v>2.2096269999999998</v>
      </c>
      <c r="AG1471" s="36">
        <f>IF(ISBLANK(AF1472),"",Short0[[#This Row],[Adj Close]]/AF1472-1)</f>
        <v>-1.5384869035221738E-2</v>
      </c>
      <c r="AH1471" s="40">
        <v>34792</v>
      </c>
      <c r="AI1471" s="42">
        <v>1.6012949999999999</v>
      </c>
      <c r="AJ1471" s="39">
        <f>IF(ISBLANK(AH1472),"",Short1[[#This Row],[Adj Close]]/AH1472-1)</f>
        <v>-0.99995396593359209</v>
      </c>
      <c r="AN1471" s="40">
        <v>34792</v>
      </c>
      <c r="AO1471" s="42">
        <v>7.790743</v>
      </c>
      <c r="AP1471" s="39">
        <f>IF(ISBLANK(AO1472),"",Short3[[#This Row],[Adj Close]]/AO1472-1)</f>
        <v>-6.3964620374429293E-3</v>
      </c>
      <c r="AT1471" s="40">
        <v>34792</v>
      </c>
      <c r="AU1471" s="42">
        <v>17.882038000000001</v>
      </c>
      <c r="AV1471" s="39">
        <f>IF(ISBLANK(AU1472),"",Short5[[#This Row],[Adj Close]]/AU1472-1)</f>
        <v>2.5249761731234166E-3</v>
      </c>
    </row>
    <row r="1472" spans="1:48" x14ac:dyDescent="0.25">
      <c r="A1472" s="40">
        <v>34785</v>
      </c>
      <c r="B1472" s="42">
        <v>500.709991</v>
      </c>
      <c r="C1472" s="39">
        <f>IF(ISBLANK(B1473), "", GSPC[[#This Row],[Adj Close]]/B1473-1)</f>
        <v>-5.1901311352176016E-4</v>
      </c>
      <c r="P1472" s="40">
        <v>34785</v>
      </c>
      <c r="Q1472" s="38">
        <v>0.91683400000000004</v>
      </c>
      <c r="R1472" s="39">
        <f>IF(ISBLANK(Q1473),"",Long4[[#This Row],[Adj Close]]/Q1473-1)</f>
        <v>9.6156599148553568E-3</v>
      </c>
      <c r="AE1472" s="32">
        <v>34785</v>
      </c>
      <c r="AF1472" s="47">
        <v>2.2441529999999998</v>
      </c>
      <c r="AG1472" s="36">
        <f>IF(ISBLANK(AF1473),"",Short0[[#This Row],[Adj Close]]/AF1473-1)</f>
        <v>-2.9851223735034349E-2</v>
      </c>
      <c r="AH1472" s="40">
        <v>34785</v>
      </c>
      <c r="AI1472" s="42">
        <v>1.5137910000000001</v>
      </c>
      <c r="AJ1472" s="39">
        <f>IF(ISBLANK(AH1473),"",Short1[[#This Row],[Adj Close]]/AH1473-1)</f>
        <v>-0.99995647274138821</v>
      </c>
      <c r="AN1472" s="40">
        <v>34785</v>
      </c>
      <c r="AO1472" s="42">
        <v>7.840897</v>
      </c>
      <c r="AP1472" s="39">
        <f>IF(ISBLANK(AO1473),"",Short3[[#This Row],[Adj Close]]/AO1473-1)</f>
        <v>-5.5762525430680721E-2</v>
      </c>
      <c r="AT1472" s="40">
        <v>34785</v>
      </c>
      <c r="AU1472" s="42">
        <v>17.837</v>
      </c>
      <c r="AV1472" s="39">
        <f>IF(ISBLANK(AU1473),"",Short5[[#This Row],[Adj Close]]/AU1473-1)</f>
        <v>-4.347853132957713E-2</v>
      </c>
    </row>
    <row r="1473" spans="1:48" x14ac:dyDescent="0.25">
      <c r="A1473" s="40">
        <v>34778</v>
      </c>
      <c r="B1473" s="42">
        <v>500.97000100000002</v>
      </c>
      <c r="C1473" s="39">
        <f>IF(ISBLANK(B1474), "", GSPC[[#This Row],[Adj Close]]/B1474-1)</f>
        <v>1.0998571442089711E-2</v>
      </c>
      <c r="P1473" s="40">
        <v>34778</v>
      </c>
      <c r="Q1473" s="38">
        <v>0.90810199999999996</v>
      </c>
      <c r="R1473" s="39">
        <f>IF(ISBLANK(Q1474),"",Long4[[#This Row],[Adj Close]]/Q1474-1)</f>
        <v>8.3333333333333259E-2</v>
      </c>
      <c r="AE1473" s="32">
        <v>34778</v>
      </c>
      <c r="AF1473" s="47">
        <v>2.313205</v>
      </c>
      <c r="AG1473" s="36">
        <f>IF(ISBLANK(AF1474),"",Short0[[#This Row],[Adj Close]]/AF1474-1)</f>
        <v>7.5193569869609345E-3</v>
      </c>
      <c r="AH1473" s="40">
        <v>34778</v>
      </c>
      <c r="AI1473" s="42">
        <v>1.5137910000000001</v>
      </c>
      <c r="AJ1473" s="39">
        <f>IF(ISBLANK(AH1474),"",Short1[[#This Row],[Adj Close]]/AH1474-1)</f>
        <v>-0.99995646397860283</v>
      </c>
      <c r="AN1473" s="40">
        <v>34778</v>
      </c>
      <c r="AO1473" s="42">
        <v>8.3039459999999998</v>
      </c>
      <c r="AP1473" s="39">
        <f>IF(ISBLANK(AO1474),"",Short3[[#This Row],[Adj Close]]/AO1474-1)</f>
        <v>6.7460771461384406E-2</v>
      </c>
      <c r="AT1473" s="40">
        <v>34778</v>
      </c>
      <c r="AU1473" s="42">
        <v>18.647777999999999</v>
      </c>
      <c r="AV1473" s="39">
        <f>IF(ISBLANK(AU1474),"",Short5[[#This Row],[Adj Close]]/AU1474-1)</f>
        <v>2.6892197227985637E-2</v>
      </c>
    </row>
    <row r="1474" spans="1:48" x14ac:dyDescent="0.25">
      <c r="A1474" s="40">
        <v>34771</v>
      </c>
      <c r="B1474" s="42">
        <v>495.51998900000001</v>
      </c>
      <c r="C1474" s="39">
        <f>IF(ISBLANK(B1475), "", GSPC[[#This Row],[Adj Close]]/B1475-1)</f>
        <v>1.2153485538177744E-2</v>
      </c>
      <c r="P1474" s="40">
        <v>34771</v>
      </c>
      <c r="Q1474" s="38">
        <v>0.83824799999999999</v>
      </c>
      <c r="R1474" s="39">
        <f>IF(ISBLANK(Q1475),"",Long4[[#This Row],[Adj Close]]/Q1475-1)</f>
        <v>1.1259296791588991E-2</v>
      </c>
      <c r="AE1474" s="32">
        <v>34771</v>
      </c>
      <c r="AF1474" s="47">
        <v>2.295941</v>
      </c>
      <c r="AG1474" s="36">
        <f>IF(ISBLANK(AF1475),"",Short0[[#This Row],[Adj Close]]/AF1475-1)</f>
        <v>-7.4632382343976511E-3</v>
      </c>
      <c r="AH1474" s="40">
        <v>34771</v>
      </c>
      <c r="AI1474" s="42">
        <v>1.5312920000000001</v>
      </c>
      <c r="AJ1474" s="39">
        <f>IF(ISBLANK(AH1475),"",Short1[[#This Row],[Adj Close]]/AH1475-1)</f>
        <v>-0.99995595178920726</v>
      </c>
      <c r="AN1474" s="40">
        <v>34771</v>
      </c>
      <c r="AO1474" s="42">
        <v>7.7791579999999998</v>
      </c>
      <c r="AP1474" s="39">
        <f>IF(ISBLANK(AO1475),"",Short3[[#This Row],[Adj Close]]/AO1475-1)</f>
        <v>2.8571738347453524E-2</v>
      </c>
      <c r="AT1474" s="40">
        <v>34771</v>
      </c>
      <c r="AU1474" s="42">
        <v>18.159431000000001</v>
      </c>
      <c r="AV1474" s="39">
        <f>IF(ISBLANK(AU1475),"",Short5[[#This Row],[Adj Close]]/AU1475-1)</f>
        <v>5.2083471534659642E-2</v>
      </c>
    </row>
    <row r="1475" spans="1:48" x14ac:dyDescent="0.25">
      <c r="A1475" s="40">
        <v>34764</v>
      </c>
      <c r="B1475" s="42">
        <v>489.57000699999998</v>
      </c>
      <c r="C1475" s="39">
        <f>IF(ISBLANK(B1476), "", GSPC[[#This Row],[Adj Close]]/B1476-1)</f>
        <v>8.549284926165468E-3</v>
      </c>
      <c r="P1475" s="40">
        <v>34764</v>
      </c>
      <c r="Q1475" s="38">
        <v>0.82891499999999996</v>
      </c>
      <c r="R1475" s="39">
        <f>IF(ISBLANK(Q1476),"",Long4[[#This Row],[Adj Close]]/Q1476-1)</f>
        <v>-1.0308650598353064E-2</v>
      </c>
      <c r="AE1475" s="32">
        <v>34764</v>
      </c>
      <c r="AF1475" s="47">
        <v>2.313205</v>
      </c>
      <c r="AG1475" s="36">
        <f>IF(ISBLANK(AF1476),"",Short0[[#This Row],[Adj Close]]/AF1476-1)</f>
        <v>0</v>
      </c>
      <c r="AH1475" s="40">
        <v>34764</v>
      </c>
      <c r="AI1475" s="42">
        <v>1.4350400000000001</v>
      </c>
      <c r="AJ1475" s="39">
        <f>IF(ISBLANK(AH1476),"",Short1[[#This Row],[Adj Close]]/AH1476-1)</f>
        <v>-0.99995871220185861</v>
      </c>
      <c r="AN1475" s="40">
        <v>34764</v>
      </c>
      <c r="AO1475" s="42">
        <v>7.5630680000000003</v>
      </c>
      <c r="AP1475" s="39">
        <f>IF(ISBLANK(AO1476),"",Short3[[#This Row],[Adj Close]]/AO1476-1)</f>
        <v>1.6597283372163929E-2</v>
      </c>
      <c r="AT1475" s="40">
        <v>34764</v>
      </c>
      <c r="AU1475" s="42">
        <v>17.260446999999999</v>
      </c>
      <c r="AV1475" s="39">
        <f>IF(ISBLANK(AU1476),"",Short5[[#This Row],[Adj Close]]/AU1476-1)</f>
        <v>5.4945402182934755E-2</v>
      </c>
    </row>
    <row r="1476" spans="1:48" x14ac:dyDescent="0.25">
      <c r="A1476" s="40">
        <v>34757</v>
      </c>
      <c r="B1476" s="42">
        <v>485.42001299999998</v>
      </c>
      <c r="C1476" s="39">
        <f>IF(ISBLANK(B1477), "", GSPC[[#This Row],[Adj Close]]/B1477-1)</f>
        <v>-5.5109956416892203E-3</v>
      </c>
      <c r="P1476" s="40">
        <v>34757</v>
      </c>
      <c r="Q1476" s="38">
        <v>0.83754899999999999</v>
      </c>
      <c r="R1476" s="39">
        <f>IF(ISBLANK(Q1477),"",Long4[[#This Row],[Adj Close]]/Q1477-1)</f>
        <v>0</v>
      </c>
      <c r="AE1476" s="32">
        <v>34757</v>
      </c>
      <c r="AF1476" s="47">
        <v>2.313205</v>
      </c>
      <c r="AG1476" s="36">
        <f>IF(ISBLANK(AF1477),"",Short0[[#This Row],[Adj Close]]/AF1477-1)</f>
        <v>-1.4705274757010001E-2</v>
      </c>
      <c r="AH1476" s="40">
        <v>34757</v>
      </c>
      <c r="AI1476" s="42">
        <v>1.487541</v>
      </c>
      <c r="AJ1476" s="39">
        <f>IF(ISBLANK(AH1477),"",Short1[[#This Row],[Adj Close]]/AH1477-1)</f>
        <v>-0.99995719306474817</v>
      </c>
      <c r="AN1476" s="40">
        <v>34757</v>
      </c>
      <c r="AO1476" s="42">
        <v>7.4395910000000001</v>
      </c>
      <c r="AP1476" s="39">
        <f>IF(ISBLANK(AO1477),"",Short3[[#This Row],[Adj Close]]/AO1477-1)</f>
        <v>-3.2128844263181189E-2</v>
      </c>
      <c r="AT1476" s="40">
        <v>34757</v>
      </c>
      <c r="AU1476" s="42">
        <v>16.361460000000001</v>
      </c>
      <c r="AV1476" s="39">
        <f>IF(ISBLANK(AU1477),"",Short5[[#This Row],[Adj Close]]/AU1477-1)</f>
        <v>-3.4482823737021828E-2</v>
      </c>
    </row>
    <row r="1477" spans="1:48" x14ac:dyDescent="0.25">
      <c r="A1477" s="40">
        <v>34750</v>
      </c>
      <c r="B1477" s="42">
        <v>488.10998499999999</v>
      </c>
      <c r="C1477" s="39">
        <f>IF(ISBLANK(B1478), "", GSPC[[#This Row],[Adj Close]]/B1478-1)</f>
        <v>1.2739348895700164E-2</v>
      </c>
      <c r="P1477" s="40">
        <v>34750</v>
      </c>
      <c r="Q1477" s="38">
        <v>0.83754899999999999</v>
      </c>
      <c r="R1477" s="39">
        <f>IF(ISBLANK(Q1478),"",Long4[[#This Row],[Adj Close]]/Q1478-1)</f>
        <v>0</v>
      </c>
      <c r="AE1477" s="32">
        <v>34750</v>
      </c>
      <c r="AF1477" s="47">
        <v>2.3477290000000002</v>
      </c>
      <c r="AG1477" s="36">
        <f>IF(ISBLANK(AF1478),"",Short0[[#This Row],[Adj Close]]/AF1478-1)</f>
        <v>7.4070990921561997E-3</v>
      </c>
      <c r="AH1477" s="40">
        <v>34750</v>
      </c>
      <c r="AI1477" s="42">
        <v>1.6450450000000001</v>
      </c>
      <c r="AJ1477" s="39">
        <f>IF(ISBLANK(AH1478),"",Short1[[#This Row],[Adj Close]]/AH1478-1)</f>
        <v>-0.9999526510376191</v>
      </c>
      <c r="AN1477" s="40">
        <v>34750</v>
      </c>
      <c r="AO1477" s="42">
        <v>7.6865509999999997</v>
      </c>
      <c r="AP1477" s="39">
        <f>IF(ISBLANK(AO1478),"",Short3[[#This Row],[Adj Close]]/AO1478-1)</f>
        <v>2.4691618060848075E-2</v>
      </c>
      <c r="AT1477" s="40">
        <v>34750</v>
      </c>
      <c r="AU1477" s="42">
        <v>16.945799000000001</v>
      </c>
      <c r="AV1477" s="39">
        <f>IF(ISBLANK(AU1478),"",Short5[[#This Row],[Adj Close]]/AU1478-1)</f>
        <v>-3.3333835325729644E-2</v>
      </c>
    </row>
    <row r="1478" spans="1:48" x14ac:dyDescent="0.25">
      <c r="A1478" s="40">
        <v>34743</v>
      </c>
      <c r="B1478" s="42">
        <v>481.97000100000002</v>
      </c>
      <c r="C1478" s="39">
        <f>IF(ISBLANK(B1479), "", GSPC[[#This Row],[Adj Close]]/B1479-1)</f>
        <v>1.0592988192865693E-3</v>
      </c>
      <c r="P1478" s="40">
        <v>34743</v>
      </c>
      <c r="Q1478" s="38">
        <v>0.83754899999999999</v>
      </c>
      <c r="R1478" s="39">
        <f>IF(ISBLANK(Q1479),"",Long4[[#This Row],[Adj Close]]/Q1479-1)</f>
        <v>-5.1290762079996277E-3</v>
      </c>
      <c r="AE1478" s="32">
        <v>34743</v>
      </c>
      <c r="AF1478" s="47">
        <v>2.3304670000000001</v>
      </c>
      <c r="AG1478" s="36">
        <f>IF(ISBLANK(AF1479),"",Short0[[#This Row],[Adj Close]]/AF1479-1)</f>
        <v>-2.8777029386735209E-2</v>
      </c>
      <c r="AH1478" s="40">
        <v>34743</v>
      </c>
      <c r="AI1478" s="42">
        <v>1.7325470000000001</v>
      </c>
      <c r="AJ1478" s="39">
        <f>IF(ISBLANK(AH1479),"",Short1[[#This Row],[Adj Close]]/AH1479-1)</f>
        <v>-0.99995012243781667</v>
      </c>
      <c r="AN1478" s="40">
        <v>34743</v>
      </c>
      <c r="AO1478" s="42">
        <v>7.5013310000000004</v>
      </c>
      <c r="AP1478" s="39">
        <f>IF(ISBLANK(AO1479),"",Short3[[#This Row],[Adj Close]]/AO1479-1)</f>
        <v>4.13227510323666E-3</v>
      </c>
      <c r="AT1478" s="40">
        <v>34743</v>
      </c>
      <c r="AU1478" s="42">
        <v>17.530145999999998</v>
      </c>
      <c r="AV1478" s="39">
        <f>IF(ISBLANK(AU1479),"",Short5[[#This Row],[Adj Close]]/AU1479-1)</f>
        <v>5.9782670793316006E-2</v>
      </c>
    </row>
    <row r="1479" spans="1:48" x14ac:dyDescent="0.25">
      <c r="A1479" s="40">
        <v>34736</v>
      </c>
      <c r="B1479" s="42">
        <v>481.459991</v>
      </c>
      <c r="C1479" s="39">
        <f>IF(ISBLANK(B1480), "", GSPC[[#This Row],[Adj Close]]/B1480-1)</f>
        <v>5.8706717543592912E-3</v>
      </c>
      <c r="P1479" s="40">
        <v>34736</v>
      </c>
      <c r="Q1479" s="38">
        <v>0.84186700000000003</v>
      </c>
      <c r="R1479" s="39">
        <f>IF(ISBLANK(Q1480),"",Long4[[#This Row],[Adj Close]]/Q1480-1)</f>
        <v>1.5625245049251113E-2</v>
      </c>
      <c r="AE1479" s="32">
        <v>34736</v>
      </c>
      <c r="AF1479" s="47">
        <v>2.399518</v>
      </c>
      <c r="AG1479" s="36">
        <f>IF(ISBLANK(AF1480),"",Short0[[#This Row],[Adj Close]]/AF1480-1)</f>
        <v>7.9231990184212453E-2</v>
      </c>
      <c r="AH1479" s="40">
        <v>34736</v>
      </c>
      <c r="AI1479" s="42">
        <v>1.881302</v>
      </c>
      <c r="AJ1479" s="39">
        <f>IF(ISBLANK(AH1480),"",Short1[[#This Row],[Adj Close]]/AH1480-1)</f>
        <v>-0.99994582907656426</v>
      </c>
      <c r="AN1479" s="40">
        <v>34736</v>
      </c>
      <c r="AO1479" s="42">
        <v>7.4704610000000002</v>
      </c>
      <c r="AP1479" s="39">
        <f>IF(ISBLANK(AO1480),"",Short3[[#This Row],[Adj Close]]/AO1480-1)</f>
        <v>2.1096855516466784E-2</v>
      </c>
      <c r="AT1479" s="40">
        <v>34736</v>
      </c>
      <c r="AU1479" s="42">
        <v>16.541264999999999</v>
      </c>
      <c r="AV1479" s="39">
        <f>IF(ISBLANK(AU1480),"",Short5[[#This Row],[Adj Close]]/AU1480-1)</f>
        <v>-3.4120274361270408E-2</v>
      </c>
    </row>
    <row r="1480" spans="1:48" x14ac:dyDescent="0.25">
      <c r="A1480" s="40">
        <v>34729</v>
      </c>
      <c r="B1480" s="42">
        <v>478.64999399999999</v>
      </c>
      <c r="C1480" s="39">
        <f>IF(ISBLANK(B1481), "", GSPC[[#This Row],[Adj Close]]/B1481-1)</f>
        <v>1.7559851902893886E-2</v>
      </c>
      <c r="P1480" s="40">
        <v>34729</v>
      </c>
      <c r="Q1480" s="38">
        <v>0.82891499999999996</v>
      </c>
      <c r="R1480" s="39">
        <f>IF(ISBLANK(Q1481),"",Long4[[#This Row],[Adj Close]]/Q1481-1)</f>
        <v>2.127651710228351E-2</v>
      </c>
      <c r="AE1480" s="32">
        <v>34729</v>
      </c>
      <c r="AF1480" s="47">
        <v>2.223357</v>
      </c>
      <c r="AG1480" s="36">
        <f>IF(ISBLANK(AF1481),"",Short0[[#This Row],[Adj Close]]/AF1481-1)</f>
        <v>2.3810006216471225E-2</v>
      </c>
      <c r="AH1480" s="40">
        <v>34729</v>
      </c>
      <c r="AI1480" s="42">
        <v>1.863801</v>
      </c>
      <c r="AJ1480" s="39">
        <f>IF(ISBLANK(AH1481),"",Short1[[#This Row],[Adj Close]]/AH1481-1)</f>
        <v>-0.999946322187662</v>
      </c>
      <c r="AN1480" s="40">
        <v>34729</v>
      </c>
      <c r="AO1480" s="42">
        <v>7.3161139999999998</v>
      </c>
      <c r="AP1480" s="39">
        <f>IF(ISBLANK(AO1481),"",Short3[[#This Row],[Adj Close]]/AO1481-1)</f>
        <v>4.8672645651208324E-2</v>
      </c>
      <c r="AT1480" s="40">
        <v>34729</v>
      </c>
      <c r="AU1480" s="42">
        <v>17.125595000000001</v>
      </c>
      <c r="AV1480" s="39">
        <f>IF(ISBLANK(AU1481),"",Short5[[#This Row],[Adj Close]]/AU1481-1)</f>
        <v>2.1447261453380939E-2</v>
      </c>
    </row>
    <row r="1481" spans="1:48" x14ac:dyDescent="0.25">
      <c r="A1481" s="40">
        <v>34722</v>
      </c>
      <c r="B1481" s="42">
        <v>470.39001500000001</v>
      </c>
      <c r="C1481" s="39">
        <f>IF(ISBLANK(B1482), "", GSPC[[#This Row],[Adj Close]]/B1482-1)</f>
        <v>1.2070261224816692E-2</v>
      </c>
      <c r="P1481" s="40">
        <v>34722</v>
      </c>
      <c r="Q1481" s="38">
        <v>0.81164599999999998</v>
      </c>
      <c r="R1481" s="39">
        <f>IF(ISBLANK(Q1482),"",Long4[[#This Row],[Adj Close]]/Q1482-1)</f>
        <v>3.8674216975397524E-2</v>
      </c>
      <c r="AE1481" s="32">
        <v>34722</v>
      </c>
      <c r="AF1481" s="47">
        <v>2.1716500000000001</v>
      </c>
      <c r="AG1481" s="36">
        <f>IF(ISBLANK(AF1482),"",Short0[[#This Row],[Adj Close]]/AF1482-1)</f>
        <v>-3.8167688741293615E-2</v>
      </c>
      <c r="AH1481" s="40">
        <v>34722</v>
      </c>
      <c r="AI1481" s="42">
        <v>2.2138110000000002</v>
      </c>
      <c r="AJ1481" s="39">
        <f>IF(ISBLANK(AH1482),"",Short1[[#This Row],[Adj Close]]/AH1482-1)</f>
        <v>-0.99993622897882761</v>
      </c>
      <c r="AN1481" s="40">
        <v>34722</v>
      </c>
      <c r="AO1481" s="42">
        <v>6.9765470000000001</v>
      </c>
      <c r="AP1481" s="39">
        <f>IF(ISBLANK(AO1482),"",Short3[[#This Row],[Adj Close]]/AO1482-1)</f>
        <v>4.6296332400998841E-2</v>
      </c>
      <c r="AT1481" s="40">
        <v>34722</v>
      </c>
      <c r="AU1481" s="42">
        <v>16.766010000000001</v>
      </c>
      <c r="AV1481" s="39">
        <f>IF(ISBLANK(AU1482),"",Short5[[#This Row],[Adj Close]]/AU1482-1)</f>
        <v>-1.0609650214781774E-2</v>
      </c>
    </row>
    <row r="1482" spans="1:48" x14ac:dyDescent="0.25">
      <c r="A1482" s="40">
        <v>34715</v>
      </c>
      <c r="B1482" s="42">
        <v>464.77999899999998</v>
      </c>
      <c r="C1482" s="39">
        <f>IF(ISBLANK(B1483), "", GSPC[[#This Row],[Adj Close]]/B1483-1)</f>
        <v>-2.5538167638393672E-3</v>
      </c>
      <c r="P1482" s="40">
        <v>34715</v>
      </c>
      <c r="Q1482" s="38">
        <v>0.78142500000000004</v>
      </c>
      <c r="R1482" s="39">
        <f>IF(ISBLANK(Q1483),"",Long4[[#This Row],[Adj Close]]/Q1483-1)</f>
        <v>-5.4941698420092333E-3</v>
      </c>
      <c r="AE1482" s="32">
        <v>34715</v>
      </c>
      <c r="AF1482" s="47">
        <v>2.2578260000000001</v>
      </c>
      <c r="AG1482" s="36">
        <f>IF(ISBLANK(AF1483),"",Short0[[#This Row],[Adj Close]]/AF1483-1)</f>
        <v>-1.5038184389638665E-2</v>
      </c>
      <c r="AH1482" s="40">
        <v>34715</v>
      </c>
      <c r="AI1482" s="42">
        <v>2.1350579999999999</v>
      </c>
      <c r="AJ1482" s="39">
        <f>IF(ISBLANK(AH1483),"",Short1[[#This Row],[Adj Close]]/AH1483-1)</f>
        <v>-0.99993848513311057</v>
      </c>
      <c r="AN1482" s="40">
        <v>34715</v>
      </c>
      <c r="AO1482" s="42">
        <v>6.6678499999999996</v>
      </c>
      <c r="AP1482" s="39">
        <f>IF(ISBLANK(AO1483),"",Short3[[#This Row],[Adj Close]]/AO1483-1)</f>
        <v>2.3696622799839417E-2</v>
      </c>
      <c r="AT1482" s="40">
        <v>34715</v>
      </c>
      <c r="AU1482" s="42">
        <v>16.945799000000001</v>
      </c>
      <c r="AV1482" s="39">
        <f>IF(ISBLANK(AU1483),"",Short5[[#This Row],[Adj Close]]/AU1483-1)</f>
        <v>4.7222275780784972E-2</v>
      </c>
    </row>
    <row r="1483" spans="1:48" x14ac:dyDescent="0.25">
      <c r="A1483" s="40">
        <v>34708</v>
      </c>
      <c r="B1483" s="42">
        <v>465.97000100000002</v>
      </c>
      <c r="C1483" s="39">
        <f>IF(ISBLANK(B1484), "", GSPC[[#This Row],[Adj Close]]/B1484-1)</f>
        <v>1.1483042633457785E-2</v>
      </c>
      <c r="P1483" s="40">
        <v>34708</v>
      </c>
      <c r="Q1483" s="38">
        <v>0.78574200000000005</v>
      </c>
      <c r="R1483" s="39">
        <f>IF(ISBLANK(Q1484),"",Long4[[#This Row],[Adj Close]]/Q1484-1)</f>
        <v>-5.4654076905550353E-3</v>
      </c>
      <c r="AE1483" s="32">
        <v>34708</v>
      </c>
      <c r="AF1483" s="47">
        <v>2.2922980000000002</v>
      </c>
      <c r="AG1483" s="36">
        <f>IF(ISBLANK(AF1484),"",Short0[[#This Row],[Adj Close]]/AF1484-1)</f>
        <v>3.1007615960909618E-2</v>
      </c>
      <c r="AH1483" s="40">
        <v>34708</v>
      </c>
      <c r="AI1483" s="42">
        <v>2.3013129999999999</v>
      </c>
      <c r="AJ1483" s="39">
        <f>IF(ISBLANK(AH1484),"",Short1[[#This Row],[Adj Close]]/AH1484-1)</f>
        <v>-0.99993368165182561</v>
      </c>
      <c r="AN1483" s="40">
        <v>34708</v>
      </c>
      <c r="AO1483" s="42">
        <v>6.5135019999999999</v>
      </c>
      <c r="AP1483" s="39">
        <f>IF(ISBLANK(AO1484),"",Short3[[#This Row],[Adj Close]]/AO1484-1)</f>
        <v>1.4423229669647153E-2</v>
      </c>
      <c r="AT1483" s="40">
        <v>34708</v>
      </c>
      <c r="AU1483" s="42">
        <v>16.181664000000001</v>
      </c>
      <c r="AV1483" s="39">
        <f>IF(ISBLANK(AU1484),"",Short5[[#This Row],[Adj Close]]/AU1484-1)</f>
        <v>6.1946805086189105E-2</v>
      </c>
    </row>
    <row r="1484" spans="1:48" x14ac:dyDescent="0.25">
      <c r="A1484" s="40">
        <v>34701</v>
      </c>
      <c r="B1484" s="42">
        <v>460.67999300000002</v>
      </c>
      <c r="C1484" s="39">
        <f>IF(ISBLANK(B1485), "", GSPC[[#This Row],[Adj Close]]/B1485-1)</f>
        <v>3.0700982728484316E-3</v>
      </c>
      <c r="P1484" s="40">
        <v>34701</v>
      </c>
      <c r="Q1484" s="38">
        <v>0.79005999999999998</v>
      </c>
      <c r="R1484" s="39">
        <f>IF(ISBLANK(Q1485),"",Long4[[#This Row],[Adj Close]]/Q1485-1)</f>
        <v>0</v>
      </c>
      <c r="AE1484" s="32">
        <v>34701</v>
      </c>
      <c r="AF1484" s="47">
        <v>2.223357</v>
      </c>
      <c r="AG1484" s="36">
        <f>IF(ISBLANK(AF1485),"",Short0[[#This Row],[Adj Close]]/AF1485-1)</f>
        <v>4.0322761770183124E-2</v>
      </c>
      <c r="AH1484" s="40">
        <v>34701</v>
      </c>
      <c r="AI1484" s="42">
        <v>2.2838120000000002</v>
      </c>
      <c r="AJ1484" s="39">
        <f>IF(ISBLANK(AH1485),"",Short1[[#This Row],[Adj Close]]/AH1485-1)</f>
        <v>-0.99993417270997864</v>
      </c>
      <c r="AN1484" s="40">
        <v>34701</v>
      </c>
      <c r="AO1484" s="42">
        <v>6.4208920000000003</v>
      </c>
      <c r="AP1484" s="39">
        <f>IF(ISBLANK(AO1485),"",Short3[[#This Row],[Adj Close]]/AO1485-1)</f>
        <v>-3.7037125910150848E-2</v>
      </c>
      <c r="AT1484" s="40">
        <v>34701</v>
      </c>
      <c r="AU1484" s="42">
        <v>15.237735000000001</v>
      </c>
      <c r="AV1484" s="39">
        <f>IF(ISBLANK(AU1485),"",Short5[[#This Row],[Adj Close]]/AU1485-1)</f>
        <v>-2.9171241994967345E-2</v>
      </c>
    </row>
    <row r="1485" spans="1:48" x14ac:dyDescent="0.25">
      <c r="A1485" s="40">
        <v>34694</v>
      </c>
      <c r="B1485" s="42">
        <v>459.26998900000001</v>
      </c>
      <c r="C1485" s="39">
        <f>IF(ISBLANK(B1486), "", GSPC[[#This Row],[Adj Close]]/B1486-1)</f>
        <v>-1.2178370611571898E-3</v>
      </c>
      <c r="P1485" s="40">
        <v>34694</v>
      </c>
      <c r="Q1485" s="38">
        <v>0.79005999999999998</v>
      </c>
      <c r="R1485" s="39">
        <f>IF(ISBLANK(Q1486),"",Long4[[#This Row],[Adj Close]]/Q1486-1)</f>
        <v>0</v>
      </c>
      <c r="AE1485" s="32">
        <v>34694</v>
      </c>
      <c r="AF1485" s="47">
        <v>2.1371799999999999</v>
      </c>
      <c r="AG1485" s="36">
        <f>IF(ISBLANK(AF1486),"",Short0[[#This Row],[Adj Close]]/AF1486-1)</f>
        <v>-5.3434587076240714E-2</v>
      </c>
      <c r="AH1485" s="40">
        <v>34694</v>
      </c>
      <c r="AI1485" s="42">
        <v>2.1875599999999999</v>
      </c>
      <c r="AJ1485" s="39">
        <f>IF(ISBLANK(AH1486),"",Short1[[#This Row],[Adj Close]]/AH1486-1)</f>
        <v>-0.999936934298152</v>
      </c>
      <c r="AN1485" s="40">
        <v>34694</v>
      </c>
      <c r="AO1485" s="42">
        <v>6.6678499999999996</v>
      </c>
      <c r="AP1485" s="39">
        <f>IF(ISBLANK(AO1486),"",Short3[[#This Row],[Adj Close]]/AO1486-1)</f>
        <v>1.1604124973848329E-2</v>
      </c>
      <c r="AT1485" s="40">
        <v>34694</v>
      </c>
      <c r="AU1485" s="42">
        <v>15.695595000000001</v>
      </c>
      <c r="AV1485" s="39">
        <f>IF(ISBLANK(AU1486),"",Short5[[#This Row],[Adj Close]]/AU1486-1)</f>
        <v>3.2448708419120953E-2</v>
      </c>
    </row>
    <row r="1486" spans="1:48" x14ac:dyDescent="0.25">
      <c r="A1486" s="40">
        <v>34687</v>
      </c>
      <c r="B1486" s="42">
        <v>459.82998700000002</v>
      </c>
      <c r="C1486" s="39">
        <f>IF(ISBLANK(B1487), "", GSPC[[#This Row],[Adj Close]]/B1487-1)</f>
        <v>2.2449848015253515E-3</v>
      </c>
      <c r="P1486" s="40">
        <v>34687</v>
      </c>
      <c r="Q1486" s="38">
        <v>0.79005999999999998</v>
      </c>
      <c r="R1486" s="39">
        <f>IF(ISBLANK(Q1487),"",Long4[[#This Row],[Adj Close]]/Q1487-1)</f>
        <v>-4.6874528751440159E-2</v>
      </c>
      <c r="AE1486" s="32">
        <v>34687</v>
      </c>
      <c r="AF1486" s="47">
        <v>2.2578260000000001</v>
      </c>
      <c r="AG1486" s="36">
        <f>IF(ISBLANK(AF1487),"",Short0[[#This Row],[Adj Close]]/AF1487-1)</f>
        <v>0</v>
      </c>
      <c r="AH1486" s="40">
        <v>34687</v>
      </c>
      <c r="AI1486" s="42">
        <v>2.0913080000000002</v>
      </c>
      <c r="AJ1486" s="39">
        <f>IF(ISBLANK(AH1487),"",Short1[[#This Row],[Adj Close]]/AH1487-1)</f>
        <v>-0.99993969700115337</v>
      </c>
      <c r="AN1486" s="40">
        <v>34687</v>
      </c>
      <c r="AO1486" s="42">
        <v>6.5913630000000003</v>
      </c>
      <c r="AP1486" s="39">
        <f>IF(ISBLANK(AO1487),"",Short3[[#This Row],[Adj Close]]/AO1487-1)</f>
        <v>-4.8888425215665721E-2</v>
      </c>
      <c r="AT1486" s="40">
        <v>34687</v>
      </c>
      <c r="AU1486" s="42">
        <v>15.202299999999999</v>
      </c>
      <c r="AV1486" s="39">
        <f>IF(ISBLANK(AU1487),"",Short5[[#This Row],[Adj Close]]/AU1487-1)</f>
        <v>2.727266584226995E-2</v>
      </c>
    </row>
    <row r="1487" spans="1:48" x14ac:dyDescent="0.25">
      <c r="A1487" s="40">
        <v>34680</v>
      </c>
      <c r="B1487" s="42">
        <v>458.79998799999998</v>
      </c>
      <c r="C1487" s="39">
        <f>IF(ISBLANK(B1488), "", GSPC[[#This Row],[Adj Close]]/B1488-1)</f>
        <v>2.6490060046560071E-2</v>
      </c>
      <c r="P1487" s="40">
        <v>34680</v>
      </c>
      <c r="Q1487" s="38">
        <v>0.82891499999999996</v>
      </c>
      <c r="R1487" s="39">
        <f>IF(ISBLANK(Q1488),"",Long4[[#This Row],[Adj Close]]/Q1488-1)</f>
        <v>1.1259189494513766E-2</v>
      </c>
      <c r="AE1487" s="32">
        <v>34680</v>
      </c>
      <c r="AF1487" s="47">
        <v>2.2578260000000001</v>
      </c>
      <c r="AG1487" s="36">
        <f>IF(ISBLANK(AF1488),"",Short0[[#This Row],[Adj Close]]/AF1488-1)</f>
        <v>7.3770074698876531E-2</v>
      </c>
      <c r="AH1487" s="40">
        <v>34680</v>
      </c>
      <c r="AI1487" s="42">
        <v>2.0738059999999998</v>
      </c>
      <c r="AJ1487" s="39">
        <f>IF(ISBLANK(AH1488),"",Short1[[#This Row],[Adj Close]]/AH1488-1)</f>
        <v>-0.99994018959997688</v>
      </c>
      <c r="AN1487" s="40">
        <v>34680</v>
      </c>
      <c r="AO1487" s="42">
        <v>6.9301680000000001</v>
      </c>
      <c r="AP1487" s="39">
        <f>IF(ISBLANK(AO1488),"",Short3[[#This Row],[Adj Close]]/AO1488-1)</f>
        <v>4.6511396127125737E-2</v>
      </c>
      <c r="AT1487" s="40">
        <v>34680</v>
      </c>
      <c r="AU1487" s="42">
        <v>14.7987</v>
      </c>
      <c r="AV1487" s="39">
        <f>IF(ISBLANK(AU1488),"",Short5[[#This Row],[Adj Close]]/AU1488-1)</f>
        <v>7.8431601171454535E-2</v>
      </c>
    </row>
    <row r="1488" spans="1:48" x14ac:dyDescent="0.25">
      <c r="A1488" s="40">
        <v>34673</v>
      </c>
      <c r="B1488" s="42">
        <v>446.959991</v>
      </c>
      <c r="C1488" s="39">
        <f>IF(ISBLANK(B1489), "", GSPC[[#This Row],[Adj Close]]/B1489-1)</f>
        <v>-1.3986316275834465E-2</v>
      </c>
      <c r="P1488" s="40">
        <v>34673</v>
      </c>
      <c r="Q1488" s="38">
        <v>0.81968600000000003</v>
      </c>
      <c r="R1488" s="39">
        <f>IF(ISBLANK(Q1489),"",Long4[[#This Row],[Adj Close]]/Q1489-1)</f>
        <v>-1.0308805347345573E-2</v>
      </c>
      <c r="AE1488" s="32">
        <v>34673</v>
      </c>
      <c r="AF1488" s="47">
        <v>2.1027089999999999</v>
      </c>
      <c r="AG1488" s="36">
        <f>IF(ISBLANK(AF1489),"",Short0[[#This Row],[Adj Close]]/AF1489-1)</f>
        <v>-2.4000018566525116E-2</v>
      </c>
      <c r="AH1488" s="40">
        <v>34673</v>
      </c>
      <c r="AI1488" s="42">
        <v>2.1875599999999999</v>
      </c>
      <c r="AJ1488" s="39">
        <f>IF(ISBLANK(AH1489),"",Short1[[#This Row],[Adj Close]]/AH1489-1)</f>
        <v>-0.9999368960941557</v>
      </c>
      <c r="AN1488" s="40">
        <v>34673</v>
      </c>
      <c r="AO1488" s="42">
        <v>6.6221620000000003</v>
      </c>
      <c r="AP1488" s="39">
        <f>IF(ISBLANK(AO1489),"",Short3[[#This Row],[Adj Close]]/AO1489-1)</f>
        <v>-6.5217615318650335E-2</v>
      </c>
      <c r="AT1488" s="40">
        <v>34673</v>
      </c>
      <c r="AU1488" s="42">
        <v>13.722428000000001</v>
      </c>
      <c r="AV1488" s="39">
        <f>IF(ISBLANK(AU1489),"",Short5[[#This Row],[Adj Close]]/AU1489-1)</f>
        <v>-1.9231034501735578E-2</v>
      </c>
    </row>
    <row r="1489" spans="1:48" x14ac:dyDescent="0.25">
      <c r="A1489" s="40">
        <v>34666</v>
      </c>
      <c r="B1489" s="42">
        <v>453.29998799999998</v>
      </c>
      <c r="C1489" s="39">
        <f>IF(ISBLANK(B1490), "", GSPC[[#This Row],[Adj Close]]/B1490-1)</f>
        <v>2.2330340708454077E-3</v>
      </c>
      <c r="P1489" s="40">
        <v>34666</v>
      </c>
      <c r="Q1489" s="38">
        <v>0.82822399999999996</v>
      </c>
      <c r="R1489" s="39">
        <f>IF(ISBLANK(Q1490),"",Long4[[#This Row],[Adj Close]]/Q1490-1)</f>
        <v>-3.4826577975525352E-2</v>
      </c>
      <c r="AE1489" s="32">
        <v>34666</v>
      </c>
      <c r="AF1489" s="47">
        <v>2.1544150000000002</v>
      </c>
      <c r="AG1489" s="36">
        <f>IF(ISBLANK(AF1490),"",Short0[[#This Row],[Adj Close]]/AF1490-1)</f>
        <v>8.0643651915142112E-3</v>
      </c>
      <c r="AH1489" s="40">
        <v>34666</v>
      </c>
      <c r="AI1489" s="42">
        <v>2.362565</v>
      </c>
      <c r="AJ1489" s="39">
        <f>IF(ISBLANK(AH1490),"",Short1[[#This Row],[Adj Close]]/AH1490-1)</f>
        <v>-0.99993183401136787</v>
      </c>
      <c r="AN1489" s="40">
        <v>34666</v>
      </c>
      <c r="AO1489" s="42">
        <v>7.0841750000000001</v>
      </c>
      <c r="AP1489" s="39">
        <f>IF(ISBLANK(AO1490),"",Short3[[#This Row],[Adj Close]]/AO1490-1)</f>
        <v>1.769925488843449E-2</v>
      </c>
      <c r="AT1489" s="40">
        <v>34666</v>
      </c>
      <c r="AU1489" s="42">
        <v>13.991498999999999</v>
      </c>
      <c r="AV1489" s="39">
        <f>IF(ISBLANK(AU1490),"",Short5[[#This Row],[Adj Close]]/AU1490-1)</f>
        <v>3.9999568881254222E-2</v>
      </c>
    </row>
    <row r="1490" spans="1:48" x14ac:dyDescent="0.25">
      <c r="A1490" s="40">
        <v>34659</v>
      </c>
      <c r="B1490" s="42">
        <v>452.290009</v>
      </c>
      <c r="C1490" s="39">
        <f>IF(ISBLANK(B1491), "", GSPC[[#This Row],[Adj Close]]/B1491-1)</f>
        <v>-1.9892933408687696E-2</v>
      </c>
      <c r="P1490" s="40">
        <v>34659</v>
      </c>
      <c r="Q1490" s="38">
        <v>0.85810900000000001</v>
      </c>
      <c r="R1490" s="39">
        <f>IF(ISBLANK(Q1491),"",Long4[[#This Row],[Adj Close]]/Q1491-1)</f>
        <v>0</v>
      </c>
      <c r="AE1490" s="32">
        <v>34659</v>
      </c>
      <c r="AF1490" s="47">
        <v>2.1371799999999999</v>
      </c>
      <c r="AG1490" s="36">
        <f>IF(ISBLANK(AF1491),"",Short0[[#This Row],[Adj Close]]/AF1491-1)</f>
        <v>2.4793404281232778E-2</v>
      </c>
      <c r="AH1490" s="40">
        <v>34659</v>
      </c>
      <c r="AI1490" s="42">
        <v>2.975082</v>
      </c>
      <c r="AJ1490" s="39">
        <f>IF(ISBLANK(AH1491),"",Short1[[#This Row],[Adj Close]]/AH1491-1)</f>
        <v>-0.99991414400323209</v>
      </c>
      <c r="AN1490" s="40">
        <v>34659</v>
      </c>
      <c r="AO1490" s="42">
        <v>6.9609709999999998</v>
      </c>
      <c r="AP1490" s="39">
        <f>IF(ISBLANK(AO1491),"",Short3[[#This Row],[Adj Close]]/AO1491-1)</f>
        <v>-3.0042743230579982E-2</v>
      </c>
      <c r="AT1490" s="40">
        <v>34659</v>
      </c>
      <c r="AU1490" s="42">
        <v>13.45337</v>
      </c>
      <c r="AV1490" s="39">
        <f>IF(ISBLANK(AU1491),"",Short5[[#This Row],[Adj Close]]/AU1491-1)</f>
        <v>-3.2257530819012947E-2</v>
      </c>
    </row>
    <row r="1491" spans="1:48" x14ac:dyDescent="0.25">
      <c r="A1491" s="40">
        <v>34652</v>
      </c>
      <c r="B1491" s="42">
        <v>461.47000100000002</v>
      </c>
      <c r="C1491" s="39">
        <f>IF(ISBLANK(B1492), "", GSPC[[#This Row],[Adj Close]]/B1492-1)</f>
        <v>-1.9033307852924786E-3</v>
      </c>
      <c r="P1491" s="40">
        <v>34652</v>
      </c>
      <c r="Q1491" s="38">
        <v>0.85810900000000001</v>
      </c>
      <c r="R1491" s="39">
        <f>IF(ISBLANK(Q1492),"",Long4[[#This Row],[Adj Close]]/Q1492-1)</f>
        <v>0</v>
      </c>
      <c r="AE1491" s="32">
        <v>34652</v>
      </c>
      <c r="AF1491" s="47">
        <v>2.085474</v>
      </c>
      <c r="AG1491" s="36">
        <f>IF(ISBLANK(AF1492),"",Short0[[#This Row],[Adj Close]]/AF1492-1)</f>
        <v>2.5424753880239903E-2</v>
      </c>
      <c r="AH1491" s="40">
        <v>34652</v>
      </c>
      <c r="AI1491" s="42">
        <v>2.983832</v>
      </c>
      <c r="AJ1491" s="39">
        <f>IF(ISBLANK(AH1492),"",Short1[[#This Row],[Adj Close]]/AH1492-1)</f>
        <v>-0.99991387409438592</v>
      </c>
      <c r="AN1491" s="40">
        <v>34652</v>
      </c>
      <c r="AO1491" s="42">
        <v>7.1765749999999997</v>
      </c>
      <c r="AP1491" s="39">
        <f>IF(ISBLANK(AO1492),"",Short3[[#This Row],[Adj Close]]/AO1492-1)</f>
        <v>8.6576539400835539E-3</v>
      </c>
      <c r="AT1491" s="40">
        <v>34652</v>
      </c>
      <c r="AU1491" s="42">
        <v>13.901808000000001</v>
      </c>
      <c r="AV1491" s="39">
        <f>IF(ISBLANK(AU1492),"",Short5[[#This Row],[Adj Close]]/AU1492-1)</f>
        <v>2.9899731186679102E-2</v>
      </c>
    </row>
    <row r="1492" spans="1:48" x14ac:dyDescent="0.25">
      <c r="A1492" s="40">
        <v>34645</v>
      </c>
      <c r="B1492" s="42">
        <v>462.35000600000001</v>
      </c>
      <c r="C1492" s="39">
        <f>IF(ISBLANK(B1493), "", GSPC[[#This Row],[Adj Close]]/B1493-1)</f>
        <v>1.514385224354875E-4</v>
      </c>
      <c r="P1492" s="40">
        <v>34645</v>
      </c>
      <c r="Q1492" s="38">
        <v>0.85810900000000001</v>
      </c>
      <c r="R1492" s="39">
        <f>IF(ISBLANK(Q1493),"",Long4[[#This Row],[Adj Close]]/Q1493-1)</f>
        <v>3.0768990527259232E-2</v>
      </c>
      <c r="AE1492" s="32">
        <v>34645</v>
      </c>
      <c r="AF1492" s="47">
        <v>2.033766</v>
      </c>
      <c r="AG1492" s="36">
        <f>IF(ISBLANK(AF1493),"",Short0[[#This Row],[Adj Close]]/AF1493-1)</f>
        <v>-6.7760901447080357E-3</v>
      </c>
      <c r="AH1492" s="40">
        <v>34645</v>
      </c>
      <c r="AI1492" s="42">
        <v>2.9663309999999998</v>
      </c>
      <c r="AJ1492" s="39">
        <f>IF(ISBLANK(AH1493),"",Short1[[#This Row],[Adj Close]]/AH1493-1)</f>
        <v>-0.99991436194353023</v>
      </c>
      <c r="AN1492" s="40">
        <v>34645</v>
      </c>
      <c r="AO1492" s="42">
        <v>7.1149760000000004</v>
      </c>
      <c r="AP1492" s="39">
        <f>IF(ISBLANK(AO1493),"",Short3[[#This Row],[Adj Close]]/AO1493-1)</f>
        <v>4.0540410104463964E-2</v>
      </c>
      <c r="AT1492" s="40">
        <v>34645</v>
      </c>
      <c r="AU1492" s="42">
        <v>13.498215</v>
      </c>
      <c r="AV1492" s="39">
        <f>IF(ISBLANK(AU1493),"",Short5[[#This Row],[Adj Close]]/AU1493-1)</f>
        <v>-7.6686724823030405E-2</v>
      </c>
    </row>
    <row r="1493" spans="1:48" x14ac:dyDescent="0.25">
      <c r="A1493" s="40">
        <v>34638</v>
      </c>
      <c r="B1493" s="42">
        <v>462.27999899999998</v>
      </c>
      <c r="C1493" s="39">
        <f>IF(ISBLANK(B1494), "", GSPC[[#This Row],[Adj Close]]/B1494-1)</f>
        <v>-2.425225376612028E-2</v>
      </c>
      <c r="P1493" s="40">
        <v>34638</v>
      </c>
      <c r="Q1493" s="38">
        <v>0.83249399999999996</v>
      </c>
      <c r="R1493" s="39">
        <f>IF(ISBLANK(Q1494),"",Long4[[#This Row],[Adj Close]]/Q1494-1)</f>
        <v>-1.5150816099827158E-2</v>
      </c>
      <c r="AE1493" s="32">
        <v>34638</v>
      </c>
      <c r="AF1493" s="47">
        <v>2.047641</v>
      </c>
      <c r="AG1493" s="36">
        <f>IF(ISBLANK(AF1494),"",Short0[[#This Row],[Adj Close]]/AF1494-1)</f>
        <v>-2.4590070224678962E-2</v>
      </c>
      <c r="AH1493" s="40">
        <v>34638</v>
      </c>
      <c r="AI1493" s="42">
        <v>2.8350770000000001</v>
      </c>
      <c r="AJ1493" s="39">
        <f>IF(ISBLANK(AH1494),"",Short1[[#This Row],[Adj Close]]/AH1494-1)</f>
        <v>-0.9999181347058993</v>
      </c>
      <c r="AN1493" s="40">
        <v>34638</v>
      </c>
      <c r="AO1493" s="42">
        <v>6.8377699999999999</v>
      </c>
      <c r="AP1493" s="39">
        <f>IF(ISBLANK(AO1494),"",Short3[[#This Row],[Adj Close]]/AO1494-1)</f>
        <v>-2.2025896160771885E-2</v>
      </c>
      <c r="AT1493" s="40">
        <v>34638</v>
      </c>
      <c r="AU1493" s="42">
        <v>14.619323</v>
      </c>
      <c r="AV1493" s="39">
        <f>IF(ISBLANK(AU1494),"",Short5[[#This Row],[Adj Close]]/AU1494-1)</f>
        <v>-4.3988004959721771E-2</v>
      </c>
    </row>
    <row r="1494" spans="1:48" x14ac:dyDescent="0.25">
      <c r="A1494" s="40">
        <v>34631</v>
      </c>
      <c r="B1494" s="42">
        <v>473.76998900000001</v>
      </c>
      <c r="C1494" s="39">
        <f>IF(ISBLANK(B1495), "", GSPC[[#This Row],[Adj Close]]/B1495-1)</f>
        <v>1.910123623541371E-2</v>
      </c>
      <c r="P1494" s="40">
        <v>34631</v>
      </c>
      <c r="Q1494" s="38">
        <v>0.84530099999999997</v>
      </c>
      <c r="R1494" s="39">
        <f>IF(ISBLANK(Q1495),"",Long4[[#This Row],[Adj Close]]/Q1495-1)</f>
        <v>2.0618818097519531E-2</v>
      </c>
      <c r="AE1494" s="32">
        <v>34631</v>
      </c>
      <c r="AF1494" s="47">
        <v>2.099262</v>
      </c>
      <c r="AG1494" s="36">
        <f>IF(ISBLANK(AF1495),"",Short0[[#This Row],[Adj Close]]/AF1495-1)</f>
        <v>-4.6874829739242174E-2</v>
      </c>
      <c r="AH1494" s="40">
        <v>34631</v>
      </c>
      <c r="AI1494" s="42">
        <v>2.590071</v>
      </c>
      <c r="AJ1494" s="39">
        <f>IF(ISBLANK(AH1495),"",Short1[[#This Row],[Adj Close]]/AH1495-1)</f>
        <v>-0.99992519434496308</v>
      </c>
      <c r="AN1494" s="40">
        <v>34631</v>
      </c>
      <c r="AO1494" s="42">
        <v>6.9917699999999998</v>
      </c>
      <c r="AP1494" s="39">
        <f>IF(ISBLANK(AO1495),"",Short3[[#This Row],[Adj Close]]/AO1495-1)</f>
        <v>-2.5751141735437799E-2</v>
      </c>
      <c r="AT1494" s="40">
        <v>34631</v>
      </c>
      <c r="AU1494" s="42">
        <v>15.291987000000001</v>
      </c>
      <c r="AV1494" s="39">
        <f>IF(ISBLANK(AU1495),"",Short5[[#This Row],[Adj Close]]/AU1495-1)</f>
        <v>-2.9242667783628828E-3</v>
      </c>
    </row>
    <row r="1495" spans="1:48" x14ac:dyDescent="0.25">
      <c r="A1495" s="40">
        <v>34624</v>
      </c>
      <c r="B1495" s="42">
        <v>464.89001500000001</v>
      </c>
      <c r="C1495" s="39">
        <f>IF(ISBLANK(B1496), "", GSPC[[#This Row],[Adj Close]]/B1496-1)</f>
        <v>-8.9746129741042902E-3</v>
      </c>
      <c r="P1495" s="40">
        <v>34624</v>
      </c>
      <c r="Q1495" s="38">
        <v>0.82822399999999996</v>
      </c>
      <c r="R1495" s="39">
        <f>IF(ISBLANK(Q1496),"",Long4[[#This Row],[Adj Close]]/Q1496-1)</f>
        <v>0</v>
      </c>
      <c r="AE1495" s="32">
        <v>34624</v>
      </c>
      <c r="AF1495" s="47">
        <v>2.2025039999999998</v>
      </c>
      <c r="AG1495" s="36">
        <f>IF(ISBLANK(AF1496),"",Short0[[#This Row],[Adj Close]]/AF1496-1)</f>
        <v>2.3999910734335606E-2</v>
      </c>
      <c r="AH1495" s="40">
        <v>34624</v>
      </c>
      <c r="AI1495" s="42">
        <v>2.7038250000000001</v>
      </c>
      <c r="AJ1495" s="39">
        <f>IF(ISBLANK(AH1496),"",Short1[[#This Row],[Adj Close]]/AH1496-1)</f>
        <v>-0.99992189314498658</v>
      </c>
      <c r="AN1495" s="40">
        <v>34624</v>
      </c>
      <c r="AO1495" s="42">
        <v>7.1765749999999997</v>
      </c>
      <c r="AP1495" s="39">
        <f>IF(ISBLANK(AO1496),"",Short3[[#This Row],[Adj Close]]/AO1496-1)</f>
        <v>5.4298485654477258E-2</v>
      </c>
      <c r="AT1495" s="40">
        <v>34624</v>
      </c>
      <c r="AU1495" s="42">
        <v>15.336836</v>
      </c>
      <c r="AV1495" s="39">
        <f>IF(ISBLANK(AU1496),"",Short5[[#This Row],[Adj Close]]/AU1496-1)</f>
        <v>2.0895872499878454E-2</v>
      </c>
    </row>
    <row r="1496" spans="1:48" x14ac:dyDescent="0.25">
      <c r="A1496" s="40">
        <v>34617</v>
      </c>
      <c r="B1496" s="42">
        <v>469.10000600000001</v>
      </c>
      <c r="C1496" s="39">
        <f>IF(ISBLANK(B1497), "", GSPC[[#This Row],[Adj Close]]/B1497-1)</f>
        <v>3.0762469381290236E-2</v>
      </c>
      <c r="P1496" s="40">
        <v>34617</v>
      </c>
      <c r="Q1496" s="38">
        <v>0.82822399999999996</v>
      </c>
      <c r="R1496" s="39">
        <f>IF(ISBLANK(Q1497),"",Long4[[#This Row],[Adj Close]]/Q1497-1)</f>
        <v>0</v>
      </c>
      <c r="AE1496" s="32">
        <v>34617</v>
      </c>
      <c r="AF1496" s="47">
        <v>2.1508829999999999</v>
      </c>
      <c r="AG1496" s="36">
        <f>IF(ISBLANK(AF1497),"",Short0[[#This Row],[Adj Close]]/AF1497-1)</f>
        <v>1.6259620972657318E-2</v>
      </c>
      <c r="AH1496" s="40">
        <v>34617</v>
      </c>
      <c r="AI1496" s="42">
        <v>2.6950729999999998</v>
      </c>
      <c r="AJ1496" s="39">
        <f>IF(ISBLANK(AH1497),"",Short1[[#This Row],[Adj Close]]/AH1497-1)</f>
        <v>-0.999922130222479</v>
      </c>
      <c r="AN1496" s="40">
        <v>34617</v>
      </c>
      <c r="AO1496" s="42">
        <v>6.8069670000000002</v>
      </c>
      <c r="AP1496" s="39">
        <f>IF(ISBLANK(AO1497),"",Short3[[#This Row],[Adj Close]]/AO1497-1)</f>
        <v>5.741642105603284E-2</v>
      </c>
      <c r="AT1496" s="40">
        <v>34617</v>
      </c>
      <c r="AU1496" s="42">
        <v>15.022919</v>
      </c>
      <c r="AV1496" s="39">
        <f>IF(ISBLANK(AU1497),"",Short5[[#This Row],[Adj Close]]/AU1497-1)</f>
        <v>2.7607023936744524E-2</v>
      </c>
    </row>
    <row r="1497" spans="1:48" x14ac:dyDescent="0.25">
      <c r="A1497" s="40">
        <v>34610</v>
      </c>
      <c r="B1497" s="42">
        <v>455.10000600000001</v>
      </c>
      <c r="C1497" s="39">
        <f>IF(ISBLANK(B1498), "", GSPC[[#This Row],[Adj Close]]/B1498-1)</f>
        <v>-1.6446554316999817E-2</v>
      </c>
      <c r="P1497" s="40">
        <v>34610</v>
      </c>
      <c r="Q1497" s="38">
        <v>0.82822399999999996</v>
      </c>
      <c r="R1497" s="39">
        <f>IF(ISBLANK(Q1498),"",Long4[[#This Row],[Adj Close]]/Q1498-1)</f>
        <v>0</v>
      </c>
      <c r="AE1497" s="32">
        <v>34610</v>
      </c>
      <c r="AF1497" s="47">
        <v>2.1164700000000001</v>
      </c>
      <c r="AG1497" s="36">
        <f>IF(ISBLANK(AF1498),"",Short0[[#This Row],[Adj Close]]/AF1498-1)</f>
        <v>8.197166432774905E-3</v>
      </c>
      <c r="AH1497" s="40">
        <v>34610</v>
      </c>
      <c r="AI1497" s="42">
        <v>2.712574</v>
      </c>
      <c r="AJ1497" s="39">
        <f>IF(ISBLANK(AH1498),"",Short1[[#This Row],[Adj Close]]/AH1498-1)</f>
        <v>-0.99992160870444757</v>
      </c>
      <c r="AN1497" s="40">
        <v>34610</v>
      </c>
      <c r="AO1497" s="42">
        <v>6.4373570000000004</v>
      </c>
      <c r="AP1497" s="39">
        <f>IF(ISBLANK(AO1498),"",Short3[[#This Row],[Adj Close]]/AO1498-1)</f>
        <v>2.6626375769707833E-2</v>
      </c>
      <c r="AT1497" s="40">
        <v>34610</v>
      </c>
      <c r="AU1497" s="42">
        <v>14.619323</v>
      </c>
      <c r="AV1497" s="39">
        <f>IF(ISBLANK(AU1498),"",Short5[[#This Row],[Adj Close]]/AU1498-1)</f>
        <v>-8.4269291665781898E-2</v>
      </c>
    </row>
    <row r="1498" spans="1:48" x14ac:dyDescent="0.25">
      <c r="A1498" s="40">
        <v>34603</v>
      </c>
      <c r="B1498" s="42">
        <v>462.709991</v>
      </c>
      <c r="C1498" s="39">
        <f>IF(ISBLANK(B1499), "", GSPC[[#This Row],[Adj Close]]/B1499-1)</f>
        <v>6.6133920291207016E-3</v>
      </c>
      <c r="P1498" s="40">
        <v>34603</v>
      </c>
      <c r="Q1498" s="38">
        <v>0.82822399999999996</v>
      </c>
      <c r="R1498" s="39">
        <f>IF(ISBLANK(Q1499),"",Long4[[#This Row],[Adj Close]]/Q1499-1)</f>
        <v>0</v>
      </c>
      <c r="AE1498" s="32">
        <v>34603</v>
      </c>
      <c r="AF1498" s="47">
        <v>2.099262</v>
      </c>
      <c r="AG1498" s="36">
        <f>IF(ISBLANK(AF1499),"",Short0[[#This Row],[Adj Close]]/AF1499-1)</f>
        <v>-4.6874829739242174E-2</v>
      </c>
      <c r="AH1498" s="40">
        <v>34603</v>
      </c>
      <c r="AI1498" s="42">
        <v>2.7388249999999998</v>
      </c>
      <c r="AJ1498" s="39">
        <f>IF(ISBLANK(AH1499),"",Short1[[#This Row],[Adj Close]]/AH1499-1)</f>
        <v>-0.99992083405596022</v>
      </c>
      <c r="AN1498" s="40">
        <v>34603</v>
      </c>
      <c r="AO1498" s="42">
        <v>6.2703990000000003</v>
      </c>
      <c r="AP1498" s="39">
        <f>IF(ISBLANK(AO1499),"",Short3[[#This Row],[Adj Close]]/AO1499-1)</f>
        <v>5.1546303580379593E-2</v>
      </c>
      <c r="AT1498" s="40">
        <v>34603</v>
      </c>
      <c r="AU1498" s="42">
        <v>15.964653</v>
      </c>
      <c r="AV1498" s="39">
        <f>IF(ISBLANK(AU1499),"",Short5[[#This Row],[Adj Close]]/AU1499-1)</f>
        <v>4.3988135747172752E-2</v>
      </c>
    </row>
    <row r="1499" spans="1:48" x14ac:dyDescent="0.25">
      <c r="A1499" s="40">
        <v>34596</v>
      </c>
      <c r="B1499" s="42">
        <v>459.67001299999998</v>
      </c>
      <c r="C1499" s="39">
        <f>IF(ISBLANK(B1500), "", GSPC[[#This Row],[Adj Close]]/B1500-1)</f>
        <v>-2.4448712729689848E-2</v>
      </c>
      <c r="P1499" s="40">
        <v>34596</v>
      </c>
      <c r="Q1499" s="38">
        <v>0.82822399999999996</v>
      </c>
      <c r="R1499" s="39">
        <f>IF(ISBLANK(Q1500),"",Long4[[#This Row],[Adj Close]]/Q1500-1)</f>
        <v>6.5933585072728951E-2</v>
      </c>
      <c r="AE1499" s="32">
        <v>34596</v>
      </c>
      <c r="AF1499" s="47">
        <v>2.2025039999999998</v>
      </c>
      <c r="AG1499" s="36">
        <f>IF(ISBLANK(AF1500),"",Short0[[#This Row],[Adj Close]]/AF1500-1)</f>
        <v>-0.20000000000000007</v>
      </c>
      <c r="AH1499" s="40">
        <v>34596</v>
      </c>
      <c r="AI1499" s="42">
        <v>2.747576</v>
      </c>
      <c r="AJ1499" s="39">
        <f>IF(ISBLANK(AH1500),"",Short1[[#This Row],[Adj Close]]/AH1500-1)</f>
        <v>-0.99992056503512683</v>
      </c>
      <c r="AN1499" s="40">
        <v>34596</v>
      </c>
      <c r="AO1499" s="42">
        <v>5.9630270000000003</v>
      </c>
      <c r="AP1499" s="39">
        <f>IF(ISBLANK(AO1500),"",Short3[[#This Row],[Adj Close]]/AO1500-1)</f>
        <v>-6.2801890607487976E-2</v>
      </c>
      <c r="AT1499" s="40">
        <v>34596</v>
      </c>
      <c r="AU1499" s="42">
        <v>15.291987000000001</v>
      </c>
      <c r="AV1499" s="39">
        <f>IF(ISBLANK(AU1500),"",Short5[[#This Row],[Adj Close]]/AU1500-1)</f>
        <v>-8.7211480693900612E-3</v>
      </c>
    </row>
    <row r="1500" spans="1:48" x14ac:dyDescent="0.25">
      <c r="A1500" s="40">
        <v>34589</v>
      </c>
      <c r="B1500" s="42">
        <v>471.19000199999999</v>
      </c>
      <c r="C1500" s="39">
        <f>IF(ISBLANK(B1501), "", GSPC[[#This Row],[Adj Close]]/B1501-1)</f>
        <v>6.4291705006709332E-3</v>
      </c>
      <c r="P1500" s="40">
        <v>34589</v>
      </c>
      <c r="Q1500" s="38">
        <v>0.77699399999999996</v>
      </c>
      <c r="R1500" s="39">
        <f>IF(ISBLANK(Q1501),"",Long4[[#This Row],[Adj Close]]/Q1501-1)</f>
        <v>1.1878266327895348E-2</v>
      </c>
      <c r="AE1500" s="32">
        <v>34589</v>
      </c>
      <c r="AF1500" s="47">
        <v>2.7531300000000001</v>
      </c>
      <c r="AG1500" s="36">
        <f>IF(ISBLANK(AF1501),"",Short0[[#This Row],[Adj Close]]/AF1501-1)</f>
        <v>3.2258717637517753E-2</v>
      </c>
      <c r="AH1500" s="40">
        <v>34589</v>
      </c>
      <c r="AI1500" s="42">
        <v>2.7300740000000001</v>
      </c>
      <c r="AJ1500" s="39">
        <f>IF(ISBLANK(AH1501),"",Short1[[#This Row],[Adj Close]]/AH1501-1)</f>
        <v>-0.99992105505754436</v>
      </c>
      <c r="AN1500" s="40">
        <v>34589</v>
      </c>
      <c r="AO1500" s="42">
        <v>6.3626110000000002</v>
      </c>
      <c r="AP1500" s="39">
        <f>IF(ISBLANK(AO1501),"",Short3[[#This Row],[Adj Close]]/AO1501-1)</f>
        <v>0</v>
      </c>
      <c r="AT1500" s="40">
        <v>34589</v>
      </c>
      <c r="AU1500" s="42">
        <v>15.426524000000001</v>
      </c>
      <c r="AV1500" s="39">
        <f>IF(ISBLANK(AU1501),"",Short5[[#This Row],[Adj Close]]/AU1501-1)</f>
        <v>0.15824953340482129</v>
      </c>
    </row>
    <row r="1501" spans="1:48" x14ac:dyDescent="0.25">
      <c r="A1501" s="40">
        <v>34582</v>
      </c>
      <c r="B1501" s="42">
        <v>468.17999300000002</v>
      </c>
      <c r="C1501" s="39">
        <f>IF(ISBLANK(B1502), "", GSPC[[#This Row],[Adj Close]]/B1502-1)</f>
        <v>-5.9661501510891446E-3</v>
      </c>
      <c r="P1501" s="40">
        <v>34582</v>
      </c>
      <c r="Q1501" s="38">
        <v>0.76787300000000003</v>
      </c>
      <c r="R1501" s="39">
        <f>IF(ISBLANK(Q1502),"",Long4[[#This Row],[Adj Close]]/Q1502-1)</f>
        <v>1.111089164971335E-2</v>
      </c>
      <c r="AE1501" s="32">
        <v>34582</v>
      </c>
      <c r="AF1501" s="47">
        <v>2.6670929999999999</v>
      </c>
      <c r="AG1501" s="36">
        <f>IF(ISBLANK(AF1502),"",Short0[[#This Row],[Adj Close]]/AF1502-1)</f>
        <v>-6.0606551574142409E-2</v>
      </c>
      <c r="AH1501" s="40">
        <v>34582</v>
      </c>
      <c r="AI1501" s="42">
        <v>2.5375700000000001</v>
      </c>
      <c r="AJ1501" s="39">
        <f>IF(ISBLANK(AH1502),"",Short1[[#This Row],[Adj Close]]/AH1502-1)</f>
        <v>-0.99992660679681855</v>
      </c>
      <c r="AN1501" s="40">
        <v>34582</v>
      </c>
      <c r="AO1501" s="42">
        <v>6.3626110000000002</v>
      </c>
      <c r="AP1501" s="39">
        <f>IF(ISBLANK(AO1502),"",Short3[[#This Row],[Adj Close]]/AO1502-1)</f>
        <v>9.7561772988237205E-3</v>
      </c>
      <c r="AT1501" s="40">
        <v>34582</v>
      </c>
      <c r="AU1501" s="42">
        <v>13.318826</v>
      </c>
      <c r="AV1501" s="39">
        <f>IF(ISBLANK(AU1502),"",Short5[[#This Row],[Adj Close]]/AU1502-1)</f>
        <v>-6.0126774105339398E-2</v>
      </c>
    </row>
    <row r="1502" spans="1:48" x14ac:dyDescent="0.25">
      <c r="A1502" s="40">
        <v>34575</v>
      </c>
      <c r="B1502" s="42">
        <v>470.98998999999998</v>
      </c>
      <c r="C1502" s="39">
        <f>IF(ISBLANK(B1503), "", GSPC[[#This Row],[Adj Close]]/B1503-1)</f>
        <v>-5.9307684068578004E-3</v>
      </c>
      <c r="P1502" s="40">
        <v>34575</v>
      </c>
      <c r="Q1502" s="38">
        <v>0.75943499999999997</v>
      </c>
      <c r="R1502" s="39">
        <f>IF(ISBLANK(Q1503),"",Long4[[#This Row],[Adj Close]]/Q1503-1)</f>
        <v>0</v>
      </c>
      <c r="AE1502" s="32">
        <v>34575</v>
      </c>
      <c r="AF1502" s="47">
        <v>2.8391649999999999</v>
      </c>
      <c r="AG1502" s="36">
        <f>IF(ISBLANK(AF1503),"",Short0[[#This Row],[Adj Close]]/AF1503-1)</f>
        <v>5.7692486796376397E-2</v>
      </c>
      <c r="AH1502" s="40">
        <v>34575</v>
      </c>
      <c r="AI1502" s="42">
        <v>2.5638200000000002</v>
      </c>
      <c r="AJ1502" s="39">
        <f>IF(ISBLANK(AH1503),"",Short1[[#This Row],[Adj Close]]/AH1503-1)</f>
        <v>-0.99992583256190692</v>
      </c>
      <c r="AN1502" s="40">
        <v>34575</v>
      </c>
      <c r="AO1502" s="42">
        <v>6.3011359999999996</v>
      </c>
      <c r="AP1502" s="39">
        <f>IF(ISBLANK(AO1503),"",Short3[[#This Row],[Adj Close]]/AO1503-1)</f>
        <v>4.9019209144425258E-3</v>
      </c>
      <c r="AT1502" s="40">
        <v>34575</v>
      </c>
      <c r="AU1502" s="42">
        <v>14.170875000000001</v>
      </c>
      <c r="AV1502" s="39">
        <f>IF(ISBLANK(AU1503),"",Short5[[#This Row],[Adj Close]]/AU1503-1)</f>
        <v>-1.5576275727770317E-2</v>
      </c>
    </row>
    <row r="1503" spans="1:48" x14ac:dyDescent="0.25">
      <c r="A1503" s="40">
        <v>34568</v>
      </c>
      <c r="B1503" s="42">
        <v>473.79998799999998</v>
      </c>
      <c r="C1503" s="39">
        <f>IF(ISBLANK(B1504), "", GSPC[[#This Row],[Adj Close]]/B1504-1)</f>
        <v>2.1825386371587374E-2</v>
      </c>
      <c r="P1503" s="40">
        <v>34568</v>
      </c>
      <c r="Q1503" s="38">
        <v>0.75943499999999997</v>
      </c>
      <c r="R1503" s="39">
        <f>IF(ISBLANK(Q1504),"",Long4[[#This Row],[Adj Close]]/Q1504-1)</f>
        <v>1.6948812096767574E-2</v>
      </c>
      <c r="AE1503" s="32">
        <v>34568</v>
      </c>
      <c r="AF1503" s="47">
        <v>2.684301</v>
      </c>
      <c r="AG1503" s="36">
        <f>IF(ISBLANK(AF1504),"",Short0[[#This Row],[Adj Close]]/AF1504-1)</f>
        <v>4.6979292494538472E-2</v>
      </c>
      <c r="AH1503" s="40">
        <v>34568</v>
      </c>
      <c r="AI1503" s="42">
        <v>2.5375700000000001</v>
      </c>
      <c r="AJ1503" s="39">
        <f>IF(ISBLANK(AH1504),"",Short1[[#This Row],[Adj Close]]/AH1504-1)</f>
        <v>-0.99992657706663579</v>
      </c>
      <c r="AN1503" s="40">
        <v>34568</v>
      </c>
      <c r="AO1503" s="42">
        <v>6.2703990000000003</v>
      </c>
      <c r="AP1503" s="39">
        <f>IF(ISBLANK(AO1504),"",Short3[[#This Row],[Adj Close]]/AO1504-1)</f>
        <v>-1.9230462421398697E-2</v>
      </c>
      <c r="AT1503" s="40">
        <v>34568</v>
      </c>
      <c r="AU1503" s="42">
        <v>14.395097</v>
      </c>
      <c r="AV1503" s="39">
        <f>IF(ISBLANK(AU1504),"",Short5[[#This Row],[Adj Close]]/AU1504-1)</f>
        <v>5.2458814555520483E-2</v>
      </c>
    </row>
    <row r="1504" spans="1:48" x14ac:dyDescent="0.25">
      <c r="A1504" s="40">
        <v>34561</v>
      </c>
      <c r="B1504" s="42">
        <v>463.67999300000002</v>
      </c>
      <c r="C1504" s="39">
        <f>IF(ISBLANK(B1505), "", GSPC[[#This Row],[Adj Close]]/B1505-1)</f>
        <v>3.7667034516746245E-3</v>
      </c>
      <c r="P1504" s="40">
        <v>34561</v>
      </c>
      <c r="Q1504" s="38">
        <v>0.74677800000000005</v>
      </c>
      <c r="R1504" s="39">
        <f>IF(ISBLANK(Q1505),"",Long4[[#This Row],[Adj Close]]/Q1505-1)</f>
        <v>-4.8386171884258533E-2</v>
      </c>
      <c r="AE1504" s="32">
        <v>34561</v>
      </c>
      <c r="AF1504" s="47">
        <v>2.5638529999999999</v>
      </c>
      <c r="AG1504" s="36">
        <f>IF(ISBLANK(AF1505),"",Short0[[#This Row],[Adj Close]]/AF1505-1)</f>
        <v>-6.6662559825251266E-3</v>
      </c>
      <c r="AH1504" s="40">
        <v>34561</v>
      </c>
      <c r="AI1504" s="42">
        <v>2.0738059999999998</v>
      </c>
      <c r="AJ1504" s="39">
        <f>IF(ISBLANK(AH1505),"",Short1[[#This Row],[Adj Close]]/AH1505-1)</f>
        <v>-0.99993998361984138</v>
      </c>
      <c r="AN1504" s="40">
        <v>34561</v>
      </c>
      <c r="AO1504" s="42">
        <v>6.3933460000000002</v>
      </c>
      <c r="AP1504" s="39">
        <f>IF(ISBLANK(AO1505),"",Short3[[#This Row],[Adj Close]]/AO1505-1)</f>
        <v>8.9005219549660453E-2</v>
      </c>
      <c r="AT1504" s="40">
        <v>34561</v>
      </c>
      <c r="AU1504" s="42">
        <v>13.677587000000001</v>
      </c>
      <c r="AV1504" s="39">
        <f>IF(ISBLANK(AU1505),"",Short5[[#This Row],[Adj Close]]/AU1505-1)</f>
        <v>1.6666233070227188E-2</v>
      </c>
    </row>
    <row r="1505" spans="1:48" x14ac:dyDescent="0.25">
      <c r="A1505" s="40">
        <v>34554</v>
      </c>
      <c r="B1505" s="42">
        <v>461.94000199999999</v>
      </c>
      <c r="C1505" s="39">
        <f>IF(ISBLANK(B1506), "", GSPC[[#This Row],[Adj Close]]/B1506-1)</f>
        <v>1.0610615070210327E-2</v>
      </c>
      <c r="P1505" s="40">
        <v>34554</v>
      </c>
      <c r="Q1505" s="38">
        <v>0.78474900000000003</v>
      </c>
      <c r="R1505" s="39">
        <f>IF(ISBLANK(Q1506),"",Long4[[#This Row],[Adj Close]]/Q1506-1)</f>
        <v>6.2855865861256355E-2</v>
      </c>
      <c r="AE1505" s="32">
        <v>34554</v>
      </c>
      <c r="AF1505" s="47">
        <v>2.5810590000000002</v>
      </c>
      <c r="AG1505" s="36">
        <f>IF(ISBLANK(AF1506),"",Short0[[#This Row],[Adj Close]]/AF1506-1)</f>
        <v>-5.3868189984115356E-3</v>
      </c>
      <c r="AH1505" s="40">
        <v>34554</v>
      </c>
      <c r="AI1505" s="42">
        <v>2.1175579999999998</v>
      </c>
      <c r="AJ1505" s="39">
        <f>IF(ISBLANK(AH1506),"",Short1[[#This Row],[Adj Close]]/AH1506-1)</f>
        <v>-0.99993870501056537</v>
      </c>
      <c r="AN1505" s="40">
        <v>34554</v>
      </c>
      <c r="AO1505" s="42">
        <v>5.8708130000000001</v>
      </c>
      <c r="AP1505" s="39">
        <f>IF(ISBLANK(AO1506),"",Short3[[#This Row],[Adj Close]]/AO1506-1)</f>
        <v>0</v>
      </c>
      <c r="AT1505" s="40">
        <v>34554</v>
      </c>
      <c r="AU1505" s="42">
        <v>13.45337</v>
      </c>
      <c r="AV1505" s="39">
        <f>IF(ISBLANK(AU1506),"",Short5[[#This Row],[Adj Close]]/AU1506-1)</f>
        <v>6.7113993517204928E-3</v>
      </c>
    </row>
    <row r="1506" spans="1:48" x14ac:dyDescent="0.25">
      <c r="A1506" s="40">
        <v>34547</v>
      </c>
      <c r="B1506" s="42">
        <v>457.08999599999999</v>
      </c>
      <c r="C1506" s="39">
        <f>IF(ISBLANK(B1507), "", GSPC[[#This Row],[Adj Close]]/B1507-1)</f>
        <v>-2.553166269079532E-3</v>
      </c>
      <c r="P1506" s="40">
        <v>34547</v>
      </c>
      <c r="Q1506" s="38">
        <v>0.73834</v>
      </c>
      <c r="R1506" s="39">
        <f>IF(ISBLANK(Q1507),"",Long4[[#This Row],[Adj Close]]/Q1507-1)</f>
        <v>0</v>
      </c>
      <c r="AE1506" s="32">
        <v>34547</v>
      </c>
      <c r="AF1506" s="47">
        <v>2.5950380000000002</v>
      </c>
      <c r="AG1506" s="36">
        <f>IF(ISBLANK(AF1507),"",Short0[[#This Row],[Adj Close]]/AF1507-1)</f>
        <v>-6.2112200819980146E-2</v>
      </c>
      <c r="AH1506" s="40">
        <v>34547</v>
      </c>
      <c r="AI1506" s="42">
        <v>1.9075519999999999</v>
      </c>
      <c r="AJ1506" s="39">
        <f>IF(ISBLANK(AH1507),"",Short1[[#This Row],[Adj Close]]/AH1507-1)</f>
        <v>-0.99994477266936888</v>
      </c>
      <c r="AN1506" s="40">
        <v>34547</v>
      </c>
      <c r="AO1506" s="42">
        <v>5.8708130000000001</v>
      </c>
      <c r="AP1506" s="39">
        <f>IF(ISBLANK(AO1507),"",Short3[[#This Row],[Adj Close]]/AO1507-1)</f>
        <v>7.9095773122031421E-2</v>
      </c>
      <c r="AT1506" s="40">
        <v>34547</v>
      </c>
      <c r="AU1506" s="42">
        <v>13.363681</v>
      </c>
      <c r="AV1506" s="39">
        <f>IF(ISBLANK(AU1507),"",Short5[[#This Row],[Adj Close]]/AU1507-1)</f>
        <v>-4.4871389405809925E-2</v>
      </c>
    </row>
    <row r="1507" spans="1:48" x14ac:dyDescent="0.25">
      <c r="A1507" s="40">
        <v>34540</v>
      </c>
      <c r="B1507" s="42">
        <v>458.26001000000002</v>
      </c>
      <c r="C1507" s="39">
        <f>IF(ISBLANK(B1508), "", GSPC[[#This Row],[Adj Close]]/B1508-1)</f>
        <v>1.1365949042151602E-2</v>
      </c>
      <c r="P1507" s="40">
        <v>34540</v>
      </c>
      <c r="Q1507" s="38">
        <v>0.73834</v>
      </c>
      <c r="R1507" s="39">
        <f>IF(ISBLANK(Q1508),"",Long4[[#This Row],[Adj Close]]/Q1508-1)</f>
        <v>4.166725450969655E-2</v>
      </c>
      <c r="AE1507" s="32">
        <v>34540</v>
      </c>
      <c r="AF1507" s="47">
        <v>2.766896</v>
      </c>
      <c r="AG1507" s="36">
        <f>IF(ISBLANK(AF1508),"",Short0[[#This Row],[Adj Close]]/AF1508-1)</f>
        <v>1.2578846516992925E-2</v>
      </c>
      <c r="AH1507" s="40">
        <v>34540</v>
      </c>
      <c r="AI1507" s="42">
        <v>1.715047</v>
      </c>
      <c r="AJ1507" s="39">
        <f>IF(ISBLANK(AH1508),"",Short1[[#This Row],[Adj Close]]/AH1508-1)</f>
        <v>-0.99995033599745176</v>
      </c>
      <c r="AN1507" s="40">
        <v>34540</v>
      </c>
      <c r="AO1507" s="42">
        <v>5.440493</v>
      </c>
      <c r="AP1507" s="39">
        <f>IF(ISBLANK(AO1508),"",Short3[[#This Row],[Adj Close]]/AO1508-1)</f>
        <v>-1.1173454448761833E-2</v>
      </c>
      <c r="AT1507" s="40">
        <v>34540</v>
      </c>
      <c r="AU1507" s="42">
        <v>13.991498999999999</v>
      </c>
      <c r="AV1507" s="39">
        <f>IF(ISBLANK(AU1508),"",Short5[[#This Row],[Adj Close]]/AU1508-1)</f>
        <v>6.4517507363068827E-3</v>
      </c>
    </row>
    <row r="1508" spans="1:48" x14ac:dyDescent="0.25">
      <c r="A1508" s="40">
        <v>34533</v>
      </c>
      <c r="B1508" s="42">
        <v>453.10998499999999</v>
      </c>
      <c r="C1508" s="39">
        <f>IF(ISBLANK(B1509), "", GSPC[[#This Row],[Adj Close]]/B1509-1)</f>
        <v>-2.3120023576537196E-3</v>
      </c>
      <c r="P1508" s="40">
        <v>34533</v>
      </c>
      <c r="Q1508" s="38">
        <v>0.70880600000000005</v>
      </c>
      <c r="R1508" s="39">
        <f>IF(ISBLANK(Q1509),"",Long4[[#This Row],[Adj Close]]/Q1509-1)</f>
        <v>0</v>
      </c>
      <c r="AE1508" s="32">
        <v>34533</v>
      </c>
      <c r="AF1508" s="47">
        <v>2.7325240000000002</v>
      </c>
      <c r="AG1508" s="36">
        <f>IF(ISBLANK(AF1509),"",Short0[[#This Row],[Adj Close]]/AF1509-1)</f>
        <v>-5.3571045104693349E-2</v>
      </c>
      <c r="AH1508" s="40">
        <v>34533</v>
      </c>
      <c r="AI1508" s="42">
        <v>1.6450450000000001</v>
      </c>
      <c r="AJ1508" s="39">
        <f>IF(ISBLANK(AH1509),"",Short1[[#This Row],[Adj Close]]/AH1509-1)</f>
        <v>-0.99995235344378153</v>
      </c>
      <c r="AN1508" s="40">
        <v>34533</v>
      </c>
      <c r="AO1508" s="42">
        <v>5.5019689999999999</v>
      </c>
      <c r="AP1508" s="39">
        <f>IF(ISBLANK(AO1509),"",Short3[[#This Row],[Adj Close]]/AO1509-1)</f>
        <v>3.4682364640518326E-2</v>
      </c>
      <c r="AT1508" s="40">
        <v>34533</v>
      </c>
      <c r="AU1508" s="42">
        <v>13.901808000000001</v>
      </c>
      <c r="AV1508" s="39">
        <f>IF(ISBLANK(AU1509),"",Short5[[#This Row],[Adj Close]]/AU1509-1)</f>
        <v>2.6489889208150652E-2</v>
      </c>
    </row>
    <row r="1509" spans="1:48" x14ac:dyDescent="0.25">
      <c r="A1509" s="40">
        <v>34526</v>
      </c>
      <c r="B1509" s="42">
        <v>454.16000400000001</v>
      </c>
      <c r="C1509" s="39">
        <f>IF(ISBLANK(B1510), "", GSPC[[#This Row],[Adj Close]]/B1510-1)</f>
        <v>1.0254735008468074E-2</v>
      </c>
      <c r="P1509" s="40">
        <v>34526</v>
      </c>
      <c r="Q1509" s="38">
        <v>0.70880600000000005</v>
      </c>
      <c r="R1509" s="39">
        <f>IF(ISBLANK(Q1510),"",Long4[[#This Row],[Adj Close]]/Q1510-1)</f>
        <v>0</v>
      </c>
      <c r="AE1509" s="32">
        <v>34526</v>
      </c>
      <c r="AF1509" s="47">
        <v>2.887194</v>
      </c>
      <c r="AG1509" s="36">
        <f>IF(ISBLANK(AF1510),"",Short0[[#This Row],[Adj Close]]/AF1510-1)</f>
        <v>1.2048066073499841E-2</v>
      </c>
      <c r="AH1509" s="40">
        <v>34526</v>
      </c>
      <c r="AI1509" s="42">
        <v>1.6537949999999999</v>
      </c>
      <c r="AJ1509" s="39">
        <f>IF(ISBLANK(AH1510),"",Short1[[#This Row],[Adj Close]]/AH1510-1)</f>
        <v>-0.99995209029809673</v>
      </c>
      <c r="AN1509" s="40">
        <v>34526</v>
      </c>
      <c r="AO1509" s="42">
        <v>5.3175439999999998</v>
      </c>
      <c r="AP1509" s="39">
        <f>IF(ISBLANK(AO1510),"",Short3[[#This Row],[Adj Close]]/AO1510-1)</f>
        <v>2.3668837256578534E-2</v>
      </c>
      <c r="AT1509" s="40">
        <v>34526</v>
      </c>
      <c r="AU1509" s="42">
        <v>13.543054</v>
      </c>
      <c r="AV1509" s="39">
        <f>IF(ISBLANK(AU1510),"",Short5[[#This Row],[Adj Close]]/AU1510-1)</f>
        <v>4.861113584504495E-2</v>
      </c>
    </row>
    <row r="1510" spans="1:48" x14ac:dyDescent="0.25">
      <c r="A1510" s="40">
        <v>34519</v>
      </c>
      <c r="B1510" s="42">
        <v>449.54998799999998</v>
      </c>
      <c r="C1510" s="39">
        <f>IF(ISBLANK(B1511), "", GSPC[[#This Row],[Adj Close]]/B1511-1)</f>
        <v>7.5077900266842246E-3</v>
      </c>
      <c r="P1510" s="40">
        <v>34519</v>
      </c>
      <c r="Q1510" s="38">
        <v>0.70880600000000005</v>
      </c>
      <c r="R1510" s="39">
        <f>IF(ISBLANK(Q1511),"",Long4[[#This Row],[Adj Close]]/Q1511-1)</f>
        <v>0</v>
      </c>
      <c r="AE1510" s="32">
        <v>34519</v>
      </c>
      <c r="AF1510" s="47">
        <v>2.8528229999999999</v>
      </c>
      <c r="AG1510" s="36">
        <f>IF(ISBLANK(AF1511),"",Short0[[#This Row],[Adj Close]]/AF1511-1)</f>
        <v>5.7324399320572317E-2</v>
      </c>
      <c r="AH1510" s="40">
        <v>34519</v>
      </c>
      <c r="AI1510" s="42">
        <v>1.741298</v>
      </c>
      <c r="AJ1510" s="39">
        <f>IF(ISBLANK(AH1511),"",Short1[[#This Row],[Adj Close]]/AH1511-1)</f>
        <v>-0.99994954514371814</v>
      </c>
      <c r="AN1510" s="40">
        <v>34519</v>
      </c>
      <c r="AO1510" s="42">
        <v>5.1945940000000004</v>
      </c>
      <c r="AP1510" s="39">
        <f>IF(ISBLANK(AO1511),"",Short3[[#This Row],[Adj Close]]/AO1511-1)</f>
        <v>-2.3121576427012069E-2</v>
      </c>
      <c r="AT1510" s="40">
        <v>34519</v>
      </c>
      <c r="AU1510" s="42">
        <v>12.915229999999999</v>
      </c>
      <c r="AV1510" s="39">
        <f>IF(ISBLANK(AU1511),"",Short5[[#This Row],[Adj Close]]/AU1511-1)</f>
        <v>4.7272885910753182E-2</v>
      </c>
    </row>
    <row r="1511" spans="1:48" x14ac:dyDescent="0.25">
      <c r="A1511" s="40">
        <v>34512</v>
      </c>
      <c r="B1511" s="42">
        <v>446.20001200000002</v>
      </c>
      <c r="C1511" s="39">
        <f>IF(ISBLANK(B1512), "", GSPC[[#This Row],[Adj Close]]/B1512-1)</f>
        <v>7.6784645260650208E-3</v>
      </c>
      <c r="P1511" s="40">
        <v>34512</v>
      </c>
      <c r="Q1511" s="38">
        <v>0.70880600000000005</v>
      </c>
      <c r="R1511" s="39">
        <f>IF(ISBLANK(Q1512),"",Long4[[#This Row],[Adj Close]]/Q1512-1)</f>
        <v>0</v>
      </c>
      <c r="AE1511" s="32">
        <v>34512</v>
      </c>
      <c r="AF1511" s="47">
        <v>2.698153</v>
      </c>
      <c r="AG1511" s="36">
        <f>IF(ISBLANK(AF1512),"",Short0[[#This Row],[Adj Close]]/AF1512-1)</f>
        <v>3.9735448960670272E-2</v>
      </c>
      <c r="AH1511" s="40">
        <v>34512</v>
      </c>
      <c r="AI1511" s="42">
        <v>2.0125549999999999</v>
      </c>
      <c r="AJ1511" s="39">
        <f>IF(ISBLANK(AH1512),"",Short1[[#This Row],[Adj Close]]/AH1512-1)</f>
        <v>-0.99994167352557606</v>
      </c>
      <c r="AN1511" s="40">
        <v>34512</v>
      </c>
      <c r="AO1511" s="42">
        <v>5.3175439999999998</v>
      </c>
      <c r="AP1511" s="39">
        <f>IF(ISBLANK(AO1512),"",Short3[[#This Row],[Adj Close]]/AO1512-1)</f>
        <v>1.9543631696529618E-2</v>
      </c>
      <c r="AT1511" s="40">
        <v>34512</v>
      </c>
      <c r="AU1511" s="42">
        <v>12.332248999999999</v>
      </c>
      <c r="AV1511" s="39">
        <f>IF(ISBLANK(AU1512),"",Short5[[#This Row],[Adj Close]]/AU1512-1)</f>
        <v>9.5616848171555358E-2</v>
      </c>
    </row>
    <row r="1512" spans="1:48" x14ac:dyDescent="0.25">
      <c r="A1512" s="40">
        <v>34505</v>
      </c>
      <c r="B1512" s="42">
        <v>442.79998799999998</v>
      </c>
      <c r="C1512" s="39">
        <f>IF(ISBLANK(B1513), "", GSPC[[#This Row],[Adj Close]]/B1513-1)</f>
        <v>-3.4136816643817736E-2</v>
      </c>
      <c r="P1512" s="40">
        <v>34505</v>
      </c>
      <c r="Q1512" s="38">
        <v>0.70880600000000005</v>
      </c>
      <c r="R1512" s="39">
        <f>IF(ISBLANK(Q1513),"",Long4[[#This Row],[Adj Close]]/Q1513-1)</f>
        <v>0</v>
      </c>
      <c r="AE1512" s="32">
        <v>34505</v>
      </c>
      <c r="AF1512" s="47">
        <v>2.5950380000000002</v>
      </c>
      <c r="AG1512" s="36">
        <f>IF(ISBLANK(AF1513),"",Short0[[#This Row],[Adj Close]]/AF1513-1)</f>
        <v>-0.10119029064205587</v>
      </c>
      <c r="AH1512" s="40">
        <v>34505</v>
      </c>
      <c r="AI1512" s="42">
        <v>1.9338029999999999</v>
      </c>
      <c r="AJ1512" s="39">
        <f>IF(ISBLANK(AH1513),"",Short1[[#This Row],[Adj Close]]/AH1513-1)</f>
        <v>-0.99994394448953561</v>
      </c>
      <c r="AN1512" s="40">
        <v>34505</v>
      </c>
      <c r="AO1512" s="42">
        <v>5.2156120000000001</v>
      </c>
      <c r="AP1512" s="39">
        <f>IF(ISBLANK(AO1513),"",Short3[[#This Row],[Adj Close]]/AO1513-1)</f>
        <v>3.6585690634856505E-2</v>
      </c>
      <c r="AT1512" s="40">
        <v>34505</v>
      </c>
      <c r="AU1512" s="42">
        <v>11.255986999999999</v>
      </c>
      <c r="AV1512" s="39">
        <f>IF(ISBLANK(AU1513),"",Short5[[#This Row],[Adj Close]]/AU1513-1)</f>
        <v>-0.11929766881203796</v>
      </c>
    </row>
    <row r="1513" spans="1:48" x14ac:dyDescent="0.25">
      <c r="A1513" s="40">
        <v>34498</v>
      </c>
      <c r="B1513" s="42">
        <v>458.45001200000002</v>
      </c>
      <c r="C1513" s="39">
        <f>IF(ISBLANK(B1514), "", GSPC[[#This Row],[Adj Close]]/B1514-1)</f>
        <v>-4.7964984360115981E-4</v>
      </c>
      <c r="P1513" s="40">
        <v>34498</v>
      </c>
      <c r="Q1513" s="38">
        <v>0.70880600000000005</v>
      </c>
      <c r="R1513" s="39">
        <f>IF(ISBLANK(Q1514),"",Long4[[#This Row],[Adj Close]]/Q1514-1)</f>
        <v>1.2461397379164296E-2</v>
      </c>
      <c r="AE1513" s="32">
        <v>34498</v>
      </c>
      <c r="AF1513" s="47">
        <v>2.887194</v>
      </c>
      <c r="AG1513" s="36">
        <f>IF(ISBLANK(AF1514),"",Short0[[#This Row],[Adj Close]]/AF1514-1)</f>
        <v>9.0908472619168013E-2</v>
      </c>
      <c r="AH1513" s="40">
        <v>34498</v>
      </c>
      <c r="AI1513" s="42">
        <v>1.9425520000000001</v>
      </c>
      <c r="AJ1513" s="39">
        <f>IF(ISBLANK(AH1514),"",Short1[[#This Row],[Adj Close]]/AH1514-1)</f>
        <v>-0.99994367945261087</v>
      </c>
      <c r="AN1513" s="40">
        <v>34498</v>
      </c>
      <c r="AO1513" s="42">
        <v>5.0315300000000001</v>
      </c>
      <c r="AP1513" s="39">
        <f>IF(ISBLANK(AO1514),"",Short3[[#This Row],[Adj Close]]/AO1514-1)</f>
        <v>-3.5294419907002328E-2</v>
      </c>
      <c r="AT1513" s="40">
        <v>34498</v>
      </c>
      <c r="AU1513" s="42">
        <v>12.780694</v>
      </c>
      <c r="AV1513" s="39">
        <f>IF(ISBLANK(AU1514),"",Short5[[#This Row],[Adj Close]]/AU1514-1)</f>
        <v>1.0638328156531429E-2</v>
      </c>
    </row>
    <row r="1514" spans="1:48" x14ac:dyDescent="0.25">
      <c r="A1514" s="40">
        <v>34491</v>
      </c>
      <c r="B1514" s="42">
        <v>458.67001299999998</v>
      </c>
      <c r="C1514" s="39">
        <f>IF(ISBLANK(B1515), "", GSPC[[#This Row],[Adj Close]]/B1515-1)</f>
        <v>-3.1729989006041848E-3</v>
      </c>
      <c r="P1514" s="40">
        <v>34491</v>
      </c>
      <c r="Q1514" s="38">
        <v>0.70008199999999998</v>
      </c>
      <c r="R1514" s="39">
        <f>IF(ISBLANK(Q1515),"",Long4[[#This Row],[Adj Close]]/Q1515-1)</f>
        <v>-2.3256333091966397E-2</v>
      </c>
      <c r="AE1514" s="32">
        <v>34491</v>
      </c>
      <c r="AF1514" s="47">
        <v>2.6465960000000002</v>
      </c>
      <c r="AG1514" s="36">
        <f>IF(ISBLANK(AF1515),"",Short0[[#This Row],[Adj Close]]/AF1515-1)</f>
        <v>4.7619537702445758E-2</v>
      </c>
      <c r="AH1514" s="40">
        <v>34491</v>
      </c>
      <c r="AI1514" s="42">
        <v>1.846301</v>
      </c>
      <c r="AJ1514" s="39">
        <f>IF(ISBLANK(AH1515),"",Short1[[#This Row],[Adj Close]]/AH1515-1)</f>
        <v>-0.99994645919846881</v>
      </c>
      <c r="AN1514" s="40">
        <v>34491</v>
      </c>
      <c r="AO1514" s="42">
        <v>5.2156120000000001</v>
      </c>
      <c r="AP1514" s="39">
        <f>IF(ISBLANK(AO1515),"",Short3[[#This Row],[Adj Close]]/AO1515-1)</f>
        <v>1.7964625830158676E-2</v>
      </c>
      <c r="AT1514" s="40">
        <v>34491</v>
      </c>
      <c r="AU1514" s="42">
        <v>12.64616</v>
      </c>
      <c r="AV1514" s="39">
        <f>IF(ISBLANK(AU1515),"",Short5[[#This Row],[Adj Close]]/AU1515-1)</f>
        <v>2.9196886633354513E-2</v>
      </c>
    </row>
    <row r="1515" spans="1:48" x14ac:dyDescent="0.25">
      <c r="A1515" s="40">
        <v>34484</v>
      </c>
      <c r="B1515" s="42">
        <v>460.13000499999998</v>
      </c>
      <c r="C1515" s="39">
        <f>IF(ISBLANK(B1516), "", GSPC[[#This Row],[Adj Close]]/B1516-1)</f>
        <v>6.1225331371064229E-3</v>
      </c>
      <c r="P1515" s="40">
        <v>34484</v>
      </c>
      <c r="Q1515" s="38">
        <v>0.71675100000000003</v>
      </c>
      <c r="R1515" s="39">
        <f>IF(ISBLANK(Q1516),"",Long4[[#This Row],[Adj Close]]/Q1516-1)</f>
        <v>0</v>
      </c>
      <c r="AE1515" s="32">
        <v>34484</v>
      </c>
      <c r="AF1515" s="47">
        <v>2.5262950000000002</v>
      </c>
      <c r="AG1515" s="36">
        <f>IF(ISBLANK(AF1516),"",Short0[[#This Row],[Adj Close]]/AF1516-1)</f>
        <v>-3.9216752642796116E-2</v>
      </c>
      <c r="AH1515" s="40">
        <v>34484</v>
      </c>
      <c r="AI1515" s="42">
        <v>1.977554</v>
      </c>
      <c r="AJ1515" s="39">
        <f>IF(ISBLANK(AH1516),"",Short1[[#This Row],[Adj Close]]/AH1516-1)</f>
        <v>-0.99994264135510635</v>
      </c>
      <c r="AN1515" s="40">
        <v>34484</v>
      </c>
      <c r="AO1515" s="42">
        <v>5.1235689999999998</v>
      </c>
      <c r="AP1515" s="39">
        <f>IF(ISBLANK(AO1516),"",Short3[[#This Row],[Adj Close]]/AO1516-1)</f>
        <v>7.0512464245344297E-2</v>
      </c>
      <c r="AT1515" s="40">
        <v>34484</v>
      </c>
      <c r="AU1515" s="42">
        <v>12.287406000000001</v>
      </c>
      <c r="AV1515" s="39">
        <f>IF(ISBLANK(AU1516),"",Short5[[#This Row],[Adj Close]]/AU1516-1)</f>
        <v>-3.6362386130865954E-3</v>
      </c>
    </row>
    <row r="1516" spans="1:48" x14ac:dyDescent="0.25">
      <c r="A1516" s="40">
        <v>34477</v>
      </c>
      <c r="B1516" s="42">
        <v>457.32998700000002</v>
      </c>
      <c r="C1516" s="39">
        <f>IF(ISBLANK(B1517), "", GSPC[[#This Row],[Adj Close]]/B1517-1)</f>
        <v>5.2975774446748503E-3</v>
      </c>
      <c r="P1516" s="40">
        <v>34477</v>
      </c>
      <c r="Q1516" s="38">
        <v>0.71675100000000003</v>
      </c>
      <c r="R1516" s="39">
        <f>IF(ISBLANK(Q1517),"",Long4[[#This Row],[Adj Close]]/Q1517-1)</f>
        <v>0</v>
      </c>
      <c r="AE1516" s="32">
        <v>34477</v>
      </c>
      <c r="AF1516" s="47">
        <v>2.6294119999999999</v>
      </c>
      <c r="AG1516" s="36">
        <f>IF(ISBLANK(AF1517),"",Short0[[#This Row],[Adj Close]]/AF1517-1)</f>
        <v>-3.1644679225938055E-2</v>
      </c>
      <c r="AH1516" s="40">
        <v>34477</v>
      </c>
      <c r="AI1516" s="42">
        <v>2.0563069999999999</v>
      </c>
      <c r="AJ1516" s="39">
        <f>IF(ISBLANK(AH1517),"",Short1[[#This Row],[Adj Close]]/AH1517-1)</f>
        <v>-0.99994034502465912</v>
      </c>
      <c r="AN1516" s="40">
        <v>34477</v>
      </c>
      <c r="AO1516" s="42">
        <v>4.7860899999999997</v>
      </c>
      <c r="AP1516" s="39">
        <f>IF(ISBLANK(AO1517),"",Short3[[#This Row],[Adj Close]]/AO1517-1)</f>
        <v>0</v>
      </c>
      <c r="AT1516" s="40">
        <v>34477</v>
      </c>
      <c r="AU1516" s="42">
        <v>12.332248999999999</v>
      </c>
      <c r="AV1516" s="39">
        <f>IF(ISBLANK(AU1517),"",Short5[[#This Row],[Adj Close]]/AU1517-1)</f>
        <v>2.2304641958540872E-2</v>
      </c>
    </row>
    <row r="1517" spans="1:48" x14ac:dyDescent="0.25">
      <c r="A1517" s="40">
        <v>34470</v>
      </c>
      <c r="B1517" s="42">
        <v>454.92001299999998</v>
      </c>
      <c r="C1517" s="39">
        <f>IF(ISBLANK(B1518), "", GSPC[[#This Row],[Adj Close]]/B1518-1)</f>
        <v>2.4271620741040278E-2</v>
      </c>
      <c r="P1517" s="40">
        <v>34470</v>
      </c>
      <c r="Q1517" s="38">
        <v>0.71675100000000003</v>
      </c>
      <c r="R1517" s="39">
        <f>IF(ISBLANK(Q1518),"",Long4[[#This Row],[Adj Close]]/Q1518-1)</f>
        <v>0</v>
      </c>
      <c r="AE1517" s="32">
        <v>34470</v>
      </c>
      <c r="AF1517" s="47">
        <v>2.715338</v>
      </c>
      <c r="AG1517" s="36">
        <f>IF(ISBLANK(AF1518),"",Short0[[#This Row],[Adj Close]]/AF1518-1)</f>
        <v>-4.2424652785492123E-2</v>
      </c>
      <c r="AH1517" s="40">
        <v>34470</v>
      </c>
      <c r="AI1517" s="42">
        <v>2.0475560000000002</v>
      </c>
      <c r="AJ1517" s="39">
        <f>IF(ISBLANK(AH1518),"",Short1[[#This Row],[Adj Close]]/AH1518-1)</f>
        <v>-0.99994058683225484</v>
      </c>
      <c r="AN1517" s="40">
        <v>34470</v>
      </c>
      <c r="AO1517" s="42">
        <v>4.7860899999999997</v>
      </c>
      <c r="AP1517" s="39">
        <f>IF(ISBLANK(AO1518),"",Short3[[#This Row],[Adj Close]]/AO1518-1)</f>
        <v>-6.3692072424482715E-3</v>
      </c>
      <c r="AT1517" s="40">
        <v>34470</v>
      </c>
      <c r="AU1517" s="42">
        <v>12.063184</v>
      </c>
      <c r="AV1517" s="39">
        <f>IF(ISBLANK(AU1518),"",Short5[[#This Row],[Adj Close]]/AU1518-1)</f>
        <v>-3.5842101111230429E-2</v>
      </c>
    </row>
    <row r="1518" spans="1:48" x14ac:dyDescent="0.25">
      <c r="A1518" s="40">
        <v>34463</v>
      </c>
      <c r="B1518" s="42">
        <v>444.14001500000001</v>
      </c>
      <c r="C1518" s="39">
        <f>IF(ISBLANK(B1519), "", GSPC[[#This Row],[Adj Close]]/B1519-1)</f>
        <v>-8.2175694307466962E-3</v>
      </c>
      <c r="P1518" s="40">
        <v>34463</v>
      </c>
      <c r="Q1518" s="38">
        <v>0.71675100000000003</v>
      </c>
      <c r="R1518" s="39">
        <f>IF(ISBLANK(Q1519),"",Long4[[#This Row],[Adj Close]]/Q1519-1)</f>
        <v>-2.272643604815261E-2</v>
      </c>
      <c r="AE1518" s="32">
        <v>34463</v>
      </c>
      <c r="AF1518" s="47">
        <v>2.835639</v>
      </c>
      <c r="AG1518" s="36">
        <f>IF(ISBLANK(AF1519),"",Short0[[#This Row],[Adj Close]]/AF1519-1)</f>
        <v>-3.9525703748765406E-2</v>
      </c>
      <c r="AH1518" s="40">
        <v>34463</v>
      </c>
      <c r="AI1518" s="42">
        <v>2.1000559999999999</v>
      </c>
      <c r="AJ1518" s="39">
        <f>IF(ISBLANK(AH1519),"",Short1[[#This Row],[Adj Close]]/AH1519-1)</f>
        <v>-0.99993905107963776</v>
      </c>
      <c r="AN1518" s="40">
        <v>34463</v>
      </c>
      <c r="AO1518" s="42">
        <v>4.8167689999999999</v>
      </c>
      <c r="AP1518" s="39">
        <f>IF(ISBLANK(AO1519),"",Short3[[#This Row],[Adj Close]]/AO1519-1)</f>
        <v>-6.3291021731224362E-3</v>
      </c>
      <c r="AT1518" s="40">
        <v>34463</v>
      </c>
      <c r="AU1518" s="42">
        <v>12.511627000000001</v>
      </c>
      <c r="AV1518" s="39">
        <f>IF(ISBLANK(AU1519),"",Short5[[#This Row],[Adj Close]]/AU1519-1)</f>
        <v>-5.1020255693649985E-2</v>
      </c>
    </row>
    <row r="1519" spans="1:48" x14ac:dyDescent="0.25">
      <c r="A1519" s="40">
        <v>34456</v>
      </c>
      <c r="B1519" s="42">
        <v>447.82000699999998</v>
      </c>
      <c r="C1519" s="39">
        <f>IF(ISBLANK(B1520), "", GSPC[[#This Row],[Adj Close]]/B1520-1)</f>
        <v>-6.8528020504953213E-3</v>
      </c>
      <c r="P1519" s="40">
        <v>34456</v>
      </c>
      <c r="Q1519" s="38">
        <v>0.73341900000000004</v>
      </c>
      <c r="R1519" s="39">
        <f>IF(ISBLANK(Q1520),"",Long4[[#This Row],[Adj Close]]/Q1520-1)</f>
        <v>0</v>
      </c>
      <c r="AE1519" s="32">
        <v>34456</v>
      </c>
      <c r="AF1519" s="47">
        <v>2.9523320000000002</v>
      </c>
      <c r="AG1519" s="36">
        <f>IF(ISBLANK(AF1520),"",Short0[[#This Row],[Adj Close]]/AF1520-1)</f>
        <v>4.87794567492843E-2</v>
      </c>
      <c r="AH1519" s="40">
        <v>34456</v>
      </c>
      <c r="AI1519" s="42">
        <v>2.380064</v>
      </c>
      <c r="AJ1519" s="39">
        <f>IF(ISBLANK(AH1520),"",Short1[[#This Row],[Adj Close]]/AH1520-1)</f>
        <v>-0.99993091050538474</v>
      </c>
      <c r="AN1519" s="40">
        <v>34456</v>
      </c>
      <c r="AO1519" s="42">
        <v>4.8474490000000001</v>
      </c>
      <c r="AP1519" s="39">
        <f>IF(ISBLANK(AO1520),"",Short3[[#This Row],[Adj Close]]/AO1520-1)</f>
        <v>4.6357525834348046E-2</v>
      </c>
      <c r="AT1519" s="40">
        <v>34456</v>
      </c>
      <c r="AU1519" s="42">
        <v>13.184293</v>
      </c>
      <c r="AV1519" s="39">
        <f>IF(ISBLANK(AU1520),"",Short5[[#This Row],[Adj Close]]/AU1520-1)</f>
        <v>-6.7569013191518534E-3</v>
      </c>
    </row>
    <row r="1520" spans="1:48" x14ac:dyDescent="0.25">
      <c r="A1520" s="40">
        <v>34449</v>
      </c>
      <c r="B1520" s="42">
        <v>450.91000400000001</v>
      </c>
      <c r="C1520" s="39">
        <f>IF(ISBLANK(B1521), "", GSPC[[#This Row],[Adj Close]]/B1521-1)</f>
        <v>7.3274779692216185E-3</v>
      </c>
      <c r="P1520" s="40">
        <v>34449</v>
      </c>
      <c r="Q1520" s="38">
        <v>0.73341900000000004</v>
      </c>
      <c r="R1520" s="39">
        <f>IF(ISBLANK(Q1521),"",Long4[[#This Row],[Adj Close]]/Q1521-1)</f>
        <v>2.3254937907306816E-2</v>
      </c>
      <c r="AE1520" s="32">
        <v>34449</v>
      </c>
      <c r="AF1520" s="47">
        <v>2.8150170000000001</v>
      </c>
      <c r="AG1520" s="36">
        <f>IF(ISBLANK(AF1521),"",Short0[[#This Row],[Adj Close]]/AF1521-1)</f>
        <v>2.5000391427625779E-2</v>
      </c>
      <c r="AH1520" s="40">
        <v>34449</v>
      </c>
      <c r="AI1520" s="42">
        <v>2.5288189999999999</v>
      </c>
      <c r="AJ1520" s="39">
        <f>IF(ISBLANK(AH1521),"",Short1[[#This Row],[Adj Close]]/AH1521-1)</f>
        <v>-0.99992657746356195</v>
      </c>
      <c r="AN1520" s="40">
        <v>34449</v>
      </c>
      <c r="AO1520" s="42">
        <v>4.6326890000000001</v>
      </c>
      <c r="AP1520" s="39">
        <f>IF(ISBLANK(AO1521),"",Short3[[#This Row],[Adj Close]]/AO1521-1)</f>
        <v>4.8611012082810712E-2</v>
      </c>
      <c r="AT1520" s="40">
        <v>34449</v>
      </c>
      <c r="AU1520" s="42">
        <v>13.273984</v>
      </c>
      <c r="AV1520" s="39">
        <f>IF(ISBLANK(AU1521),"",Short5[[#This Row],[Adj Close]]/AU1521-1)</f>
        <v>-7.4999872824524139E-2</v>
      </c>
    </row>
    <row r="1521" spans="1:48" x14ac:dyDescent="0.25">
      <c r="A1521" s="40">
        <v>34442</v>
      </c>
      <c r="B1521" s="42">
        <v>447.63000499999998</v>
      </c>
      <c r="C1521" s="39">
        <f>IF(ISBLANK(B1522), "", GSPC[[#This Row],[Adj Close]]/B1522-1)</f>
        <v>3.2498364398869661E-3</v>
      </c>
      <c r="P1521" s="40">
        <v>34442</v>
      </c>
      <c r="Q1521" s="38">
        <v>0.71675100000000003</v>
      </c>
      <c r="R1521" s="39">
        <f>IF(ISBLANK(Q1522),"",Long4[[#This Row],[Adj Close]]/Q1522-1)</f>
        <v>5.5215636161273007E-2</v>
      </c>
      <c r="AE1521" s="32">
        <v>34442</v>
      </c>
      <c r="AF1521" s="47">
        <v>2.7463570000000002</v>
      </c>
      <c r="AG1521" s="36">
        <f>IF(ISBLANK(AF1522),"",Short0[[#This Row],[Adj Close]]/AF1522-1)</f>
        <v>-2.8340053756307659E-2</v>
      </c>
      <c r="AH1521" s="40">
        <v>34442</v>
      </c>
      <c r="AI1521" s="42">
        <v>2.4588169999999998</v>
      </c>
      <c r="AJ1521" s="39">
        <f>IF(ISBLANK(AH1522),"",Short1[[#This Row],[Adj Close]]/AH1522-1)</f>
        <v>-0.99992859541164514</v>
      </c>
      <c r="AN1521" s="40">
        <v>34442</v>
      </c>
      <c r="AO1521" s="42">
        <v>4.417929</v>
      </c>
      <c r="AP1521" s="39">
        <f>IF(ISBLANK(AO1522),"",Short3[[#This Row],[Adj Close]]/AO1522-1)</f>
        <v>8.2706849836096552E-2</v>
      </c>
      <c r="AT1521" s="40">
        <v>34442</v>
      </c>
      <c r="AU1521" s="42">
        <v>14.350251</v>
      </c>
      <c r="AV1521" s="39">
        <f>IF(ISBLANK(AU1522),"",Short5[[#This Row],[Adj Close]]/AU1522-1)</f>
        <v>-6.4327805291782503E-2</v>
      </c>
    </row>
    <row r="1522" spans="1:48" x14ac:dyDescent="0.25">
      <c r="A1522" s="40">
        <v>34435</v>
      </c>
      <c r="B1522" s="42">
        <v>446.17999300000002</v>
      </c>
      <c r="C1522" s="39">
        <f>IF(ISBLANK(B1523), "", GSPC[[#This Row],[Adj Close]]/B1523-1)</f>
        <v>-2.0577342600169857E-3</v>
      </c>
      <c r="P1522" s="40">
        <v>34435</v>
      </c>
      <c r="Q1522" s="38">
        <v>0.67924600000000002</v>
      </c>
      <c r="R1522" s="39">
        <f>IF(ISBLANK(Q1523),"",Long4[[#This Row],[Adj Close]]/Q1523-1)</f>
        <v>-5.2326400660759442E-2</v>
      </c>
      <c r="AE1522" s="32">
        <v>34435</v>
      </c>
      <c r="AF1522" s="47">
        <v>2.8264589999999998</v>
      </c>
      <c r="AG1522" s="36">
        <f>IF(ISBLANK(AF1523),"",Short0[[#This Row],[Adj Close]]/AF1523-1)</f>
        <v>-8.0320213943907426E-3</v>
      </c>
      <c r="AH1522" s="40">
        <v>34435</v>
      </c>
      <c r="AI1522" s="42">
        <v>2.4369420000000002</v>
      </c>
      <c r="AJ1522" s="39">
        <f>IF(ISBLANK(AH1523),"",Short1[[#This Row],[Adj Close]]/AH1523-1)</f>
        <v>-0.99992921627744857</v>
      </c>
      <c r="AN1522" s="40">
        <v>34435</v>
      </c>
      <c r="AO1522" s="42">
        <v>4.0804479999999996</v>
      </c>
      <c r="AP1522" s="39">
        <f>IF(ISBLANK(AO1523),"",Short3[[#This Row],[Adj Close]]/AO1523-1)</f>
        <v>0</v>
      </c>
      <c r="AT1522" s="40">
        <v>34435</v>
      </c>
      <c r="AU1522" s="42">
        <v>15.336836</v>
      </c>
      <c r="AV1522" s="39">
        <f>IF(ISBLANK(AU1523),"",Short5[[#This Row],[Adj Close]]/AU1523-1)</f>
        <v>-5.8138826348697048E-3</v>
      </c>
    </row>
    <row r="1523" spans="1:48" x14ac:dyDescent="0.25">
      <c r="A1523" s="40">
        <v>34428</v>
      </c>
      <c r="B1523" s="42">
        <v>447.10000600000001</v>
      </c>
      <c r="C1523" s="39">
        <f>IF(ISBLANK(B1524), "", GSPC[[#This Row],[Adj Close]]/B1524-1)</f>
        <v>2.983639618682421E-3</v>
      </c>
      <c r="P1523" s="40">
        <v>34428</v>
      </c>
      <c r="Q1523" s="38">
        <v>0.71675100000000003</v>
      </c>
      <c r="R1523" s="39">
        <f>IF(ISBLANK(Q1524),"",Long4[[#This Row],[Adj Close]]/Q1524-1)</f>
        <v>-1.1493824861912638E-2</v>
      </c>
      <c r="AE1523" s="32">
        <v>34428</v>
      </c>
      <c r="AF1523" s="47">
        <v>2.849345</v>
      </c>
      <c r="AG1523" s="36">
        <f>IF(ISBLANK(AF1524),"",Short0[[#This Row],[Adj Close]]/AF1524-1)</f>
        <v>4.0322040718812069E-3</v>
      </c>
      <c r="AH1523" s="40">
        <v>34428</v>
      </c>
      <c r="AI1523" s="42">
        <v>2.581321</v>
      </c>
      <c r="AJ1523" s="39">
        <f>IF(ISBLANK(AH1524),"",Short1[[#This Row],[Adj Close]]/AH1524-1)</f>
        <v>-0.99992500737921619</v>
      </c>
      <c r="AN1523" s="40">
        <v>34428</v>
      </c>
      <c r="AO1523" s="42">
        <v>4.0804479999999996</v>
      </c>
      <c r="AP1523" s="39">
        <f>IF(ISBLANK(AO1524),"",Short3[[#This Row],[Adj Close]]/AO1524-1)</f>
        <v>-4.9999906872961741E-2</v>
      </c>
      <c r="AT1523" s="40">
        <v>34428</v>
      </c>
      <c r="AU1523" s="42">
        <v>15.426524000000001</v>
      </c>
      <c r="AV1523" s="39">
        <f>IF(ISBLANK(AU1524),"",Short5[[#This Row],[Adj Close]]/AU1524-1)</f>
        <v>8.8607725352174871E-2</v>
      </c>
    </row>
    <row r="1524" spans="1:48" x14ac:dyDescent="0.25">
      <c r="A1524" s="40">
        <v>34421</v>
      </c>
      <c r="B1524" s="42">
        <v>445.76998900000001</v>
      </c>
      <c r="C1524" s="39">
        <f>IF(ISBLANK(B1525), "", GSPC[[#This Row],[Adj Close]]/B1525-1)</f>
        <v>-3.2155105341127199E-2</v>
      </c>
      <c r="P1524" s="40">
        <v>34421</v>
      </c>
      <c r="Q1524" s="38">
        <v>0.72508499999999998</v>
      </c>
      <c r="R1524" s="39">
        <f>IF(ISBLANK(Q1525),"",Long4[[#This Row],[Adj Close]]/Q1525-1)</f>
        <v>-1.136321802407636E-2</v>
      </c>
      <c r="AE1524" s="32">
        <v>34421</v>
      </c>
      <c r="AF1524" s="47">
        <v>2.8379020000000001</v>
      </c>
      <c r="AG1524" s="36">
        <f>IF(ISBLANK(AF1525),"",Short0[[#This Row],[Adj Close]]/AF1525-1)</f>
        <v>-7.8067148786843288E-2</v>
      </c>
      <c r="AH1524" s="40">
        <v>34421</v>
      </c>
      <c r="AI1524" s="42">
        <v>2.2356859999999998</v>
      </c>
      <c r="AJ1524" s="39">
        <f>IF(ISBLANK(AH1525),"",Short1[[#This Row],[Adj Close]]/AH1525-1)</f>
        <v>-0.99993503556692043</v>
      </c>
      <c r="AN1524" s="40">
        <v>34421</v>
      </c>
      <c r="AO1524" s="42">
        <v>4.2952079999999997</v>
      </c>
      <c r="AP1524" s="39">
        <f>IF(ISBLANK(AO1525),"",Short3[[#This Row],[Adj Close]]/AO1525-1)</f>
        <v>-3.90324117887898E-2</v>
      </c>
      <c r="AT1524" s="40">
        <v>34421</v>
      </c>
      <c r="AU1524" s="42">
        <v>14.170875000000001</v>
      </c>
      <c r="AV1524" s="39">
        <f>IF(ISBLANK(AU1525),"",Short5[[#This Row],[Adj Close]]/AU1525-1)</f>
        <v>6.3685632429855143E-3</v>
      </c>
    </row>
    <row r="1525" spans="1:48" x14ac:dyDescent="0.25">
      <c r="A1525" s="40">
        <v>34414</v>
      </c>
      <c r="B1525" s="42">
        <v>460.57998700000002</v>
      </c>
      <c r="C1525" s="39">
        <f>IF(ISBLANK(B1526), "", GSPC[[#This Row],[Adj Close]]/B1526-1)</f>
        <v>-2.2247720130122328E-2</v>
      </c>
      <c r="P1525" s="40">
        <v>34414</v>
      </c>
      <c r="Q1525" s="38">
        <v>0.73341900000000004</v>
      </c>
      <c r="R1525" s="39">
        <f>IF(ISBLANK(Q1526),"",Long4[[#This Row],[Adj Close]]/Q1526-1)</f>
        <v>2.3254937907306816E-2</v>
      </c>
      <c r="AE1525" s="32">
        <v>34414</v>
      </c>
      <c r="AF1525" s="47">
        <v>3.0782090000000002</v>
      </c>
      <c r="AG1525" s="36">
        <f>IF(ISBLANK(AF1526),"",Short0[[#This Row],[Adj Close]]/AF1526-1)</f>
        <v>1.8939467916675223E-2</v>
      </c>
      <c r="AH1525" s="40">
        <v>34414</v>
      </c>
      <c r="AI1525" s="42">
        <v>2.3975659999999999</v>
      </c>
      <c r="AJ1525" s="39">
        <f>IF(ISBLANK(AH1526),"",Short1[[#This Row],[Adj Close]]/AH1526-1)</f>
        <v>-0.99993031749353334</v>
      </c>
      <c r="AN1525" s="40">
        <v>34414</v>
      </c>
      <c r="AO1525" s="42">
        <v>4.4696699999999998</v>
      </c>
      <c r="AP1525" s="39">
        <f>IF(ISBLANK(AO1526),"",Short3[[#This Row],[Adj Close]]/AO1526-1)</f>
        <v>-6.4102019155288681E-2</v>
      </c>
      <c r="AT1525" s="40">
        <v>34414</v>
      </c>
      <c r="AU1525" s="42">
        <v>14.081198000000001</v>
      </c>
      <c r="AV1525" s="39">
        <f>IF(ISBLANK(AU1526),"",Short5[[#This Row],[Adj Close]]/AU1526-1)</f>
        <v>-0.12044768901676284</v>
      </c>
    </row>
    <row r="1526" spans="1:48" x14ac:dyDescent="0.25">
      <c r="A1526" s="40">
        <v>34407</v>
      </c>
      <c r="B1526" s="42">
        <v>471.05999800000001</v>
      </c>
      <c r="C1526" s="39">
        <f>IF(ISBLANK(B1527), "", GSPC[[#This Row],[Adj Close]]/B1527-1)</f>
        <v>9.9048022900918298E-3</v>
      </c>
      <c r="P1526" s="40">
        <v>34407</v>
      </c>
      <c r="Q1526" s="38">
        <v>0.71675100000000003</v>
      </c>
      <c r="R1526" s="39">
        <f>IF(ISBLANK(Q1527),"",Long4[[#This Row],[Adj Close]]/Q1527-1)</f>
        <v>2.4077759791055531E-2</v>
      </c>
      <c r="AE1526" s="32">
        <v>34407</v>
      </c>
      <c r="AF1526" s="47">
        <v>3.0209929999999998</v>
      </c>
      <c r="AG1526" s="36">
        <f>IF(ISBLANK(AF1527),"",Short0[[#This Row],[Adj Close]]/AF1527-1)</f>
        <v>1.5385085938211418E-2</v>
      </c>
      <c r="AH1526" s="40">
        <v>34407</v>
      </c>
      <c r="AI1526" s="42">
        <v>2.2750629999999998</v>
      </c>
      <c r="AJ1526" s="39">
        <f>IF(ISBLANK(AH1527),"",Short1[[#This Row],[Adj Close]]/AH1527-1)</f>
        <v>-0.9999338644476744</v>
      </c>
      <c r="AN1526" s="40">
        <v>34407</v>
      </c>
      <c r="AO1526" s="42">
        <v>4.7758089999999997</v>
      </c>
      <c r="AP1526" s="39">
        <f>IF(ISBLANK(AO1527),"",Short3[[#This Row],[Adj Close]]/AO1527-1)</f>
        <v>-0.1475413903413435</v>
      </c>
      <c r="AT1526" s="40">
        <v>34407</v>
      </c>
      <c r="AU1526" s="42">
        <v>16.009505999999998</v>
      </c>
      <c r="AV1526" s="39">
        <f>IF(ISBLANK(AU1527),"",Short5[[#This Row],[Adj Close]]/AU1527-1)</f>
        <v>7.530121453008487E-2</v>
      </c>
    </row>
    <row r="1527" spans="1:48" x14ac:dyDescent="0.25">
      <c r="A1527" s="40">
        <v>34400</v>
      </c>
      <c r="B1527" s="42">
        <v>466.44000199999999</v>
      </c>
      <c r="C1527" s="39">
        <f>IF(ISBLANK(B1528), "", GSPC[[#This Row],[Adj Close]]/B1528-1)</f>
        <v>3.6579851886644477E-3</v>
      </c>
      <c r="P1527" s="40">
        <v>34400</v>
      </c>
      <c r="Q1527" s="38">
        <v>0.69989900000000005</v>
      </c>
      <c r="R1527" s="39">
        <f>IF(ISBLANK(Q1528),"",Long4[[#This Row],[Adj Close]]/Q1528-1)</f>
        <v>-1.7340821340821377E-2</v>
      </c>
      <c r="AE1527" s="32">
        <v>34400</v>
      </c>
      <c r="AF1527" s="47">
        <v>2.9752190000000001</v>
      </c>
      <c r="AG1527" s="36">
        <f>IF(ISBLANK(AF1528),"",Short0[[#This Row],[Adj Close]]/AF1528-1)</f>
        <v>-2.9850683000061329E-2</v>
      </c>
      <c r="AH1527" s="40">
        <v>34400</v>
      </c>
      <c r="AI1527" s="42">
        <v>2.1438100000000002</v>
      </c>
      <c r="AJ1527" s="39">
        <f>IF(ISBLANK(AH1528),"",Short1[[#This Row],[Adj Close]]/AH1528-1)</f>
        <v>-0.99993766725787225</v>
      </c>
      <c r="AN1527" s="40">
        <v>34400</v>
      </c>
      <c r="AO1527" s="42">
        <v>5.6023940000000003</v>
      </c>
      <c r="AP1527" s="39">
        <f>IF(ISBLANK(AO1528),"",Short3[[#This Row],[Adj Close]]/AO1528-1)</f>
        <v>2.2346424785540497E-2</v>
      </c>
      <c r="AT1527" s="40">
        <v>34400</v>
      </c>
      <c r="AU1527" s="42">
        <v>14.888392</v>
      </c>
      <c r="AV1527" s="39">
        <f>IF(ISBLANK(AU1528),"",Short5[[#This Row],[Adj Close]]/AU1528-1)</f>
        <v>-1.4836744986671424E-2</v>
      </c>
    </row>
    <row r="1528" spans="1:48" x14ac:dyDescent="0.25">
      <c r="A1528" s="40">
        <v>34393</v>
      </c>
      <c r="B1528" s="42">
        <v>464.73998999999998</v>
      </c>
      <c r="C1528" s="39">
        <f>IF(ISBLANK(B1529), "", GSPC[[#This Row],[Adj Close]]/B1529-1)</f>
        <v>-2.8536850259064384E-3</v>
      </c>
      <c r="P1528" s="40">
        <v>34393</v>
      </c>
      <c r="Q1528" s="38">
        <v>0.71225000000000005</v>
      </c>
      <c r="R1528" s="39">
        <f>IF(ISBLANK(Q1529),"",Long4[[#This Row],[Adj Close]]/Q1529-1)</f>
        <v>-5.7484421414690789E-3</v>
      </c>
      <c r="AE1528" s="32">
        <v>34393</v>
      </c>
      <c r="AF1528" s="47">
        <v>3.066764</v>
      </c>
      <c r="AG1528" s="36">
        <f>IF(ISBLANK(AF1529),"",Short0[[#This Row],[Adj Close]]/AF1529-1)</f>
        <v>-1.1069967911313872E-2</v>
      </c>
      <c r="AH1528" s="40">
        <v>34393</v>
      </c>
      <c r="AI1528" s="42">
        <v>2.1088079999999998</v>
      </c>
      <c r="AJ1528" s="39">
        <f>IF(ISBLANK(AH1529),"",Short1[[#This Row],[Adj Close]]/AH1529-1)</f>
        <v>-0.99993867248298729</v>
      </c>
      <c r="AN1528" s="40">
        <v>34393</v>
      </c>
      <c r="AO1528" s="42">
        <v>5.4799369999999996</v>
      </c>
      <c r="AP1528" s="39">
        <f>IF(ISBLANK(AO1529),"",Short3[[#This Row],[Adj Close]]/AO1529-1)</f>
        <v>-3.7634034709497444E-2</v>
      </c>
      <c r="AT1528" s="40">
        <v>34393</v>
      </c>
      <c r="AU1528" s="42">
        <v>15.112614000000001</v>
      </c>
      <c r="AV1528" s="39">
        <f>IF(ISBLANK(AU1529),"",Short5[[#This Row],[Adj Close]]/AU1529-1)</f>
        <v>-5.8658655541118376E-2</v>
      </c>
    </row>
    <row r="1529" spans="1:48" x14ac:dyDescent="0.25">
      <c r="A1529" s="40">
        <v>34386</v>
      </c>
      <c r="B1529" s="42">
        <v>466.07000699999998</v>
      </c>
      <c r="C1529" s="39">
        <f>IF(ISBLANK(B1530), "", GSPC[[#This Row],[Adj Close]]/B1530-1)</f>
        <v>-3.4638221750996623E-3</v>
      </c>
      <c r="P1529" s="40">
        <v>34386</v>
      </c>
      <c r="Q1529" s="38">
        <v>0.716368</v>
      </c>
      <c r="R1529" s="39">
        <f>IF(ISBLANK(Q1530),"",Long4[[#This Row],[Adj Close]]/Q1530-1)</f>
        <v>0</v>
      </c>
      <c r="AE1529" s="32">
        <v>34386</v>
      </c>
      <c r="AF1529" s="47">
        <v>3.1010930000000001</v>
      </c>
      <c r="AG1529" s="36">
        <f>IF(ISBLANK(AF1530),"",Short0[[#This Row],[Adj Close]]/AF1530-1)</f>
        <v>1.4980745073678081E-2</v>
      </c>
      <c r="AH1529" s="40">
        <v>34386</v>
      </c>
      <c r="AI1529" s="42">
        <v>1.8900520000000001</v>
      </c>
      <c r="AJ1529" s="39">
        <f>IF(ISBLANK(AH1530),"",Short1[[#This Row],[Adj Close]]/AH1530-1)</f>
        <v>-0.99994502306640687</v>
      </c>
      <c r="AN1529" s="40">
        <v>34386</v>
      </c>
      <c r="AO1529" s="42">
        <v>5.6942339999999998</v>
      </c>
      <c r="AP1529" s="39">
        <f>IF(ISBLANK(AO1530),"",Short3[[#This Row],[Adj Close]]/AO1530-1)</f>
        <v>-1.0638758119456915E-2</v>
      </c>
      <c r="AT1529" s="40">
        <v>34386</v>
      </c>
      <c r="AU1529" s="42">
        <v>16.05434</v>
      </c>
      <c r="AV1529" s="39">
        <f>IF(ISBLANK(AU1530),"",Short5[[#This Row],[Adj Close]]/AU1530-1)</f>
        <v>-6.2826973292944177E-2</v>
      </c>
    </row>
    <row r="1530" spans="1:48" x14ac:dyDescent="0.25">
      <c r="A1530" s="40">
        <v>34379</v>
      </c>
      <c r="B1530" s="42">
        <v>467.69000199999999</v>
      </c>
      <c r="C1530" s="39">
        <f>IF(ISBLANK(B1531), "", GSPC[[#This Row],[Adj Close]]/B1531-1)</f>
        <v>-5.295825082034078E-3</v>
      </c>
      <c r="P1530" s="40">
        <v>34379</v>
      </c>
      <c r="Q1530" s="38">
        <v>0.716368</v>
      </c>
      <c r="R1530" s="39">
        <f>IF(ISBLANK(Q1531),"",Long4[[#This Row],[Adj Close]]/Q1531-1)</f>
        <v>-4.9179675108604659E-2</v>
      </c>
      <c r="AE1530" s="32">
        <v>34379</v>
      </c>
      <c r="AF1530" s="47">
        <v>3.0553219999999999</v>
      </c>
      <c r="AG1530" s="36">
        <f>IF(ISBLANK(AF1531),"",Short0[[#This Row],[Adj Close]]/AF1531-1)</f>
        <v>-3.2609191238864299E-2</v>
      </c>
      <c r="AH1530" s="40">
        <v>34379</v>
      </c>
      <c r="AI1530" s="42">
        <v>1.8288</v>
      </c>
      <c r="AJ1530" s="39">
        <f>IF(ISBLANK(AH1531),"",Short1[[#This Row],[Adj Close]]/AH1531-1)</f>
        <v>-0.99994679390201324</v>
      </c>
      <c r="AN1530" s="40">
        <v>34379</v>
      </c>
      <c r="AO1530" s="42">
        <v>5.7554650000000001</v>
      </c>
      <c r="AP1530" s="39">
        <f>IF(ISBLANK(AO1531),"",Short3[[#This Row],[Adj Close]]/AO1531-1)</f>
        <v>-2.0832883202371533E-2</v>
      </c>
      <c r="AT1530" s="40">
        <v>34379</v>
      </c>
      <c r="AU1530" s="42">
        <v>17.130604000000002</v>
      </c>
      <c r="AV1530" s="39">
        <f>IF(ISBLANK(AU1531),"",Short5[[#This Row],[Adj Close]]/AU1531-1)</f>
        <v>3.5229935014266855E-2</v>
      </c>
    </row>
    <row r="1531" spans="1:48" x14ac:dyDescent="0.25">
      <c r="A1531" s="40">
        <v>34372</v>
      </c>
      <c r="B1531" s="42">
        <v>470.17999300000002</v>
      </c>
      <c r="C1531" s="39">
        <f>IF(ISBLANK(B1532), "", GSPC[[#This Row],[Adj Close]]/B1532-1)</f>
        <v>7.8754177555850902E-4</v>
      </c>
      <c r="P1531" s="40">
        <v>34372</v>
      </c>
      <c r="Q1531" s="38">
        <v>0.75342100000000001</v>
      </c>
      <c r="R1531" s="39">
        <f>IF(ISBLANK(Q1532),"",Long4[[#This Row],[Adj Close]]/Q1532-1)</f>
        <v>-3.174562376385226E-2</v>
      </c>
      <c r="AE1531" s="32">
        <v>34372</v>
      </c>
      <c r="AF1531" s="47">
        <v>3.158312</v>
      </c>
      <c r="AG1531" s="36">
        <f>IF(ISBLANK(AF1532),"",Short0[[#This Row],[Adj Close]]/AF1532-1)</f>
        <v>1.1850747856196886E-2</v>
      </c>
      <c r="AH1531" s="40">
        <v>34372</v>
      </c>
      <c r="AI1531" s="42">
        <v>1.7981739999999999</v>
      </c>
      <c r="AJ1531" s="39">
        <f>IF(ISBLANK(AH1532),"",Short1[[#This Row],[Adj Close]]/AH1532-1)</f>
        <v>-0.99994767426160336</v>
      </c>
      <c r="AN1531" s="40">
        <v>34372</v>
      </c>
      <c r="AO1531" s="42">
        <v>5.8779190000000003</v>
      </c>
      <c r="AP1531" s="39">
        <f>IF(ISBLANK(AO1532),"",Short3[[#This Row],[Adj Close]]/AO1532-1)</f>
        <v>1.0526085960886444E-2</v>
      </c>
      <c r="AT1531" s="40">
        <v>34372</v>
      </c>
      <c r="AU1531" s="42">
        <v>16.547632</v>
      </c>
      <c r="AV1531" s="39">
        <f>IF(ISBLANK(AU1532),"",Short5[[#This Row],[Adj Close]]/AU1532-1)</f>
        <v>5.7306210368105681E-2</v>
      </c>
    </row>
    <row r="1532" spans="1:48" x14ac:dyDescent="0.25">
      <c r="A1532" s="40">
        <v>34365</v>
      </c>
      <c r="B1532" s="42">
        <v>469.80999800000001</v>
      </c>
      <c r="C1532" s="39">
        <f>IF(ISBLANK(B1533), "", GSPC[[#This Row],[Adj Close]]/B1533-1)</f>
        <v>-1.8571158924474807E-2</v>
      </c>
      <c r="P1532" s="40">
        <v>34365</v>
      </c>
      <c r="Q1532" s="38">
        <v>0.77812300000000001</v>
      </c>
      <c r="R1532" s="39">
        <f>IF(ISBLANK(Q1533),"",Long4[[#This Row],[Adj Close]]/Q1533-1)</f>
        <v>0</v>
      </c>
      <c r="AE1532" s="32">
        <v>34365</v>
      </c>
      <c r="AF1532" s="47">
        <v>3.1213220000000002</v>
      </c>
      <c r="AG1532" s="36">
        <f>IF(ISBLANK(AF1533),"",Short0[[#This Row],[Adj Close]]/AF1533-1)</f>
        <v>-3.873252666233451E-2</v>
      </c>
      <c r="AH1532" s="40">
        <v>34365</v>
      </c>
      <c r="AI1532" s="42">
        <v>1.706296</v>
      </c>
      <c r="AJ1532" s="39">
        <f>IF(ISBLANK(AH1533),"",Short1[[#This Row],[Adj Close]]/AH1533-1)</f>
        <v>-0.99995033773793585</v>
      </c>
      <c r="AN1532" s="40">
        <v>34365</v>
      </c>
      <c r="AO1532" s="42">
        <v>5.8166919999999998</v>
      </c>
      <c r="AP1532" s="39">
        <f>IF(ISBLANK(AO1533),"",Short3[[#This Row],[Adj Close]]/AO1533-1)</f>
        <v>-1.5544123881808258E-2</v>
      </c>
      <c r="AT1532" s="40">
        <v>34365</v>
      </c>
      <c r="AU1532" s="42">
        <v>15.650747000000001</v>
      </c>
      <c r="AV1532" s="39">
        <f>IF(ISBLANK(AU1533),"",Short5[[#This Row],[Adj Close]]/AU1533-1)</f>
        <v>0</v>
      </c>
    </row>
    <row r="1533" spans="1:48" x14ac:dyDescent="0.25">
      <c r="A1533" s="40">
        <v>34358</v>
      </c>
      <c r="B1533" s="42">
        <v>478.70001200000002</v>
      </c>
      <c r="C1533" s="39">
        <f>IF(ISBLANK(B1534), "", GSPC[[#This Row],[Adj Close]]/B1534-1)</f>
        <v>8.3839126045164303E-3</v>
      </c>
      <c r="P1533" s="40">
        <v>34358</v>
      </c>
      <c r="Q1533" s="38">
        <v>0.77812300000000001</v>
      </c>
      <c r="R1533" s="39">
        <f>IF(ISBLANK(Q1534),"",Long4[[#This Row],[Adj Close]]/Q1534-1)</f>
        <v>-2.5772873190202161E-2</v>
      </c>
      <c r="AE1533" s="32">
        <v>34358</v>
      </c>
      <c r="AF1533" s="47">
        <v>3.24709</v>
      </c>
      <c r="AG1533" s="36">
        <f>IF(ISBLANK(AF1534),"",Short0[[#This Row],[Adj Close]]/AF1534-1)</f>
        <v>-3.7288258207134661E-2</v>
      </c>
      <c r="AH1533" s="40">
        <v>34358</v>
      </c>
      <c r="AI1533" s="42">
        <v>1.6187940000000001</v>
      </c>
      <c r="AJ1533" s="39">
        <f>IF(ISBLANK(AH1534),"",Short1[[#This Row],[Adj Close]]/AH1534-1)</f>
        <v>-0.9999528749090274</v>
      </c>
      <c r="AN1533" s="40">
        <v>34358</v>
      </c>
      <c r="AO1533" s="42">
        <v>5.9085349999999996</v>
      </c>
      <c r="AP1533" s="39">
        <f>IF(ISBLANK(AO1534),"",Short3[[#This Row],[Adj Close]]/AO1534-1)</f>
        <v>2.1164076944693688E-2</v>
      </c>
      <c r="AT1533" s="40">
        <v>34358</v>
      </c>
      <c r="AU1533" s="42">
        <v>15.650747000000001</v>
      </c>
      <c r="AV1533" s="39">
        <f>IF(ISBLANK(AU1534),"",Short5[[#This Row],[Adj Close]]/AU1534-1)</f>
        <v>-2.7855668116697263E-2</v>
      </c>
    </row>
    <row r="1534" spans="1:48" x14ac:dyDescent="0.25">
      <c r="A1534" s="40">
        <v>34351</v>
      </c>
      <c r="B1534" s="42">
        <v>474.72000100000002</v>
      </c>
      <c r="C1534" s="39">
        <f>IF(ISBLANK(B1535), "", GSPC[[#This Row],[Adj Close]]/B1535-1)</f>
        <v>-4.0008211745312661E-4</v>
      </c>
      <c r="P1534" s="40">
        <v>34351</v>
      </c>
      <c r="Q1534" s="38">
        <v>0.79870799999999997</v>
      </c>
      <c r="R1534" s="39">
        <f>IF(ISBLANK(Q1535),"",Long4[[#This Row],[Adj Close]]/Q1535-1)</f>
        <v>-5.1293804635127449E-3</v>
      </c>
      <c r="AE1534" s="32">
        <v>34351</v>
      </c>
      <c r="AF1534" s="47">
        <v>3.3728579999999999</v>
      </c>
      <c r="AG1534" s="36">
        <f>IF(ISBLANK(AF1535),"",Short0[[#This Row],[Adj Close]]/AF1535-1)</f>
        <v>1.7241966903409844E-2</v>
      </c>
      <c r="AH1534" s="40">
        <v>34351</v>
      </c>
      <c r="AI1534" s="42">
        <v>1.596919</v>
      </c>
      <c r="AJ1534" s="39">
        <f>IF(ISBLANK(AH1535),"",Short1[[#This Row],[Adj Close]]/AH1535-1)</f>
        <v>-0.99995350224202184</v>
      </c>
      <c r="AN1534" s="40">
        <v>34351</v>
      </c>
      <c r="AO1534" s="42">
        <v>5.7860779999999998</v>
      </c>
      <c r="AP1534" s="39">
        <f>IF(ISBLANK(AO1535),"",Short3[[#This Row],[Adj Close]]/AO1535-1)</f>
        <v>-2.5773221045641392E-2</v>
      </c>
      <c r="AT1534" s="40">
        <v>34351</v>
      </c>
      <c r="AU1534" s="42">
        <v>16.099201000000001</v>
      </c>
      <c r="AV1534" s="39">
        <f>IF(ISBLANK(AU1535),"",Short5[[#This Row],[Adj Close]]/AU1535-1)</f>
        <v>-4.2666203476471543E-2</v>
      </c>
    </row>
    <row r="1535" spans="1:48" x14ac:dyDescent="0.25">
      <c r="A1535" s="40">
        <v>34344</v>
      </c>
      <c r="B1535" s="42">
        <v>474.91000400000001</v>
      </c>
      <c r="C1535" s="39">
        <f>IF(ISBLANK(B1536), "", GSPC[[#This Row],[Adj Close]]/B1536-1)</f>
        <v>1.0661864362569107E-2</v>
      </c>
      <c r="P1535" s="40">
        <v>34344</v>
      </c>
      <c r="Q1535" s="38">
        <v>0.80282600000000004</v>
      </c>
      <c r="R1535" s="39">
        <f>IF(ISBLANK(Q1536),"",Long4[[#This Row],[Adj Close]]/Q1536-1)</f>
        <v>2.6316731437921792E-2</v>
      </c>
      <c r="AE1535" s="32">
        <v>34344</v>
      </c>
      <c r="AF1535" s="47">
        <v>3.3156889999999999</v>
      </c>
      <c r="AG1535" s="36">
        <f>IF(ISBLANK(AF1536),"",Short0[[#This Row],[Adj Close]]/AF1536-1)</f>
        <v>4.3165164328081707E-2</v>
      </c>
      <c r="AH1535" s="40">
        <v>34344</v>
      </c>
      <c r="AI1535" s="42">
        <v>1.373788</v>
      </c>
      <c r="AJ1535" s="39">
        <f>IF(ISBLANK(AH1536),"",Short1[[#This Row],[Adj Close]]/AH1536-1)</f>
        <v>-0.99995999103008415</v>
      </c>
      <c r="AN1535" s="40">
        <v>34344</v>
      </c>
      <c r="AO1535" s="42">
        <v>5.9391489999999996</v>
      </c>
      <c r="AP1535" s="39">
        <f>IF(ISBLANK(AO1536),"",Short3[[#This Row],[Adj Close]]/AO1536-1)</f>
        <v>2.6455052973706872E-2</v>
      </c>
      <c r="AT1535" s="40">
        <v>34344</v>
      </c>
      <c r="AU1535" s="42">
        <v>16.816706</v>
      </c>
      <c r="AV1535" s="39">
        <f>IF(ISBLANK(AU1536),"",Short5[[#This Row],[Adj Close]]/AU1536-1)</f>
        <v>9.3294490588804457E-2</v>
      </c>
    </row>
    <row r="1536" spans="1:48" x14ac:dyDescent="0.25">
      <c r="A1536" s="40">
        <v>34337</v>
      </c>
      <c r="B1536" s="42">
        <v>469.89999399999999</v>
      </c>
      <c r="C1536" s="39">
        <f>IF(ISBLANK(B1537), "", GSPC[[#This Row],[Adj Close]]/B1537-1)</f>
        <v>7.3962523555470838E-3</v>
      </c>
      <c r="P1536" s="40">
        <v>34337</v>
      </c>
      <c r="Q1536" s="38">
        <v>0.78224000000000005</v>
      </c>
      <c r="R1536" s="39">
        <f>IF(ISBLANK(Q1537),"",Long4[[#This Row],[Adj Close]]/Q1537-1)</f>
        <v>2.7026672180974431E-2</v>
      </c>
      <c r="AE1536" s="32">
        <v>34337</v>
      </c>
      <c r="AF1536" s="47">
        <v>3.1784889999999999</v>
      </c>
      <c r="AG1536" s="36">
        <f>IF(ISBLANK(AF1537),"",Short0[[#This Row],[Adj Close]]/AF1537-1)</f>
        <v>1.8314996017712915E-2</v>
      </c>
      <c r="AH1536" s="40">
        <v>34337</v>
      </c>
      <c r="AI1536" s="42">
        <v>1.421913</v>
      </c>
      <c r="AJ1536" s="39">
        <f>IF(ISBLANK(AH1537),"",Short1[[#This Row],[Adj Close]]/AH1537-1)</f>
        <v>-0.99995858103699387</v>
      </c>
      <c r="AN1536" s="40">
        <v>34337</v>
      </c>
      <c r="AO1536" s="42">
        <v>5.7860779999999998</v>
      </c>
      <c r="AP1536" s="39">
        <f>IF(ISBLANK(AO1537),"",Short3[[#This Row],[Adj Close]]/AO1537-1)</f>
        <v>-6.7411266248560087E-2</v>
      </c>
      <c r="AT1536" s="40">
        <v>34337</v>
      </c>
      <c r="AU1536" s="42">
        <v>15.381679999999999</v>
      </c>
      <c r="AV1536" s="39">
        <f>IF(ISBLANK(AU1537),"",Short5[[#This Row],[Adj Close]]/AU1537-1)</f>
        <v>-5.5096711161959244E-2</v>
      </c>
    </row>
    <row r="1537" spans="1:48" x14ac:dyDescent="0.25">
      <c r="A1537" s="40">
        <v>34330</v>
      </c>
      <c r="B1537" s="42">
        <v>466.45001200000002</v>
      </c>
      <c r="C1537" s="39">
        <f>IF(ISBLANK(B1538), "", GSPC[[#This Row],[Adj Close]]/B1538-1)</f>
        <v>-1.9898005692391418E-3</v>
      </c>
      <c r="P1537" s="40">
        <v>34330</v>
      </c>
      <c r="Q1537" s="38">
        <v>0.76165499999999997</v>
      </c>
      <c r="R1537" s="39">
        <f>IF(ISBLANK(Q1538),"",Long4[[#This Row],[Adj Close]]/Q1538-1)</f>
        <v>3.3520500656759156E-2</v>
      </c>
      <c r="AE1537" s="32">
        <v>34330</v>
      </c>
      <c r="AF1537" s="47">
        <v>3.1213220000000002</v>
      </c>
      <c r="AG1537" s="36">
        <f>IF(ISBLANK(AF1538),"",Short0[[#This Row],[Adj Close]]/AF1538-1)</f>
        <v>3.0189253406023298E-2</v>
      </c>
      <c r="AH1537" s="40">
        <v>34330</v>
      </c>
      <c r="AI1537" s="42">
        <v>1.6275440000000001</v>
      </c>
      <c r="AJ1537" s="39">
        <f>IF(ISBLANK(AH1538),"",Short1[[#This Row],[Adj Close]]/AH1538-1)</f>
        <v>-0.99995258153424815</v>
      </c>
      <c r="AN1537" s="40">
        <v>34330</v>
      </c>
      <c r="AO1537" s="42">
        <v>6.2043189999999999</v>
      </c>
      <c r="AP1537" s="39">
        <f>IF(ISBLANK(AO1538),"",Short3[[#This Row],[Adj Close]]/AO1538-1)</f>
        <v>5.7291734121501126E-2</v>
      </c>
      <c r="AT1537" s="40">
        <v>34330</v>
      </c>
      <c r="AU1537" s="42">
        <v>16.278576000000001</v>
      </c>
      <c r="AV1537" s="39">
        <f>IF(ISBLANK(AU1538),"",Short5[[#This Row],[Adj Close]]/AU1538-1)</f>
        <v>6.1403799323406894E-2</v>
      </c>
    </row>
    <row r="1538" spans="1:48" x14ac:dyDescent="0.25">
      <c r="A1538" s="40">
        <v>34323</v>
      </c>
      <c r="B1538" s="42">
        <v>467.38000499999998</v>
      </c>
      <c r="C1538" s="39">
        <f>IF(ISBLANK(B1539), "", GSPC[[#This Row],[Adj Close]]/B1539-1)</f>
        <v>2.1441742554979548E-3</v>
      </c>
      <c r="P1538" s="40">
        <v>34323</v>
      </c>
      <c r="Q1538" s="38">
        <v>0.73695200000000005</v>
      </c>
      <c r="R1538" s="39">
        <f>IF(ISBLANK(Q1539),"",Long4[[#This Row],[Adj Close]]/Q1539-1)</f>
        <v>-2.1858960660772642E-2</v>
      </c>
      <c r="AE1538" s="32">
        <v>34323</v>
      </c>
      <c r="AF1538" s="47">
        <v>3.0298530000000001</v>
      </c>
      <c r="AG1538" s="36">
        <f>IF(ISBLANK(AF1539),"",Short0[[#This Row],[Adj Close]]/AF1539-1)</f>
        <v>-1.4870006928758617E-2</v>
      </c>
      <c r="AH1538" s="40">
        <v>34323</v>
      </c>
      <c r="AI1538" s="42">
        <v>1.5619179999999999</v>
      </c>
      <c r="AJ1538" s="39">
        <f>IF(ISBLANK(AH1539),"",Short1[[#This Row],[Adj Close]]/AH1539-1)</f>
        <v>-0.99995448426390021</v>
      </c>
      <c r="AN1538" s="40">
        <v>34323</v>
      </c>
      <c r="AO1538" s="42">
        <v>5.8681239999999999</v>
      </c>
      <c r="AP1538" s="39">
        <f>IF(ISBLANK(AO1539),"",Short3[[#This Row],[Adj Close]]/AO1539-1)</f>
        <v>1.0526439052749526E-2</v>
      </c>
      <c r="AT1538" s="40">
        <v>34323</v>
      </c>
      <c r="AU1538" s="42">
        <v>15.336836</v>
      </c>
      <c r="AV1538" s="39">
        <f>IF(ISBLANK(AU1539),"",Short5[[#This Row],[Adj Close]]/AU1539-1)</f>
        <v>8.2278687801564887E-2</v>
      </c>
    </row>
    <row r="1539" spans="1:48" x14ac:dyDescent="0.25">
      <c r="A1539" s="40">
        <v>34316</v>
      </c>
      <c r="B1539" s="42">
        <v>466.38000499999998</v>
      </c>
      <c r="C1539" s="39">
        <f>IF(ISBLANK(B1540), "", GSPC[[#This Row],[Adj Close]]/B1540-1)</f>
        <v>5.2809950573726727E-3</v>
      </c>
      <c r="P1539" s="40">
        <v>34316</v>
      </c>
      <c r="Q1539" s="38">
        <v>0.75342100000000001</v>
      </c>
      <c r="R1539" s="39">
        <f>IF(ISBLANK(Q1540),"",Long4[[#This Row],[Adj Close]]/Q1540-1)</f>
        <v>-2.6594143448685825E-2</v>
      </c>
      <c r="AE1539" s="32">
        <v>34316</v>
      </c>
      <c r="AF1539" s="47">
        <v>3.0755870000000001</v>
      </c>
      <c r="AG1539" s="36">
        <f>IF(ISBLANK(AF1540),"",Short0[[#This Row],[Adj Close]]/AF1540-1)</f>
        <v>8.0321217428384717E-2</v>
      </c>
      <c r="AH1539" s="40">
        <v>34316</v>
      </c>
      <c r="AI1539" s="42">
        <v>1.579418</v>
      </c>
      <c r="AJ1539" s="39">
        <f>IF(ISBLANK(AH1540),"",Short1[[#This Row],[Adj Close]]/AH1540-1)</f>
        <v>-0.99995396490716726</v>
      </c>
      <c r="AN1539" s="40">
        <v>34316</v>
      </c>
      <c r="AO1539" s="42">
        <v>5.806997</v>
      </c>
      <c r="AP1539" s="39">
        <f>IF(ISBLANK(AO1540),"",Short3[[#This Row],[Adj Close]]/AO1540-1)</f>
        <v>-5.9406137851900853E-2</v>
      </c>
      <c r="AT1539" s="40">
        <v>34316</v>
      </c>
      <c r="AU1539" s="42">
        <v>14.170875000000001</v>
      </c>
      <c r="AV1539" s="39">
        <f>IF(ISBLANK(AU1540),"",Short5[[#This Row],[Adj Close]]/AU1540-1)</f>
        <v>-6.2897902194799515E-3</v>
      </c>
    </row>
    <row r="1540" spans="1:48" x14ac:dyDescent="0.25">
      <c r="A1540" s="40">
        <v>34309</v>
      </c>
      <c r="B1540" s="42">
        <v>463.92999300000002</v>
      </c>
      <c r="C1540" s="39">
        <f>IF(ISBLANK(B1541), "", GSPC[[#This Row],[Adj Close]]/B1541-1)</f>
        <v>-2.0650518811422547E-3</v>
      </c>
      <c r="P1540" s="40">
        <v>34309</v>
      </c>
      <c r="Q1540" s="38">
        <v>0.77400500000000005</v>
      </c>
      <c r="R1540" s="39">
        <f>IF(ISBLANK(Q1541),"",Long4[[#This Row],[Adj Close]]/Q1541-1)</f>
        <v>2.7320714447832017E-2</v>
      </c>
      <c r="AE1540" s="32">
        <v>34309</v>
      </c>
      <c r="AF1540" s="47">
        <v>2.8469190000000002</v>
      </c>
      <c r="AG1540" s="36">
        <f>IF(ISBLANK(AF1541),"",Short0[[#This Row],[Adj Close]]/AF1541-1)</f>
        <v>0</v>
      </c>
      <c r="AH1540" s="40">
        <v>34309</v>
      </c>
      <c r="AI1540" s="42">
        <v>1.496291</v>
      </c>
      <c r="AJ1540" s="39">
        <f>IF(ISBLANK(AH1541),"",Short1[[#This Row],[Adj Close]]/AH1541-1)</f>
        <v>-0.99995637889918954</v>
      </c>
      <c r="AN1540" s="40">
        <v>34309</v>
      </c>
      <c r="AO1540" s="42">
        <v>6.173756</v>
      </c>
      <c r="AP1540" s="39">
        <f>IF(ISBLANK(AO1541),"",Short3[[#This Row],[Adj Close]]/AO1541-1)</f>
        <v>-5.6074797791121567E-2</v>
      </c>
      <c r="AT1540" s="40">
        <v>34309</v>
      </c>
      <c r="AU1540" s="42">
        <v>14.260571000000001</v>
      </c>
      <c r="AV1540" s="39">
        <f>IF(ISBLANK(AU1541),"",Short5[[#This Row],[Adj Close]]/AU1541-1)</f>
        <v>1.2738475802982041E-2</v>
      </c>
    </row>
    <row r="1541" spans="1:48" x14ac:dyDescent="0.25">
      <c r="A1541" s="40">
        <v>34302</v>
      </c>
      <c r="B1541" s="42">
        <v>464.89001500000001</v>
      </c>
      <c r="C1541" s="39">
        <f>IF(ISBLANK(B1542), "", GSPC[[#This Row],[Adj Close]]/B1542-1)</f>
        <v>3.9520083961128716E-3</v>
      </c>
      <c r="P1541" s="40">
        <v>34302</v>
      </c>
      <c r="Q1541" s="38">
        <v>0.75342100000000001</v>
      </c>
      <c r="R1541" s="39">
        <f>IF(ISBLANK(Q1542),"",Long4[[#This Row],[Adj Close]]/Q1542-1)</f>
        <v>35.59870785971048</v>
      </c>
      <c r="AE1541" s="32">
        <v>34302</v>
      </c>
      <c r="AF1541" s="47">
        <v>2.8469190000000002</v>
      </c>
      <c r="AG1541" s="36">
        <f>IF(ISBLANK(AF1542),"",Short0[[#This Row],[Adj Close]]/AF1542-1)</f>
        <v>4.0317589183092029E-3</v>
      </c>
      <c r="AH1541" s="40">
        <v>34302</v>
      </c>
      <c r="AI1541" s="42">
        <v>1.715047</v>
      </c>
      <c r="AJ1541" s="39">
        <f>IF(ISBLANK(AH1542),"",Short1[[#This Row],[Adj Close]]/AH1542-1)</f>
        <v>-0.99994999133984541</v>
      </c>
      <c r="AN1541" s="40">
        <v>34302</v>
      </c>
      <c r="AO1541" s="42">
        <v>6.5405139999999999</v>
      </c>
      <c r="AP1541" s="39">
        <f>IF(ISBLANK(AO1542),"",Short3[[#This Row],[Adj Close]]/AO1542-1)</f>
        <v>-7.3593264900768229E-2</v>
      </c>
      <c r="AT1541" s="40">
        <v>34302</v>
      </c>
      <c r="AU1541" s="42">
        <v>14.081198000000001</v>
      </c>
      <c r="AV1541" s="39">
        <f>IF(ISBLANK(AU1542),"",Short5[[#This Row],[Adj Close]]/AU1542-1)</f>
        <v>1.2904076937330755E-2</v>
      </c>
    </row>
    <row r="1542" spans="1:48" x14ac:dyDescent="0.25">
      <c r="A1542" s="40">
        <v>34295</v>
      </c>
      <c r="B1542" s="42">
        <v>463.05999800000001</v>
      </c>
      <c r="C1542" s="39">
        <f>IF(ISBLANK(B1543), "", GSPC[[#This Row],[Adj Close]]/B1543-1)</f>
        <v>9.943622871462221E-4</v>
      </c>
      <c r="P1542" s="40">
        <v>34295</v>
      </c>
      <c r="Q1542" s="38">
        <v>2.0586E-2</v>
      </c>
      <c r="R1542" s="39">
        <f>IF(ISBLANK(Q1543),"",Long4[[#This Row],[Adj Close]]/Q1543-1)</f>
        <v>0</v>
      </c>
      <c r="AE1542" s="32">
        <v>34295</v>
      </c>
      <c r="AF1542" s="47">
        <v>2.8354870000000001</v>
      </c>
      <c r="AG1542" s="36">
        <f>IF(ISBLANK(AF1543),"",Short0[[#This Row],[Adj Close]]/AF1543-1)</f>
        <v>1.224480907558112E-2</v>
      </c>
      <c r="AH1542" s="40">
        <v>34295</v>
      </c>
      <c r="AI1542" s="42">
        <v>1.7981739999999999</v>
      </c>
      <c r="AJ1542" s="39">
        <f>IF(ISBLANK(AH1543),"",Short1[[#This Row],[Adj Close]]/AH1543-1)</f>
        <v>-0.99994755675454972</v>
      </c>
      <c r="AN1542" s="40">
        <v>34295</v>
      </c>
      <c r="AO1542" s="42">
        <v>7.0600889999999996</v>
      </c>
      <c r="AP1542" s="39">
        <f>IF(ISBLANK(AO1543),"",Short3[[#This Row],[Adj Close]]/AO1543-1)</f>
        <v>-2.1186199232126168E-2</v>
      </c>
      <c r="AT1542" s="40">
        <v>34295</v>
      </c>
      <c r="AU1542" s="42">
        <v>13.901808000000001</v>
      </c>
      <c r="AV1542" s="39">
        <f>IF(ISBLANK(AU1543),"",Short5[[#This Row],[Adj Close]]/AU1543-1)</f>
        <v>1.3072030693110692E-2</v>
      </c>
    </row>
    <row r="1543" spans="1:48" x14ac:dyDescent="0.25">
      <c r="A1543" s="40">
        <v>34288</v>
      </c>
      <c r="B1543" s="42">
        <v>462.60000600000001</v>
      </c>
      <c r="C1543" s="39">
        <f>IF(ISBLANK(B1544), "", GSPC[[#This Row],[Adj Close]]/B1544-1)</f>
        <v>-5.9949911043966075E-3</v>
      </c>
      <c r="P1543" s="40">
        <v>34288</v>
      </c>
      <c r="Q1543" s="38">
        <v>2.0586E-2</v>
      </c>
      <c r="R1543" s="39">
        <f>IF(ISBLANK(Q1544),"",Long4[[#This Row],[Adj Close]]/Q1544-1)</f>
        <v>0</v>
      </c>
      <c r="AE1543" s="32">
        <v>34288</v>
      </c>
      <c r="AF1543" s="47">
        <v>2.8011870000000001</v>
      </c>
      <c r="AG1543" s="36">
        <f>IF(ISBLANK(AF1544),"",Short0[[#This Row],[Adj Close]]/AF1544-1)</f>
        <v>-3.5433154918170451E-2</v>
      </c>
      <c r="AH1543" s="40">
        <v>34288</v>
      </c>
      <c r="AI1543" s="42">
        <v>1.557542</v>
      </c>
      <c r="AJ1543" s="39">
        <f>IF(ISBLANK(AH1544),"",Short1[[#This Row],[Adj Close]]/AH1544-1)</f>
        <v>-0.9999545654444153</v>
      </c>
      <c r="AN1543" s="40">
        <v>34288</v>
      </c>
      <c r="AO1543" s="42">
        <v>7.2129029999999998</v>
      </c>
      <c r="AP1543" s="39">
        <f>IF(ISBLANK(AO1544),"",Short3[[#This Row],[Adj Close]]/AO1544-1)</f>
        <v>-7.4509706808225551E-2</v>
      </c>
      <c r="AT1543" s="40">
        <v>34288</v>
      </c>
      <c r="AU1543" s="42">
        <v>13.722428000000001</v>
      </c>
      <c r="AV1543" s="39">
        <f>IF(ISBLANK(AU1544),"",Short5[[#This Row],[Adj Close]]/AU1544-1)</f>
        <v>-2.5478656006399425E-2</v>
      </c>
    </row>
    <row r="1544" spans="1:48" x14ac:dyDescent="0.25">
      <c r="A1544" s="40">
        <v>34281</v>
      </c>
      <c r="B1544" s="42">
        <v>465.39001500000001</v>
      </c>
      <c r="C1544" s="39">
        <f>IF(ISBLANK(B1545), "", GSPC[[#This Row],[Adj Close]]/B1545-1)</f>
        <v>1.2664029225910811E-2</v>
      </c>
      <c r="P1544" s="40">
        <v>34281</v>
      </c>
      <c r="Q1544" s="38">
        <v>2.0586E-2</v>
      </c>
      <c r="R1544" s="39">
        <f>IF(ISBLANK(Q1545),"",Long4[[#This Row],[Adj Close]]/Q1545-1)</f>
        <v>0</v>
      </c>
      <c r="AE1544" s="32">
        <v>34281</v>
      </c>
      <c r="AF1544" s="47">
        <v>2.9040879999999998</v>
      </c>
      <c r="AG1544" s="36">
        <f>IF(ISBLANK(AF1545),"",Short0[[#This Row],[Adj Close]]/AF1545-1)</f>
        <v>6.3731871503325488E-2</v>
      </c>
      <c r="AH1544" s="40">
        <v>34281</v>
      </c>
      <c r="AI1544" s="42">
        <v>1.7369220000000001</v>
      </c>
      <c r="AJ1544" s="39">
        <f>IF(ISBLANK(AH1545),"",Short1[[#This Row],[Adj Close]]/AH1545-1)</f>
        <v>-0.99994932246017387</v>
      </c>
      <c r="AN1544" s="40">
        <v>34281</v>
      </c>
      <c r="AO1544" s="42">
        <v>7.7936019999999999</v>
      </c>
      <c r="AP1544" s="39">
        <f>IF(ISBLANK(AO1545),"",Short3[[#This Row],[Adj Close]]/AO1545-1)</f>
        <v>5.8091569102039831E-2</v>
      </c>
      <c r="AT1544" s="40">
        <v>34281</v>
      </c>
      <c r="AU1544" s="42">
        <v>14.081198000000001</v>
      </c>
      <c r="AV1544" s="39">
        <f>IF(ISBLANK(AU1545),"",Short5[[#This Row],[Adj Close]]/AU1545-1)</f>
        <v>0.12949732100093514</v>
      </c>
    </row>
    <row r="1545" spans="1:48" x14ac:dyDescent="0.25">
      <c r="A1545" s="40">
        <v>34274</v>
      </c>
      <c r="B1545" s="42">
        <v>459.57000699999998</v>
      </c>
      <c r="C1545" s="39">
        <f>IF(ISBLANK(B1546), "", GSPC[[#This Row],[Adj Close]]/B1546-1)</f>
        <v>-1.7655943888864156E-2</v>
      </c>
      <c r="P1545" s="40">
        <v>34274</v>
      </c>
      <c r="Q1545" s="38">
        <v>2.0586E-2</v>
      </c>
      <c r="R1545" s="39">
        <f>IF(ISBLANK(Q1546),"",Long4[[#This Row],[Adj Close]]/Q1546-1)</f>
        <v>0</v>
      </c>
      <c r="AE1545" s="32">
        <v>34274</v>
      </c>
      <c r="AF1545" s="47">
        <v>2.7300939999999998</v>
      </c>
      <c r="AG1545" s="36">
        <f>IF(ISBLANK(AF1546),"",Short0[[#This Row],[Adj Close]]/AF1546-1)</f>
        <v>-9.1253936515787948E-2</v>
      </c>
      <c r="AH1545" s="40">
        <v>34274</v>
      </c>
      <c r="AI1545" s="42">
        <v>1.9425520000000001</v>
      </c>
      <c r="AJ1545" s="39">
        <f>IF(ISBLANK(AH1546),"",Short1[[#This Row],[Adj Close]]/AH1546-1)</f>
        <v>-0.99994331129074621</v>
      </c>
      <c r="AN1545" s="40">
        <v>34274</v>
      </c>
      <c r="AO1545" s="42">
        <v>7.3657159999999999</v>
      </c>
      <c r="AP1545" s="39">
        <f>IF(ISBLANK(AO1546),"",Short3[[#This Row],[Adj Close]]/AO1546-1)</f>
        <v>2.1186060591692479E-2</v>
      </c>
      <c r="AT1545" s="40">
        <v>34274</v>
      </c>
      <c r="AU1545" s="42">
        <v>12.466783</v>
      </c>
      <c r="AV1545" s="39">
        <f>IF(ISBLANK(AU1546),"",Short5[[#This Row],[Adj Close]]/AU1546-1)</f>
        <v>-4.4673461835814554E-2</v>
      </c>
    </row>
    <row r="1546" spans="1:48" x14ac:dyDescent="0.25">
      <c r="A1546" s="40">
        <v>34267</v>
      </c>
      <c r="B1546" s="42">
        <v>467.82998700000002</v>
      </c>
      <c r="C1546" s="39">
        <f>IF(ISBLANK(B1547), "", GSPC[[#This Row],[Adj Close]]/B1547-1)</f>
        <v>9.8430679911796215E-3</v>
      </c>
      <c r="P1546" s="40">
        <v>34267</v>
      </c>
      <c r="Q1546" s="38">
        <v>2.0586E-2</v>
      </c>
      <c r="R1546" s="39">
        <f>IF(ISBLANK(Q1547),"",Long4[[#This Row],[Adj Close]]/Q1547-1)</f>
        <v>0</v>
      </c>
      <c r="AE1546" s="32">
        <v>34267</v>
      </c>
      <c r="AF1546" s="47">
        <v>3.0042430000000002</v>
      </c>
      <c r="AG1546" s="36">
        <f>IF(ISBLANK(AF1547),"",Short0[[#This Row],[Adj Close]]/AF1547-1)</f>
        <v>2.3346002631053686E-2</v>
      </c>
      <c r="AH1546" s="40">
        <v>34267</v>
      </c>
      <c r="AI1546" s="42">
        <v>2.1088079999999998</v>
      </c>
      <c r="AJ1546" s="39">
        <f>IF(ISBLANK(AH1547),"",Short1[[#This Row],[Adj Close]]/AH1547-1)</f>
        <v>-0.9999384469352014</v>
      </c>
      <c r="AN1546" s="40">
        <v>34267</v>
      </c>
      <c r="AO1546" s="42">
        <v>7.2129029999999998</v>
      </c>
      <c r="AP1546" s="39">
        <f>IF(ISBLANK(AO1547),"",Short3[[#This Row],[Adj Close]]/AO1547-1)</f>
        <v>-4.8386998889132227E-2</v>
      </c>
      <c r="AT1546" s="40">
        <v>34267</v>
      </c>
      <c r="AU1546" s="42">
        <v>13.049761</v>
      </c>
      <c r="AV1546" s="39">
        <f>IF(ISBLANK(AU1547),"",Short5[[#This Row],[Adj Close]]/AU1547-1)</f>
        <v>6.5934178134994248E-2</v>
      </c>
    </row>
    <row r="1547" spans="1:48" x14ac:dyDescent="0.25">
      <c r="A1547" s="40">
        <v>34260</v>
      </c>
      <c r="B1547" s="42">
        <v>463.26998900000001</v>
      </c>
      <c r="C1547" s="39">
        <f>IF(ISBLANK(B1548), "", GSPC[[#This Row],[Adj Close]]/B1548-1)</f>
        <v>-1.3269458998935058E-2</v>
      </c>
      <c r="P1547" s="40">
        <v>34260</v>
      </c>
      <c r="Q1547" s="38">
        <v>2.0586E-2</v>
      </c>
      <c r="R1547" s="39">
        <f>IF(ISBLANK(Q1548),"",Long4[[#This Row],[Adj Close]]/Q1548-1)</f>
        <v>0</v>
      </c>
      <c r="AE1547" s="32">
        <v>34260</v>
      </c>
      <c r="AF1547" s="47">
        <v>2.9357060000000001</v>
      </c>
      <c r="AG1547" s="36">
        <f>IF(ISBLANK(AF1548),"",Short0[[#This Row],[Adj Close]]/AF1548-1)</f>
        <v>-1.1538480963644404E-2</v>
      </c>
      <c r="AH1547" s="40">
        <v>34260</v>
      </c>
      <c r="AI1547" s="42">
        <v>2.0081799999999999</v>
      </c>
      <c r="AJ1547" s="39">
        <f>IF(ISBLANK(AH1548),"",Short1[[#This Row],[Adj Close]]/AH1548-1)</f>
        <v>-0.99994137214258605</v>
      </c>
      <c r="AN1547" s="40">
        <v>34260</v>
      </c>
      <c r="AO1547" s="42">
        <v>7.5796599999999996</v>
      </c>
      <c r="AP1547" s="39">
        <f>IF(ISBLANK(AO1548),"",Short3[[#This Row],[Adj Close]]/AO1548-1)</f>
        <v>-1.5872941679936137E-2</v>
      </c>
      <c r="AT1547" s="40">
        <v>34260</v>
      </c>
      <c r="AU1547" s="42">
        <v>12.242558000000001</v>
      </c>
      <c r="AV1547" s="39">
        <f>IF(ISBLANK(AU1548),"",Short5[[#This Row],[Adj Close]]/AU1548-1)</f>
        <v>-1.0870236161944158E-2</v>
      </c>
    </row>
    <row r="1548" spans="1:48" x14ac:dyDescent="0.25">
      <c r="A1548" s="40">
        <v>34253</v>
      </c>
      <c r="B1548" s="42">
        <v>469.5</v>
      </c>
      <c r="C1548" s="39">
        <f>IF(ISBLANK(B1549), "", GSPC[[#This Row],[Adj Close]]/B1549-1)</f>
        <v>1.9964810757814533E-2</v>
      </c>
      <c r="P1548" s="40">
        <v>34253</v>
      </c>
      <c r="Q1548" s="38">
        <v>2.0586E-2</v>
      </c>
      <c r="R1548" s="39">
        <f>IF(ISBLANK(Q1549),"",Long4[[#This Row],[Adj Close]]/Q1549-1)</f>
        <v>0</v>
      </c>
      <c r="AE1548" s="32">
        <v>34253</v>
      </c>
      <c r="AF1548" s="47">
        <v>2.9699749999999998</v>
      </c>
      <c r="AG1548" s="36">
        <f>IF(ISBLANK(AF1549),"",Short0[[#This Row],[Adj Close]]/AF1549-1)</f>
        <v>-1.5151540272848485E-2</v>
      </c>
      <c r="AH1548" s="40">
        <v>34253</v>
      </c>
      <c r="AI1548" s="42">
        <v>2.086932</v>
      </c>
      <c r="AJ1548" s="39">
        <f>IF(ISBLANK(AH1549),"",Short1[[#This Row],[Adj Close]]/AH1549-1)</f>
        <v>-0.99993906056181747</v>
      </c>
      <c r="AN1548" s="40">
        <v>34253</v>
      </c>
      <c r="AO1548" s="42">
        <v>7.7019120000000001</v>
      </c>
      <c r="AP1548" s="39">
        <f>IF(ISBLANK(AO1549),"",Short3[[#This Row],[Adj Close]]/AO1549-1)</f>
        <v>9.0908627355830829E-2</v>
      </c>
      <c r="AT1548" s="40">
        <v>34253</v>
      </c>
      <c r="AU1548" s="42">
        <v>12.3771</v>
      </c>
      <c r="AV1548" s="39">
        <f>IF(ISBLANK(AU1549),"",Short5[[#This Row],[Adj Close]]/AU1549-1)</f>
        <v>-2.8168592738718412E-2</v>
      </c>
    </row>
    <row r="1549" spans="1:48" x14ac:dyDescent="0.25">
      <c r="A1549" s="40">
        <v>34246</v>
      </c>
      <c r="B1549" s="42">
        <v>460.30999800000001</v>
      </c>
      <c r="C1549" s="39">
        <f>IF(ISBLANK(B1550), "", GSPC[[#This Row],[Adj Close]]/B1550-1)</f>
        <v>-2.1028464318912921E-3</v>
      </c>
      <c r="P1549" s="40">
        <v>34246</v>
      </c>
      <c r="Q1549" s="38">
        <v>2.0586E-2</v>
      </c>
      <c r="R1549" s="39">
        <f>IF(ISBLANK(Q1550),"",Long4[[#This Row],[Adj Close]]/Q1550-1)</f>
        <v>0</v>
      </c>
      <c r="AE1549" s="32">
        <v>34246</v>
      </c>
      <c r="AF1549" s="47">
        <v>3.0156670000000001</v>
      </c>
      <c r="AG1549" s="36">
        <f>IF(ISBLANK(AF1550),"",Short0[[#This Row],[Adj Close]]/AF1550-1)</f>
        <v>-2.2222258248073556E-2</v>
      </c>
      <c r="AH1549" s="40">
        <v>34246</v>
      </c>
      <c r="AI1549" s="42">
        <v>1.83755</v>
      </c>
      <c r="AJ1549" s="39">
        <f>IF(ISBLANK(AH1550),"",Short1[[#This Row],[Adj Close]]/AH1550-1)</f>
        <v>-0.99994633166856506</v>
      </c>
      <c r="AN1549" s="40">
        <v>34246</v>
      </c>
      <c r="AO1549" s="42">
        <v>7.0600889999999996</v>
      </c>
      <c r="AP1549" s="39">
        <f>IF(ISBLANK(AO1550),"",Short3[[#This Row],[Adj Close]]/AO1550-1)</f>
        <v>-2.5316195313127787E-2</v>
      </c>
      <c r="AT1549" s="40">
        <v>34246</v>
      </c>
      <c r="AU1549" s="42">
        <v>12.735851</v>
      </c>
      <c r="AV1549" s="39">
        <f>IF(ISBLANK(AU1550),"",Short5[[#This Row],[Adj Close]]/AU1550-1)</f>
        <v>4.0293294914347078E-2</v>
      </c>
    </row>
    <row r="1550" spans="1:48" x14ac:dyDescent="0.25">
      <c r="A1550" s="40">
        <v>34239</v>
      </c>
      <c r="B1550" s="42">
        <v>461.27999899999998</v>
      </c>
      <c r="C1550" s="39">
        <f>IF(ISBLANK(B1551), "", GSPC[[#This Row],[Adj Close]]/B1551-1)</f>
        <v>7.9758625092776203E-3</v>
      </c>
      <c r="P1550" s="40">
        <v>34239</v>
      </c>
      <c r="Q1550" s="38">
        <v>2.0586E-2</v>
      </c>
      <c r="R1550" s="39">
        <f>IF(ISBLANK(Q1551),"",Long4[[#This Row],[Adj Close]]/Q1551-1)</f>
        <v>0</v>
      </c>
      <c r="AE1550" s="32">
        <v>34239</v>
      </c>
      <c r="AF1550" s="47">
        <v>3.0842049999999999</v>
      </c>
      <c r="AG1550" s="36">
        <f>IF(ISBLANK(AF1551),"",Short0[[#This Row],[Adj Close]]/AF1551-1)</f>
        <v>-3.2257811472881648E-2</v>
      </c>
      <c r="AH1550" s="40">
        <v>34239</v>
      </c>
      <c r="AI1550" s="42">
        <v>1.7369220000000001</v>
      </c>
      <c r="AJ1550" s="39">
        <f>IF(ISBLANK(AH1551),"",Short1[[#This Row],[Adj Close]]/AH1551-1)</f>
        <v>-0.99994926028277631</v>
      </c>
      <c r="AN1550" s="40">
        <v>34239</v>
      </c>
      <c r="AO1550" s="42">
        <v>7.2434659999999997</v>
      </c>
      <c r="AP1550" s="39">
        <f>IF(ISBLANK(AO1551),"",Short3[[#This Row],[Adj Close]]/AO1551-1)</f>
        <v>8.8697512765032682E-2</v>
      </c>
      <c r="AT1550" s="40">
        <v>34239</v>
      </c>
      <c r="AU1550" s="42">
        <v>12.242558000000001</v>
      </c>
      <c r="AV1550" s="39">
        <f>IF(ISBLANK(AU1551),"",Short5[[#This Row],[Adj Close]]/AU1551-1)</f>
        <v>7.9051031886963941E-2</v>
      </c>
    </row>
    <row r="1551" spans="1:48" x14ac:dyDescent="0.25">
      <c r="A1551" s="40">
        <v>34232</v>
      </c>
      <c r="B1551" s="42">
        <v>457.63000499999998</v>
      </c>
      <c r="C1551" s="39">
        <f>IF(ISBLANK(B1552), "", GSPC[[#This Row],[Adj Close]]/B1552-1)</f>
        <v>-2.6153085761589923E-3</v>
      </c>
      <c r="P1551" s="40">
        <v>34232</v>
      </c>
      <c r="Q1551" s="38">
        <v>2.0586E-2</v>
      </c>
      <c r="R1551" s="39">
        <f>IF(ISBLANK(Q1552),"",Long4[[#This Row],[Adj Close]]/Q1552-1)</f>
        <v>0</v>
      </c>
      <c r="AE1551" s="32">
        <v>34232</v>
      </c>
      <c r="AF1551" s="47">
        <v>3.187011</v>
      </c>
      <c r="AG1551" s="36">
        <f>IF(ISBLANK(AF1552),"",Short0[[#This Row],[Adj Close]]/AF1552-1)</f>
        <v>7.2202302977246724E-3</v>
      </c>
      <c r="AH1551" s="40">
        <v>34232</v>
      </c>
      <c r="AI1551" s="42">
        <v>1.8550500000000001</v>
      </c>
      <c r="AJ1551" s="39">
        <f>IF(ISBLANK(AH1552),"",Short1[[#This Row],[Adj Close]]/AH1552-1)</f>
        <v>-0.99994579839298758</v>
      </c>
      <c r="AN1551" s="40">
        <v>34232</v>
      </c>
      <c r="AO1551" s="42">
        <v>6.6533319999999998</v>
      </c>
      <c r="AP1551" s="39">
        <f>IF(ISBLANK(AO1552),"",Short3[[#This Row],[Adj Close]]/AO1552-1)</f>
        <v>-5.2173851104839741E-2</v>
      </c>
      <c r="AT1551" s="40">
        <v>34232</v>
      </c>
      <c r="AU1551" s="42">
        <v>11.345670999999999</v>
      </c>
      <c r="AV1551" s="39">
        <f>IF(ISBLANK(AU1552),"",Short5[[#This Row],[Adj Close]]/AU1552-1)</f>
        <v>0.10480336588212569</v>
      </c>
    </row>
    <row r="1552" spans="1:48" x14ac:dyDescent="0.25">
      <c r="A1552" s="40">
        <v>34225</v>
      </c>
      <c r="B1552" s="42">
        <v>458.82998700000002</v>
      </c>
      <c r="C1552" s="39">
        <f>IF(ISBLANK(B1553), "", GSPC[[#This Row],[Adj Close]]/B1553-1)</f>
        <v>-6.2592350206635006E-3</v>
      </c>
      <c r="P1552" s="40">
        <v>34225</v>
      </c>
      <c r="Q1552" s="38">
        <v>2.0586E-2</v>
      </c>
      <c r="R1552" s="39">
        <f>IF(ISBLANK(Q1553),"",Long4[[#This Row],[Adj Close]]/Q1553-1)</f>
        <v>0</v>
      </c>
      <c r="AE1552" s="32">
        <v>34225</v>
      </c>
      <c r="AF1552" s="47">
        <v>3.1641650000000001</v>
      </c>
      <c r="AG1552" s="36">
        <f>IF(ISBLANK(AF1553),"",Short0[[#This Row],[Adj Close]]/AF1553-1)</f>
        <v>3.6225586346370076E-3</v>
      </c>
      <c r="AH1552" s="40">
        <v>34225</v>
      </c>
      <c r="AI1552" s="42">
        <v>1.592544</v>
      </c>
      <c r="AJ1552" s="39">
        <f>IF(ISBLANK(AH1553),"",Short1[[#This Row],[Adj Close]]/AH1553-1)</f>
        <v>-0.9999534588812905</v>
      </c>
      <c r="AN1552" s="40">
        <v>34225</v>
      </c>
      <c r="AO1552" s="42">
        <v>7.0195699999999999</v>
      </c>
      <c r="AP1552" s="39">
        <f>IF(ISBLANK(AO1553),"",Short3[[#This Row],[Adj Close]]/AO1553-1)</f>
        <v>6.4814948247885251E-2</v>
      </c>
      <c r="AT1552" s="40">
        <v>34225</v>
      </c>
      <c r="AU1552" s="42">
        <v>10.269403000000001</v>
      </c>
      <c r="AV1552" s="39">
        <f>IF(ISBLANK(AU1553),"",Short5[[#This Row],[Adj Close]]/AU1553-1)</f>
        <v>4.0909513857875446E-2</v>
      </c>
    </row>
    <row r="1553" spans="1:48" x14ac:dyDescent="0.25">
      <c r="A1553" s="40">
        <v>34218</v>
      </c>
      <c r="B1553" s="42">
        <v>461.72000100000002</v>
      </c>
      <c r="C1553" s="39">
        <f>IF(ISBLANK(B1554), "", GSPC[[#This Row],[Adj Close]]/B1554-1)</f>
        <v>8.2369836410212116E-4</v>
      </c>
      <c r="P1553" s="40">
        <v>34218</v>
      </c>
      <c r="Q1553" s="38">
        <v>2.0586E-2</v>
      </c>
      <c r="R1553" s="39">
        <f>IF(ISBLANK(Q1554),"",Long4[[#This Row],[Adj Close]]/Q1554-1)</f>
        <v>0</v>
      </c>
      <c r="AE1553" s="32">
        <v>34218</v>
      </c>
      <c r="AF1553" s="47">
        <v>3.1527440000000002</v>
      </c>
      <c r="AG1553" s="36">
        <f>IF(ISBLANK(AF1554),"",Short0[[#This Row],[Adj Close]]/AF1554-1)</f>
        <v>-3.8326692886822E-2</v>
      </c>
      <c r="AH1553" s="40">
        <v>34218</v>
      </c>
      <c r="AI1553" s="42">
        <v>1.4350400000000001</v>
      </c>
      <c r="AJ1553" s="39">
        <f>IF(ISBLANK(AH1554),"",Short1[[#This Row],[Adj Close]]/AH1554-1)</f>
        <v>-0.99995805325772413</v>
      </c>
      <c r="AN1553" s="40">
        <v>34218</v>
      </c>
      <c r="AO1553" s="42">
        <v>6.5922910000000003</v>
      </c>
      <c r="AP1553" s="39">
        <f>IF(ISBLANK(AO1554),"",Short3[[#This Row],[Adj Close]]/AO1554-1)</f>
        <v>7.4626692926914595E-2</v>
      </c>
      <c r="AT1553" s="40">
        <v>34218</v>
      </c>
      <c r="AU1553" s="42">
        <v>9.8657979999999998</v>
      </c>
      <c r="AV1553" s="39">
        <f>IF(ISBLANK(AU1554),"",Short5[[#This Row],[Adj Close]]/AU1554-1)</f>
        <v>-3.930170040069525E-2</v>
      </c>
    </row>
    <row r="1554" spans="1:48" x14ac:dyDescent="0.25">
      <c r="A1554" s="40">
        <v>34211</v>
      </c>
      <c r="B1554" s="42">
        <v>461.33999599999999</v>
      </c>
      <c r="C1554" s="39">
        <f>IF(ISBLANK(B1555), "", GSPC[[#This Row],[Adj Close]]/B1555-1)</f>
        <v>1.7370629790385284E-3</v>
      </c>
      <c r="P1554" s="40">
        <v>34211</v>
      </c>
      <c r="Q1554" s="38">
        <v>2.0586E-2</v>
      </c>
      <c r="R1554" s="39">
        <f>IF(ISBLANK(Q1555),"",Long4[[#This Row],[Adj Close]]/Q1555-1)</f>
        <v>0</v>
      </c>
      <c r="AE1554" s="32">
        <v>34211</v>
      </c>
      <c r="AF1554" s="47">
        <v>3.278394</v>
      </c>
      <c r="AG1554" s="36">
        <f>IF(ISBLANK(AF1555),"",Short0[[#This Row],[Adj Close]]/AF1555-1)</f>
        <v>6.6913956147881537E-2</v>
      </c>
      <c r="AH1554" s="40">
        <v>34211</v>
      </c>
      <c r="AI1554" s="42">
        <v>1.356287</v>
      </c>
      <c r="AJ1554" s="39">
        <f>IF(ISBLANK(AH1555),"",Short1[[#This Row],[Adj Close]]/AH1555-1)</f>
        <v>-0.99996034712314352</v>
      </c>
      <c r="AN1554" s="40">
        <v>34211</v>
      </c>
      <c r="AO1554" s="42">
        <v>6.1344940000000001</v>
      </c>
      <c r="AP1554" s="39">
        <f>IF(ISBLANK(AO1555),"",Short3[[#This Row],[Adj Close]]/AO1555-1)</f>
        <v>0.10439529775044853</v>
      </c>
      <c r="AT1554" s="40">
        <v>34211</v>
      </c>
      <c r="AU1554" s="42">
        <v>10.269403000000001</v>
      </c>
      <c r="AV1554" s="39">
        <f>IF(ISBLANK(AU1555),"",Short5[[#This Row],[Adj Close]]/AU1555-1)</f>
        <v>-3.3755234561319569E-2</v>
      </c>
    </row>
    <row r="1555" spans="1:48" x14ac:dyDescent="0.25">
      <c r="A1555" s="40">
        <v>34204</v>
      </c>
      <c r="B1555" s="42">
        <v>460.540009</v>
      </c>
      <c r="C1555" s="39">
        <f>IF(ISBLANK(B1556), "", GSPC[[#This Row],[Adj Close]]/B1556-1)</f>
        <v>9.6019049491238295E-3</v>
      </c>
      <c r="P1555" s="40">
        <v>34204</v>
      </c>
      <c r="Q1555" s="38">
        <v>2.0586E-2</v>
      </c>
      <c r="R1555" s="39">
        <f>IF(ISBLANK(Q1556),"",Long4[[#This Row],[Adj Close]]/Q1556-1)</f>
        <v>0</v>
      </c>
      <c r="AE1555" s="32">
        <v>34204</v>
      </c>
      <c r="AF1555" s="47">
        <v>3.0727820000000001</v>
      </c>
      <c r="AG1555" s="36">
        <f>IF(ISBLANK(AF1556),"",Short0[[#This Row],[Adj Close]]/AF1556-1)</f>
        <v>3.8610103861618894E-2</v>
      </c>
      <c r="AH1555" s="40">
        <v>34204</v>
      </c>
      <c r="AI1555" s="42">
        <v>1.117113</v>
      </c>
      <c r="AJ1555" s="39">
        <f>IF(ISBLANK(AH1556),"",Short1[[#This Row],[Adj Close]]/AH1556-1)</f>
        <v>-0.99996733301166774</v>
      </c>
      <c r="AN1555" s="40">
        <v>34204</v>
      </c>
      <c r="AO1555" s="42">
        <v>5.5546179999999996</v>
      </c>
      <c r="AP1555" s="39">
        <f>IF(ISBLANK(AO1556),"",Short3[[#This Row],[Adj Close]]/AO1556-1)</f>
        <v>-4.7119942826695738E-2</v>
      </c>
      <c r="AT1555" s="40">
        <v>34204</v>
      </c>
      <c r="AU1555" s="42">
        <v>10.628159</v>
      </c>
      <c r="AV1555" s="39">
        <f>IF(ISBLANK(AU1556),"",Short5[[#This Row],[Adj Close]]/AU1556-1)</f>
        <v>-6.6929019451710481E-2</v>
      </c>
    </row>
    <row r="1556" spans="1:48" x14ac:dyDescent="0.25">
      <c r="A1556" s="40">
        <v>34197</v>
      </c>
      <c r="B1556" s="42">
        <v>456.16000400000001</v>
      </c>
      <c r="C1556" s="39">
        <f>IF(ISBLANK(B1557), "", GSPC[[#This Row],[Adj Close]]/B1557-1)</f>
        <v>1.3373592214413588E-2</v>
      </c>
      <c r="P1556" s="40">
        <v>34197</v>
      </c>
      <c r="Q1556" s="38">
        <v>2.0586E-2</v>
      </c>
      <c r="R1556" s="39">
        <f>IF(ISBLANK(Q1557),"",Long4[[#This Row],[Adj Close]]/Q1557-1)</f>
        <v>0</v>
      </c>
      <c r="AE1556" s="32">
        <v>34197</v>
      </c>
      <c r="AF1556" s="47">
        <v>2.9585520000000001</v>
      </c>
      <c r="AG1556" s="36">
        <f>IF(ISBLANK(AF1557),"",Short0[[#This Row],[Adj Close]]/AF1557-1)</f>
        <v>7.4689322712433892E-2</v>
      </c>
      <c r="AH1556" s="40">
        <v>34197</v>
      </c>
      <c r="AI1556" s="42">
        <v>1.117113</v>
      </c>
      <c r="AJ1556" s="39">
        <f>IF(ISBLANK(AH1557),"",Short1[[#This Row],[Adj Close]]/AH1557-1)</f>
        <v>-0.99996732632348639</v>
      </c>
      <c r="AN1556" s="40">
        <v>34197</v>
      </c>
      <c r="AO1556" s="42">
        <v>5.829294</v>
      </c>
      <c r="AP1556" s="39">
        <f>IF(ISBLANK(AO1557),"",Short3[[#This Row],[Adj Close]]/AO1557-1)</f>
        <v>3.8042915006576195E-2</v>
      </c>
      <c r="AT1556" s="40">
        <v>34197</v>
      </c>
      <c r="AU1556" s="42">
        <v>11.390515000000001</v>
      </c>
      <c r="AV1556" s="39">
        <f>IF(ISBLANK(AU1557),"",Short5[[#This Row],[Adj Close]]/AU1557-1)</f>
        <v>-3.9216951699206914E-3</v>
      </c>
    </row>
    <row r="1557" spans="1:48" x14ac:dyDescent="0.25">
      <c r="A1557" s="40">
        <v>34190</v>
      </c>
      <c r="B1557" s="42">
        <v>450.14001500000001</v>
      </c>
      <c r="C1557" s="39">
        <f>IF(ISBLANK(B1558), "", GSPC[[#This Row],[Adj Close]]/B1558-1)</f>
        <v>3.254038563738737E-3</v>
      </c>
      <c r="P1557" s="40">
        <v>34190</v>
      </c>
      <c r="Q1557" s="38">
        <v>2.0586E-2</v>
      </c>
      <c r="R1557" s="39">
        <f>IF(ISBLANK(Q1558),"",Long4[[#This Row],[Adj Close]]/Q1558-1)</f>
        <v>0</v>
      </c>
      <c r="AE1557" s="32">
        <v>34190</v>
      </c>
      <c r="AF1557" s="47">
        <v>2.7529370000000002</v>
      </c>
      <c r="AG1557" s="36">
        <f>IF(ISBLANK(AF1558),"",Short0[[#This Row],[Adj Close]]/AF1558-1)</f>
        <v>0</v>
      </c>
      <c r="AH1557" s="40">
        <v>34190</v>
      </c>
      <c r="AI1557" s="42">
        <v>1.137532</v>
      </c>
      <c r="AJ1557" s="39">
        <f>IF(ISBLANK(AH1558),"",Short1[[#This Row],[Adj Close]]/AH1558-1)</f>
        <v>-0.99996672228885708</v>
      </c>
      <c r="AN1557" s="40">
        <v>34190</v>
      </c>
      <c r="AO1557" s="42">
        <v>5.6156579999999998</v>
      </c>
      <c r="AP1557" s="39">
        <f>IF(ISBLANK(AO1558),"",Short3[[#This Row],[Adj Close]]/AO1558-1)</f>
        <v>-5.4048980061723872E-3</v>
      </c>
      <c r="AT1557" s="40">
        <v>34190</v>
      </c>
      <c r="AU1557" s="42">
        <v>11.435361</v>
      </c>
      <c r="AV1557" s="39">
        <f>IF(ISBLANK(AU1558),"",Short5[[#This Row],[Adj Close]]/AU1558-1)</f>
        <v>2.8226095779271931E-2</v>
      </c>
    </row>
    <row r="1558" spans="1:48" x14ac:dyDescent="0.25">
      <c r="A1558" s="40">
        <v>34183</v>
      </c>
      <c r="B1558" s="42">
        <v>448.67999300000002</v>
      </c>
      <c r="C1558" s="39">
        <f>IF(ISBLANK(B1559), "", GSPC[[#This Row],[Adj Close]]/B1559-1)</f>
        <v>1.2272956371222055E-3</v>
      </c>
      <c r="P1558" s="40">
        <v>34183</v>
      </c>
      <c r="Q1558" s="38">
        <v>2.0586E-2</v>
      </c>
      <c r="R1558" s="39">
        <f>IF(ISBLANK(Q1559),"",Long4[[#This Row],[Adj Close]]/Q1559-1)</f>
        <v>0</v>
      </c>
      <c r="AE1558" s="32">
        <v>34183</v>
      </c>
      <c r="AF1558" s="47">
        <v>2.7529370000000002</v>
      </c>
      <c r="AG1558" s="36">
        <f>IF(ISBLANK(AF1559),"",Short0[[#This Row],[Adj Close]]/AF1559-1)</f>
        <v>2.2217114526583481E-2</v>
      </c>
      <c r="AH1558" s="40">
        <v>34183</v>
      </c>
      <c r="AI1558" s="42">
        <v>1.1229469999999999</v>
      </c>
      <c r="AJ1558" s="39">
        <f>IF(ISBLANK(AH1559),"",Short1[[#This Row],[Adj Close]]/AH1559-1)</f>
        <v>-0.99996714223431649</v>
      </c>
      <c r="AN1558" s="40">
        <v>34183</v>
      </c>
      <c r="AO1558" s="42">
        <v>5.6461750000000004</v>
      </c>
      <c r="AP1558" s="39">
        <f>IF(ISBLANK(AO1559),"",Short3[[#This Row],[Adj Close]]/AO1559-1)</f>
        <v>-1.069558070071619E-2</v>
      </c>
      <c r="AT1558" s="40">
        <v>34183</v>
      </c>
      <c r="AU1558" s="42">
        <v>11.121446000000001</v>
      </c>
      <c r="AV1558" s="39">
        <f>IF(ISBLANK(AU1559),"",Short5[[#This Row],[Adj Close]]/AU1559-1)</f>
        <v>3.765662659145752E-2</v>
      </c>
    </row>
    <row r="1559" spans="1:48" x14ac:dyDescent="0.25">
      <c r="A1559" s="40">
        <v>34176</v>
      </c>
      <c r="B1559" s="42">
        <v>448.13000499999998</v>
      </c>
      <c r="C1559" s="39">
        <f>IF(ISBLANK(B1560), "", GSPC[[#This Row],[Adj Close]]/B1560-1)</f>
        <v>2.303732914733958E-3</v>
      </c>
      <c r="P1559" s="40">
        <v>34176</v>
      </c>
      <c r="Q1559" s="38">
        <v>2.0586E-2</v>
      </c>
      <c r="R1559" s="39">
        <f>IF(ISBLANK(Q1560),"",Long4[[#This Row],[Adj Close]]/Q1560-1)</f>
        <v>0</v>
      </c>
      <c r="AE1559" s="32">
        <v>34176</v>
      </c>
      <c r="AF1559" s="47">
        <v>2.6931039999999999</v>
      </c>
      <c r="AG1559" s="36">
        <f>IF(ISBLANK(AF1560),"",Short0[[#This Row],[Adj Close]]/AF1560-1)</f>
        <v>4.2551477741858967E-3</v>
      </c>
      <c r="AH1559" s="40">
        <v>34176</v>
      </c>
      <c r="AI1559" s="42">
        <v>0.90419099999999997</v>
      </c>
      <c r="AJ1559" s="39">
        <f>IF(ISBLANK(AH1560),"",Short1[[#This Row],[Adj Close]]/AH1560-1)</f>
        <v>-0.99997353768035357</v>
      </c>
      <c r="AN1559" s="40">
        <v>34176</v>
      </c>
      <c r="AO1559" s="42">
        <v>5.707217</v>
      </c>
      <c r="AP1559" s="39">
        <f>IF(ISBLANK(AO1560),"",Short3[[#This Row],[Adj Close]]/AO1560-1)</f>
        <v>-0.10526311663871402</v>
      </c>
      <c r="AT1559" s="40">
        <v>34176</v>
      </c>
      <c r="AU1559" s="42">
        <v>10.717848</v>
      </c>
      <c r="AV1559" s="39">
        <f>IF(ISBLANK(AU1560),"",Short5[[#This Row],[Adj Close]]/AU1560-1)</f>
        <v>4.201722795355689E-3</v>
      </c>
    </row>
    <row r="1560" spans="1:48" x14ac:dyDescent="0.25">
      <c r="A1560" s="40">
        <v>34169</v>
      </c>
      <c r="B1560" s="42">
        <v>447.10000600000001</v>
      </c>
      <c r="C1560" s="39">
        <f>IF(ISBLANK(B1561), "", GSPC[[#This Row],[Adj Close]]/B1561-1)</f>
        <v>3.0286169377453653E-3</v>
      </c>
      <c r="P1560" s="40">
        <v>34169</v>
      </c>
      <c r="Q1560" s="38">
        <v>2.0586E-2</v>
      </c>
      <c r="R1560" s="39">
        <f>IF(ISBLANK(Q1561),"",Long4[[#This Row],[Adj Close]]/Q1561-1)</f>
        <v>0</v>
      </c>
      <c r="AE1560" s="32">
        <v>34169</v>
      </c>
      <c r="AF1560" s="47">
        <v>2.6816930000000001</v>
      </c>
      <c r="AG1560" s="36">
        <f>IF(ISBLANK(AF1561),"",Short0[[#This Row],[Adj Close]]/AF1561-1)</f>
        <v>-1.2605267886335647E-2</v>
      </c>
      <c r="AH1560" s="40">
        <v>34169</v>
      </c>
      <c r="AI1560" s="42">
        <v>0.88377399999999995</v>
      </c>
      <c r="AJ1560" s="39">
        <f>IF(ISBLANK(AH1561),"",Short1[[#This Row],[Adj Close]]/AH1561-1)</f>
        <v>-0.99997412991042678</v>
      </c>
      <c r="AN1560" s="40">
        <v>34169</v>
      </c>
      <c r="AO1560" s="42">
        <v>6.378654</v>
      </c>
      <c r="AP1560" s="39">
        <f>IF(ISBLANK(AO1561),"",Short3[[#This Row],[Adj Close]]/AO1561-1)</f>
        <v>1.9512276207394041E-2</v>
      </c>
      <c r="AT1560" s="40">
        <v>34169</v>
      </c>
      <c r="AU1560" s="42">
        <v>10.673003</v>
      </c>
      <c r="AV1560" s="39">
        <f>IF(ISBLANK(AU1561),"",Short5[[#This Row],[Adj Close]]/AU1561-1)</f>
        <v>9.6774581390454584E-2</v>
      </c>
    </row>
    <row r="1561" spans="1:48" x14ac:dyDescent="0.25">
      <c r="A1561" s="40">
        <v>34162</v>
      </c>
      <c r="B1561" s="42">
        <v>445.75</v>
      </c>
      <c r="C1561" s="39">
        <f>IF(ISBLANK(B1562), "", GSPC[[#This Row],[Adj Close]]/B1562-1)</f>
        <v>-5.2665307156679608E-3</v>
      </c>
      <c r="P1561" s="40">
        <v>34162</v>
      </c>
      <c r="Q1561" s="38">
        <v>2.0586E-2</v>
      </c>
      <c r="R1561" s="39">
        <f>IF(ISBLANK(Q1562),"",Long4[[#This Row],[Adj Close]]/Q1562-1)</f>
        <v>0</v>
      </c>
      <c r="AE1561" s="32">
        <v>34162</v>
      </c>
      <c r="AF1561" s="47">
        <v>2.7159279999999999</v>
      </c>
      <c r="AG1561" s="36">
        <f>IF(ISBLANK(AF1562),"",Short0[[#This Row],[Adj Close]]/AF1562-1)</f>
        <v>3.0303329189502293E-2</v>
      </c>
      <c r="AH1561" s="40">
        <v>34162</v>
      </c>
      <c r="AI1561" s="42">
        <v>0.95960900000000005</v>
      </c>
      <c r="AJ1561" s="39">
        <f>IF(ISBLANK(AH1562),"",Short1[[#This Row],[Adj Close]]/AH1562-1)</f>
        <v>-0.99997190428926952</v>
      </c>
      <c r="AN1561" s="40">
        <v>34162</v>
      </c>
      <c r="AO1561" s="42">
        <v>6.2565739999999996</v>
      </c>
      <c r="AP1561" s="39">
        <f>IF(ISBLANK(AO1562),"",Short3[[#This Row],[Adj Close]]/AO1562-1)</f>
        <v>-9.6620322700893269E-3</v>
      </c>
      <c r="AT1561" s="40">
        <v>34162</v>
      </c>
      <c r="AU1561" s="42">
        <v>9.7312639999999995</v>
      </c>
      <c r="AV1561" s="39">
        <f>IF(ISBLANK(AU1562),"",Short5[[#This Row],[Adj Close]]/AU1562-1)</f>
        <v>1.8779114662985874E-2</v>
      </c>
    </row>
    <row r="1562" spans="1:48" x14ac:dyDescent="0.25">
      <c r="A1562" s="40">
        <v>34155</v>
      </c>
      <c r="B1562" s="42">
        <v>448.10998499999999</v>
      </c>
      <c r="C1562" s="39">
        <f>IF(ISBLANK(B1563), "", GSPC[[#This Row],[Adj Close]]/B1563-1)</f>
        <v>5.0914880234298465E-3</v>
      </c>
      <c r="P1562" s="40">
        <v>34155</v>
      </c>
      <c r="Q1562" s="38">
        <v>2.0586E-2</v>
      </c>
      <c r="R1562" s="39">
        <f>IF(ISBLANK(Q1563),"",Long4[[#This Row],[Adj Close]]/Q1563-1)</f>
        <v>0</v>
      </c>
      <c r="AE1562" s="32">
        <v>34155</v>
      </c>
      <c r="AF1562" s="47">
        <v>2.636047</v>
      </c>
      <c r="AG1562" s="36">
        <f>IF(ISBLANK(AF1563),"",Short0[[#This Row],[Adj Close]]/AF1563-1)</f>
        <v>-2.5316544623880888E-2</v>
      </c>
      <c r="AH1562" s="40">
        <v>34155</v>
      </c>
      <c r="AI1562" s="42">
        <v>0.96835899999999997</v>
      </c>
      <c r="AJ1562" s="39">
        <f>IF(ISBLANK(AH1563),"",Short1[[#This Row],[Adj Close]]/AH1563-1)</f>
        <v>-0.99997164229237434</v>
      </c>
      <c r="AN1562" s="40">
        <v>34155</v>
      </c>
      <c r="AO1562" s="42">
        <v>6.317615</v>
      </c>
      <c r="AP1562" s="39">
        <f>IF(ISBLANK(AO1563),"",Short3[[#This Row],[Adj Close]]/AO1563-1)</f>
        <v>-3.7209003909309923E-2</v>
      </c>
      <c r="AT1562" s="40">
        <v>34155</v>
      </c>
      <c r="AU1562" s="42">
        <v>9.5518879999999999</v>
      </c>
      <c r="AV1562" s="39">
        <f>IF(ISBLANK(AU1563),"",Short5[[#This Row],[Adj Close]]/AU1563-1)</f>
        <v>-4.0540742792093409E-2</v>
      </c>
    </row>
    <row r="1563" spans="1:48" x14ac:dyDescent="0.25">
      <c r="A1563" s="40">
        <v>34148</v>
      </c>
      <c r="B1563" s="42">
        <v>445.83999599999999</v>
      </c>
      <c r="C1563" s="39">
        <f>IF(ISBLANK(B1564), "", GSPC[[#This Row],[Adj Close]]/B1564-1)</f>
        <v>-3.9321045049316439E-3</v>
      </c>
      <c r="P1563" s="40">
        <v>34148</v>
      </c>
      <c r="Q1563" s="38">
        <v>2.0586E-2</v>
      </c>
      <c r="R1563" s="39">
        <f>IF(ISBLANK(Q1564),"",Long4[[#This Row],[Adj Close]]/Q1564-1)</f>
        <v>0</v>
      </c>
      <c r="AE1563" s="32">
        <v>34148</v>
      </c>
      <c r="AF1563" s="47">
        <v>2.7045159999999999</v>
      </c>
      <c r="AG1563" s="36">
        <f>IF(ISBLANK(AF1564),"",Short0[[#This Row],[Adj Close]]/AF1564-1)</f>
        <v>3.9473628581300879E-2</v>
      </c>
      <c r="AH1563" s="40">
        <v>34148</v>
      </c>
      <c r="AI1563" s="42">
        <v>0.80502200000000002</v>
      </c>
      <c r="AJ1563" s="39">
        <f>IF(ISBLANK(AH1564),"",Short1[[#This Row],[Adj Close]]/AH1564-1)</f>
        <v>-0.99997642066723291</v>
      </c>
      <c r="AN1563" s="40">
        <v>34148</v>
      </c>
      <c r="AO1563" s="42">
        <v>6.5617720000000004</v>
      </c>
      <c r="AP1563" s="39">
        <f>IF(ISBLANK(AO1564),"",Short3[[#This Row],[Adj Close]]/AO1564-1)</f>
        <v>-7.6268106097996613E-2</v>
      </c>
      <c r="AT1563" s="40">
        <v>34148</v>
      </c>
      <c r="AU1563" s="42">
        <v>9.9554910000000003</v>
      </c>
      <c r="AV1563" s="39">
        <f>IF(ISBLANK(AU1564),"",Short5[[#This Row],[Adj Close]]/AU1564-1)</f>
        <v>-3.056769707060869E-2</v>
      </c>
    </row>
    <row r="1564" spans="1:48" x14ac:dyDescent="0.25">
      <c r="A1564" s="40">
        <v>34141</v>
      </c>
      <c r="B1564" s="42">
        <v>447.60000600000001</v>
      </c>
      <c r="C1564" s="39">
        <f>IF(ISBLANK(B1565), "", GSPC[[#This Row],[Adj Close]]/B1565-1)</f>
        <v>8.8352259778365916E-3</v>
      </c>
      <c r="P1564" s="40">
        <v>34141</v>
      </c>
      <c r="Q1564" s="38">
        <v>2.0586E-2</v>
      </c>
      <c r="R1564" s="39">
        <f>IF(ISBLANK(Q1565),"",Long4[[#This Row],[Adj Close]]/Q1565-1)</f>
        <v>0</v>
      </c>
      <c r="AE1564" s="32">
        <v>34141</v>
      </c>
      <c r="AF1564" s="47">
        <v>2.6018129999999999</v>
      </c>
      <c r="AG1564" s="36">
        <f>IF(ISBLANK(AF1565),"",Short0[[#This Row],[Adj Close]]/AF1565-1)</f>
        <v>8.849197224806149E-3</v>
      </c>
      <c r="AH1564" s="40">
        <v>34141</v>
      </c>
      <c r="AI1564" s="42">
        <v>0.84585699999999997</v>
      </c>
      <c r="AJ1564" s="39">
        <f>IF(ISBLANK(AH1565),"",Short1[[#This Row],[Adj Close]]/AH1565-1)</f>
        <v>-0.99997521951719692</v>
      </c>
      <c r="AN1564" s="40">
        <v>34141</v>
      </c>
      <c r="AO1564" s="42">
        <v>7.1035459999999997</v>
      </c>
      <c r="AP1564" s="39">
        <f>IF(ISBLANK(AO1565),"",Short3[[#This Row],[Adj Close]]/AO1565-1)</f>
        <v>3.5555770662217823E-2</v>
      </c>
      <c r="AT1564" s="40">
        <v>34141</v>
      </c>
      <c r="AU1564" s="42">
        <v>10.269403000000001</v>
      </c>
      <c r="AV1564" s="39">
        <f>IF(ISBLANK(AU1565),"",Short5[[#This Row],[Adj Close]]/AU1565-1)</f>
        <v>9.047612828100271E-2</v>
      </c>
    </row>
    <row r="1565" spans="1:48" x14ac:dyDescent="0.25">
      <c r="A1565" s="40">
        <v>34134</v>
      </c>
      <c r="B1565" s="42">
        <v>443.67999300000002</v>
      </c>
      <c r="C1565" s="39">
        <f>IF(ISBLANK(B1566), "", GSPC[[#This Row],[Adj Close]]/B1566-1)</f>
        <v>-8.0043306353277943E-3</v>
      </c>
      <c r="P1565" s="40">
        <v>34134</v>
      </c>
      <c r="Q1565" s="38">
        <v>2.0586E-2</v>
      </c>
      <c r="R1565" s="39">
        <f>IF(ISBLANK(Q1566),"",Long4[[#This Row],[Adj Close]]/Q1566-1)</f>
        <v>0</v>
      </c>
      <c r="AE1565" s="32">
        <v>34134</v>
      </c>
      <c r="AF1565" s="47">
        <v>2.5789909999999998</v>
      </c>
      <c r="AG1565" s="36">
        <f>IF(ISBLANK(AF1566),"",Short0[[#This Row],[Adj Close]]/AF1566-1)</f>
        <v>-6.6114879496171119E-2</v>
      </c>
      <c r="AH1565" s="40">
        <v>34134</v>
      </c>
      <c r="AI1565" s="42">
        <v>0.816689</v>
      </c>
      <c r="AJ1565" s="39">
        <f>IF(ISBLANK(AH1566),"",Short1[[#This Row],[Adj Close]]/AH1566-1)</f>
        <v>-0.99997606912415393</v>
      </c>
      <c r="AN1565" s="40">
        <v>34134</v>
      </c>
      <c r="AO1565" s="42">
        <v>6.8596459999999997</v>
      </c>
      <c r="AP1565" s="39">
        <f>IF(ISBLANK(AO1566),"",Short3[[#This Row],[Adj Close]]/AO1566-1)</f>
        <v>2.739743056509325E-2</v>
      </c>
      <c r="AT1565" s="40">
        <v>34134</v>
      </c>
      <c r="AU1565" s="42">
        <v>9.4173570000000009</v>
      </c>
      <c r="AV1565" s="39">
        <f>IF(ISBLANK(AU1566),"",Short5[[#This Row],[Adj Close]]/AU1566-1)</f>
        <v>-9.0908766205213598E-2</v>
      </c>
    </row>
    <row r="1566" spans="1:48" x14ac:dyDescent="0.25">
      <c r="A1566" s="40">
        <v>34127</v>
      </c>
      <c r="B1566" s="42">
        <v>447.26001000000002</v>
      </c>
      <c r="C1566" s="39">
        <f>IF(ISBLANK(B1567), "", GSPC[[#This Row],[Adj Close]]/B1567-1)</f>
        <v>-6.2213660677303828E-3</v>
      </c>
      <c r="P1566" s="40">
        <v>34127</v>
      </c>
      <c r="Q1566" s="38">
        <v>2.0586E-2</v>
      </c>
      <c r="R1566" s="39">
        <f>IF(ISBLANK(Q1567),"",Long4[[#This Row],[Adj Close]]/Q1567-1)</f>
        <v>0</v>
      </c>
      <c r="AE1566" s="32">
        <v>34127</v>
      </c>
      <c r="AF1566" s="47">
        <v>2.7615720000000001</v>
      </c>
      <c r="AG1566" s="36">
        <f>IF(ISBLANK(AF1567),"",Short0[[#This Row],[Adj Close]]/AF1567-1)</f>
        <v>-4.1154222310695321E-3</v>
      </c>
      <c r="AH1566" s="40">
        <v>34127</v>
      </c>
      <c r="AI1566" s="42">
        <v>0.91877500000000001</v>
      </c>
      <c r="AJ1566" s="39">
        <f>IF(ISBLANK(AH1567),"",Short1[[#This Row],[Adj Close]]/AH1567-1)</f>
        <v>-0.99997307224501764</v>
      </c>
      <c r="AN1566" s="40">
        <v>34127</v>
      </c>
      <c r="AO1566" s="42">
        <v>6.6767209999999997</v>
      </c>
      <c r="AP1566" s="39">
        <f>IF(ISBLANK(AO1567),"",Short3[[#This Row],[Adj Close]]/AO1567-1)</f>
        <v>-1.7937329222137643E-2</v>
      </c>
      <c r="AT1566" s="40">
        <v>34127</v>
      </c>
      <c r="AU1566" s="42">
        <v>10.359089000000001</v>
      </c>
      <c r="AV1566" s="39">
        <f>IF(ISBLANK(AU1567),"",Short5[[#This Row],[Adj Close]]/AU1567-1)</f>
        <v>-5.7142721917015527E-2</v>
      </c>
    </row>
    <row r="1567" spans="1:48" x14ac:dyDescent="0.25">
      <c r="A1567" s="40">
        <v>34120</v>
      </c>
      <c r="B1567" s="42">
        <v>450.05999800000001</v>
      </c>
      <c r="C1567" s="39">
        <f>IF(ISBLANK(B1568), "", GSPC[[#This Row],[Adj Close]]/B1568-1)</f>
        <v>-2.8877584891362496E-4</v>
      </c>
      <c r="P1567" s="40">
        <v>34120</v>
      </c>
      <c r="Q1567" s="38">
        <v>2.0586E-2</v>
      </c>
      <c r="R1567" s="39">
        <f>IF(ISBLANK(Q1568),"",Long4[[#This Row],[Adj Close]]/Q1568-1)</f>
        <v>0</v>
      </c>
      <c r="AE1567" s="32">
        <v>34120</v>
      </c>
      <c r="AF1567" s="47">
        <v>2.7729840000000001</v>
      </c>
      <c r="AG1567" s="36">
        <f>IF(ISBLANK(AF1568),"",Short0[[#This Row],[Adj Close]]/AF1568-1)</f>
        <v>7.9999906526695641E-2</v>
      </c>
      <c r="AH1567" s="40">
        <v>34120</v>
      </c>
      <c r="AI1567" s="42">
        <v>0.93919299999999994</v>
      </c>
      <c r="AJ1567" s="39">
        <f>IF(ISBLANK(AH1568),"",Short1[[#This Row],[Adj Close]]/AH1568-1)</f>
        <v>-0.99997246817928653</v>
      </c>
      <c r="AN1567" s="40">
        <v>34120</v>
      </c>
      <c r="AO1567" s="42">
        <v>6.7986709999999997</v>
      </c>
      <c r="AP1567" s="39">
        <f>IF(ISBLANK(AO1568),"",Short3[[#This Row],[Adj Close]]/AO1568-1)</f>
        <v>-3.8793263111938314E-2</v>
      </c>
      <c r="AT1567" s="40">
        <v>34120</v>
      </c>
      <c r="AU1567" s="42">
        <v>10.986910999999999</v>
      </c>
      <c r="AV1567" s="39">
        <f>IF(ISBLANK(AU1568),"",Short5[[#This Row],[Adj Close]]/AU1568-1)</f>
        <v>-2.7777971962224091E-2</v>
      </c>
    </row>
    <row r="1568" spans="1:48" x14ac:dyDescent="0.25">
      <c r="A1568" s="40">
        <v>34113</v>
      </c>
      <c r="B1568" s="42">
        <v>450.19000199999999</v>
      </c>
      <c r="C1568" s="39">
        <f>IF(ISBLANK(B1569), "", GSPC[[#This Row],[Adj Close]]/B1569-1)</f>
        <v>9.7568769940505895E-3</v>
      </c>
      <c r="P1568" s="40">
        <v>34113</v>
      </c>
      <c r="Q1568" s="38">
        <v>2.0586E-2</v>
      </c>
      <c r="R1568" s="39">
        <f>IF(ISBLANK(Q1569),"",Long4[[#This Row],[Adj Close]]/Q1569-1)</f>
        <v>0</v>
      </c>
      <c r="AE1568" s="32">
        <v>34113</v>
      </c>
      <c r="AF1568" s="47">
        <v>2.5675780000000001</v>
      </c>
      <c r="AG1568" s="36">
        <f>IF(ISBLANK(AF1569),"",Short0[[#This Row],[Adj Close]]/AF1569-1)</f>
        <v>-5.8577955077108057E-2</v>
      </c>
      <c r="AH1568" s="40">
        <v>34113</v>
      </c>
      <c r="AI1568" s="42">
        <v>0.87210699999999997</v>
      </c>
      <c r="AJ1568" s="39">
        <f>IF(ISBLANK(AH1569),"",Short1[[#This Row],[Adj Close]]/AH1569-1)</f>
        <v>-0.9999744295138685</v>
      </c>
      <c r="AN1568" s="40">
        <v>34113</v>
      </c>
      <c r="AO1568" s="42">
        <v>7.0730579999999996</v>
      </c>
      <c r="AP1568" s="39">
        <f>IF(ISBLANK(AO1569),"",Short3[[#This Row],[Adj Close]]/AO1569-1)</f>
        <v>-3.7343891205644408E-2</v>
      </c>
      <c r="AT1568" s="40">
        <v>34113</v>
      </c>
      <c r="AU1568" s="42">
        <v>11.300825</v>
      </c>
      <c r="AV1568" s="39">
        <f>IF(ISBLANK(AU1569),"",Short5[[#This Row],[Adj Close]]/AU1569-1)</f>
        <v>2.8571634010687852E-2</v>
      </c>
    </row>
    <row r="1569" spans="1:48" x14ac:dyDescent="0.25">
      <c r="A1569" s="40">
        <v>34106</v>
      </c>
      <c r="B1569" s="42">
        <v>445.83999599999999</v>
      </c>
      <c r="C1569" s="39">
        <f>IF(ISBLANK(B1570), "", GSPC[[#This Row],[Adj Close]]/B1570-1)</f>
        <v>1.4287009802015582E-2</v>
      </c>
      <c r="P1569" s="40">
        <v>34106</v>
      </c>
      <c r="Q1569" s="38">
        <v>2.0586E-2</v>
      </c>
      <c r="R1569" s="39">
        <f>IF(ISBLANK(Q1570),"",Long4[[#This Row],[Adj Close]]/Q1570-1)</f>
        <v>0</v>
      </c>
      <c r="AE1569" s="32">
        <v>34106</v>
      </c>
      <c r="AF1569" s="47">
        <v>2.7273399999999999</v>
      </c>
      <c r="AG1569" s="36">
        <f>IF(ISBLANK(AF1570),"",Short0[[#This Row],[Adj Close]]/AF1570-1)</f>
        <v>2.5751541068198103E-2</v>
      </c>
      <c r="AH1569" s="40">
        <v>34106</v>
      </c>
      <c r="AI1569" s="42">
        <v>0.86919100000000005</v>
      </c>
      <c r="AJ1569" s="39">
        <f>IF(ISBLANK(AH1570),"",Short1[[#This Row],[Adj Close]]/AH1570-1)</f>
        <v>-0.99997450978034541</v>
      </c>
      <c r="AN1569" s="40">
        <v>34106</v>
      </c>
      <c r="AO1569" s="42">
        <v>7.3474399999999997</v>
      </c>
      <c r="AP1569" s="39">
        <f>IF(ISBLANK(AO1570),"",Short3[[#This Row],[Adj Close]]/AO1570-1)</f>
        <v>4.3289002004096799E-2</v>
      </c>
      <c r="AT1569" s="40">
        <v>34106</v>
      </c>
      <c r="AU1569" s="42">
        <v>10.986910999999999</v>
      </c>
      <c r="AV1569" s="39">
        <f>IF(ISBLANK(AU1570),"",Short5[[#This Row],[Adj Close]]/AU1570-1)</f>
        <v>-9.5941413040124268E-2</v>
      </c>
    </row>
    <row r="1570" spans="1:48" x14ac:dyDescent="0.25">
      <c r="A1570" s="40">
        <v>34099</v>
      </c>
      <c r="B1570" s="42">
        <v>439.55999800000001</v>
      </c>
      <c r="C1570" s="39">
        <f>IF(ISBLANK(B1571), "", GSPC[[#This Row],[Adj Close]]/B1571-1)</f>
        <v>-6.2173588940668267E-3</v>
      </c>
      <c r="P1570" s="40">
        <v>34099</v>
      </c>
      <c r="Q1570" s="38">
        <v>2.0586E-2</v>
      </c>
      <c r="R1570" s="39">
        <f>IF(ISBLANK(Q1571),"",Long4[[#This Row],[Adj Close]]/Q1571-1)</f>
        <v>0</v>
      </c>
      <c r="AE1570" s="32">
        <v>34099</v>
      </c>
      <c r="AF1570" s="47">
        <v>2.6588699999999998</v>
      </c>
      <c r="AG1570" s="36">
        <f>IF(ISBLANK(AF1571),"",Short0[[#This Row],[Adj Close]]/AF1571-1)</f>
        <v>-7.8148662816821868E-2</v>
      </c>
      <c r="AH1570" s="40">
        <v>34099</v>
      </c>
      <c r="AI1570" s="42">
        <v>0.88960799999999995</v>
      </c>
      <c r="AJ1570" s="39">
        <f>IF(ISBLANK(AH1571),"",Short1[[#This Row],[Adj Close]]/AH1571-1)</f>
        <v>-0.9999739056670186</v>
      </c>
      <c r="AN1570" s="40">
        <v>34099</v>
      </c>
      <c r="AO1570" s="42">
        <v>7.0425740000000001</v>
      </c>
      <c r="AP1570" s="39">
        <f>IF(ISBLANK(AO1571),"",Short3[[#This Row],[Adj Close]]/AO1571-1)</f>
        <v>1.3158477756352038E-2</v>
      </c>
      <c r="AT1570" s="40">
        <v>34099</v>
      </c>
      <c r="AU1570" s="42">
        <v>12.152875</v>
      </c>
      <c r="AV1570" s="39">
        <f>IF(ISBLANK(AU1571),"",Short5[[#This Row],[Adj Close]]/AU1571-1)</f>
        <v>-3.900670242982851E-2</v>
      </c>
    </row>
    <row r="1571" spans="1:48" x14ac:dyDescent="0.25">
      <c r="A1571" s="40">
        <v>34092</v>
      </c>
      <c r="B1571" s="42">
        <v>442.30999800000001</v>
      </c>
      <c r="C1571" s="39">
        <f>IF(ISBLANK(B1572), "", GSPC[[#This Row],[Adj Close]]/B1572-1)</f>
        <v>4.8160930288463355E-3</v>
      </c>
      <c r="P1571" s="40">
        <v>34092</v>
      </c>
      <c r="Q1571" s="38">
        <v>2.0586E-2</v>
      </c>
      <c r="R1571" s="39">
        <f>IF(ISBLANK(Q1572),"",Long4[[#This Row],[Adj Close]]/Q1572-1)</f>
        <v>0</v>
      </c>
      <c r="AE1571" s="32">
        <v>34092</v>
      </c>
      <c r="AF1571" s="47">
        <v>2.8842720000000002</v>
      </c>
      <c r="AG1571" s="36">
        <f>IF(ISBLANK(AF1572),"",Short0[[#This Row],[Adj Close]]/AF1572-1)</f>
        <v>3.2653328650312563E-2</v>
      </c>
      <c r="AH1571" s="40">
        <v>34092</v>
      </c>
      <c r="AI1571" s="42">
        <v>0.93335900000000005</v>
      </c>
      <c r="AJ1571" s="39">
        <f>IF(ISBLANK(AH1572),"",Short1[[#This Row],[Adj Close]]/AH1572-1)</f>
        <v>-0.99997261672289861</v>
      </c>
      <c r="AN1571" s="40">
        <v>34092</v>
      </c>
      <c r="AO1571" s="42">
        <v>6.9511079999999996</v>
      </c>
      <c r="AP1571" s="39">
        <f>IF(ISBLANK(AO1572),"",Short3[[#This Row],[Adj Close]]/AO1572-1)</f>
        <v>5.0691169010669723E-2</v>
      </c>
      <c r="AT1571" s="40">
        <v>34092</v>
      </c>
      <c r="AU1571" s="42">
        <v>12.64616</v>
      </c>
      <c r="AV1571" s="39">
        <f>IF(ISBLANK(AU1572),"",Short5[[#This Row],[Adj Close]]/AU1572-1)</f>
        <v>0</v>
      </c>
    </row>
    <row r="1572" spans="1:48" x14ac:dyDescent="0.25">
      <c r="A1572" s="40">
        <v>34085</v>
      </c>
      <c r="B1572" s="42">
        <v>440.19000199999999</v>
      </c>
      <c r="C1572" s="39">
        <f>IF(ISBLANK(B1573), "", GSPC[[#This Row],[Adj Close]]/B1573-1)</f>
        <v>7.2306317809547327E-3</v>
      </c>
      <c r="P1572" s="40">
        <v>34085</v>
      </c>
      <c r="Q1572" s="38">
        <v>2.0586E-2</v>
      </c>
      <c r="R1572" s="39">
        <f>IF(ISBLANK(Q1573),"",Long4[[#This Row],[Adj Close]]/Q1573-1)</f>
        <v>0</v>
      </c>
      <c r="AE1572" s="32">
        <v>34085</v>
      </c>
      <c r="AF1572" s="47">
        <v>2.793069</v>
      </c>
      <c r="AG1572" s="36">
        <f>IF(ISBLANK(AF1573),"",Short0[[#This Row],[Adj Close]]/AF1573-1)</f>
        <v>-1.2097177808565229E-2</v>
      </c>
      <c r="AH1572" s="40">
        <v>34085</v>
      </c>
      <c r="AI1572" s="42">
        <v>0.91585899999999998</v>
      </c>
      <c r="AJ1572" s="39">
        <f>IF(ISBLANK(AH1573),"",Short1[[#This Row],[Adj Close]]/AH1573-1)</f>
        <v>-0.9999731246258583</v>
      </c>
      <c r="AN1572" s="40">
        <v>34085</v>
      </c>
      <c r="AO1572" s="42">
        <v>6.615748</v>
      </c>
      <c r="AP1572" s="39">
        <f>IF(ISBLANK(AO1573),"",Short3[[#This Row],[Adj Close]]/AO1573-1)</f>
        <v>0.10714310219055667</v>
      </c>
      <c r="AT1572" s="40">
        <v>34085</v>
      </c>
      <c r="AU1572" s="42">
        <v>12.64616</v>
      </c>
      <c r="AV1572" s="39">
        <f>IF(ISBLANK(AU1573),"",Short5[[#This Row],[Adj Close]]/AU1573-1)</f>
        <v>2.9196886633354513E-2</v>
      </c>
    </row>
    <row r="1573" spans="1:48" x14ac:dyDescent="0.25">
      <c r="A1573" s="40">
        <v>34078</v>
      </c>
      <c r="B1573" s="42">
        <v>437.02999899999998</v>
      </c>
      <c r="C1573" s="39">
        <f>IF(ISBLANK(B1574), "", GSPC[[#This Row],[Adj Close]]/B1574-1)</f>
        <v>-2.6529164135389305E-2</v>
      </c>
      <c r="P1573" s="40">
        <v>34078</v>
      </c>
      <c r="Q1573" s="38">
        <v>2.0586E-2</v>
      </c>
      <c r="R1573" s="39">
        <f>IF(ISBLANK(Q1574),"",Long4[[#This Row],[Adj Close]]/Q1574-1)</f>
        <v>0</v>
      </c>
      <c r="AE1573" s="32">
        <v>34078</v>
      </c>
      <c r="AF1573" s="47">
        <v>2.8272710000000001</v>
      </c>
      <c r="AG1573" s="36">
        <f>IF(ISBLANK(AF1574),"",Short0[[#This Row],[Adj Close]]/AF1574-1)</f>
        <v>-4.6153384211522375E-2</v>
      </c>
      <c r="AH1573" s="40">
        <v>34078</v>
      </c>
      <c r="AI1573" s="42">
        <v>0.85168999999999995</v>
      </c>
      <c r="AJ1573" s="39">
        <f>IF(ISBLANK(AH1574),"",Short1[[#This Row],[Adj Close]]/AH1574-1)</f>
        <v>-0.99997500249479032</v>
      </c>
      <c r="AN1573" s="40">
        <v>34078</v>
      </c>
      <c r="AO1573" s="42">
        <v>5.9755130000000003</v>
      </c>
      <c r="AP1573" s="39">
        <f>IF(ISBLANK(AO1574),"",Short3[[#This Row],[Adj Close]]/AO1574-1)</f>
        <v>-1.5075387652001226E-2</v>
      </c>
      <c r="AT1573" s="40">
        <v>34078</v>
      </c>
      <c r="AU1573" s="42">
        <v>12.287406000000001</v>
      </c>
      <c r="AV1573" s="39">
        <f>IF(ISBLANK(AU1574),"",Short5[[#This Row],[Adj Close]]/AU1574-1)</f>
        <v>-4.1958074127243394E-2</v>
      </c>
    </row>
    <row r="1574" spans="1:48" x14ac:dyDescent="0.25">
      <c r="A1574" s="40">
        <v>34071</v>
      </c>
      <c r="B1574" s="42">
        <v>448.94000199999999</v>
      </c>
      <c r="C1574" s="39">
        <f>IF(ISBLANK(B1575), "", GSPC[[#This Row],[Adj Close]]/B1575-1)</f>
        <v>1.6069179033760372E-2</v>
      </c>
      <c r="P1574" s="40">
        <v>34071</v>
      </c>
      <c r="Q1574" s="38">
        <v>2.0586E-2</v>
      </c>
      <c r="R1574" s="39">
        <f>IF(ISBLANK(Q1575),"",Long4[[#This Row],[Adj Close]]/Q1575-1)</f>
        <v>0</v>
      </c>
      <c r="AE1574" s="32">
        <v>34071</v>
      </c>
      <c r="AF1574" s="47">
        <v>2.964073</v>
      </c>
      <c r="AG1574" s="36">
        <f>IF(ISBLANK(AF1575),"",Short0[[#This Row],[Adj Close]]/AF1575-1)</f>
        <v>4.417630644762971E-2</v>
      </c>
      <c r="AH1574" s="40">
        <v>34071</v>
      </c>
      <c r="AI1574" s="42">
        <v>0.87502400000000002</v>
      </c>
      <c r="AJ1574" s="39">
        <f>IF(ISBLANK(AH1575),"",Short1[[#This Row],[Adj Close]]/AH1575-1)</f>
        <v>-0.99997431235321743</v>
      </c>
      <c r="AN1574" s="40">
        <v>34071</v>
      </c>
      <c r="AO1574" s="42">
        <v>6.0669750000000002</v>
      </c>
      <c r="AP1574" s="39">
        <f>IF(ISBLANK(AO1575),"",Short3[[#This Row],[Adj Close]]/AO1575-1)</f>
        <v>-6.1320747418892152E-2</v>
      </c>
      <c r="AT1574" s="40">
        <v>34071</v>
      </c>
      <c r="AU1574" s="42">
        <v>12.825540999999999</v>
      </c>
      <c r="AV1574" s="39">
        <f>IF(ISBLANK(AU1575),"",Short5[[#This Row],[Adj Close]]/AU1575-1)</f>
        <v>-2.3890573806361837E-2</v>
      </c>
    </row>
    <row r="1575" spans="1:48" x14ac:dyDescent="0.25">
      <c r="A1575" s="40">
        <v>34064</v>
      </c>
      <c r="B1575" s="42">
        <v>441.83999599999999</v>
      </c>
      <c r="C1575" s="39">
        <f>IF(ISBLANK(B1576), "", GSPC[[#This Row],[Adj Close]]/B1576-1)</f>
        <v>1.0194634783480261E-3</v>
      </c>
      <c r="P1575" s="40">
        <v>34064</v>
      </c>
      <c r="Q1575" s="38">
        <v>2.0586E-2</v>
      </c>
      <c r="R1575" s="39">
        <f>IF(ISBLANK(Q1576),"",Long4[[#This Row],[Adj Close]]/Q1576-1)</f>
        <v>0</v>
      </c>
      <c r="AE1575" s="32">
        <v>34064</v>
      </c>
      <c r="AF1575" s="47">
        <v>2.8386710000000002</v>
      </c>
      <c r="AG1575" s="36">
        <f>IF(ISBLANK(AF1576),"",Short0[[#This Row],[Adj Close]]/AF1576-1)</f>
        <v>-2.3529508890901552E-2</v>
      </c>
      <c r="AH1575" s="40">
        <v>34064</v>
      </c>
      <c r="AI1575" s="42">
        <v>0.87794099999999997</v>
      </c>
      <c r="AJ1575" s="39">
        <f>IF(ISBLANK(AH1576),"",Short1[[#This Row],[Adj Close]]/AH1576-1)</f>
        <v>-0.9999742214229087</v>
      </c>
      <c r="AN1575" s="40">
        <v>34064</v>
      </c>
      <c r="AO1575" s="42">
        <v>6.4633099999999999</v>
      </c>
      <c r="AP1575" s="39">
        <f>IF(ISBLANK(AO1576),"",Short3[[#This Row],[Adj Close]]/AO1576-1)</f>
        <v>-1.3953498306272127E-2</v>
      </c>
      <c r="AT1575" s="40">
        <v>34064</v>
      </c>
      <c r="AU1575" s="42">
        <v>13.13945</v>
      </c>
      <c r="AV1575" s="39">
        <f>IF(ISBLANK(AU1576),"",Short5[[#This Row],[Adj Close]]/AU1576-1)</f>
        <v>8.1180379128395597E-2</v>
      </c>
    </row>
    <row r="1576" spans="1:48" x14ac:dyDescent="0.25">
      <c r="A1576" s="40">
        <v>34057</v>
      </c>
      <c r="B1576" s="42">
        <v>441.39001500000001</v>
      </c>
      <c r="C1576" s="39">
        <f>IF(ISBLANK(B1577), "", GSPC[[#This Row],[Adj Close]]/B1577-1)</f>
        <v>-1.4270364943209435E-2</v>
      </c>
      <c r="P1576" s="40">
        <v>34057</v>
      </c>
      <c r="Q1576" s="38">
        <v>2.0586E-2</v>
      </c>
      <c r="R1576" s="39">
        <f>IF(ISBLANK(Q1577),"",Long4[[#This Row],[Adj Close]]/Q1577-1)</f>
        <v>0</v>
      </c>
      <c r="AE1576" s="32">
        <v>34057</v>
      </c>
      <c r="AF1576" s="47">
        <v>2.907073</v>
      </c>
      <c r="AG1576" s="36">
        <f>IF(ISBLANK(AF1577),"",Short0[[#This Row],[Adj Close]]/AF1577-1)</f>
        <v>-7.7822459259340171E-3</v>
      </c>
      <c r="AH1576" s="40">
        <v>34057</v>
      </c>
      <c r="AI1576" s="42">
        <v>1.0296110000000001</v>
      </c>
      <c r="AJ1576" s="39">
        <f>IF(ISBLANK(AH1577),"",Short1[[#This Row],[Adj Close]]/AH1577-1)</f>
        <v>-0.99996976179148311</v>
      </c>
      <c r="AN1576" s="40">
        <v>34057</v>
      </c>
      <c r="AO1576" s="42">
        <v>6.5547719999999998</v>
      </c>
      <c r="AP1576" s="39">
        <f>IF(ISBLANK(AO1577),"",Short3[[#This Row],[Adj Close]]/AO1577-1)</f>
        <v>-3.0454261660431858E-2</v>
      </c>
      <c r="AT1576" s="40">
        <v>34057</v>
      </c>
      <c r="AU1576" s="42">
        <v>12.152875</v>
      </c>
      <c r="AV1576" s="39">
        <f>IF(ISBLANK(AU1577),"",Short5[[#This Row],[Adj Close]]/AU1577-1)</f>
        <v>3.0418385708739448E-2</v>
      </c>
    </row>
    <row r="1577" spans="1:48" x14ac:dyDescent="0.25">
      <c r="A1577" s="40">
        <v>34050</v>
      </c>
      <c r="B1577" s="42">
        <v>447.77999899999998</v>
      </c>
      <c r="C1577" s="39">
        <f>IF(ISBLANK(B1578), "", GSPC[[#This Row],[Adj Close]]/B1578-1)</f>
        <v>-5.3311876078865339E-3</v>
      </c>
      <c r="P1577" s="40">
        <v>34050</v>
      </c>
      <c r="Q1577" s="38">
        <v>2.0586E-2</v>
      </c>
      <c r="R1577" s="39">
        <f>IF(ISBLANK(Q1578),"",Long4[[#This Row],[Adj Close]]/Q1578-1)</f>
        <v>0</v>
      </c>
      <c r="AE1577" s="32">
        <v>34050</v>
      </c>
      <c r="AF1577" s="47">
        <v>2.9298739999999999</v>
      </c>
      <c r="AG1577" s="36">
        <f>IF(ISBLANK(AF1578),"",Short0[[#This Row],[Adj Close]]/AF1578-1)</f>
        <v>-1.1537839992469823E-2</v>
      </c>
      <c r="AH1577" s="40">
        <v>34050</v>
      </c>
      <c r="AI1577" s="42">
        <v>1.079196</v>
      </c>
      <c r="AJ1577" s="39">
        <f>IF(ISBLANK(AH1578),"",Short1[[#This Row],[Adj Close]]/AH1578-1)</f>
        <v>-0.9999682990335752</v>
      </c>
      <c r="AN1577" s="40">
        <v>34050</v>
      </c>
      <c r="AO1577" s="42">
        <v>6.7606630000000001</v>
      </c>
      <c r="AP1577" s="39">
        <f>IF(ISBLANK(AO1578),"",Short3[[#This Row],[Adj Close]]/AO1578-1)</f>
        <v>6.7307672573909016E-2</v>
      </c>
      <c r="AT1577" s="40">
        <v>34050</v>
      </c>
      <c r="AU1577" s="42">
        <v>11.794117</v>
      </c>
      <c r="AV1577" s="39">
        <f>IF(ISBLANK(AU1578),"",Short5[[#This Row],[Adj Close]]/AU1578-1)</f>
        <v>-0.11148627269702904</v>
      </c>
    </row>
    <row r="1578" spans="1:48" x14ac:dyDescent="0.25">
      <c r="A1578" s="40">
        <v>34043</v>
      </c>
      <c r="B1578" s="42">
        <v>450.17999300000002</v>
      </c>
      <c r="C1578" s="39">
        <f>IF(ISBLANK(B1579), "", GSPC[[#This Row],[Adj Close]]/B1579-1)</f>
        <v>7.7808507684040684E-4</v>
      </c>
      <c r="P1578" s="40">
        <v>34043</v>
      </c>
      <c r="Q1578" s="38">
        <v>2.0586E-2</v>
      </c>
      <c r="R1578" s="39">
        <f>IF(ISBLANK(Q1579),"",Long4[[#This Row],[Adj Close]]/Q1579-1)</f>
        <v>0</v>
      </c>
      <c r="AE1578" s="32">
        <v>34043</v>
      </c>
      <c r="AF1578" s="47">
        <v>2.964073</v>
      </c>
      <c r="AG1578" s="36">
        <f>IF(ISBLANK(AF1579),"",Short0[[#This Row],[Adj Close]]/AF1579-1)</f>
        <v>-1.5151802104878431E-2</v>
      </c>
      <c r="AH1578" s="40">
        <v>34043</v>
      </c>
      <c r="AI1578" s="42">
        <v>1.0996140000000001</v>
      </c>
      <c r="AJ1578" s="39">
        <f>IF(ISBLANK(AH1579),"",Short1[[#This Row],[Adj Close]]/AH1579-1)</f>
        <v>-0.9999676926195793</v>
      </c>
      <c r="AN1578" s="40">
        <v>34043</v>
      </c>
      <c r="AO1578" s="42">
        <v>6.3343150000000001</v>
      </c>
      <c r="AP1578" s="39">
        <f>IF(ISBLANK(AO1579),"",Short3[[#This Row],[Adj Close]]/AO1579-1)</f>
        <v>-0.13333321475520554</v>
      </c>
      <c r="AT1578" s="40">
        <v>34043</v>
      </c>
      <c r="AU1578" s="42">
        <v>13.273984</v>
      </c>
      <c r="AV1578" s="39">
        <f>IF(ISBLANK(AU1579),"",Short5[[#This Row],[Adj Close]]/AU1579-1)</f>
        <v>7.2766224427633919E-3</v>
      </c>
    </row>
    <row r="1579" spans="1:48" x14ac:dyDescent="0.25">
      <c r="A1579" s="40">
        <v>34036</v>
      </c>
      <c r="B1579" s="42">
        <v>449.82998700000002</v>
      </c>
      <c r="C1579" s="39">
        <f>IF(ISBLANK(B1580), "", GSPC[[#This Row],[Adj Close]]/B1580-1)</f>
        <v>8.3387552959615086E-3</v>
      </c>
      <c r="P1579" s="40">
        <v>34036</v>
      </c>
      <c r="Q1579" s="38">
        <v>2.0586E-2</v>
      </c>
      <c r="R1579" s="39">
        <f>IF(ISBLANK(Q1580),"",Long4[[#This Row],[Adj Close]]/Q1580-1)</f>
        <v>0</v>
      </c>
      <c r="AE1579" s="32">
        <v>34036</v>
      </c>
      <c r="AF1579" s="47">
        <v>3.0096750000000001</v>
      </c>
      <c r="AG1579" s="36">
        <f>IF(ISBLANK(AF1580),"",Short0[[#This Row],[Adj Close]]/AF1580-1)</f>
        <v>3.9370135844114973E-2</v>
      </c>
      <c r="AH1579" s="40">
        <v>34036</v>
      </c>
      <c r="AI1579" s="42">
        <v>1.067529</v>
      </c>
      <c r="AJ1579" s="39">
        <f>IF(ISBLANK(AH1580),"",Short1[[#This Row],[Adj Close]]/AH1580-1)</f>
        <v>-0.99996862884598425</v>
      </c>
      <c r="AN1579" s="40">
        <v>34036</v>
      </c>
      <c r="AO1579" s="42">
        <v>7.3088240000000004</v>
      </c>
      <c r="AP1579" s="39">
        <f>IF(ISBLANK(AO1580),"",Short3[[#This Row],[Adj Close]]/AO1580-1)</f>
        <v>8.4032407651410956E-3</v>
      </c>
      <c r="AT1579" s="40">
        <v>34036</v>
      </c>
      <c r="AU1579" s="42">
        <v>13.178091999999999</v>
      </c>
      <c r="AV1579" s="39">
        <f>IF(ISBLANK(AU1580),"",Short5[[#This Row],[Adj Close]]/AU1580-1)</f>
        <v>-1.9867295510104244E-2</v>
      </c>
    </row>
    <row r="1580" spans="1:48" x14ac:dyDescent="0.25">
      <c r="A1580" s="40">
        <v>34029</v>
      </c>
      <c r="B1580" s="42">
        <v>446.10998499999999</v>
      </c>
      <c r="C1580" s="39">
        <f>IF(ISBLANK(B1581), "", GSPC[[#This Row],[Adj Close]]/B1581-1)</f>
        <v>6.1572014281519039E-3</v>
      </c>
      <c r="P1580" s="40">
        <v>34029</v>
      </c>
      <c r="Q1580" s="38">
        <v>2.0586E-2</v>
      </c>
      <c r="R1580" s="39">
        <f>IF(ISBLANK(Q1581),"",Long4[[#This Row],[Adj Close]]/Q1581-1)</f>
        <v>0</v>
      </c>
      <c r="AE1580" s="32">
        <v>34029</v>
      </c>
      <c r="AF1580" s="47">
        <v>2.8956719999999998</v>
      </c>
      <c r="AG1580" s="36">
        <f>IF(ISBLANK(AF1581),"",Short0[[#This Row],[Adj Close]]/AF1581-1)</f>
        <v>6.7226680151020846E-2</v>
      </c>
      <c r="AH1580" s="40">
        <v>34029</v>
      </c>
      <c r="AI1580" s="42">
        <v>1.0383610000000001</v>
      </c>
      <c r="AJ1580" s="39">
        <f>IF(ISBLANK(AH1581),"",Short1[[#This Row],[Adj Close]]/AH1581-1)</f>
        <v>-0.99996947971900529</v>
      </c>
      <c r="AN1580" s="40">
        <v>34029</v>
      </c>
      <c r="AO1580" s="42">
        <v>7.2479180000000003</v>
      </c>
      <c r="AP1580" s="39">
        <f>IF(ISBLANK(AO1581),"",Short3[[#This Row],[Adj Close]]/AO1581-1)</f>
        <v>-2.4590738648055055E-2</v>
      </c>
      <c r="AT1580" s="40">
        <v>34029</v>
      </c>
      <c r="AU1580" s="42">
        <v>13.445212</v>
      </c>
      <c r="AV1580" s="39">
        <f>IF(ISBLANK(AU1581),"",Short5[[#This Row],[Adj Close]]/AU1581-1)</f>
        <v>-3.3002879523478246E-3</v>
      </c>
    </row>
    <row r="1581" spans="1:48" x14ac:dyDescent="0.25">
      <c r="A1581" s="40">
        <v>34022</v>
      </c>
      <c r="B1581" s="42">
        <v>443.38000499999998</v>
      </c>
      <c r="C1581" s="39">
        <f>IF(ISBLANK(B1582), "", GSPC[[#This Row],[Adj Close]]/B1582-1)</f>
        <v>2.1095306478063236E-2</v>
      </c>
      <c r="P1581" s="40">
        <v>34022</v>
      </c>
      <c r="Q1581" s="38">
        <v>2.0586E-2</v>
      </c>
      <c r="R1581" s="39">
        <f>IF(ISBLANK(Q1582),"",Long4[[#This Row],[Adj Close]]/Q1582-1)</f>
        <v>0</v>
      </c>
      <c r="AE1581" s="32">
        <v>34022</v>
      </c>
      <c r="AF1581" s="47">
        <v>2.7132679999999998</v>
      </c>
      <c r="AG1581" s="36">
        <f>IF(ISBLANK(AF1582),"",Short0[[#This Row],[Adj Close]]/AF1582-1)</f>
        <v>2.5861791916190757E-2</v>
      </c>
      <c r="AH1581" s="40">
        <v>34022</v>
      </c>
      <c r="AI1581" s="42">
        <v>0.95960900000000005</v>
      </c>
      <c r="AJ1581" s="39">
        <f>IF(ISBLANK(AH1582),"",Short1[[#This Row],[Adj Close]]/AH1582-1)</f>
        <v>-0.99997178865206526</v>
      </c>
      <c r="AN1581" s="40">
        <v>34022</v>
      </c>
      <c r="AO1581" s="42">
        <v>7.4306429999999999</v>
      </c>
      <c r="AP1581" s="39">
        <f>IF(ISBLANK(AO1582),"",Short3[[#This Row],[Adj Close]]/AO1582-1)</f>
        <v>4.1159787378259871E-3</v>
      </c>
      <c r="AT1581" s="40">
        <v>34022</v>
      </c>
      <c r="AU1581" s="42">
        <v>13.489732</v>
      </c>
      <c r="AV1581" s="39">
        <f>IF(ISBLANK(AU1582),"",Short5[[#This Row],[Adj Close]]/AU1582-1)</f>
        <v>-2.884656572373645E-2</v>
      </c>
    </row>
    <row r="1582" spans="1:48" x14ac:dyDescent="0.25">
      <c r="A1582" s="40">
        <v>34015</v>
      </c>
      <c r="B1582" s="42">
        <v>434.22000100000002</v>
      </c>
      <c r="C1582" s="39">
        <f>IF(ISBLANK(B1583), "", GSPC[[#This Row],[Adj Close]]/B1583-1)</f>
        <v>-2.3302861808757069E-2</v>
      </c>
      <c r="P1582" s="40">
        <v>34015</v>
      </c>
      <c r="Q1582" s="38">
        <v>2.0586E-2</v>
      </c>
      <c r="R1582" s="39">
        <f>IF(ISBLANK(Q1583),"",Long4[[#This Row],[Adj Close]]/Q1583-1)</f>
        <v>0</v>
      </c>
      <c r="AE1582" s="32">
        <v>34015</v>
      </c>
      <c r="AF1582" s="47">
        <v>2.6448670000000001</v>
      </c>
      <c r="AG1582" s="36">
        <f>IF(ISBLANK(AF1583),"",Short0[[#This Row],[Adj Close]]/AF1583-1)</f>
        <v>-7.199960983428122E-2</v>
      </c>
      <c r="AH1582" s="40">
        <v>34015</v>
      </c>
      <c r="AI1582" s="42">
        <v>0.95960900000000005</v>
      </c>
      <c r="AJ1582" s="39">
        <f>IF(ISBLANK(AH1583),"",Short1[[#This Row],[Adj Close]]/AH1583-1)</f>
        <v>-0.99997178284521293</v>
      </c>
      <c r="AN1582" s="40">
        <v>34015</v>
      </c>
      <c r="AO1582" s="42">
        <v>7.4001840000000003</v>
      </c>
      <c r="AP1582" s="39">
        <f>IF(ISBLANK(AO1583),"",Short3[[#This Row],[Adj Close]]/AO1583-1)</f>
        <v>-0.16206912599302248</v>
      </c>
      <c r="AT1582" s="40">
        <v>34015</v>
      </c>
      <c r="AU1582" s="42">
        <v>13.890423</v>
      </c>
      <c r="AV1582" s="39">
        <f>IF(ISBLANK(AU1583),"",Short5[[#This Row],[Adj Close]]/AU1583-1)</f>
        <v>-7.964614962907679E-2</v>
      </c>
    </row>
    <row r="1583" spans="1:48" x14ac:dyDescent="0.25">
      <c r="A1583" s="40">
        <v>34008</v>
      </c>
      <c r="B1583" s="42">
        <v>444.57998700000002</v>
      </c>
      <c r="C1583" s="39">
        <f>IF(ISBLANK(B1584), "", GSPC[[#This Row],[Adj Close]]/B1584-1)</f>
        <v>-9.6897201519792198E-3</v>
      </c>
      <c r="P1583" s="40">
        <v>34008</v>
      </c>
      <c r="Q1583" s="38">
        <v>2.0586E-2</v>
      </c>
      <c r="R1583" s="39">
        <f>IF(ISBLANK(Q1584),"",Long4[[#This Row],[Adj Close]]/Q1584-1)</f>
        <v>0</v>
      </c>
      <c r="AE1583" s="32">
        <v>34008</v>
      </c>
      <c r="AF1583" s="47">
        <v>2.8500709999999998</v>
      </c>
      <c r="AG1583" s="36">
        <f>IF(ISBLANK(AF1584),"",Short0[[#This Row],[Adj Close]]/AF1584-1)</f>
        <v>-4.1202376278659414E-2</v>
      </c>
      <c r="AH1583" s="40">
        <v>34008</v>
      </c>
      <c r="AI1583" s="42">
        <v>1.015028</v>
      </c>
      <c r="AJ1583" s="39">
        <f>IF(ISBLANK(AH1584),"",Short1[[#This Row],[Adj Close]]/AH1584-1)</f>
        <v>-0.99997014711332022</v>
      </c>
      <c r="AN1583" s="40">
        <v>34008</v>
      </c>
      <c r="AO1583" s="42">
        <v>8.8314970000000006</v>
      </c>
      <c r="AP1583" s="39">
        <f>IF(ISBLANK(AO1584),"",Short3[[#This Row],[Adj Close]]/AO1584-1)</f>
        <v>1.3986042890424377E-2</v>
      </c>
      <c r="AT1583" s="40">
        <v>34008</v>
      </c>
      <c r="AU1583" s="42">
        <v>15.092480999999999</v>
      </c>
      <c r="AV1583" s="39">
        <f>IF(ISBLANK(AU1584),"",Short5[[#This Row],[Adj Close]]/AU1584-1)</f>
        <v>-4.2372827046509132E-2</v>
      </c>
    </row>
    <row r="1584" spans="1:48" x14ac:dyDescent="0.25">
      <c r="A1584" s="40">
        <v>34001</v>
      </c>
      <c r="B1584" s="42">
        <v>448.92999300000002</v>
      </c>
      <c r="C1584" s="39">
        <f>IF(ISBLANK(B1585), "", GSPC[[#This Row],[Adj Close]]/B1585-1)</f>
        <v>2.3132307815151965E-2</v>
      </c>
      <c r="P1584" s="40">
        <v>34001</v>
      </c>
      <c r="Q1584" s="38">
        <v>2.0586E-2</v>
      </c>
      <c r="R1584" s="39">
        <f>IF(ISBLANK(Q1585),"",Long4[[#This Row],[Adj Close]]/Q1585-1)</f>
        <v>0</v>
      </c>
      <c r="AE1584" s="32">
        <v>34001</v>
      </c>
      <c r="AF1584" s="47">
        <v>2.9725470000000001</v>
      </c>
      <c r="AG1584" s="36">
        <f>IF(ISBLANK(AF1585),"",Short0[[#This Row],[Adj Close]]/AF1585-1)</f>
        <v>6.9671679859975022E-2</v>
      </c>
      <c r="AH1584" s="40">
        <v>34001</v>
      </c>
      <c r="AI1584" s="42">
        <v>1.085029</v>
      </c>
      <c r="AJ1584" s="39">
        <f>IF(ISBLANK(AH1585),"",Short1[[#This Row],[Adj Close]]/AH1585-1)</f>
        <v>-0.99996808174972052</v>
      </c>
      <c r="AN1584" s="40">
        <v>34001</v>
      </c>
      <c r="AO1584" s="42">
        <v>8.7096830000000001</v>
      </c>
      <c r="AP1584" s="39">
        <f>IF(ISBLANK(AO1585),"",Short3[[#This Row],[Adj Close]]/AO1585-1)</f>
        <v>-3.4851828528226214E-3</v>
      </c>
      <c r="AT1584" s="40">
        <v>34001</v>
      </c>
      <c r="AU1584" s="42">
        <v>15.760289</v>
      </c>
      <c r="AV1584" s="39">
        <f>IF(ISBLANK(AU1585),"",Short5[[#This Row],[Adj Close]]/AU1585-1)</f>
        <v>2.0172769822496495E-2</v>
      </c>
    </row>
    <row r="1585" spans="1:48" x14ac:dyDescent="0.25">
      <c r="A1585" s="40">
        <v>33994</v>
      </c>
      <c r="B1585" s="42">
        <v>438.77999899999998</v>
      </c>
      <c r="C1585" s="39">
        <f>IF(ISBLANK(B1586), "", GSPC[[#This Row],[Adj Close]]/B1586-1)</f>
        <v>6.1223409044395272E-3</v>
      </c>
      <c r="P1585" s="40">
        <v>33994</v>
      </c>
      <c r="Q1585" s="38">
        <v>2.0586E-2</v>
      </c>
      <c r="R1585" s="39">
        <f>IF(ISBLANK(Q1586),"",Long4[[#This Row],[Adj Close]]/Q1586-1)</f>
        <v>0</v>
      </c>
      <c r="AE1585" s="32">
        <v>33994</v>
      </c>
      <c r="AF1585" s="47">
        <v>2.778934</v>
      </c>
      <c r="AG1585" s="36">
        <f>IF(ISBLANK(AF1586),"",Short0[[#This Row],[Adj Close]]/AF1586-1)</f>
        <v>1.6667300803109519E-2</v>
      </c>
      <c r="AH1585" s="40">
        <v>33994</v>
      </c>
      <c r="AI1585" s="42">
        <v>0.94502600000000003</v>
      </c>
      <c r="AJ1585" s="39">
        <f>IF(ISBLANK(AH1586),"",Short1[[#This Row],[Adj Close]]/AH1586-1)</f>
        <v>-0.99997219448612706</v>
      </c>
      <c r="AN1585" s="40">
        <v>33994</v>
      </c>
      <c r="AO1585" s="42">
        <v>8.7401440000000008</v>
      </c>
      <c r="AP1585" s="39">
        <f>IF(ISBLANK(AO1586),"",Short3[[#This Row],[Adj Close]]/AO1586-1)</f>
        <v>8.3019915342446904E-2</v>
      </c>
      <c r="AT1585" s="40">
        <v>33994</v>
      </c>
      <c r="AU1585" s="42">
        <v>15.448646999999999</v>
      </c>
      <c r="AV1585" s="39">
        <f>IF(ISBLANK(AU1586),"",Short5[[#This Row],[Adj Close]]/AU1586-1)</f>
        <v>-5.7302627251607507E-3</v>
      </c>
    </row>
    <row r="1586" spans="1:48" x14ac:dyDescent="0.25">
      <c r="A1586" s="40">
        <v>33987</v>
      </c>
      <c r="B1586" s="42">
        <v>436.10998499999999</v>
      </c>
      <c r="C1586" s="39">
        <f>IF(ISBLANK(B1587), "", GSPC[[#This Row],[Adj Close]]/B1587-1)</f>
        <v>-2.3790667145703326E-3</v>
      </c>
      <c r="P1586" s="40">
        <v>33987</v>
      </c>
      <c r="Q1586" s="38">
        <v>2.0586E-2</v>
      </c>
      <c r="R1586" s="39">
        <f>IF(ISBLANK(Q1587),"",Long4[[#This Row],[Adj Close]]/Q1587-1)</f>
        <v>0</v>
      </c>
      <c r="AE1586" s="32">
        <v>33987</v>
      </c>
      <c r="AF1586" s="47">
        <v>2.7333759999999998</v>
      </c>
      <c r="AG1586" s="36">
        <f>IF(ISBLANK(AF1587),"",Short0[[#This Row],[Adj Close]]/AF1587-1)</f>
        <v>2.5640871701083867E-2</v>
      </c>
      <c r="AH1586" s="40">
        <v>33987</v>
      </c>
      <c r="AI1586" s="42">
        <v>0.90710800000000003</v>
      </c>
      <c r="AJ1586" s="39">
        <f>IF(ISBLANK(AH1587),"",Short1[[#This Row],[Adj Close]]/AH1587-1)</f>
        <v>-0.99997330464979395</v>
      </c>
      <c r="AN1586" s="40">
        <v>33987</v>
      </c>
      <c r="AO1586" s="42">
        <v>8.0701599999999996</v>
      </c>
      <c r="AP1586" s="39">
        <f>IF(ISBLANK(AO1587),"",Short3[[#This Row],[Adj Close]]/AO1587-1)</f>
        <v>8.606482642215485E-2</v>
      </c>
      <c r="AT1586" s="40">
        <v>33987</v>
      </c>
      <c r="AU1586" s="42">
        <v>15.537682</v>
      </c>
      <c r="AV1586" s="39">
        <f>IF(ISBLANK(AU1587),"",Short5[[#This Row],[Adj Close]]/AU1587-1)</f>
        <v>2.6469624683499227E-2</v>
      </c>
    </row>
    <row r="1587" spans="1:48" x14ac:dyDescent="0.25">
      <c r="A1587" s="40">
        <v>33980</v>
      </c>
      <c r="B1587" s="42">
        <v>437.14999399999999</v>
      </c>
      <c r="C1587" s="39">
        <f>IF(ISBLANK(B1588), "", GSPC[[#This Row],[Adj Close]]/B1588-1)</f>
        <v>1.8878933053367186E-2</v>
      </c>
      <c r="P1587" s="40">
        <v>33980</v>
      </c>
      <c r="Q1587" s="38">
        <v>2.0586E-2</v>
      </c>
      <c r="R1587" s="39">
        <f>IF(ISBLANK(Q1588),"",Long4[[#This Row],[Adj Close]]/Q1588-1)</f>
        <v>0</v>
      </c>
      <c r="AE1587" s="32">
        <v>33980</v>
      </c>
      <c r="AF1587" s="47">
        <v>2.6650420000000001</v>
      </c>
      <c r="AG1587" s="36">
        <f>IF(ISBLANK(AF1588),"",Short0[[#This Row],[Adj Close]]/AF1588-1)</f>
        <v>5.40541288805092E-2</v>
      </c>
      <c r="AH1587" s="40">
        <v>33980</v>
      </c>
      <c r="AI1587" s="42">
        <v>0.88669100000000001</v>
      </c>
      <c r="AJ1587" s="39">
        <f>IF(ISBLANK(AH1588),"",Short1[[#This Row],[Adj Close]]/AH1588-1)</f>
        <v>-0.99997390012657106</v>
      </c>
      <c r="AN1587" s="40">
        <v>33980</v>
      </c>
      <c r="AO1587" s="42">
        <v>7.4306429999999999</v>
      </c>
      <c r="AP1587" s="39">
        <f>IF(ISBLANK(AO1588),"",Short3[[#This Row],[Adj Close]]/AO1588-1)</f>
        <v>2.5210688090014255E-2</v>
      </c>
      <c r="AT1587" s="40">
        <v>33980</v>
      </c>
      <c r="AU1587" s="42">
        <v>15.137010999999999</v>
      </c>
      <c r="AV1587" s="39">
        <f>IF(ISBLANK(AU1588),"",Short5[[#This Row],[Adj Close]]/AU1588-1)</f>
        <v>5.9176115730747991E-3</v>
      </c>
    </row>
    <row r="1588" spans="1:48" x14ac:dyDescent="0.25">
      <c r="A1588" s="40">
        <v>33973</v>
      </c>
      <c r="B1588" s="42">
        <v>429.04998799999998</v>
      </c>
      <c r="C1588" s="39">
        <f>IF(ISBLANK(B1589), "", GSPC[[#This Row],[Adj Close]]/B1589-1)</f>
        <v>-1.5285403450847279E-2</v>
      </c>
      <c r="P1588" s="40">
        <v>33973</v>
      </c>
      <c r="Q1588" s="38">
        <v>2.0586E-2</v>
      </c>
      <c r="R1588" s="39">
        <f>IF(ISBLANK(Q1589),"",Long4[[#This Row],[Adj Close]]/Q1589-1)</f>
        <v>0</v>
      </c>
      <c r="AE1588" s="32">
        <v>33973</v>
      </c>
      <c r="AF1588" s="47">
        <v>2.5283730000000002</v>
      </c>
      <c r="AG1588" s="36">
        <f>IF(ISBLANK(AF1589),"",Short0[[#This Row],[Adj Close]]/AF1589-1)</f>
        <v>-1.7699011899706574E-2</v>
      </c>
      <c r="AH1588" s="40">
        <v>33973</v>
      </c>
      <c r="AI1588" s="42">
        <v>0.75543800000000005</v>
      </c>
      <c r="AJ1588" s="39">
        <f>IF(ISBLANK(AH1589),"",Short1[[#This Row],[Adj Close]]/AH1589-1)</f>
        <v>-0.99997775899428842</v>
      </c>
      <c r="AN1588" s="40">
        <v>33973</v>
      </c>
      <c r="AO1588" s="42">
        <v>7.2479180000000003</v>
      </c>
      <c r="AP1588" s="39">
        <f>IF(ISBLANK(AO1589),"",Short3[[#This Row],[Adj Close]]/AO1589-1)</f>
        <v>-5.555578720993315E-2</v>
      </c>
      <c r="AT1588" s="40">
        <v>33973</v>
      </c>
      <c r="AU1588" s="42">
        <v>15.047962999999999</v>
      </c>
      <c r="AV1588" s="39">
        <f>IF(ISBLANK(AU1589),"",Short5[[#This Row],[Adj Close]]/AU1589-1)</f>
        <v>-8.7969487101221544E-3</v>
      </c>
    </row>
    <row r="1589" spans="1:48" x14ac:dyDescent="0.25">
      <c r="A1589" s="40">
        <v>33966</v>
      </c>
      <c r="B1589" s="42">
        <v>435.709991</v>
      </c>
      <c r="C1589" s="39">
        <f>IF(ISBLANK(B1590), "", GSPC[[#This Row],[Adj Close]]/B1590-1)</f>
        <v>-9.2320942800850903E-3</v>
      </c>
      <c r="P1589" s="40">
        <v>33966</v>
      </c>
      <c r="Q1589" s="38">
        <v>2.0586E-2</v>
      </c>
      <c r="R1589" s="39">
        <f>IF(ISBLANK(Q1590),"",Long4[[#This Row],[Adj Close]]/Q1590-1)</f>
        <v>0</v>
      </c>
      <c r="AE1589" s="32">
        <v>33966</v>
      </c>
      <c r="AF1589" s="47">
        <v>2.5739290000000001</v>
      </c>
      <c r="AG1589" s="36">
        <f>IF(ISBLANK(AF1590),"",Short0[[#This Row],[Adj Close]]/AF1590-1)</f>
        <v>6.6037325588956364E-2</v>
      </c>
      <c r="AH1589" s="40">
        <v>33966</v>
      </c>
      <c r="AI1589" s="42">
        <v>0.91002499999999997</v>
      </c>
      <c r="AJ1589" s="39">
        <f>IF(ISBLANK(AH1590),"",Short1[[#This Row],[Adj Close]]/AH1590-1)</f>
        <v>-0.99997320224388231</v>
      </c>
      <c r="AN1589" s="40">
        <v>33966</v>
      </c>
      <c r="AO1589" s="42">
        <v>7.6742679999999996</v>
      </c>
      <c r="AP1589" s="39">
        <f>IF(ISBLANK(AO1590),"",Short3[[#This Row],[Adj Close]]/AO1590-1)</f>
        <v>5.5458022390497241E-2</v>
      </c>
      <c r="AT1589" s="40">
        <v>33966</v>
      </c>
      <c r="AU1589" s="42">
        <v>15.181514</v>
      </c>
      <c r="AV1589" s="39">
        <f>IF(ISBLANK(AU1590),"",Short5[[#This Row],[Adj Close]]/AU1590-1)</f>
        <v>5.8991626360171967E-3</v>
      </c>
    </row>
    <row r="1590" spans="1:48" x14ac:dyDescent="0.25">
      <c r="A1590" s="40">
        <v>33959</v>
      </c>
      <c r="B1590" s="42">
        <v>439.76998900000001</v>
      </c>
      <c r="C1590" s="39">
        <f>IF(ISBLANK(B1591), "", GSPC[[#This Row],[Adj Close]]/B1591-1)</f>
        <v>-3.4218863384287701E-3</v>
      </c>
      <c r="P1590" s="40">
        <v>33959</v>
      </c>
      <c r="Q1590" s="38">
        <v>2.0586E-2</v>
      </c>
      <c r="R1590" s="39">
        <f>IF(ISBLANK(Q1591),"",Long4[[#This Row],[Adj Close]]/Q1591-1)</f>
        <v>0</v>
      </c>
      <c r="AE1590" s="32">
        <v>33959</v>
      </c>
      <c r="AF1590" s="47">
        <v>2.4144830000000002</v>
      </c>
      <c r="AG1590" s="36">
        <f>IF(ISBLANK(AF1591),"",Short0[[#This Row],[Adj Close]]/AF1591-1)</f>
        <v>-3.636341866901871E-2</v>
      </c>
      <c r="AH1590" s="40">
        <v>33959</v>
      </c>
      <c r="AI1590" s="42">
        <v>0.81377200000000005</v>
      </c>
      <c r="AJ1590" s="39">
        <f>IF(ISBLANK(AH1591),"",Short1[[#This Row],[Adj Close]]/AH1591-1)</f>
        <v>-0.99997603169180016</v>
      </c>
      <c r="AN1590" s="40">
        <v>33959</v>
      </c>
      <c r="AO1590" s="42">
        <v>7.2710309999999998</v>
      </c>
      <c r="AP1590" s="39">
        <f>IF(ISBLANK(AO1591),"",Short3[[#This Row],[Adj Close]]/AO1591-1)</f>
        <v>-2.0492249379912786E-2</v>
      </c>
      <c r="AT1590" s="40">
        <v>33959</v>
      </c>
      <c r="AU1590" s="42">
        <v>15.092480999999999</v>
      </c>
      <c r="AV1590" s="39">
        <f>IF(ISBLANK(AU1591),"",Short5[[#This Row],[Adj Close]]/AU1591-1)</f>
        <v>2.7272843602353714E-2</v>
      </c>
    </row>
    <row r="1591" spans="1:48" x14ac:dyDescent="0.25">
      <c r="A1591" s="40">
        <v>33952</v>
      </c>
      <c r="B1591" s="42">
        <v>441.27999899999998</v>
      </c>
      <c r="C1591" s="39">
        <f>IF(ISBLANK(B1592), "", GSPC[[#This Row],[Adj Close]]/B1592-1)</f>
        <v>1.7407114584007788E-2</v>
      </c>
      <c r="P1591" s="40">
        <v>33952</v>
      </c>
      <c r="Q1591" s="38">
        <v>2.0586E-2</v>
      </c>
      <c r="R1591" s="39">
        <f>IF(ISBLANK(Q1592),"",Long4[[#This Row],[Adj Close]]/Q1592-1)</f>
        <v>0</v>
      </c>
      <c r="AE1591" s="32">
        <v>33952</v>
      </c>
      <c r="AF1591" s="47">
        <v>2.505595</v>
      </c>
      <c r="AG1591" s="36">
        <f>IF(ISBLANK(AF1592),"",Short0[[#This Row],[Adj Close]]/AF1592-1)</f>
        <v>-4.3478011899285574E-2</v>
      </c>
      <c r="AH1591" s="40">
        <v>33952</v>
      </c>
      <c r="AI1591" s="42">
        <v>0.816689</v>
      </c>
      <c r="AJ1591" s="39">
        <f>IF(ISBLANK(AH1592),"",Short1[[#This Row],[Adj Close]]/AH1592-1)</f>
        <v>-0.99997594081602592</v>
      </c>
      <c r="AN1591" s="40">
        <v>33952</v>
      </c>
      <c r="AO1591" s="42">
        <v>7.4231480000000003</v>
      </c>
      <c r="AP1591" s="39">
        <f>IF(ISBLANK(AO1592),"",Short3[[#This Row],[Adj Close]]/AO1592-1)</f>
        <v>6.5502479256990931E-2</v>
      </c>
      <c r="AT1591" s="40">
        <v>33952</v>
      </c>
      <c r="AU1591" s="42">
        <v>14.691794</v>
      </c>
      <c r="AV1591" s="39">
        <f>IF(ISBLANK(AU1592),"",Short5[[#This Row],[Adj Close]]/AU1592-1)</f>
        <v>1.904260257086432E-2</v>
      </c>
    </row>
    <row r="1592" spans="1:48" x14ac:dyDescent="0.25">
      <c r="A1592" s="40">
        <v>33945</v>
      </c>
      <c r="B1592" s="42">
        <v>433.73001099999999</v>
      </c>
      <c r="C1592" s="39">
        <f>IF(ISBLANK(B1593), "", GSPC[[#This Row],[Adj Close]]/B1593-1)</f>
        <v>3.8652340131704044E-3</v>
      </c>
      <c r="P1592" s="40">
        <v>33945</v>
      </c>
      <c r="Q1592" s="38">
        <v>2.0586E-2</v>
      </c>
      <c r="R1592" s="39">
        <f>IF(ISBLANK(Q1593),"",Long4[[#This Row],[Adj Close]]/Q1593-1)</f>
        <v>0</v>
      </c>
      <c r="AE1592" s="32">
        <v>33945</v>
      </c>
      <c r="AF1592" s="47">
        <v>2.6194850000000001</v>
      </c>
      <c r="AG1592" s="36">
        <f>IF(ISBLANK(AF1593),"",Short0[[#This Row],[Adj Close]]/AF1593-1)</f>
        <v>2.6785556793776699E-2</v>
      </c>
      <c r="AH1592" s="40">
        <v>33945</v>
      </c>
      <c r="AI1592" s="42">
        <v>0.84294000000000002</v>
      </c>
      <c r="AJ1592" s="39">
        <f>IF(ISBLANK(AH1593),"",Short1[[#This Row],[Adj Close]]/AH1593-1)</f>
        <v>-0.99997516235488249</v>
      </c>
      <c r="AN1592" s="40">
        <v>33945</v>
      </c>
      <c r="AO1592" s="42">
        <v>6.9668049999999999</v>
      </c>
      <c r="AP1592" s="39">
        <f>IF(ISBLANK(AO1593),"",Short3[[#This Row],[Adj Close]]/AO1593-1)</f>
        <v>-3.7814918305203116E-2</v>
      </c>
      <c r="AT1592" s="40">
        <v>33945</v>
      </c>
      <c r="AU1592" s="42">
        <v>14.417252</v>
      </c>
      <c r="AV1592" s="39">
        <f>IF(ISBLANK(AU1593),"",Short5[[#This Row],[Adj Close]]/AU1593-1)</f>
        <v>-6.0970540258191708E-3</v>
      </c>
    </row>
    <row r="1593" spans="1:48" x14ac:dyDescent="0.25">
      <c r="A1593" s="40">
        <v>33938</v>
      </c>
      <c r="B1593" s="42">
        <v>432.05999800000001</v>
      </c>
      <c r="C1593" s="39">
        <f>IF(ISBLANK(B1594), "", GSPC[[#This Row],[Adj Close]]/B1594-1)</f>
        <v>4.4169471413710859E-3</v>
      </c>
      <c r="P1593" s="40">
        <v>33938</v>
      </c>
      <c r="Q1593" s="38">
        <v>2.0586E-2</v>
      </c>
      <c r="R1593" s="39">
        <f>IF(ISBLANK(Q1594),"",Long4[[#This Row],[Adj Close]]/Q1594-1)</f>
        <v>0</v>
      </c>
      <c r="AE1593" s="32">
        <v>33938</v>
      </c>
      <c r="AF1593" s="47">
        <v>2.5511509999999999</v>
      </c>
      <c r="AG1593" s="36">
        <f>IF(ISBLANK(AF1594),"",Short0[[#This Row],[Adj Close]]/AF1594-1)</f>
        <v>3.703723275819315E-2</v>
      </c>
      <c r="AH1593" s="40">
        <v>33938</v>
      </c>
      <c r="AI1593" s="42">
        <v>0.91002499999999997</v>
      </c>
      <c r="AJ1593" s="39">
        <f>IF(ISBLANK(AH1594),"",Short1[[#This Row],[Adj Close]]/AH1594-1)</f>
        <v>-0.99997318013026437</v>
      </c>
      <c r="AN1593" s="40">
        <v>33938</v>
      </c>
      <c r="AO1593" s="42">
        <v>7.2406079999999999</v>
      </c>
      <c r="AP1593" s="39">
        <f>IF(ISBLANK(AO1594),"",Short3[[#This Row],[Adj Close]]/AO1594-1)</f>
        <v>4.219030072447616E-3</v>
      </c>
      <c r="AT1593" s="40">
        <v>33938</v>
      </c>
      <c r="AU1593" s="42">
        <v>14.505694</v>
      </c>
      <c r="AV1593" s="39">
        <f>IF(ISBLANK(AU1594),"",Short5[[#This Row],[Adj Close]]/AU1594-1)</f>
        <v>7.1894958285292576E-2</v>
      </c>
    </row>
    <row r="1594" spans="1:48" x14ac:dyDescent="0.25">
      <c r="A1594" s="40">
        <v>33931</v>
      </c>
      <c r="B1594" s="42">
        <v>430.16000400000001</v>
      </c>
      <c r="C1594" s="39">
        <f>IF(ISBLANK(B1595), "", GSPC[[#This Row],[Adj Close]]/B1595-1)</f>
        <v>8.2269074167617973E-3</v>
      </c>
      <c r="P1594" s="40">
        <v>33931</v>
      </c>
      <c r="Q1594" s="38">
        <v>2.0586E-2</v>
      </c>
      <c r="R1594" s="39">
        <f>IF(ISBLANK(Q1595),"",Long4[[#This Row],[Adj Close]]/Q1595-1)</f>
        <v>0</v>
      </c>
      <c r="AE1594" s="32">
        <v>33931</v>
      </c>
      <c r="AF1594" s="47">
        <v>2.4600379999999999</v>
      </c>
      <c r="AG1594" s="36">
        <f>IF(ISBLANK(AF1595),"",Short0[[#This Row],[Adj Close]]/AF1595-1)</f>
        <v>-2.7027262195886581E-2</v>
      </c>
      <c r="AH1594" s="40">
        <v>33931</v>
      </c>
      <c r="AI1594" s="42">
        <v>0.822523</v>
      </c>
      <c r="AJ1594" s="39">
        <f>IF(ISBLANK(AH1595),"",Short1[[#This Row],[Adj Close]]/AH1595-1)</f>
        <v>-0.99997575395000593</v>
      </c>
      <c r="AN1594" s="40">
        <v>33931</v>
      </c>
      <c r="AO1594" s="42">
        <v>7.2101879999999996</v>
      </c>
      <c r="AP1594" s="39">
        <f>IF(ISBLANK(AO1595),"",Short3[[#This Row],[Adj Close]]/AO1595-1)</f>
        <v>-6.3241259235960023E-2</v>
      </c>
      <c r="AT1594" s="40">
        <v>33931</v>
      </c>
      <c r="AU1594" s="42">
        <v>13.532757</v>
      </c>
      <c r="AV1594" s="39">
        <f>IF(ISBLANK(AU1595),"",Short5[[#This Row],[Adj Close]]/AU1595-1)</f>
        <v>-3.1645710921340608E-2</v>
      </c>
    </row>
    <row r="1595" spans="1:48" x14ac:dyDescent="0.25">
      <c r="A1595" s="40">
        <v>33924</v>
      </c>
      <c r="B1595" s="42">
        <v>426.64999399999999</v>
      </c>
      <c r="C1595" s="39">
        <f>IF(ISBLANK(B1596), "", GSPC[[#This Row],[Adj Close]]/B1596-1)</f>
        <v>9.9898233315074414E-3</v>
      </c>
      <c r="P1595" s="40">
        <v>33924</v>
      </c>
      <c r="Q1595" s="38">
        <v>2.0586E-2</v>
      </c>
      <c r="R1595" s="39">
        <f>IF(ISBLANK(Q1596),"",Long4[[#This Row],[Adj Close]]/Q1596-1)</f>
        <v>0</v>
      </c>
      <c r="AE1595" s="32">
        <v>33924</v>
      </c>
      <c r="AF1595" s="47">
        <v>2.5283730000000002</v>
      </c>
      <c r="AG1595" s="36">
        <f>IF(ISBLANK(AF1596),"",Short0[[#This Row],[Adj Close]]/AF1596-1)</f>
        <v>9.0908546672547885E-3</v>
      </c>
      <c r="AH1595" s="40">
        <v>33924</v>
      </c>
      <c r="AI1595" s="42">
        <v>0.76127100000000003</v>
      </c>
      <c r="AJ1595" s="39">
        <f>IF(ISBLANK(AH1596),"",Short1[[#This Row],[Adj Close]]/AH1596-1)</f>
        <v>-0.99997755488398143</v>
      </c>
      <c r="AN1595" s="40">
        <v>33924</v>
      </c>
      <c r="AO1595" s="42">
        <v>7.6969529999999997</v>
      </c>
      <c r="AP1595" s="39">
        <f>IF(ISBLANK(AO1596),"",Short3[[#This Row],[Adj Close]]/AO1596-1)</f>
        <v>0.10964936624750954</v>
      </c>
      <c r="AT1595" s="40">
        <v>33924</v>
      </c>
      <c r="AU1595" s="42">
        <v>13.975006</v>
      </c>
      <c r="AV1595" s="39">
        <f>IF(ISBLANK(AU1596),"",Short5[[#This Row],[Adj Close]]/AU1596-1)</f>
        <v>-5.3891853961585023E-2</v>
      </c>
    </row>
    <row r="1596" spans="1:48" x14ac:dyDescent="0.25">
      <c r="A1596" s="40">
        <v>33917</v>
      </c>
      <c r="B1596" s="42">
        <v>422.42999300000002</v>
      </c>
      <c r="C1596" s="39">
        <f>IF(ISBLANK(B1597), "", GSPC[[#This Row],[Adj Close]]/B1597-1)</f>
        <v>1.1614555656375369E-2</v>
      </c>
      <c r="P1596" s="40">
        <v>33917</v>
      </c>
      <c r="Q1596" s="38">
        <v>2.0586E-2</v>
      </c>
      <c r="R1596" s="39">
        <f>IF(ISBLANK(Q1597),"",Long4[[#This Row],[Adj Close]]/Q1597-1)</f>
        <v>0</v>
      </c>
      <c r="AE1596" s="32">
        <v>33917</v>
      </c>
      <c r="AF1596" s="47">
        <v>2.505595</v>
      </c>
      <c r="AG1596" s="36">
        <f>IF(ISBLANK(AF1597),"",Short0[[#This Row],[Adj Close]]/AF1597-1)</f>
        <v>-4.5252554147124924E-3</v>
      </c>
      <c r="AH1596" s="40">
        <v>33917</v>
      </c>
      <c r="AI1596" s="42">
        <v>0.76127100000000003</v>
      </c>
      <c r="AJ1596" s="39">
        <f>IF(ISBLANK(AH1597),"",Short1[[#This Row],[Adj Close]]/AH1597-1)</f>
        <v>-0.99997755025066348</v>
      </c>
      <c r="AN1596" s="40">
        <v>33917</v>
      </c>
      <c r="AO1596" s="42">
        <v>6.9363830000000002</v>
      </c>
      <c r="AP1596" s="39">
        <f>IF(ISBLANK(AO1597),"",Short3[[#This Row],[Adj Close]]/AO1597-1)</f>
        <v>7.0422702572406681E-2</v>
      </c>
      <c r="AT1596" s="40">
        <v>33917</v>
      </c>
      <c r="AU1596" s="42">
        <v>14.771045000000001</v>
      </c>
      <c r="AV1596" s="39">
        <f>IF(ISBLANK(AU1597),"",Short5[[#This Row],[Adj Close]]/AU1597-1)</f>
        <v>-2.0528132062457294E-2</v>
      </c>
    </row>
    <row r="1597" spans="1:48" x14ac:dyDescent="0.25">
      <c r="A1597" s="40">
        <v>33910</v>
      </c>
      <c r="B1597" s="42">
        <v>417.57998700000002</v>
      </c>
      <c r="C1597" s="39">
        <f>IF(ISBLANK(B1598), "", GSPC[[#This Row],[Adj Close]]/B1598-1)</f>
        <v>-2.6273192375829701E-3</v>
      </c>
      <c r="P1597" s="40">
        <v>33910</v>
      </c>
      <c r="Q1597" s="38">
        <v>2.0586E-2</v>
      </c>
      <c r="R1597" s="39">
        <f>IF(ISBLANK(Q1598),"",Long4[[#This Row],[Adj Close]]/Q1598-1)</f>
        <v>0</v>
      </c>
      <c r="AE1597" s="32">
        <v>33910</v>
      </c>
      <c r="AF1597" s="47">
        <v>2.516985</v>
      </c>
      <c r="AG1597" s="36">
        <f>IF(ISBLANK(AF1598),"",Short0[[#This Row],[Adj Close]]/AF1598-1)</f>
        <v>6.3721839941239367E-2</v>
      </c>
      <c r="AH1597" s="40">
        <v>33910</v>
      </c>
      <c r="AI1597" s="42">
        <v>0.73210299999999995</v>
      </c>
      <c r="AJ1597" s="39">
        <f>IF(ISBLANK(AH1598),"",Short1[[#This Row],[Adj Close]]/AH1598-1)</f>
        <v>-0.99997840595227561</v>
      </c>
      <c r="AN1597" s="40">
        <v>33910</v>
      </c>
      <c r="AO1597" s="42">
        <v>6.4800409999999999</v>
      </c>
      <c r="AP1597" s="39">
        <f>IF(ISBLANK(AO1598),"",Short3[[#This Row],[Adj Close]]/AO1598-1)</f>
        <v>-1.8433192986325397E-2</v>
      </c>
      <c r="AT1597" s="40">
        <v>33910</v>
      </c>
      <c r="AU1597" s="42">
        <v>15.080622</v>
      </c>
      <c r="AV1597" s="39">
        <f>IF(ISBLANK(AU1598),"",Short5[[#This Row],[Adj Close]]/AU1598-1)</f>
        <v>-1.4450771101646942E-2</v>
      </c>
    </row>
    <row r="1598" spans="1:48" x14ac:dyDescent="0.25">
      <c r="A1598" s="40">
        <v>33903</v>
      </c>
      <c r="B1598" s="42">
        <v>418.67999300000002</v>
      </c>
      <c r="C1598" s="39">
        <f>IF(ISBLANK(B1599), "", GSPC[[#This Row],[Adj Close]]/B1599-1)</f>
        <v>1.1060098849648536E-2</v>
      </c>
      <c r="P1598" s="40">
        <v>33903</v>
      </c>
      <c r="Q1598" s="38">
        <v>2.0586E-2</v>
      </c>
      <c r="R1598" s="39">
        <f>IF(ISBLANK(Q1599),"",Long4[[#This Row],[Adj Close]]/Q1599-1)</f>
        <v>0</v>
      </c>
      <c r="AE1598" s="32">
        <v>33903</v>
      </c>
      <c r="AF1598" s="47">
        <v>2.366206</v>
      </c>
      <c r="AG1598" s="36">
        <f>IF(ISBLANK(AF1599),"",Short0[[#This Row],[Adj Close]]/AF1599-1)</f>
        <v>1.4634593969238718E-2</v>
      </c>
      <c r="AH1598" s="40">
        <v>33903</v>
      </c>
      <c r="AI1598" s="42">
        <v>0.68251799999999996</v>
      </c>
      <c r="AJ1598" s="39">
        <f>IF(ISBLANK(AH1599),"",Short1[[#This Row],[Adj Close]]/AH1599-1)</f>
        <v>-0.99997986434977582</v>
      </c>
      <c r="AN1598" s="40">
        <v>33903</v>
      </c>
      <c r="AO1598" s="42">
        <v>6.6017320000000002</v>
      </c>
      <c r="AP1598" s="39">
        <f>IF(ISBLANK(AO1599),"",Short3[[#This Row],[Adj Close]]/AO1599-1)</f>
        <v>4.6296711964084469E-3</v>
      </c>
      <c r="AT1598" s="40">
        <v>33903</v>
      </c>
      <c r="AU1598" s="42">
        <v>15.301743999999999</v>
      </c>
      <c r="AV1598" s="39">
        <f>IF(ISBLANK(AU1599),"",Short5[[#This Row],[Adj Close]]/AU1599-1)</f>
        <v>-2.8090138494073491E-2</v>
      </c>
    </row>
    <row r="1599" spans="1:48" x14ac:dyDescent="0.25">
      <c r="A1599" s="40">
        <v>33896</v>
      </c>
      <c r="B1599" s="42">
        <v>414.10000600000001</v>
      </c>
      <c r="C1599" s="39">
        <f>IF(ISBLANK(B1600), "", GSPC[[#This Row],[Adj Close]]/B1600-1)</f>
        <v>5.7561871534306253E-3</v>
      </c>
      <c r="P1599" s="40">
        <v>33896</v>
      </c>
      <c r="Q1599" s="38">
        <v>2.0586E-2</v>
      </c>
      <c r="R1599" s="39">
        <f>IF(ISBLANK(Q1600),"",Long4[[#This Row],[Adj Close]]/Q1600-1)</f>
        <v>0</v>
      </c>
      <c r="AE1599" s="32">
        <v>33896</v>
      </c>
      <c r="AF1599" s="47">
        <v>2.332077</v>
      </c>
      <c r="AG1599" s="36">
        <f>IF(ISBLANK(AF1600),"",Short0[[#This Row],[Adj Close]]/AF1600-1)</f>
        <v>6.7707937496280124E-2</v>
      </c>
      <c r="AH1599" s="40">
        <v>33896</v>
      </c>
      <c r="AI1599" s="42">
        <v>0.68543600000000005</v>
      </c>
      <c r="AJ1599" s="39">
        <f>IF(ISBLANK(AH1600),"",Short1[[#This Row],[Adj Close]]/AH1600-1)</f>
        <v>-0.99997977408598659</v>
      </c>
      <c r="AN1599" s="40">
        <v>33896</v>
      </c>
      <c r="AO1599" s="42">
        <v>6.5713090000000003</v>
      </c>
      <c r="AP1599" s="39">
        <f>IF(ISBLANK(AO1600),"",Short3[[#This Row],[Adj Close]]/AO1600-1)</f>
        <v>9.0908713611662861E-2</v>
      </c>
      <c r="AT1599" s="40">
        <v>33896</v>
      </c>
      <c r="AU1599" s="42">
        <v>15.743995</v>
      </c>
      <c r="AV1599" s="39">
        <f>IF(ISBLANK(AU1600),"",Short5[[#This Row],[Adj Close]]/AU1600-1)</f>
        <v>5.0148194073371011E-2</v>
      </c>
    </row>
    <row r="1600" spans="1:48" x14ac:dyDescent="0.25">
      <c r="A1600" s="40">
        <v>33889</v>
      </c>
      <c r="B1600" s="42">
        <v>411.73001099999999</v>
      </c>
      <c r="C1600" s="39">
        <f>IF(ISBLANK(B1601), "", GSPC[[#This Row],[Adj Close]]/B1601-1)</f>
        <v>2.2525224531612542E-2</v>
      </c>
      <c r="P1600" s="40">
        <v>33889</v>
      </c>
      <c r="Q1600" s="38">
        <v>2.0586E-2</v>
      </c>
      <c r="R1600" s="39">
        <f>IF(ISBLANK(Q1601),"",Long4[[#This Row],[Adj Close]]/Q1601-1)</f>
        <v>0</v>
      </c>
      <c r="AE1600" s="32">
        <v>33889</v>
      </c>
      <c r="AF1600" s="47">
        <v>2.1841900000000001</v>
      </c>
      <c r="AG1600" s="36">
        <f>IF(ISBLANK(AF1601),"",Short0[[#This Row],[Adj Close]]/AF1601-1)</f>
        <v>9.090863685741768E-2</v>
      </c>
      <c r="AH1600" s="40">
        <v>33889</v>
      </c>
      <c r="AI1600" s="42">
        <v>0.70876899999999998</v>
      </c>
      <c r="AJ1600" s="39">
        <f>IF(ISBLANK(AH1601),"",Short1[[#This Row],[Adj Close]]/AH1601-1)</f>
        <v>-0.9999790812525825</v>
      </c>
      <c r="AN1600" s="40">
        <v>33889</v>
      </c>
      <c r="AO1600" s="42">
        <v>6.0237020000000001</v>
      </c>
      <c r="AP1600" s="39">
        <f>IF(ISBLANK(AO1601),"",Short3[[#This Row],[Adj Close]]/AO1601-1)</f>
        <v>-9.9997600478325399E-3</v>
      </c>
      <c r="AT1600" s="40">
        <v>33889</v>
      </c>
      <c r="AU1600" s="42">
        <v>14.992165</v>
      </c>
      <c r="AV1600" s="39">
        <f>IF(ISBLANK(AU1601),"",Short5[[#This Row],[Adj Close]]/AU1601-1)</f>
        <v>-5.8656068695309704E-3</v>
      </c>
    </row>
    <row r="1601" spans="1:48" x14ac:dyDescent="0.25">
      <c r="A1601" s="40">
        <v>33882</v>
      </c>
      <c r="B1601" s="42">
        <v>402.66000400000001</v>
      </c>
      <c r="C1601" s="39">
        <f>IF(ISBLANK(B1602), "", GSPC[[#This Row],[Adj Close]]/B1602-1)</f>
        <v>-1.902696172917151E-2</v>
      </c>
      <c r="P1601" s="40">
        <v>33882</v>
      </c>
      <c r="Q1601" s="38">
        <v>2.0586E-2</v>
      </c>
      <c r="R1601" s="39">
        <f>IF(ISBLANK(Q1602),"",Long4[[#This Row],[Adj Close]]/Q1602-1)</f>
        <v>0</v>
      </c>
      <c r="AE1601" s="32">
        <v>33882</v>
      </c>
      <c r="AF1601" s="47">
        <v>2.0021749999999998</v>
      </c>
      <c r="AG1601" s="36">
        <f>IF(ISBLANK(AF1602),"",Short0[[#This Row],[Adj Close]]/AF1602-1)</f>
        <v>-7.8533643468792103E-2</v>
      </c>
      <c r="AH1601" s="40">
        <v>33882</v>
      </c>
      <c r="AI1601" s="42">
        <v>0.60085</v>
      </c>
      <c r="AJ1601" s="39">
        <f>IF(ISBLANK(AH1602),"",Short1[[#This Row],[Adj Close]]/AH1602-1)</f>
        <v>-0.99998226273062729</v>
      </c>
      <c r="AN1601" s="40">
        <v>33882</v>
      </c>
      <c r="AO1601" s="42">
        <v>6.0845459999999996</v>
      </c>
      <c r="AP1601" s="39">
        <f>IF(ISBLANK(AO1602),"",Short3[[#This Row],[Adj Close]]/AO1602-1)</f>
        <v>-1.9607855774763427E-2</v>
      </c>
      <c r="AT1601" s="40">
        <v>33882</v>
      </c>
      <c r="AU1601" s="42">
        <v>15.080622</v>
      </c>
      <c r="AV1601" s="39">
        <f>IF(ISBLANK(AU1602),"",Short5[[#This Row],[Adj Close]]/AU1602-1)</f>
        <v>2.402356623770574E-2</v>
      </c>
    </row>
    <row r="1602" spans="1:48" x14ac:dyDescent="0.25">
      <c r="A1602" s="40">
        <v>33875</v>
      </c>
      <c r="B1602" s="42">
        <v>410.47000100000002</v>
      </c>
      <c r="C1602" s="39">
        <f>IF(ISBLANK(B1603), "", GSPC[[#This Row],[Adj Close]]/B1603-1)</f>
        <v>-9.3640761284313756E-3</v>
      </c>
      <c r="P1602" s="40">
        <v>33875</v>
      </c>
      <c r="Q1602" s="38">
        <v>2.0586E-2</v>
      </c>
      <c r="R1602" s="39">
        <f>IF(ISBLANK(Q1603),"",Long4[[#This Row],[Adj Close]]/Q1603-1)</f>
        <v>0</v>
      </c>
      <c r="AE1602" s="32">
        <v>33875</v>
      </c>
      <c r="AF1602" s="47">
        <v>2.1728139999999998</v>
      </c>
      <c r="AG1602" s="36">
        <f>IF(ISBLANK(AF1603),"",Short0[[#This Row],[Adj Close]]/AF1603-1)</f>
        <v>-5.2083381024545794E-3</v>
      </c>
      <c r="AH1602" s="40">
        <v>33875</v>
      </c>
      <c r="AI1602" s="42">
        <v>0.52209799999999995</v>
      </c>
      <c r="AJ1602" s="39">
        <f>IF(ISBLANK(AH1603),"",Short1[[#This Row],[Adj Close]]/AH1603-1)</f>
        <v>-0.99998458432738868</v>
      </c>
      <c r="AN1602" s="40">
        <v>33875</v>
      </c>
      <c r="AO1602" s="42">
        <v>6.2062369999999998</v>
      </c>
      <c r="AP1602" s="39">
        <f>IF(ISBLANK(AO1603),"",Short3[[#This Row],[Adj Close]]/AO1603-1)</f>
        <v>-1.339669015655176E-2</v>
      </c>
      <c r="AT1602" s="40">
        <v>33875</v>
      </c>
      <c r="AU1602" s="42">
        <v>14.726831000000001</v>
      </c>
      <c r="AV1602" s="39">
        <f>IF(ISBLANK(AU1603),"",Short5[[#This Row],[Adj Close]]/AU1603-1)</f>
        <v>-1.1869046957659668E-2</v>
      </c>
    </row>
    <row r="1603" spans="1:48" x14ac:dyDescent="0.25">
      <c r="A1603" s="40">
        <v>33868</v>
      </c>
      <c r="B1603" s="42">
        <v>414.35000600000001</v>
      </c>
      <c r="C1603" s="39">
        <f>IF(ISBLANK(B1604), "", GSPC[[#This Row],[Adj Close]]/B1604-1)</f>
        <v>-2.0287014735320574E-2</v>
      </c>
      <c r="P1603" s="40">
        <v>33868</v>
      </c>
      <c r="Q1603" s="38">
        <v>2.0586E-2</v>
      </c>
      <c r="R1603" s="39">
        <f>IF(ISBLANK(Q1604),"",Long4[[#This Row],[Adj Close]]/Q1604-1)</f>
        <v>0</v>
      </c>
      <c r="AE1603" s="32">
        <v>33868</v>
      </c>
      <c r="AF1603" s="47">
        <v>2.1841900000000001</v>
      </c>
      <c r="AG1603" s="36">
        <f>IF(ISBLANK(AF1604),"",Short0[[#This Row],[Adj Close]]/AF1604-1)</f>
        <v>-3.0303918225858983E-2</v>
      </c>
      <c r="AH1603" s="40">
        <v>33868</v>
      </c>
      <c r="AI1603" s="42">
        <v>0.54251499999999997</v>
      </c>
      <c r="AJ1603" s="39">
        <f>IF(ISBLANK(AH1604),"",Short1[[#This Row],[Adj Close]]/AH1604-1)</f>
        <v>-0.99998397817548212</v>
      </c>
      <c r="AN1603" s="40">
        <v>33868</v>
      </c>
      <c r="AO1603" s="42">
        <v>6.2905090000000001</v>
      </c>
      <c r="AP1603" s="39">
        <f>IF(ISBLANK(AO1604),"",Short3[[#This Row],[Adj Close]]/AO1604-1)</f>
        <v>-4.6082468520614817E-2</v>
      </c>
      <c r="AT1603" s="40">
        <v>33868</v>
      </c>
      <c r="AU1603" s="42">
        <v>14.903724</v>
      </c>
      <c r="AV1603" s="39">
        <f>IF(ISBLANK(AU1604),"",Short5[[#This Row],[Adj Close]]/AU1604-1)</f>
        <v>-7.1625448000095515E-2</v>
      </c>
    </row>
    <row r="1604" spans="1:48" x14ac:dyDescent="0.25">
      <c r="A1604" s="40">
        <v>33861</v>
      </c>
      <c r="B1604" s="42">
        <v>422.92999300000002</v>
      </c>
      <c r="C1604" s="39">
        <f>IF(ISBLANK(B1605), "", GSPC[[#This Row],[Adj Close]]/B1605-1)</f>
        <v>7.9841891982326274E-3</v>
      </c>
      <c r="P1604" s="40">
        <v>33861</v>
      </c>
      <c r="Q1604" s="38">
        <v>2.0586E-2</v>
      </c>
      <c r="R1604" s="39">
        <f>IF(ISBLANK(Q1605),"",Long4[[#This Row],[Adj Close]]/Q1605-1)</f>
        <v>0</v>
      </c>
      <c r="AE1604" s="32">
        <v>33861</v>
      </c>
      <c r="AF1604" s="47">
        <v>2.2524479999999998</v>
      </c>
      <c r="AG1604" s="36">
        <f>IF(ISBLANK(AF1605),"",Short0[[#This Row],[Adj Close]]/AF1605-1)</f>
        <v>5.319247425755802E-2</v>
      </c>
      <c r="AH1604" s="40">
        <v>33861</v>
      </c>
      <c r="AI1604" s="42">
        <v>0.44334600000000002</v>
      </c>
      <c r="AJ1604" s="39">
        <f>IF(ISBLANK(AH1605),"",Short1[[#This Row],[Adj Close]]/AH1605-1)</f>
        <v>-0.99998690417675906</v>
      </c>
      <c r="AN1604" s="40">
        <v>33861</v>
      </c>
      <c r="AO1604" s="42">
        <v>6.5943949999999996</v>
      </c>
      <c r="AP1604" s="39">
        <f>IF(ISBLANK(AO1605),"",Short3[[#This Row],[Adj Close]]/AO1605-1)</f>
        <v>1.877939494555636E-2</v>
      </c>
      <c r="AT1604" s="40">
        <v>33861</v>
      </c>
      <c r="AU1604" s="42">
        <v>16.053567999999999</v>
      </c>
      <c r="AV1604" s="39">
        <f>IF(ISBLANK(AU1605),"",Short5[[#This Row],[Adj Close]]/AU1605-1)</f>
        <v>3.7474893679226851E-2</v>
      </c>
    </row>
    <row r="1605" spans="1:48" x14ac:dyDescent="0.25">
      <c r="A1605" s="40">
        <v>33854</v>
      </c>
      <c r="B1605" s="42">
        <v>419.57998700000002</v>
      </c>
      <c r="C1605" s="39">
        <f>IF(ISBLANK(B1606), "", GSPC[[#This Row],[Adj Close]]/B1606-1)</f>
        <v>5.9940540853617996E-3</v>
      </c>
      <c r="P1605" s="40">
        <v>33854</v>
      </c>
      <c r="Q1605" s="38">
        <v>2.0586E-2</v>
      </c>
      <c r="R1605" s="39">
        <f>IF(ISBLANK(Q1606),"",Long4[[#This Row],[Adj Close]]/Q1606-1)</f>
        <v>0</v>
      </c>
      <c r="AE1605" s="32">
        <v>33854</v>
      </c>
      <c r="AF1605" s="47">
        <v>2.1386859999999999</v>
      </c>
      <c r="AG1605" s="36">
        <f>IF(ISBLANK(AF1606),"",Short0[[#This Row],[Adj Close]]/AF1606-1)</f>
        <v>-3.0927863079319828E-2</v>
      </c>
      <c r="AH1605" s="40">
        <v>33854</v>
      </c>
      <c r="AI1605" s="42">
        <v>0.40834399999999998</v>
      </c>
      <c r="AJ1605" s="39">
        <f>IF(ISBLANK(AH1606),"",Short1[[#This Row],[Adj Close]]/AH1606-1)</f>
        <v>-0.99998793559251931</v>
      </c>
      <c r="AN1605" s="40">
        <v>33854</v>
      </c>
      <c r="AO1605" s="42">
        <v>6.4728389999999996</v>
      </c>
      <c r="AP1605" s="39">
        <f>IF(ISBLANK(AO1606),"",Short3[[#This Row],[Adj Close]]/AO1606-1)</f>
        <v>0.10362688469906778</v>
      </c>
      <c r="AT1605" s="40">
        <v>33854</v>
      </c>
      <c r="AU1605" s="42">
        <v>15.473693000000001</v>
      </c>
      <c r="AV1605" s="39">
        <f>IF(ISBLANK(AU1606),"",Short5[[#This Row],[Adj Close]]/AU1606-1)</f>
        <v>-8.4504459209973071E-3</v>
      </c>
    </row>
    <row r="1606" spans="1:48" x14ac:dyDescent="0.25">
      <c r="A1606" s="40">
        <v>33847</v>
      </c>
      <c r="B1606" s="42">
        <v>417.07998700000002</v>
      </c>
      <c r="C1606" s="39">
        <f>IF(ISBLANK(B1607), "", GSPC[[#This Row],[Adj Close]]/B1607-1)</f>
        <v>5.3996505197151379E-3</v>
      </c>
      <c r="P1606" s="40">
        <v>33847</v>
      </c>
      <c r="Q1606" s="38">
        <v>2.0586E-2</v>
      </c>
      <c r="R1606" s="39">
        <f>IF(ISBLANK(Q1607),"",Long4[[#This Row],[Adj Close]]/Q1607-1)</f>
        <v>0</v>
      </c>
      <c r="AE1606" s="32">
        <v>33847</v>
      </c>
      <c r="AF1606" s="47">
        <v>2.2069420000000002</v>
      </c>
      <c r="AG1606" s="36">
        <f>IF(ISBLANK(AF1607),"",Short0[[#This Row],[Adj Close]]/AF1607-1)</f>
        <v>-0.16379322757016246</v>
      </c>
      <c r="AH1606" s="40">
        <v>33847</v>
      </c>
      <c r="AI1606" s="42">
        <v>0.39376100000000003</v>
      </c>
      <c r="AJ1606" s="39">
        <f>IF(ISBLANK(AH1607),"",Short1[[#This Row],[Adj Close]]/AH1607-1)</f>
        <v>-0.99998836403664304</v>
      </c>
      <c r="AN1606" s="40">
        <v>33847</v>
      </c>
      <c r="AO1606" s="42">
        <v>5.8650609999999999</v>
      </c>
      <c r="AP1606" s="39">
        <f>IF(ISBLANK(AO1607),"",Short3[[#This Row],[Adj Close]]/AO1607-1)</f>
        <v>1.5789341510366706E-2</v>
      </c>
      <c r="AT1606" s="40">
        <v>33847</v>
      </c>
      <c r="AU1606" s="42">
        <v>15.605567000000001</v>
      </c>
      <c r="AV1606" s="39">
        <f>IF(ISBLANK(AU1607),"",Short5[[#This Row],[Adj Close]]/AU1607-1)</f>
        <v>5.0295798451218232E-2</v>
      </c>
    </row>
    <row r="1607" spans="1:48" x14ac:dyDescent="0.25">
      <c r="A1607" s="40">
        <v>33840</v>
      </c>
      <c r="B1607" s="42">
        <v>414.83999599999999</v>
      </c>
      <c r="C1607" s="39">
        <f>IF(ISBLANK(B1608), "", GSPC[[#This Row],[Adj Close]]/B1608-1)</f>
        <v>-2.4129202977563047E-5</v>
      </c>
      <c r="P1607" s="40">
        <v>33840</v>
      </c>
      <c r="Q1607" s="38">
        <v>2.0586E-2</v>
      </c>
      <c r="R1607" s="39">
        <f>IF(ISBLANK(Q1608),"",Long4[[#This Row],[Adj Close]]/Q1608-1)</f>
        <v>0</v>
      </c>
      <c r="AE1607" s="32">
        <v>33840</v>
      </c>
      <c r="AF1607" s="47">
        <v>2.63923</v>
      </c>
      <c r="AG1607" s="36">
        <f>IF(ISBLANK(AF1608),"",Short0[[#This Row],[Adj Close]]/AF1608-1)</f>
        <v>3.1111135420484048E-2</v>
      </c>
      <c r="AH1607" s="40">
        <v>33840</v>
      </c>
      <c r="AI1607" s="42">
        <v>0.38501099999999999</v>
      </c>
      <c r="AJ1607" s="39">
        <f>IF(ISBLANK(AH1608),"",Short1[[#This Row],[Adj Close]]/AH1608-1)</f>
        <v>-0.9999886202524163</v>
      </c>
      <c r="AN1607" s="40">
        <v>33840</v>
      </c>
      <c r="AO1607" s="42">
        <v>5.7738950000000004</v>
      </c>
      <c r="AP1607" s="39">
        <f>IF(ISBLANK(AO1608),"",Short3[[#This Row],[Adj Close]]/AO1608-1)</f>
        <v>-4.5226242832452135E-2</v>
      </c>
      <c r="AT1607" s="40">
        <v>33840</v>
      </c>
      <c r="AU1607" s="42">
        <v>14.858259</v>
      </c>
      <c r="AV1607" s="39">
        <f>IF(ISBLANK(AU1608),"",Short5[[#This Row],[Adj Close]]/AU1608-1)</f>
        <v>1.8072493062454953E-2</v>
      </c>
    </row>
    <row r="1608" spans="1:48" x14ac:dyDescent="0.25">
      <c r="A1608" s="40">
        <v>33833</v>
      </c>
      <c r="B1608" s="42">
        <v>414.85000600000001</v>
      </c>
      <c r="C1608" s="39">
        <f>IF(ISBLANK(B1609), "", GSPC[[#This Row],[Adj Close]]/B1609-1)</f>
        <v>-1.2050196355883891E-2</v>
      </c>
      <c r="P1608" s="40">
        <v>33833</v>
      </c>
      <c r="Q1608" s="38">
        <v>2.0586E-2</v>
      </c>
      <c r="R1608" s="39">
        <f>IF(ISBLANK(Q1609),"",Long4[[#This Row],[Adj Close]]/Q1609-1)</f>
        <v>0</v>
      </c>
      <c r="AE1608" s="32">
        <v>33833</v>
      </c>
      <c r="AF1608" s="47">
        <v>2.5595979999999998</v>
      </c>
      <c r="AG1608" s="36">
        <f>IF(ISBLANK(AF1609),"",Short0[[#This Row],[Adj Close]]/AF1609-1)</f>
        <v>-3.846084493497326E-2</v>
      </c>
      <c r="AH1608" s="40">
        <v>33833</v>
      </c>
      <c r="AI1608" s="42">
        <v>0.39084400000000002</v>
      </c>
      <c r="AJ1608" s="39">
        <f>IF(ISBLANK(AH1609),"",Short1[[#This Row],[Adj Close]]/AH1609-1)</f>
        <v>-0.99998844545615795</v>
      </c>
      <c r="AN1608" s="40">
        <v>33833</v>
      </c>
      <c r="AO1608" s="42">
        <v>6.047396</v>
      </c>
      <c r="AP1608" s="39">
        <f>IF(ISBLANK(AO1609),"",Short3[[#This Row],[Adj Close]]/AO1609-1)</f>
        <v>5.8510606642467433E-2</v>
      </c>
      <c r="AT1608" s="40">
        <v>33833</v>
      </c>
      <c r="AU1608" s="42">
        <v>14.5945</v>
      </c>
      <c r="AV1608" s="39">
        <f>IF(ISBLANK(AU1609),"",Short5[[#This Row],[Adj Close]]/AU1609-1)</f>
        <v>-2.9240323100109378E-2</v>
      </c>
    </row>
    <row r="1609" spans="1:48" x14ac:dyDescent="0.25">
      <c r="A1609" s="40">
        <v>33826</v>
      </c>
      <c r="B1609" s="42">
        <v>419.91000400000001</v>
      </c>
      <c r="C1609" s="39">
        <f>IF(ISBLANK(B1610), "", GSPC[[#This Row],[Adj Close]]/B1610-1)</f>
        <v>2.458935704032994E-3</v>
      </c>
      <c r="P1609" s="40">
        <v>33826</v>
      </c>
      <c r="Q1609" s="38">
        <v>2.0586E-2</v>
      </c>
      <c r="R1609" s="39">
        <f>IF(ISBLANK(Q1610),"",Long4[[#This Row],[Adj Close]]/Q1610-1)</f>
        <v>0</v>
      </c>
      <c r="AE1609" s="32">
        <v>33826</v>
      </c>
      <c r="AF1609" s="47">
        <v>2.6619799999999998</v>
      </c>
      <c r="AG1609" s="36">
        <f>IF(ISBLANK(AF1610),"",Short0[[#This Row],[Adj Close]]/AF1610-1)</f>
        <v>-1.9957381447823219E-2</v>
      </c>
      <c r="AH1609" s="40">
        <v>33826</v>
      </c>
      <c r="AI1609" s="42">
        <v>0.40251100000000001</v>
      </c>
      <c r="AJ1609" s="39">
        <f>IF(ISBLANK(AH1610),"",Short1[[#This Row],[Adj Close]]/AH1610-1)</f>
        <v>-0.99998809808096045</v>
      </c>
      <c r="AN1609" s="40">
        <v>33826</v>
      </c>
      <c r="AO1609" s="42">
        <v>5.7131179999999997</v>
      </c>
      <c r="AP1609" s="39">
        <f>IF(ISBLANK(AO1610),"",Short3[[#This Row],[Adj Close]]/AO1610-1)</f>
        <v>1.6216256598465373E-2</v>
      </c>
      <c r="AT1609" s="40">
        <v>33826</v>
      </c>
      <c r="AU1609" s="42">
        <v>15.034102000000001</v>
      </c>
      <c r="AV1609" s="39">
        <f>IF(ISBLANK(AU1610),"",Short5[[#This Row],[Adj Close]]/AU1610-1)</f>
        <v>1.48370135832252E-2</v>
      </c>
    </row>
    <row r="1610" spans="1:48" x14ac:dyDescent="0.25">
      <c r="A1610" s="40">
        <v>33819</v>
      </c>
      <c r="B1610" s="42">
        <v>418.88000499999998</v>
      </c>
      <c r="C1610" s="39">
        <f>IF(ISBLANK(B1611), "", GSPC[[#This Row],[Adj Close]]/B1611-1)</f>
        <v>-1.2564498981826211E-2</v>
      </c>
      <c r="P1610" s="40">
        <v>33819</v>
      </c>
      <c r="Q1610" s="38">
        <v>2.0586E-2</v>
      </c>
      <c r="R1610" s="39">
        <f>IF(ISBLANK(Q1611),"",Long4[[#This Row],[Adj Close]]/Q1611-1)</f>
        <v>0</v>
      </c>
      <c r="AE1610" s="32">
        <v>33819</v>
      </c>
      <c r="AF1610" s="47">
        <v>2.7161879999999998</v>
      </c>
      <c r="AG1610" s="36">
        <f>IF(ISBLANK(AF1611),"",Short0[[#This Row],[Adj Close]]/AF1611-1)</f>
        <v>-2.0491444137798243E-2</v>
      </c>
      <c r="AH1610" s="40">
        <v>33819</v>
      </c>
      <c r="AI1610" s="42">
        <v>0.41709499999999999</v>
      </c>
      <c r="AJ1610" s="39">
        <f>IF(ISBLANK(AH1611),"",Short1[[#This Row],[Adj Close]]/AH1611-1)</f>
        <v>-0.99998766429078434</v>
      </c>
      <c r="AN1610" s="40">
        <v>33819</v>
      </c>
      <c r="AO1610" s="42">
        <v>5.6219510000000001</v>
      </c>
      <c r="AP1610" s="39">
        <f>IF(ISBLANK(AO1611),"",Short3[[#This Row],[Adj Close]]/AO1611-1)</f>
        <v>6.3218357110963685E-2</v>
      </c>
      <c r="AT1610" s="40">
        <v>33819</v>
      </c>
      <c r="AU1610" s="42">
        <v>14.814302</v>
      </c>
      <c r="AV1610" s="39">
        <f>IF(ISBLANK(AU1611),"",Short5[[#This Row],[Adj Close]]/AU1611-1)</f>
        <v>-6.6481848880267425E-2</v>
      </c>
    </row>
    <row r="1611" spans="1:48" x14ac:dyDescent="0.25">
      <c r="A1611" s="40">
        <v>33812</v>
      </c>
      <c r="B1611" s="42">
        <v>424.209991</v>
      </c>
      <c r="C1611" s="39">
        <f>IF(ISBLANK(B1612), "", GSPC[[#This Row],[Adj Close]]/B1612-1)</f>
        <v>3.0636503440672813E-2</v>
      </c>
      <c r="P1611" s="40">
        <v>33812</v>
      </c>
      <c r="Q1611" s="38">
        <v>2.0586E-2</v>
      </c>
      <c r="R1611" s="39">
        <f>IF(ISBLANK(Q1612),"",Long4[[#This Row],[Adj Close]]/Q1612-1)</f>
        <v>0</v>
      </c>
      <c r="AE1611" s="32">
        <v>33812</v>
      </c>
      <c r="AF1611" s="47">
        <v>2.7730109999999999</v>
      </c>
      <c r="AG1611" s="36">
        <f>IF(ISBLANK(AF1612),"",Short0[[#This Row],[Adj Close]]/AF1612-1)</f>
        <v>3.389815341973601E-2</v>
      </c>
      <c r="AH1611" s="40">
        <v>33812</v>
      </c>
      <c r="AI1611" s="42">
        <v>0.420012</v>
      </c>
      <c r="AJ1611" s="39">
        <f>IF(ISBLANK(AH1612),"",Short1[[#This Row],[Adj Close]]/AH1612-1)</f>
        <v>-0.99998757544741901</v>
      </c>
      <c r="AN1611" s="40">
        <v>33812</v>
      </c>
      <c r="AO1611" s="42">
        <v>5.2876729999999998</v>
      </c>
      <c r="AP1611" s="39">
        <f>IF(ISBLANK(AO1612),"",Short3[[#This Row],[Adj Close]]/AO1612-1)</f>
        <v>4.819289527869719E-2</v>
      </c>
      <c r="AT1611" s="40">
        <v>33812</v>
      </c>
      <c r="AU1611" s="42">
        <v>15.869324000000001</v>
      </c>
      <c r="AV1611" s="39">
        <f>IF(ISBLANK(AU1612),"",Short5[[#This Row],[Adj Close]]/AU1612-1)</f>
        <v>0.15705094740771641</v>
      </c>
    </row>
    <row r="1612" spans="1:48" x14ac:dyDescent="0.25">
      <c r="A1612" s="40">
        <v>33805</v>
      </c>
      <c r="B1612" s="42">
        <v>411.60000600000001</v>
      </c>
      <c r="C1612" s="39">
        <f>IF(ISBLANK(B1613), "", GSPC[[#This Row],[Adj Close]]/B1613-1)</f>
        <v>-9.6722704594613962E-3</v>
      </c>
      <c r="P1612" s="40">
        <v>33805</v>
      </c>
      <c r="Q1612" s="38">
        <v>2.0586E-2</v>
      </c>
      <c r="R1612" s="39">
        <f>IF(ISBLANK(Q1613),"",Long4[[#This Row],[Adj Close]]/Q1613-1)</f>
        <v>0</v>
      </c>
      <c r="AE1612" s="32">
        <v>33805</v>
      </c>
      <c r="AF1612" s="47">
        <v>2.6820930000000001</v>
      </c>
      <c r="AG1612" s="36">
        <f>IF(ISBLANK(AF1613),"",Short0[[#This Row],[Adj Close]]/AF1613-1)</f>
        <v>4.4247784165127202E-2</v>
      </c>
      <c r="AH1612" s="40">
        <v>33805</v>
      </c>
      <c r="AI1612" s="42">
        <v>0.40542800000000001</v>
      </c>
      <c r="AJ1612" s="39">
        <f>IF(ISBLANK(AH1613),"",Short1[[#This Row],[Adj Close]]/AH1613-1)</f>
        <v>-0.9999880043789573</v>
      </c>
      <c r="AN1612" s="40">
        <v>33805</v>
      </c>
      <c r="AO1612" s="42">
        <v>5.0445609999999999</v>
      </c>
      <c r="AP1612" s="39">
        <f>IF(ISBLANK(AO1613),"",Short3[[#This Row],[Adj Close]]/AO1613-1)</f>
        <v>1.2194950663993342E-2</v>
      </c>
      <c r="AT1612" s="40">
        <v>33805</v>
      </c>
      <c r="AU1612" s="42">
        <v>13.71532</v>
      </c>
      <c r="AV1612" s="39">
        <f>IF(ISBLANK(AU1613),"",Short5[[#This Row],[Adj Close]]/AU1613-1)</f>
        <v>-9.5238040215789299E-3</v>
      </c>
    </row>
    <row r="1613" spans="1:48" x14ac:dyDescent="0.25">
      <c r="A1613" s="40">
        <v>33798</v>
      </c>
      <c r="B1613" s="42">
        <v>415.61999500000002</v>
      </c>
      <c r="C1613" s="39">
        <f>IF(ISBLANK(B1614), "", GSPC[[#This Row],[Adj Close]]/B1614-1)</f>
        <v>2.4118470215117593E-3</v>
      </c>
      <c r="P1613" s="40">
        <v>33798</v>
      </c>
      <c r="Q1613" s="38">
        <v>2.0586E-2</v>
      </c>
      <c r="R1613" s="39">
        <f>IF(ISBLANK(Q1614),"",Long4[[#This Row],[Adj Close]]/Q1614-1)</f>
        <v>0</v>
      </c>
      <c r="AE1613" s="32">
        <v>33798</v>
      </c>
      <c r="AF1613" s="47">
        <v>2.5684450000000001</v>
      </c>
      <c r="AG1613" s="36">
        <f>IF(ISBLANK(AF1614),"",Short0[[#This Row],[Adj Close]]/AF1614-1)</f>
        <v>2.2624432587559973E-2</v>
      </c>
      <c r="AH1613" s="40">
        <v>33798</v>
      </c>
      <c r="AI1613" s="42">
        <v>0.40834399999999998</v>
      </c>
      <c r="AJ1613" s="39">
        <f>IF(ISBLANK(AH1614),"",Short1[[#This Row],[Adj Close]]/AH1614-1)</f>
        <v>-0.99998791559882805</v>
      </c>
      <c r="AN1613" s="40">
        <v>33798</v>
      </c>
      <c r="AO1613" s="42">
        <v>4.983784</v>
      </c>
      <c r="AP1613" s="39">
        <f>IF(ISBLANK(AO1614),"",Short3[[#This Row],[Adj Close]]/AO1614-1)</f>
        <v>3.0584141812524113E-3</v>
      </c>
      <c r="AT1613" s="40">
        <v>33798</v>
      </c>
      <c r="AU1613" s="42">
        <v>13.847198000000001</v>
      </c>
      <c r="AV1613" s="39">
        <f>IF(ISBLANK(AU1614),"",Short5[[#This Row],[Adj Close]]/AU1614-1)</f>
        <v>-9.7420780039694121E-2</v>
      </c>
    </row>
    <row r="1614" spans="1:48" x14ac:dyDescent="0.25">
      <c r="A1614" s="40">
        <v>33791</v>
      </c>
      <c r="B1614" s="42">
        <v>414.61999500000002</v>
      </c>
      <c r="C1614" s="39">
        <f>IF(ISBLANK(B1615), "", GSPC[[#This Row],[Adj Close]]/B1615-1)</f>
        <v>6.9213543389146093E-3</v>
      </c>
      <c r="P1614" s="40">
        <v>33791</v>
      </c>
      <c r="Q1614" s="38">
        <v>2.0586E-2</v>
      </c>
      <c r="R1614" s="39">
        <f>IF(ISBLANK(Q1615),"",Long4[[#This Row],[Adj Close]]/Q1615-1)</f>
        <v>0</v>
      </c>
      <c r="AE1614" s="32">
        <v>33791</v>
      </c>
      <c r="AF1614" s="47">
        <v>2.5116209999999999</v>
      </c>
      <c r="AG1614" s="36">
        <f>IF(ISBLANK(AF1615),"",Short0[[#This Row],[Adj Close]]/AF1615-1)</f>
        <v>7.8049329057684691E-2</v>
      </c>
      <c r="AH1614" s="40">
        <v>33791</v>
      </c>
      <c r="AI1614" s="42">
        <v>0.41126099999999999</v>
      </c>
      <c r="AJ1614" s="39">
        <f>IF(ISBLANK(AH1615),"",Short1[[#This Row],[Adj Close]]/AH1615-1)</f>
        <v>-0.99998782675230879</v>
      </c>
      <c r="AN1614" s="40">
        <v>33791</v>
      </c>
      <c r="AO1614" s="42">
        <v>4.9685879999999996</v>
      </c>
      <c r="AP1614" s="39">
        <f>IF(ISBLANK(AO1615),"",Short3[[#This Row],[Adj Close]]/AO1615-1)</f>
        <v>2.8301646640130018E-2</v>
      </c>
      <c r="AT1614" s="40">
        <v>33791</v>
      </c>
      <c r="AU1614" s="42">
        <v>15.341809</v>
      </c>
      <c r="AV1614" s="39">
        <f>IF(ISBLANK(AU1615),"",Short5[[#This Row],[Adj Close]]/AU1615-1)</f>
        <v>2.3460703809773387E-2</v>
      </c>
    </row>
    <row r="1615" spans="1:48" x14ac:dyDescent="0.25">
      <c r="A1615" s="40">
        <v>33784</v>
      </c>
      <c r="B1615" s="42">
        <v>411.76998900000001</v>
      </c>
      <c r="C1615" s="39">
        <f>IF(ISBLANK(B1616), "", GSPC[[#This Row],[Adj Close]]/B1616-1)</f>
        <v>2.0622076471768613E-2</v>
      </c>
      <c r="P1615" s="40">
        <v>33784</v>
      </c>
      <c r="Q1615" s="38">
        <v>2.0586E-2</v>
      </c>
      <c r="R1615" s="39">
        <f>IF(ISBLANK(Q1616),"",Long4[[#This Row],[Adj Close]]/Q1616-1)</f>
        <v>0</v>
      </c>
      <c r="AE1615" s="32">
        <v>33784</v>
      </c>
      <c r="AF1615" s="47">
        <v>2.3297829999999999</v>
      </c>
      <c r="AG1615" s="36">
        <f>IF(ISBLANK(AF1616),"",Short0[[#This Row],[Adj Close]]/AF1616-1)</f>
        <v>0.18497083072666332</v>
      </c>
      <c r="AH1615" s="40">
        <v>33784</v>
      </c>
      <c r="AI1615" s="42">
        <v>0.40834399999999998</v>
      </c>
      <c r="AJ1615" s="39">
        <f>IF(ISBLANK(AH1616),"",Short1[[#This Row],[Adj Close]]/AH1616-1)</f>
        <v>-0.99998791059004644</v>
      </c>
      <c r="AN1615" s="40">
        <v>33784</v>
      </c>
      <c r="AO1615" s="42">
        <v>4.8318390000000004</v>
      </c>
      <c r="AP1615" s="39">
        <f>IF(ISBLANK(AO1616),"",Short3[[#This Row],[Adj Close]]/AO1616-1)</f>
        <v>4.7453705209131503E-2</v>
      </c>
      <c r="AT1615" s="40">
        <v>33784</v>
      </c>
      <c r="AU1615" s="42">
        <v>14.990130000000001</v>
      </c>
      <c r="AV1615" s="39">
        <f>IF(ISBLANK(AU1616),"",Short5[[#This Row],[Adj Close]]/AU1616-1)</f>
        <v>-2.9248171922739985E-3</v>
      </c>
    </row>
    <row r="1616" spans="1:48" x14ac:dyDescent="0.25">
      <c r="A1616" s="40">
        <v>33777</v>
      </c>
      <c r="B1616" s="42">
        <v>403.45001200000002</v>
      </c>
      <c r="C1616" s="39">
        <f>IF(ISBLANK(B1617), "", GSPC[[#This Row],[Adj Close]]/B1617-1)</f>
        <v>-5.4500208812879869E-4</v>
      </c>
      <c r="P1616" s="40">
        <v>33777</v>
      </c>
      <c r="Q1616" s="38">
        <v>2.0586E-2</v>
      </c>
      <c r="R1616" s="39">
        <f>IF(ISBLANK(Q1617),"",Long4[[#This Row],[Adj Close]]/Q1617-1)</f>
        <v>0</v>
      </c>
      <c r="AE1616" s="32">
        <v>33777</v>
      </c>
      <c r="AF1616" s="47">
        <v>1.96611</v>
      </c>
      <c r="AG1616" s="36">
        <f>IF(ISBLANK(AF1617),"",Short0[[#This Row],[Adj Close]]/AF1617-1)</f>
        <v>3.5928260449196836E-2</v>
      </c>
      <c r="AH1616" s="40">
        <v>33777</v>
      </c>
      <c r="AI1616" s="42">
        <v>0.40542800000000001</v>
      </c>
      <c r="AJ1616" s="39">
        <f>IF(ISBLANK(AH1617),"",Short1[[#This Row],[Adj Close]]/AH1617-1)</f>
        <v>-0.99998799443292863</v>
      </c>
      <c r="AN1616" s="40">
        <v>33777</v>
      </c>
      <c r="AO1616" s="42">
        <v>4.6129379999999998</v>
      </c>
      <c r="AP1616" s="39">
        <f>IF(ISBLANK(AO1617),"",Short3[[#This Row],[Adj Close]]/AO1617-1)</f>
        <v>3.0508188327511787E-2</v>
      </c>
      <c r="AT1616" s="40">
        <v>33777</v>
      </c>
      <c r="AU1616" s="42">
        <v>15.034102000000001</v>
      </c>
      <c r="AV1616" s="39">
        <f>IF(ISBLANK(AU1617),"",Short5[[#This Row],[Adj Close]]/AU1617-1)</f>
        <v>-3.6619303867651887E-2</v>
      </c>
    </row>
    <row r="1617" spans="1:48" x14ac:dyDescent="0.25">
      <c r="A1617" s="40">
        <v>33770</v>
      </c>
      <c r="B1617" s="42">
        <v>403.67001299999998</v>
      </c>
      <c r="C1617" s="39">
        <f>IF(ISBLANK(B1618), "", GSPC[[#This Row],[Adj Close]]/B1618-1)</f>
        <v>-1.4862350769661581E-2</v>
      </c>
      <c r="P1617" s="40">
        <v>33770</v>
      </c>
      <c r="Q1617" s="38">
        <v>2.0586E-2</v>
      </c>
      <c r="R1617" s="39">
        <f>IF(ISBLANK(Q1618),"",Long4[[#This Row],[Adj Close]]/Q1618-1)</f>
        <v>0</v>
      </c>
      <c r="AE1617" s="32">
        <v>33770</v>
      </c>
      <c r="AF1617" s="47">
        <v>1.897921</v>
      </c>
      <c r="AG1617" s="36">
        <f>IF(ISBLANK(AF1618),"",Short0[[#This Row],[Adj Close]]/AF1618-1)</f>
        <v>-3.4682189704543509E-2</v>
      </c>
      <c r="AH1617" s="40">
        <v>33770</v>
      </c>
      <c r="AI1617" s="42">
        <v>0.34125899999999998</v>
      </c>
      <c r="AJ1617" s="39">
        <f>IF(ISBLANK(AH1618),"",Short1[[#This Row],[Adj Close]]/AH1618-1)</f>
        <v>-0.99998989251547554</v>
      </c>
      <c r="AN1617" s="40">
        <v>33770</v>
      </c>
      <c r="AO1617" s="42">
        <v>4.4763719999999996</v>
      </c>
      <c r="AP1617" s="39">
        <f>IF(ISBLANK(AO1618),"",Short3[[#This Row],[Adj Close]]/AO1618-1)</f>
        <v>-1.6666296885424314E-2</v>
      </c>
      <c r="AT1617" s="40">
        <v>33770</v>
      </c>
      <c r="AU1617" s="42">
        <v>15.605567000000001</v>
      </c>
      <c r="AV1617" s="39">
        <f>IF(ISBLANK(AU1618),"",Short5[[#This Row],[Adj Close]]/AU1618-1)</f>
        <v>-9.6059204609658333E-2</v>
      </c>
    </row>
    <row r="1618" spans="1:48" x14ac:dyDescent="0.25">
      <c r="A1618" s="40">
        <v>33763</v>
      </c>
      <c r="B1618" s="42">
        <v>409.76001000000002</v>
      </c>
      <c r="C1618" s="39">
        <f>IF(ISBLANK(B1619), "", GSPC[[#This Row],[Adj Close]]/B1619-1)</f>
        <v>-8.9968097635557687E-3</v>
      </c>
      <c r="P1618" s="40">
        <v>33763</v>
      </c>
      <c r="Q1618" s="38">
        <v>2.0586E-2</v>
      </c>
      <c r="R1618" s="39">
        <f>IF(ISBLANK(Q1619),"",Long4[[#This Row],[Adj Close]]/Q1619-1)</f>
        <v>0</v>
      </c>
      <c r="AE1618" s="32">
        <v>33763</v>
      </c>
      <c r="AF1618" s="47">
        <v>1.96611</v>
      </c>
      <c r="AG1618" s="36">
        <f>IF(ISBLANK(AF1619),"",Short0[[#This Row],[Adj Close]]/AF1619-1)</f>
        <v>-5.9783159678718278E-2</v>
      </c>
      <c r="AH1618" s="40">
        <v>33763</v>
      </c>
      <c r="AI1618" s="42">
        <v>0.39376100000000003</v>
      </c>
      <c r="AJ1618" s="39">
        <f>IF(ISBLANK(AH1619),"",Short1[[#This Row],[Adj Close]]/AH1619-1)</f>
        <v>-0.9999883350811708</v>
      </c>
      <c r="AN1618" s="40">
        <v>33763</v>
      </c>
      <c r="AO1618" s="42">
        <v>4.5522410000000004</v>
      </c>
      <c r="AP1618" s="39">
        <f>IF(ISBLANK(AO1619),"",Short3[[#This Row],[Adj Close]]/AO1619-1)</f>
        <v>6.7117938048484316E-3</v>
      </c>
      <c r="AT1618" s="40">
        <v>33763</v>
      </c>
      <c r="AU1618" s="42">
        <v>17.263926000000001</v>
      </c>
      <c r="AV1618" s="39">
        <f>IF(ISBLANK(AU1619),"",Short5[[#This Row],[Adj Close]]/AU1619-1)</f>
        <v>6.7567729683568611E-2</v>
      </c>
    </row>
    <row r="1619" spans="1:48" x14ac:dyDescent="0.25">
      <c r="A1619" s="40">
        <v>33756</v>
      </c>
      <c r="B1619" s="42">
        <v>413.48001099999999</v>
      </c>
      <c r="C1619" s="39">
        <f>IF(ISBLANK(B1620), "", GSPC[[#This Row],[Adj Close]]/B1620-1)</f>
        <v>-4.5022149343607598E-3</v>
      </c>
      <c r="P1619" s="40">
        <v>33756</v>
      </c>
      <c r="Q1619" s="38">
        <v>2.0586E-2</v>
      </c>
      <c r="R1619" s="39">
        <f>IF(ISBLANK(Q1620),"",Long4[[#This Row],[Adj Close]]/Q1620-1)</f>
        <v>0</v>
      </c>
      <c r="AE1619" s="32">
        <v>33756</v>
      </c>
      <c r="AF1619" s="47">
        <v>2.0911240000000002</v>
      </c>
      <c r="AG1619" s="36">
        <f>IF(ISBLANK(AF1620),"",Short0[[#This Row],[Adj Close]]/AF1620-1)</f>
        <v>5.1428445008927293E-2</v>
      </c>
      <c r="AH1619" s="40">
        <v>33756</v>
      </c>
      <c r="AI1619" s="42">
        <v>0.42876199999999998</v>
      </c>
      <c r="AJ1619" s="39">
        <f>IF(ISBLANK(AH1620),"",Short1[[#This Row],[Adj Close]]/AH1620-1)</f>
        <v>-0.99998729556431298</v>
      </c>
      <c r="AN1619" s="40">
        <v>33756</v>
      </c>
      <c r="AO1619" s="42">
        <v>4.5218910000000001</v>
      </c>
      <c r="AP1619" s="39">
        <f>IF(ISBLANK(AO1620),"",Short3[[#This Row],[Adj Close]]/AO1620-1)</f>
        <v>6.4285124197442256E-2</v>
      </c>
      <c r="AT1619" s="40">
        <v>33756</v>
      </c>
      <c r="AU1619" s="42">
        <v>16.17127</v>
      </c>
      <c r="AV1619" s="39">
        <f>IF(ISBLANK(AU1620),"",Short5[[#This Row],[Adj Close]]/AU1620-1)</f>
        <v>5.4341405935438569E-3</v>
      </c>
    </row>
    <row r="1620" spans="1:48" x14ac:dyDescent="0.25">
      <c r="A1620" s="40">
        <v>33749</v>
      </c>
      <c r="B1620" s="42">
        <v>415.35000600000001</v>
      </c>
      <c r="C1620" s="39">
        <f>IF(ISBLANK(B1621), "", GSPC[[#This Row],[Adj Close]]/B1621-1)</f>
        <v>3.2124463439855422E-3</v>
      </c>
      <c r="P1620" s="40">
        <v>33749</v>
      </c>
      <c r="Q1620" s="38">
        <v>2.0586E-2</v>
      </c>
      <c r="R1620" s="39">
        <f>IF(ISBLANK(Q1621),"",Long4[[#This Row],[Adj Close]]/Q1621-1)</f>
        <v>0</v>
      </c>
      <c r="AE1620" s="32">
        <v>33749</v>
      </c>
      <c r="AF1620" s="47">
        <v>1.9888410000000001</v>
      </c>
      <c r="AG1620" s="36">
        <f>IF(ISBLANK(AF1621),"",Short0[[#This Row],[Adj Close]]/AF1621-1)</f>
        <v>2.3392748716154266E-2</v>
      </c>
      <c r="AH1620" s="40">
        <v>33749</v>
      </c>
      <c r="AI1620" s="42">
        <v>0.36751</v>
      </c>
      <c r="AJ1620" s="39">
        <f>IF(ISBLANK(AH1621),"",Short1[[#This Row],[Adj Close]]/AH1621-1)</f>
        <v>-0.99998910823306264</v>
      </c>
      <c r="AN1620" s="40">
        <v>33749</v>
      </c>
      <c r="AO1620" s="42">
        <v>4.2487589999999997</v>
      </c>
      <c r="AP1620" s="39">
        <f>IF(ISBLANK(AO1621),"",Short3[[#This Row],[Adj Close]]/AO1621-1)</f>
        <v>3.5846704788826678E-3</v>
      </c>
      <c r="AT1620" s="40">
        <v>33749</v>
      </c>
      <c r="AU1620" s="42">
        <v>16.083867999999999</v>
      </c>
      <c r="AV1620" s="39">
        <f>IF(ISBLANK(AU1621),"",Short5[[#This Row],[Adj Close]]/AU1621-1)</f>
        <v>-5.3984274035784208E-2</v>
      </c>
    </row>
    <row r="1621" spans="1:48" x14ac:dyDescent="0.25">
      <c r="A1621" s="40">
        <v>33742</v>
      </c>
      <c r="B1621" s="42">
        <v>414.01998900000001</v>
      </c>
      <c r="C1621" s="39">
        <f>IF(ISBLANK(B1622), "", GSPC[[#This Row],[Adj Close]]/B1622-1)</f>
        <v>9.5832452347850428E-3</v>
      </c>
      <c r="P1621" s="40">
        <v>33742</v>
      </c>
      <c r="Q1621" s="38">
        <v>2.0586E-2</v>
      </c>
      <c r="R1621" s="39">
        <f>IF(ISBLANK(Q1622),"",Long4[[#This Row],[Adj Close]]/Q1622-1)</f>
        <v>0</v>
      </c>
      <c r="AE1621" s="32">
        <v>33742</v>
      </c>
      <c r="AF1621" s="47">
        <v>1.9433800000000001</v>
      </c>
      <c r="AG1621" s="36">
        <f>IF(ISBLANK(AF1622),"",Short0[[#This Row],[Adj Close]]/AF1622-1)</f>
        <v>9.6152652982949061E-2</v>
      </c>
      <c r="AH1621" s="40">
        <v>33742</v>
      </c>
      <c r="AI1621" s="42">
        <v>0.37334400000000001</v>
      </c>
      <c r="AJ1621" s="39">
        <f>IF(ISBLANK(AH1622),"",Short1[[#This Row],[Adj Close]]/AH1622-1)</f>
        <v>-0.99998893303690528</v>
      </c>
      <c r="AN1621" s="40">
        <v>33742</v>
      </c>
      <c r="AO1621" s="42">
        <v>4.2335830000000003</v>
      </c>
      <c r="AP1621" s="39">
        <f>IF(ISBLANK(AO1622),"",Short3[[#This Row],[Adj Close]]/AO1622-1)</f>
        <v>1.4544839318755054E-2</v>
      </c>
      <c r="AT1621" s="40">
        <v>33742</v>
      </c>
      <c r="AU1621" s="42">
        <v>17.001691999999998</v>
      </c>
      <c r="AV1621" s="39">
        <f>IF(ISBLANK(AU1622),"",Short5[[#This Row],[Adj Close]]/AU1622-1)</f>
        <v>-2.0151235555657121E-2</v>
      </c>
    </row>
    <row r="1622" spans="1:48" x14ac:dyDescent="0.25">
      <c r="A1622" s="40">
        <v>33735</v>
      </c>
      <c r="B1622" s="42">
        <v>410.08999599999999</v>
      </c>
      <c r="C1622" s="39">
        <f>IF(ISBLANK(B1623), "", GSPC[[#This Row],[Adj Close]]/B1623-1)</f>
        <v>-1.4325182482639587E-2</v>
      </c>
      <c r="P1622" s="40">
        <v>33735</v>
      </c>
      <c r="Q1622" s="38">
        <v>2.0586E-2</v>
      </c>
      <c r="R1622" s="39">
        <f>IF(ISBLANK(Q1623),"",Long4[[#This Row],[Adj Close]]/Q1623-1)</f>
        <v>0</v>
      </c>
      <c r="AE1622" s="32">
        <v>33735</v>
      </c>
      <c r="AF1622" s="47">
        <v>1.77291</v>
      </c>
      <c r="AG1622" s="36">
        <f>IF(ISBLANK(AF1623),"",Short0[[#This Row],[Adj Close]]/AF1623-1)</f>
        <v>-9.8265102156034012E-2</v>
      </c>
      <c r="AH1622" s="40">
        <v>33735</v>
      </c>
      <c r="AI1622" s="42">
        <v>0.40251100000000001</v>
      </c>
      <c r="AJ1622" s="39">
        <f>IF(ISBLANK(AH1623),"",Short1[[#This Row],[Adj Close]]/AH1623-1)</f>
        <v>-0.99998806596892786</v>
      </c>
      <c r="AN1622" s="40">
        <v>33735</v>
      </c>
      <c r="AO1622" s="42">
        <v>4.1728889999999996</v>
      </c>
      <c r="AP1622" s="39">
        <f>IF(ISBLANK(AO1623),"",Short3[[#This Row],[Adj Close]]/AO1623-1)</f>
        <v>-1.4336319850112966E-2</v>
      </c>
      <c r="AT1622" s="40">
        <v>33735</v>
      </c>
      <c r="AU1622" s="42">
        <v>17.351343</v>
      </c>
      <c r="AV1622" s="39">
        <f>IF(ISBLANK(AU1623),"",Short5[[#This Row],[Adj Close]]/AU1623-1)</f>
        <v>-5.0119432333003422E-3</v>
      </c>
    </row>
    <row r="1623" spans="1:48" x14ac:dyDescent="0.25">
      <c r="A1623" s="40">
        <v>33728</v>
      </c>
      <c r="B1623" s="42">
        <v>416.04998799999998</v>
      </c>
      <c r="C1623" s="39">
        <f>IF(ISBLANK(B1624), "", GSPC[[#This Row],[Adj Close]]/B1624-1)</f>
        <v>8.532686128360778E-3</v>
      </c>
      <c r="P1623" s="40">
        <v>33728</v>
      </c>
      <c r="Q1623" s="38">
        <v>2.0586E-2</v>
      </c>
      <c r="R1623" s="39">
        <f>IF(ISBLANK(Q1624),"",Long4[[#This Row],[Adj Close]]/Q1624-1)</f>
        <v>0</v>
      </c>
      <c r="AE1623" s="32">
        <v>33728</v>
      </c>
      <c r="AF1623" s="47">
        <v>1.96611</v>
      </c>
      <c r="AG1623" s="36">
        <f>IF(ISBLANK(AF1624),"",Short0[[#This Row],[Adj Close]]/AF1624-1)</f>
        <v>-4.3969165375814523E-3</v>
      </c>
      <c r="AH1623" s="40">
        <v>33728</v>
      </c>
      <c r="AI1623" s="42">
        <v>0.43459500000000001</v>
      </c>
      <c r="AJ1623" s="39">
        <f>IF(ISBLANK(AH1624),"",Short1[[#This Row],[Adj Close]]/AH1624-1)</f>
        <v>-0.99998711203700963</v>
      </c>
      <c r="AN1623" s="40">
        <v>33728</v>
      </c>
      <c r="AO1623" s="42">
        <v>4.2335830000000003</v>
      </c>
      <c r="AP1623" s="39">
        <f>IF(ISBLANK(AO1624),"",Short3[[#This Row],[Adj Close]]/AO1624-1)</f>
        <v>3.5968528426586488E-3</v>
      </c>
      <c r="AT1623" s="40">
        <v>33728</v>
      </c>
      <c r="AU1623" s="42">
        <v>17.438745000000001</v>
      </c>
      <c r="AV1623" s="39">
        <f>IF(ISBLANK(AU1624),"",Short5[[#This Row],[Adj Close]]/AU1624-1)</f>
        <v>2.511921494908087E-3</v>
      </c>
    </row>
    <row r="1624" spans="1:48" x14ac:dyDescent="0.25">
      <c r="A1624" s="40">
        <v>33721</v>
      </c>
      <c r="B1624" s="42">
        <v>412.52999899999998</v>
      </c>
      <c r="C1624" s="39">
        <f>IF(ISBLANK(B1625), "", GSPC[[#This Row],[Adj Close]]/B1625-1)</f>
        <v>8.5815121372954106E-3</v>
      </c>
      <c r="P1624" s="40">
        <v>33721</v>
      </c>
      <c r="Q1624" s="38">
        <v>2.0586E-2</v>
      </c>
      <c r="R1624" s="39">
        <f>IF(ISBLANK(Q1625),"",Long4[[#This Row],[Adj Close]]/Q1625-1)</f>
        <v>0</v>
      </c>
      <c r="AE1624" s="32">
        <v>33721</v>
      </c>
      <c r="AF1624" s="47">
        <v>1.974793</v>
      </c>
      <c r="AG1624" s="36">
        <f>IF(ISBLANK(AF1625),"",Short0[[#This Row],[Adj Close]]/AF1625-1)</f>
        <v>-5.9460249814491828E-2</v>
      </c>
      <c r="AH1624" s="40">
        <v>33721</v>
      </c>
      <c r="AI1624" s="42">
        <v>0.42584499999999997</v>
      </c>
      <c r="AJ1624" s="39">
        <f>IF(ISBLANK(AH1625),"",Short1[[#This Row],[Adj Close]]/AH1625-1)</f>
        <v>-0.99998736889719408</v>
      </c>
      <c r="AN1624" s="40">
        <v>33721</v>
      </c>
      <c r="AO1624" s="42">
        <v>4.2184100000000004</v>
      </c>
      <c r="AP1624" s="39">
        <f>IF(ISBLANK(AO1625),"",Short3[[#This Row],[Adj Close]]/AO1625-1)</f>
        <v>2.5830019609979438E-2</v>
      </c>
      <c r="AT1624" s="40">
        <v>33721</v>
      </c>
      <c r="AU1624" s="42">
        <v>17.395050000000001</v>
      </c>
      <c r="AV1624" s="39">
        <f>IF(ISBLANK(AU1625),"",Short5[[#This Row],[Adj Close]]/AU1625-1)</f>
        <v>3.3766723706416757E-2</v>
      </c>
    </row>
    <row r="1625" spans="1:48" x14ac:dyDescent="0.25">
      <c r="A1625" s="40">
        <v>33714</v>
      </c>
      <c r="B1625" s="42">
        <v>409.01998900000001</v>
      </c>
      <c r="C1625" s="39">
        <f>IF(ISBLANK(B1626), "", GSPC[[#This Row],[Adj Close]]/B1626-1)</f>
        <v>-1.6873425267135755E-2</v>
      </c>
      <c r="P1625" s="40">
        <v>33714</v>
      </c>
      <c r="Q1625" s="38">
        <v>2.0586E-2</v>
      </c>
      <c r="R1625" s="39">
        <f>IF(ISBLANK(Q1626),"",Long4[[#This Row],[Adj Close]]/Q1626-1)</f>
        <v>0</v>
      </c>
      <c r="AE1625" s="32">
        <v>33714</v>
      </c>
      <c r="AF1625" s="47">
        <v>2.0996380000000001</v>
      </c>
      <c r="AG1625" s="36">
        <f>IF(ISBLANK(AF1626),"",Short0[[#This Row],[Adj Close]]/AF1626-1)</f>
        <v>-8.4158132965653887E-2</v>
      </c>
      <c r="AH1625" s="40">
        <v>33714</v>
      </c>
      <c r="AI1625" s="42">
        <v>0.46376299999999998</v>
      </c>
      <c r="AJ1625" s="39">
        <f>IF(ISBLANK(AH1626),"",Short1[[#This Row],[Adj Close]]/AH1626-1)</f>
        <v>-0.99998624134452785</v>
      </c>
      <c r="AN1625" s="40">
        <v>33714</v>
      </c>
      <c r="AO1625" s="42">
        <v>4.1121920000000003</v>
      </c>
      <c r="AP1625" s="39">
        <f>IF(ISBLANK(AO1626),"",Short3[[#This Row],[Adj Close]]/AO1626-1)</f>
        <v>-5.9027264510371324E-2</v>
      </c>
      <c r="AT1625" s="40">
        <v>33714</v>
      </c>
      <c r="AU1625" s="42">
        <v>16.826861999999998</v>
      </c>
      <c r="AV1625" s="39">
        <f>IF(ISBLANK(AU1626),"",Short5[[#This Row],[Adj Close]]/AU1626-1)</f>
        <v>-5.4053736507141181E-2</v>
      </c>
    </row>
    <row r="1626" spans="1:48" x14ac:dyDescent="0.25">
      <c r="A1626" s="40">
        <v>33707</v>
      </c>
      <c r="B1626" s="42">
        <v>416.040009</v>
      </c>
      <c r="C1626" s="39">
        <f>IF(ISBLANK(B1627), "", GSPC[[#This Row],[Adj Close]]/B1627-1)</f>
        <v>2.9063295501818853E-2</v>
      </c>
      <c r="P1626" s="40">
        <v>33707</v>
      </c>
      <c r="Q1626" s="38">
        <v>2.0586E-2</v>
      </c>
      <c r="R1626" s="39">
        <f>IF(ISBLANK(Q1627),"",Long4[[#This Row],[Adj Close]]/Q1627-1)</f>
        <v>0</v>
      </c>
      <c r="AE1626" s="32">
        <v>33707</v>
      </c>
      <c r="AF1626" s="47">
        <v>2.2925770000000001</v>
      </c>
      <c r="AG1626" s="36">
        <f>IF(ISBLANK(AF1627),"",Short0[[#This Row],[Adj Close]]/AF1627-1)</f>
        <v>-2.4154607878691947E-2</v>
      </c>
      <c r="AH1626" s="40">
        <v>33707</v>
      </c>
      <c r="AI1626" s="42">
        <v>0.55709799999999998</v>
      </c>
      <c r="AJ1626" s="39">
        <f>IF(ISBLANK(AH1627),"",Short1[[#This Row],[Adj Close]]/AH1627-1)</f>
        <v>-0.99998346890207712</v>
      </c>
      <c r="AN1626" s="40">
        <v>33707</v>
      </c>
      <c r="AO1626" s="42">
        <v>4.3701499999999998</v>
      </c>
      <c r="AP1626" s="39">
        <f>IF(ISBLANK(AO1627),"",Short3[[#This Row],[Adj Close]]/AO1627-1)</f>
        <v>-2.0408428591794703E-2</v>
      </c>
      <c r="AT1626" s="40">
        <v>33707</v>
      </c>
      <c r="AU1626" s="42">
        <v>17.788391000000001</v>
      </c>
      <c r="AV1626" s="39">
        <f>IF(ISBLANK(AU1627),"",Short5[[#This Row],[Adj Close]]/AU1627-1)</f>
        <v>-2.4514771278276726E-3</v>
      </c>
    </row>
    <row r="1627" spans="1:48" x14ac:dyDescent="0.25">
      <c r="A1627" s="40">
        <v>33700</v>
      </c>
      <c r="B1627" s="42">
        <v>404.290009</v>
      </c>
      <c r="C1627" s="39">
        <f>IF(ISBLANK(B1628), "", GSPC[[#This Row],[Adj Close]]/B1628-1)</f>
        <v>6.8236112112647351E-3</v>
      </c>
      <c r="P1627" s="40">
        <v>33700</v>
      </c>
      <c r="Q1627" s="38">
        <v>2.0586E-2</v>
      </c>
      <c r="R1627" s="39">
        <f>IF(ISBLANK(Q1628),"",Long4[[#This Row],[Adj Close]]/Q1628-1)</f>
        <v>0</v>
      </c>
      <c r="AE1627" s="32">
        <v>33700</v>
      </c>
      <c r="AF1627" s="47">
        <v>2.3493240000000002</v>
      </c>
      <c r="AG1627" s="36">
        <f>IF(ISBLANK(AF1628),"",Short0[[#This Row],[Adj Close]]/AF1628-1)</f>
        <v>9.7566259094723495E-3</v>
      </c>
      <c r="AH1627" s="40">
        <v>33700</v>
      </c>
      <c r="AI1627" s="42">
        <v>0.56001500000000004</v>
      </c>
      <c r="AJ1627" s="39">
        <f>IF(ISBLANK(AH1628),"",Short1[[#This Row],[Adj Close]]/AH1628-1)</f>
        <v>-0.99998337889175792</v>
      </c>
      <c r="AN1627" s="40">
        <v>33700</v>
      </c>
      <c r="AO1627" s="42">
        <v>4.4611960000000002</v>
      </c>
      <c r="AP1627" s="39">
        <f>IF(ISBLANK(AO1628),"",Short3[[#This Row],[Adj Close]]/AO1628-1)</f>
        <v>-6.7566965836246551E-3</v>
      </c>
      <c r="AT1627" s="40">
        <v>33700</v>
      </c>
      <c r="AU1627" s="42">
        <v>17.832106</v>
      </c>
      <c r="AV1627" s="39">
        <f>IF(ISBLANK(AU1628),"",Short5[[#This Row],[Adj Close]]/AU1628-1)</f>
        <v>-4.6728725155862572E-2</v>
      </c>
    </row>
    <row r="1628" spans="1:48" x14ac:dyDescent="0.25">
      <c r="A1628" s="40">
        <v>33693</v>
      </c>
      <c r="B1628" s="42">
        <v>401.54998799999998</v>
      </c>
      <c r="C1628" s="39">
        <f>IF(ISBLANK(B1629), "", GSPC[[#This Row],[Adj Close]]/B1629-1)</f>
        <v>-4.8327434944238634E-3</v>
      </c>
      <c r="P1628" s="40">
        <v>33693</v>
      </c>
      <c r="Q1628" s="38">
        <v>2.0586E-2</v>
      </c>
      <c r="R1628" s="39">
        <f>IF(ISBLANK(Q1629),"",Long4[[#This Row],[Adj Close]]/Q1629-1)</f>
        <v>0</v>
      </c>
      <c r="AE1628" s="32">
        <v>33693</v>
      </c>
      <c r="AF1628" s="47">
        <v>2.3266239999999998</v>
      </c>
      <c r="AG1628" s="36">
        <f>IF(ISBLANK(AF1629),"",Short0[[#This Row],[Adj Close]]/AF1629-1)</f>
        <v>-5.0926607678906E-2</v>
      </c>
      <c r="AH1628" s="40">
        <v>33693</v>
      </c>
      <c r="AI1628" s="42">
        <v>0.56293199999999999</v>
      </c>
      <c r="AJ1628" s="39">
        <f>IF(ISBLANK(AH1629),"",Short1[[#This Row],[Adj Close]]/AH1629-1)</f>
        <v>-0.9999832888440302</v>
      </c>
      <c r="AN1628" s="40">
        <v>33693</v>
      </c>
      <c r="AO1628" s="42">
        <v>4.4915440000000002</v>
      </c>
      <c r="AP1628" s="39">
        <f>IF(ISBLANK(AO1629),"",Short3[[#This Row],[Adj Close]]/AO1629-1)</f>
        <v>1.5055855209231916E-2</v>
      </c>
      <c r="AT1628" s="40">
        <v>33693</v>
      </c>
      <c r="AU1628" s="42">
        <v>18.706223999999999</v>
      </c>
      <c r="AV1628" s="39">
        <f>IF(ISBLANK(AU1629),"",Short5[[#This Row],[Adj Close]]/AU1629-1)</f>
        <v>1.1819912059373827E-2</v>
      </c>
    </row>
    <row r="1629" spans="1:48" x14ac:dyDescent="0.25">
      <c r="A1629" s="40">
        <v>33686</v>
      </c>
      <c r="B1629" s="42">
        <v>403.5</v>
      </c>
      <c r="C1629" s="39">
        <f>IF(ISBLANK(B1630), "", GSPC[[#This Row],[Adj Close]]/B1630-1)</f>
        <v>-1.8964231041990631E-2</v>
      </c>
      <c r="P1629" s="40">
        <v>33686</v>
      </c>
      <c r="Q1629" s="38">
        <v>2.0586E-2</v>
      </c>
      <c r="R1629" s="39">
        <f>IF(ISBLANK(Q1630),"",Long4[[#This Row],[Adj Close]]/Q1630-1)</f>
        <v>0</v>
      </c>
      <c r="AE1629" s="32">
        <v>33686</v>
      </c>
      <c r="AF1629" s="47">
        <v>2.4514689999999999</v>
      </c>
      <c r="AG1629" s="36">
        <f>IF(ISBLANK(AF1630),"",Short0[[#This Row],[Adj Close]]/AF1630-1)</f>
        <v>-2.2624057347555904E-2</v>
      </c>
      <c r="AH1629" s="40">
        <v>33686</v>
      </c>
      <c r="AI1629" s="42">
        <v>0.60960000000000003</v>
      </c>
      <c r="AJ1629" s="39">
        <f>IF(ISBLANK(AH1630),"",Short1[[#This Row],[Adj Close]]/AH1630-1)</f>
        <v>-0.99998189970010987</v>
      </c>
      <c r="AN1629" s="40">
        <v>33686</v>
      </c>
      <c r="AO1629" s="42">
        <v>4.4249229999999997</v>
      </c>
      <c r="AP1629" s="39">
        <f>IF(ISBLANK(AO1630),"",Short3[[#This Row],[Adj Close]]/AO1630-1)</f>
        <v>-2.3410741609407482E-2</v>
      </c>
      <c r="AT1629" s="40">
        <v>33686</v>
      </c>
      <c r="AU1629" s="42">
        <v>18.487701000000001</v>
      </c>
      <c r="AV1629" s="39">
        <f>IF(ISBLANK(AU1630),"",Short5[[#This Row],[Adj Close]]/AU1630-1)</f>
        <v>-7.4398014789945011E-2</v>
      </c>
    </row>
    <row r="1630" spans="1:48" x14ac:dyDescent="0.25">
      <c r="A1630" s="40">
        <v>33679</v>
      </c>
      <c r="B1630" s="42">
        <v>411.29998799999998</v>
      </c>
      <c r="C1630" s="39">
        <f>IF(ISBLANK(B1631), "", GSPC[[#This Row],[Adj Close]]/B1631-1)</f>
        <v>1.3453558185034131E-2</v>
      </c>
      <c r="P1630" s="40">
        <v>33679</v>
      </c>
      <c r="Q1630" s="38">
        <v>2.0586E-2</v>
      </c>
      <c r="R1630" s="39">
        <f>IF(ISBLANK(Q1631),"",Long4[[#This Row],[Adj Close]]/Q1631-1)</f>
        <v>0</v>
      </c>
      <c r="AE1630" s="32">
        <v>33679</v>
      </c>
      <c r="AF1630" s="47">
        <v>2.5082149999999999</v>
      </c>
      <c r="AG1630" s="36">
        <f>IF(ISBLANK(AF1631),"",Short0[[#This Row],[Adj Close]]/AF1631-1)</f>
        <v>0.1275511580234483</v>
      </c>
      <c r="AH1630" s="40">
        <v>33679</v>
      </c>
      <c r="AI1630" s="42">
        <v>0.65043399999999996</v>
      </c>
      <c r="AJ1630" s="39">
        <f>IF(ISBLANK(AH1631),"",Short1[[#This Row],[Adj Close]]/AH1631-1)</f>
        <v>-0.99998068323829892</v>
      </c>
      <c r="AN1630" s="40">
        <v>33679</v>
      </c>
      <c r="AO1630" s="42">
        <v>4.5309970000000002</v>
      </c>
      <c r="AP1630" s="39">
        <f>IF(ISBLANK(AO1631),"",Short3[[#This Row],[Adj Close]]/AO1631-1)</f>
        <v>6.7857171475208755E-2</v>
      </c>
      <c r="AT1630" s="40">
        <v>33679</v>
      </c>
      <c r="AU1630" s="42">
        <v>19.973704999999999</v>
      </c>
      <c r="AV1630" s="39">
        <f>IF(ISBLANK(AU1631),"",Short5[[#This Row],[Adj Close]]/AU1631-1)</f>
        <v>6.0352994357600664E-2</v>
      </c>
    </row>
    <row r="1631" spans="1:48" x14ac:dyDescent="0.25">
      <c r="A1631" s="40">
        <v>33672</v>
      </c>
      <c r="B1631" s="42">
        <v>405.83999599999999</v>
      </c>
      <c r="C1631" s="39">
        <f>IF(ISBLANK(B1632), "", GSPC[[#This Row],[Adj Close]]/B1632-1)</f>
        <v>3.4615616483950618E-3</v>
      </c>
      <c r="P1631" s="40">
        <v>33672</v>
      </c>
      <c r="Q1631" s="38">
        <v>2.0586E-2</v>
      </c>
      <c r="R1631" s="39">
        <f>IF(ISBLANK(Q1632),"",Long4[[#This Row],[Adj Close]]/Q1632-1)</f>
        <v>0</v>
      </c>
      <c r="AE1631" s="32">
        <v>33672</v>
      </c>
      <c r="AF1631" s="47">
        <v>2.2244799999999998</v>
      </c>
      <c r="AG1631" s="36">
        <f>IF(ISBLANK(AF1632),"",Short0[[#This Row],[Adj Close]]/AF1632-1)</f>
        <v>-5.0764145753479095E-3</v>
      </c>
      <c r="AH1631" s="40">
        <v>33672</v>
      </c>
      <c r="AI1631" s="42">
        <v>0.61834999999999996</v>
      </c>
      <c r="AJ1631" s="39">
        <f>IF(ISBLANK(AH1632),"",Short1[[#This Row],[Adj Close]]/AH1632-1)</f>
        <v>-0.9999816322590227</v>
      </c>
      <c r="AN1631" s="40">
        <v>33672</v>
      </c>
      <c r="AO1631" s="42">
        <v>4.243074</v>
      </c>
      <c r="AP1631" s="39">
        <f>IF(ISBLANK(AO1632),"",Short3[[#This Row],[Adj Close]]/AO1632-1)</f>
        <v>4.4775597540646528E-2</v>
      </c>
      <c r="AT1631" s="40">
        <v>33672</v>
      </c>
      <c r="AU1631" s="42">
        <v>18.836845</v>
      </c>
      <c r="AV1631" s="39">
        <f>IF(ISBLANK(AU1632),"",Short5[[#This Row],[Adj Close]]/AU1632-1)</f>
        <v>-0.11270550973102089</v>
      </c>
    </row>
    <row r="1632" spans="1:48" x14ac:dyDescent="0.25">
      <c r="A1632" s="40">
        <v>33665</v>
      </c>
      <c r="B1632" s="42">
        <v>404.44000199999999</v>
      </c>
      <c r="C1632" s="39">
        <f>IF(ISBLANK(B1633), "", GSPC[[#This Row],[Adj Close]]/B1633-1)</f>
        <v>-2.0014562054337937E-2</v>
      </c>
      <c r="P1632" s="40">
        <v>33665</v>
      </c>
      <c r="Q1632" s="38">
        <v>2.0586E-2</v>
      </c>
      <c r="R1632" s="39">
        <f>IF(ISBLANK(Q1633),"",Long4[[#This Row],[Adj Close]]/Q1633-1)</f>
        <v>0</v>
      </c>
      <c r="AE1632" s="32">
        <v>33665</v>
      </c>
      <c r="AF1632" s="47">
        <v>2.23583</v>
      </c>
      <c r="AG1632" s="36">
        <f>IF(ISBLANK(AF1633),"",Short0[[#This Row],[Adj Close]]/AF1633-1)</f>
        <v>-5.0507747487963384E-3</v>
      </c>
      <c r="AH1632" s="40">
        <v>33665</v>
      </c>
      <c r="AI1632" s="42">
        <v>0.57751600000000003</v>
      </c>
      <c r="AJ1632" s="39">
        <f>IF(ISBLANK(AH1633),"",Short1[[#This Row],[Adj Close]]/AH1633-1)</f>
        <v>-0.99998284164240303</v>
      </c>
      <c r="AN1632" s="40">
        <v>33665</v>
      </c>
      <c r="AO1632" s="42">
        <v>4.0612300000000001</v>
      </c>
      <c r="AP1632" s="39">
        <f>IF(ISBLANK(AO1633),"",Short3[[#This Row],[Adj Close]]/AO1633-1)</f>
        <v>-1.1069501488912392E-2</v>
      </c>
      <c r="AT1632" s="40">
        <v>33665</v>
      </c>
      <c r="AU1632" s="42">
        <v>21.22953</v>
      </c>
      <c r="AV1632" s="39">
        <f>IF(ISBLANK(AU1633),"",Short5[[#This Row],[Adj Close]]/AU1633-1)</f>
        <v>-3.1745803701841213E-2</v>
      </c>
    </row>
    <row r="1633" spans="1:48" x14ac:dyDescent="0.25">
      <c r="A1633" s="40">
        <v>33658</v>
      </c>
      <c r="B1633" s="42">
        <v>412.70001200000002</v>
      </c>
      <c r="C1633" s="39">
        <f>IF(ISBLANK(B1634), "", GSPC[[#This Row],[Adj Close]]/B1634-1)</f>
        <v>3.0868410704321114E-3</v>
      </c>
      <c r="P1633" s="40">
        <v>33658</v>
      </c>
      <c r="Q1633" s="38">
        <v>2.0586E-2</v>
      </c>
      <c r="R1633" s="39">
        <f>IF(ISBLANK(Q1634),"",Long4[[#This Row],[Adj Close]]/Q1634-1)</f>
        <v>0</v>
      </c>
      <c r="AE1633" s="32">
        <v>33658</v>
      </c>
      <c r="AF1633" s="47">
        <v>2.2471800000000002</v>
      </c>
      <c r="AG1633" s="36">
        <f>IF(ISBLANK(AF1634),"",Short0[[#This Row],[Adj Close]]/AF1634-1)</f>
        <v>-4.5783439490445832E-2</v>
      </c>
      <c r="AH1633" s="40">
        <v>33658</v>
      </c>
      <c r="AI1633" s="42">
        <v>0.51043099999999997</v>
      </c>
      <c r="AJ1633" s="39">
        <f>IF(ISBLANK(AH1634),"",Short1[[#This Row],[Adj Close]]/AH1634-1)</f>
        <v>-0.99998483162461738</v>
      </c>
      <c r="AN1633" s="40">
        <v>33658</v>
      </c>
      <c r="AO1633" s="42">
        <v>4.1066890000000003</v>
      </c>
      <c r="AP1633" s="39">
        <f>IF(ISBLANK(AO1634),"",Short3[[#This Row],[Adj Close]]/AO1634-1)</f>
        <v>4.6331777772568694E-2</v>
      </c>
      <c r="AT1633" s="40">
        <v>33658</v>
      </c>
      <c r="AU1633" s="42">
        <v>21.925574999999998</v>
      </c>
      <c r="AV1633" s="39">
        <f>IF(ISBLANK(AU1634),"",Short5[[#This Row],[Adj Close]]/AU1634-1)</f>
        <v>5.9880528000260114E-3</v>
      </c>
    </row>
    <row r="1634" spans="1:48" x14ac:dyDescent="0.25">
      <c r="A1634" s="40">
        <v>33651</v>
      </c>
      <c r="B1634" s="42">
        <v>411.42999300000002</v>
      </c>
      <c r="C1634" s="39">
        <f>IF(ISBLANK(B1635), "", GSPC[[#This Row],[Adj Close]]/B1635-1)</f>
        <v>-2.5456215380094127E-3</v>
      </c>
      <c r="P1634" s="40">
        <v>33651</v>
      </c>
      <c r="Q1634" s="38">
        <v>2.0586E-2</v>
      </c>
      <c r="R1634" s="39">
        <f>IF(ISBLANK(Q1635),"",Long4[[#This Row],[Adj Close]]/Q1635-1)</f>
        <v>0</v>
      </c>
      <c r="AE1634" s="32">
        <v>33651</v>
      </c>
      <c r="AF1634" s="47">
        <v>2.355</v>
      </c>
      <c r="AG1634" s="36">
        <f>IF(ISBLANK(AF1635),"",Short0[[#This Row],[Adj Close]]/AF1635-1)</f>
        <v>8.072982993304989E-2</v>
      </c>
      <c r="AH1634" s="40">
        <v>33651</v>
      </c>
      <c r="AI1634" s="42">
        <v>0.52793100000000004</v>
      </c>
      <c r="AJ1634" s="39">
        <f>IF(ISBLANK(AH1635),"",Short1[[#This Row],[Adj Close]]/AH1635-1)</f>
        <v>-0.99998430831649032</v>
      </c>
      <c r="AN1634" s="40">
        <v>33651</v>
      </c>
      <c r="AO1634" s="42">
        <v>3.9248440000000002</v>
      </c>
      <c r="AP1634" s="39">
        <f>IF(ISBLANK(AO1635),"",Short3[[#This Row],[Adj Close]]/AO1635-1)</f>
        <v>-4.7794142621603308E-2</v>
      </c>
      <c r="AT1634" s="40">
        <v>33651</v>
      </c>
      <c r="AU1634" s="42">
        <v>21.795065000000001</v>
      </c>
      <c r="AV1634" s="39">
        <f>IF(ISBLANK(AU1635),"",Short5[[#This Row],[Adj Close]]/AU1635-1)</f>
        <v>6.0241255820856487E-3</v>
      </c>
    </row>
    <row r="1635" spans="1:48" x14ac:dyDescent="0.25">
      <c r="A1635" s="40">
        <v>33644</v>
      </c>
      <c r="B1635" s="42">
        <v>412.48001099999999</v>
      </c>
      <c r="C1635" s="39">
        <f>IF(ISBLANK(B1636), "", GSPC[[#This Row],[Adj Close]]/B1636-1)</f>
        <v>3.381291234340722E-3</v>
      </c>
      <c r="P1635" s="40">
        <v>33644</v>
      </c>
      <c r="Q1635" s="38">
        <v>2.0586E-2</v>
      </c>
      <c r="R1635" s="39">
        <f>IF(ISBLANK(Q1636),"",Long4[[#This Row],[Adj Close]]/Q1636-1)</f>
        <v>0</v>
      </c>
      <c r="AE1635" s="32">
        <v>33644</v>
      </c>
      <c r="AF1635" s="47">
        <v>2.1790829999999999</v>
      </c>
      <c r="AG1635" s="36">
        <f>IF(ISBLANK(AF1636),"",Short0[[#This Row],[Adj Close]]/AF1636-1)</f>
        <v>0.10169317572828285</v>
      </c>
      <c r="AH1635" s="40">
        <v>33644</v>
      </c>
      <c r="AI1635" s="42">
        <v>0.55709799999999998</v>
      </c>
      <c r="AJ1635" s="39">
        <f>IF(ISBLANK(AH1636),"",Short1[[#This Row],[Adj Close]]/AH1636-1)</f>
        <v>-0.99998343794036326</v>
      </c>
      <c r="AN1635" s="40">
        <v>33644</v>
      </c>
      <c r="AO1635" s="42">
        <v>4.1218440000000003</v>
      </c>
      <c r="AP1635" s="39">
        <f>IF(ISBLANK(AO1636),"",Short3[[#This Row],[Adj Close]]/AO1636-1)</f>
        <v>-3.8868984396769557E-2</v>
      </c>
      <c r="AT1635" s="40">
        <v>33644</v>
      </c>
      <c r="AU1635" s="42">
        <v>21.664555</v>
      </c>
      <c r="AV1635" s="39">
        <f>IF(ISBLANK(AU1636),"",Short5[[#This Row],[Adj Close]]/AU1636-1)</f>
        <v>-3.9996682535876626E-3</v>
      </c>
    </row>
    <row r="1636" spans="1:48" x14ac:dyDescent="0.25">
      <c r="A1636" s="40">
        <v>33637</v>
      </c>
      <c r="B1636" s="42">
        <v>411.08999599999999</v>
      </c>
      <c r="C1636" s="39">
        <f>IF(ISBLANK(B1637), "", GSPC[[#This Row],[Adj Close]]/B1637-1)</f>
        <v>5.6509540722418095E-3</v>
      </c>
      <c r="P1636" s="40">
        <v>33637</v>
      </c>
      <c r="Q1636" s="38">
        <v>2.0586E-2</v>
      </c>
      <c r="R1636" s="39">
        <f>IF(ISBLANK(Q1637),"",Long4[[#This Row],[Adj Close]]/Q1637-1)</f>
        <v>0</v>
      </c>
      <c r="AE1636" s="32">
        <v>33637</v>
      </c>
      <c r="AF1636" s="47">
        <v>1.97794</v>
      </c>
      <c r="AG1636" s="36">
        <f>IF(ISBLANK(AF1637),"",Short0[[#This Row],[Adj Close]]/AF1637-1)</f>
        <v>-7.1808882561021581E-2</v>
      </c>
      <c r="AH1636" s="40">
        <v>33637</v>
      </c>
      <c r="AI1636" s="42">
        <v>0.54834799999999995</v>
      </c>
      <c r="AJ1636" s="39">
        <f>IF(ISBLANK(AH1637),"",Short1[[#This Row],[Adj Close]]/AH1637-1)</f>
        <v>-0.99998369467737136</v>
      </c>
      <c r="AN1636" s="40">
        <v>33637</v>
      </c>
      <c r="AO1636" s="42">
        <v>4.2885350000000004</v>
      </c>
      <c r="AP1636" s="39">
        <f>IF(ISBLANK(AO1637),"",Short3[[#This Row],[Adj Close]]/AO1637-1)</f>
        <v>4.4280441007341853E-2</v>
      </c>
      <c r="AT1636" s="40">
        <v>33637</v>
      </c>
      <c r="AU1636" s="42">
        <v>21.751553999999999</v>
      </c>
      <c r="AV1636" s="39">
        <f>IF(ISBLANK(AU1637),"",Short5[[#This Row],[Adj Close]]/AU1637-1)</f>
        <v>-5.9645634090119692E-3</v>
      </c>
    </row>
    <row r="1637" spans="1:48" x14ac:dyDescent="0.25">
      <c r="A1637" s="40">
        <v>33630</v>
      </c>
      <c r="B1637" s="42">
        <v>408.77999899999998</v>
      </c>
      <c r="C1637" s="39">
        <f>IF(ISBLANK(B1638), "", GSPC[[#This Row],[Adj Close]]/B1638-1)</f>
        <v>-1.6125955094383637E-2</v>
      </c>
      <c r="P1637" s="40">
        <v>33630</v>
      </c>
      <c r="Q1637" s="38">
        <v>2.0586E-2</v>
      </c>
      <c r="R1637" s="39">
        <f>IF(ISBLANK(Q1638),"",Long4[[#This Row],[Adj Close]]/Q1638-1)</f>
        <v>0</v>
      </c>
      <c r="AE1637" s="32">
        <v>33630</v>
      </c>
      <c r="AF1637" s="47">
        <v>2.1309619999999998</v>
      </c>
      <c r="AG1637" s="36">
        <f>IF(ISBLANK(AF1638),"",Short0[[#This Row],[Adj Close]]/AF1638-1)</f>
        <v>8.6705444027296963E-2</v>
      </c>
      <c r="AH1637" s="40">
        <v>33630</v>
      </c>
      <c r="AI1637" s="42">
        <v>0.49584699999999998</v>
      </c>
      <c r="AJ1637" s="39">
        <f>IF(ISBLANK(AH1638),"",Short1[[#This Row],[Adj Close]]/AH1638-1)</f>
        <v>-0.99998525274365757</v>
      </c>
      <c r="AN1637" s="40">
        <v>33630</v>
      </c>
      <c r="AO1637" s="42">
        <v>4.1066890000000003</v>
      </c>
      <c r="AP1637" s="39">
        <f>IF(ISBLANK(AO1638),"",Short3[[#This Row],[Adj Close]]/AO1638-1)</f>
        <v>-6.5517274335026632E-2</v>
      </c>
      <c r="AT1637" s="40">
        <v>33630</v>
      </c>
      <c r="AU1637" s="42">
        <v>21.882071</v>
      </c>
      <c r="AV1637" s="39">
        <f>IF(ISBLANK(AU1638),"",Short5[[#This Row],[Adj Close]]/AU1638-1)</f>
        <v>-3.6398580222772536E-2</v>
      </c>
    </row>
    <row r="1638" spans="1:48" x14ac:dyDescent="0.25">
      <c r="A1638" s="40">
        <v>33623</v>
      </c>
      <c r="B1638" s="42">
        <v>415.48001099999999</v>
      </c>
      <c r="C1638" s="39">
        <f>IF(ISBLANK(B1639), "", GSPC[[#This Row],[Adj Close]]/B1639-1)</f>
        <v>-8.0694602517354941E-3</v>
      </c>
      <c r="P1638" s="40">
        <v>33623</v>
      </c>
      <c r="Q1638" s="38">
        <v>2.0586E-2</v>
      </c>
      <c r="R1638" s="39">
        <f>IF(ISBLANK(Q1639),"",Long4[[#This Row],[Adj Close]]/Q1639-1)</f>
        <v>0</v>
      </c>
      <c r="AE1638" s="32">
        <v>33623</v>
      </c>
      <c r="AF1638" s="47">
        <v>1.9609380000000001</v>
      </c>
      <c r="AG1638" s="36">
        <f>IF(ISBLANK(AF1639),"",Short0[[#This Row],[Adj Close]]/AF1639-1)</f>
        <v>-3.081234431220603E-2</v>
      </c>
      <c r="AH1638" s="40">
        <v>33623</v>
      </c>
      <c r="AI1638" s="42">
        <v>0.50751400000000002</v>
      </c>
      <c r="AJ1638" s="39">
        <f>IF(ISBLANK(AH1639),"",Short1[[#This Row],[Adj Close]]/AH1639-1)</f>
        <v>-0.999984902605902</v>
      </c>
      <c r="AN1638" s="40">
        <v>33623</v>
      </c>
      <c r="AO1638" s="42">
        <v>4.3946120000000004</v>
      </c>
      <c r="AP1638" s="39">
        <f>IF(ISBLANK(AO1639),"",Short3[[#This Row],[Adj Close]]/AO1639-1)</f>
        <v>-7.9365491697845902E-2</v>
      </c>
      <c r="AT1638" s="40">
        <v>33623</v>
      </c>
      <c r="AU1638" s="42">
        <v>22.708632999999999</v>
      </c>
      <c r="AV1638" s="39">
        <f>IF(ISBLANK(AU1639),"",Short5[[#This Row],[Adj Close]]/AU1639-1)</f>
        <v>1.9531191249121171E-2</v>
      </c>
    </row>
    <row r="1639" spans="1:48" x14ac:dyDescent="0.25">
      <c r="A1639" s="40">
        <v>33616</v>
      </c>
      <c r="B1639" s="42">
        <v>418.85998499999999</v>
      </c>
      <c r="C1639" s="39">
        <f>IF(ISBLANK(B1640), "", GSPC[[#This Row],[Adj Close]]/B1640-1)</f>
        <v>9.0580075780581915E-3</v>
      </c>
      <c r="P1639" s="40">
        <v>33616</v>
      </c>
      <c r="Q1639" s="38">
        <v>2.0586E-2</v>
      </c>
      <c r="R1639" s="39">
        <f>IF(ISBLANK(Q1640),"",Long4[[#This Row],[Adj Close]]/Q1640-1)</f>
        <v>0</v>
      </c>
      <c r="AE1639" s="32">
        <v>33616</v>
      </c>
      <c r="AF1639" s="47">
        <v>2.0232800000000002</v>
      </c>
      <c r="AG1639" s="36">
        <f>IF(ISBLANK(AF1640),"",Short0[[#This Row],[Adj Close]]/AF1640-1)</f>
        <v>9.1743396487047768E-2</v>
      </c>
      <c r="AH1639" s="40">
        <v>33616</v>
      </c>
      <c r="AI1639" s="42">
        <v>0.53668099999999996</v>
      </c>
      <c r="AJ1639" s="39">
        <f>IF(ISBLANK(AH1640),"",Short1[[#This Row],[Adj Close]]/AH1640-1)</f>
        <v>-0.99998403162843286</v>
      </c>
      <c r="AN1639" s="40">
        <v>33616</v>
      </c>
      <c r="AO1639" s="42">
        <v>4.77346</v>
      </c>
      <c r="AP1639" s="39">
        <f>IF(ISBLANK(AO1640),"",Short3[[#This Row],[Adj Close]]/AO1640-1)</f>
        <v>-8.4302080216078545E-2</v>
      </c>
      <c r="AT1639" s="40">
        <v>33616</v>
      </c>
      <c r="AU1639" s="42">
        <v>22.273603000000001</v>
      </c>
      <c r="AV1639" s="39">
        <f>IF(ISBLANK(AU1640),"",Short5[[#This Row],[Adj Close]]/AU1640-1)</f>
        <v>0.11304387846687436</v>
      </c>
    </row>
    <row r="1640" spans="1:48" x14ac:dyDescent="0.25">
      <c r="A1640" s="40">
        <v>33609</v>
      </c>
      <c r="B1640" s="42">
        <v>415.10000600000001</v>
      </c>
      <c r="C1640" s="39">
        <f>IF(ISBLANK(B1641), "", GSPC[[#This Row],[Adj Close]]/B1641-1)</f>
        <v>-1.0111103258559573E-2</v>
      </c>
      <c r="P1640" s="40">
        <v>33609</v>
      </c>
      <c r="Q1640" s="38">
        <v>2.0586E-2</v>
      </c>
      <c r="R1640" s="39">
        <f>IF(ISBLANK(Q1641),"",Long4[[#This Row],[Adj Close]]/Q1641-1)</f>
        <v>0</v>
      </c>
      <c r="AE1640" s="32">
        <v>33609</v>
      </c>
      <c r="AF1640" s="47">
        <v>1.853256</v>
      </c>
      <c r="AG1640" s="36">
        <f>IF(ISBLANK(AF1641),"",Short0[[#This Row],[Adj Close]]/AF1641-1)</f>
        <v>0.13937283515251231</v>
      </c>
      <c r="AH1640" s="40">
        <v>33609</v>
      </c>
      <c r="AI1640" s="42">
        <v>0.52793100000000004</v>
      </c>
      <c r="AJ1640" s="39">
        <f>IF(ISBLANK(AH1641),"",Short1[[#This Row],[Adj Close]]/AH1641-1)</f>
        <v>-0.99998428870305334</v>
      </c>
      <c r="AN1640" s="40">
        <v>33609</v>
      </c>
      <c r="AO1640" s="42">
        <v>5.2129200000000004</v>
      </c>
      <c r="AP1640" s="39">
        <f>IF(ISBLANK(AO1641),"",Short3[[#This Row],[Adj Close]]/AO1641-1)</f>
        <v>4.8780615387958415E-2</v>
      </c>
      <c r="AT1640" s="40">
        <v>33609</v>
      </c>
      <c r="AU1640" s="42">
        <v>20.011433</v>
      </c>
      <c r="AV1640" s="39">
        <f>IF(ISBLANK(AU1641),"",Short5[[#This Row],[Adj Close]]/AU1641-1)</f>
        <v>3.60364198967702E-2</v>
      </c>
    </row>
    <row r="1641" spans="1:48" x14ac:dyDescent="0.25">
      <c r="A1641" s="40">
        <v>33602</v>
      </c>
      <c r="B1641" s="42">
        <v>419.33999599999999</v>
      </c>
      <c r="C1641" s="39">
        <f>IF(ISBLANK(B1642), "", GSPC[[#This Row],[Adj Close]]/B1642-1)</f>
        <v>3.1688248007661901E-2</v>
      </c>
      <c r="P1641" s="40">
        <v>33602</v>
      </c>
      <c r="Q1641" s="38">
        <v>2.0586E-2</v>
      </c>
      <c r="R1641" s="39">
        <f>IF(ISBLANK(Q1642),"",Long4[[#This Row],[Adj Close]]/Q1642-1)</f>
        <v>0</v>
      </c>
      <c r="AE1641" s="32">
        <v>33602</v>
      </c>
      <c r="AF1641" s="47">
        <v>1.6265579999999999</v>
      </c>
      <c r="AG1641" s="36">
        <f>IF(ISBLANK(AF1642),"",Short0[[#This Row],[Adj Close]]/AF1642-1)</f>
        <v>3.4968443262652915E-3</v>
      </c>
      <c r="AH1641" s="40">
        <v>33602</v>
      </c>
      <c r="AI1641" s="42">
        <v>0.37334400000000001</v>
      </c>
      <c r="AJ1641" s="39">
        <f>IF(ISBLANK(AH1642),"",Short1[[#This Row],[Adj Close]]/AH1642-1)</f>
        <v>-0.99998888691769605</v>
      </c>
      <c r="AN1641" s="40">
        <v>33602</v>
      </c>
      <c r="AO1641" s="42">
        <v>4.9704579999999998</v>
      </c>
      <c r="AP1641" s="39">
        <f>IF(ISBLANK(AO1642),"",Short3[[#This Row],[Adj Close]]/AO1642-1)</f>
        <v>5.2699374432267021E-2</v>
      </c>
      <c r="AT1641" s="40">
        <v>33602</v>
      </c>
      <c r="AU1641" s="42">
        <v>19.315376000000001</v>
      </c>
      <c r="AV1641" s="39">
        <f>IF(ISBLANK(AU1642),"",Short5[[#This Row],[Adj Close]]/AU1642-1)</f>
        <v>-2.4176066230455096E-2</v>
      </c>
    </row>
    <row r="1642" spans="1:48" x14ac:dyDescent="0.25">
      <c r="A1642" s="40">
        <v>33595</v>
      </c>
      <c r="B1642" s="42">
        <v>406.459991</v>
      </c>
      <c r="C1642" s="39">
        <f>IF(ISBLANK(B1643), "", GSPC[[#This Row],[Adj Close]]/B1643-1)</f>
        <v>5.0175644761314642E-2</v>
      </c>
      <c r="P1642" s="40">
        <v>33595</v>
      </c>
      <c r="Q1642" s="38">
        <v>2.0586E-2</v>
      </c>
      <c r="R1642" s="39">
        <f>IF(ISBLANK(Q1643),"",Long4[[#This Row],[Adj Close]]/Q1643-1)</f>
        <v>0</v>
      </c>
      <c r="AE1642" s="32">
        <v>33595</v>
      </c>
      <c r="AF1642" s="47">
        <v>1.6208899999999999</v>
      </c>
      <c r="AG1642" s="36">
        <f>IF(ISBLANK(AF1643),"",Short0[[#This Row],[Adj Close]]/AF1643-1)</f>
        <v>0.20167935150876226</v>
      </c>
      <c r="AH1642" s="40">
        <v>33595</v>
      </c>
      <c r="AI1642" s="42">
        <v>0.35584300000000002</v>
      </c>
      <c r="AJ1642" s="39">
        <f>IF(ISBLANK(AH1643),"",Short1[[#This Row],[Adj Close]]/AH1643-1)</f>
        <v>-0.99998940565082772</v>
      </c>
      <c r="AN1642" s="40">
        <v>33595</v>
      </c>
      <c r="AO1642" s="42">
        <v>4.7216310000000004</v>
      </c>
      <c r="AP1642" s="39">
        <f>IF(ISBLANK(AO1643),"",Short3[[#This Row],[Adj Close]]/AO1643-1)</f>
        <v>7.2164440461043977E-2</v>
      </c>
      <c r="AT1642" s="40">
        <v>33595</v>
      </c>
      <c r="AU1642" s="42">
        <v>19.793914999999998</v>
      </c>
      <c r="AV1642" s="39">
        <f>IF(ISBLANK(AU1643),"",Short5[[#This Row],[Adj Close]]/AU1643-1)</f>
        <v>8.8516443163486391E-2</v>
      </c>
    </row>
    <row r="1643" spans="1:48" x14ac:dyDescent="0.25">
      <c r="A1643" s="40">
        <v>33588</v>
      </c>
      <c r="B1643" s="42">
        <v>387.040009</v>
      </c>
      <c r="C1643" s="39">
        <f>IF(ISBLANK(B1644), "", GSPC[[#This Row],[Adj Close]]/B1644-1)</f>
        <v>6.6845475415908684E-3</v>
      </c>
      <c r="P1643" s="40">
        <v>33588</v>
      </c>
      <c r="Q1643" s="38">
        <v>2.0586E-2</v>
      </c>
      <c r="R1643" s="39">
        <f>IF(ISBLANK(Q1644),"",Long4[[#This Row],[Adj Close]]/Q1644-1)</f>
        <v>0</v>
      </c>
      <c r="AE1643" s="32">
        <v>33588</v>
      </c>
      <c r="AF1643" s="47">
        <v>1.348854</v>
      </c>
      <c r="AG1643" s="36">
        <f>IF(ISBLANK(AF1644),"",Short0[[#This Row],[Adj Close]]/AF1644-1)</f>
        <v>3.030367840657644E-2</v>
      </c>
      <c r="AH1643" s="40">
        <v>33588</v>
      </c>
      <c r="AI1643" s="42">
        <v>0.32667600000000002</v>
      </c>
      <c r="AJ1643" s="39">
        <f>IF(ISBLANK(AH1644),"",Short1[[#This Row],[Adj Close]]/AH1644-1)</f>
        <v>-0.99999027199904711</v>
      </c>
      <c r="AN1643" s="40">
        <v>33588</v>
      </c>
      <c r="AO1643" s="42">
        <v>4.4038310000000003</v>
      </c>
      <c r="AP1643" s="39">
        <f>IF(ISBLANK(AO1644),"",Short3[[#This Row],[Adj Close]]/AO1644-1)</f>
        <v>-4.2762800387083022E-2</v>
      </c>
      <c r="AT1643" s="40">
        <v>33588</v>
      </c>
      <c r="AU1643" s="42">
        <v>18.184304999999998</v>
      </c>
      <c r="AV1643" s="39">
        <f>IF(ISBLANK(AU1644),"",Short5[[#This Row],[Adj Close]]/AU1644-1)</f>
        <v>7.6049514552454234E-3</v>
      </c>
    </row>
    <row r="1644" spans="1:48" x14ac:dyDescent="0.25">
      <c r="A1644" s="40">
        <v>33581</v>
      </c>
      <c r="B1644" s="42">
        <v>384.47000100000002</v>
      </c>
      <c r="C1644" s="39">
        <f>IF(ISBLANK(B1645), "", GSPC[[#This Row],[Adj Close]]/B1645-1)</f>
        <v>1.4165114521259126E-2</v>
      </c>
      <c r="P1644" s="40">
        <v>33581</v>
      </c>
      <c r="Q1644" s="38">
        <v>2.0586E-2</v>
      </c>
      <c r="R1644" s="39">
        <f>IF(ISBLANK(Q1645),"",Long4[[#This Row],[Adj Close]]/Q1645-1)</f>
        <v>-9.0885002649708557E-2</v>
      </c>
      <c r="AE1644" s="32">
        <v>33581</v>
      </c>
      <c r="AF1644" s="47">
        <v>1.3091809999999999</v>
      </c>
      <c r="AG1644" s="36">
        <f>IF(ISBLANK(AF1645),"",Short0[[#This Row],[Adj Close]]/AF1645-1)</f>
        <v>0</v>
      </c>
      <c r="AH1644" s="40">
        <v>33581</v>
      </c>
      <c r="AI1644" s="42">
        <v>0.51626399999999995</v>
      </c>
      <c r="AJ1644" s="39">
        <f>IF(ISBLANK(AH1645),"",Short1[[#This Row],[Adj Close]]/AH1645-1)</f>
        <v>-0.99998462310120928</v>
      </c>
      <c r="AN1644" s="40">
        <v>33581</v>
      </c>
      <c r="AO1644" s="42">
        <v>4.6005640000000003</v>
      </c>
      <c r="AP1644" s="39">
        <f>IF(ISBLANK(AO1645),"",Short3[[#This Row],[Adj Close]]/AO1645-1)</f>
        <v>1.333339207009665E-2</v>
      </c>
      <c r="AT1644" s="40">
        <v>33581</v>
      </c>
      <c r="AU1644" s="42">
        <v>18.047058</v>
      </c>
      <c r="AV1644" s="39">
        <f>IF(ISBLANK(AU1645),"",Short5[[#This Row],[Adj Close]]/AU1645-1)</f>
        <v>-2.3924373331222215E-3</v>
      </c>
    </row>
    <row r="1645" spans="1:48" x14ac:dyDescent="0.25">
      <c r="A1645" s="40">
        <v>33574</v>
      </c>
      <c r="B1645" s="42">
        <v>379.10000600000001</v>
      </c>
      <c r="C1645" s="39">
        <f>IF(ISBLANK(B1646), "", GSPC[[#This Row],[Adj Close]]/B1646-1)</f>
        <v>1.0340613479183913E-2</v>
      </c>
      <c r="P1645" s="40">
        <v>33574</v>
      </c>
      <c r="Q1645" s="38">
        <v>2.2644000000000001E-2</v>
      </c>
      <c r="R1645" s="39">
        <f>IF(ISBLANK(Q1646),"",Long4[[#This Row],[Adj Close]]/Q1646-1)</f>
        <v>-8.331309205732329E-2</v>
      </c>
      <c r="AE1645" s="32">
        <v>33574</v>
      </c>
      <c r="AF1645" s="47">
        <v>1.3091809999999999</v>
      </c>
      <c r="AG1645" s="36">
        <f>IF(ISBLANK(AF1646),"",Short0[[#This Row],[Adj Close]]/AF1646-1)</f>
        <v>-4.310761159646459E-3</v>
      </c>
      <c r="AH1645" s="40">
        <v>33574</v>
      </c>
      <c r="AI1645" s="42">
        <v>0.62709999999999999</v>
      </c>
      <c r="AJ1645" s="39">
        <f>IF(ISBLANK(AH1646),"",Short1[[#This Row],[Adj Close]]/AH1646-1)</f>
        <v>-0.99998131796109269</v>
      </c>
      <c r="AN1645" s="40">
        <v>33574</v>
      </c>
      <c r="AO1645" s="42">
        <v>4.5400299999999998</v>
      </c>
      <c r="AP1645" s="39">
        <f>IF(ISBLANK(AO1646),"",Short3[[#This Row],[Adj Close]]/AO1646-1)</f>
        <v>2.7397384272596081E-2</v>
      </c>
      <c r="AT1645" s="40">
        <v>33574</v>
      </c>
      <c r="AU1645" s="42">
        <v>18.090337999999999</v>
      </c>
      <c r="AV1645" s="39">
        <f>IF(ISBLANK(AU1646),"",Short5[[#This Row],[Adj Close]]/AU1646-1)</f>
        <v>6.0913226895248807E-2</v>
      </c>
    </row>
    <row r="1646" spans="1:48" x14ac:dyDescent="0.25">
      <c r="A1646" s="40">
        <v>33567</v>
      </c>
      <c r="B1646" s="42">
        <v>375.22000100000002</v>
      </c>
      <c r="C1646" s="39">
        <f>IF(ISBLANK(B1647), "", GSPC[[#This Row],[Adj Close]]/B1647-1)</f>
        <v>-2.4459349266522379E-3</v>
      </c>
      <c r="P1646" s="40">
        <v>33567</v>
      </c>
      <c r="Q1646" s="38">
        <v>2.4702000000000002E-2</v>
      </c>
      <c r="R1646" s="39">
        <f>IF(ISBLANK(Q1647),"",Long4[[#This Row],[Adj Close]]/Q1647-1)</f>
        <v>-7.6940323605246386E-2</v>
      </c>
      <c r="AE1646" s="32">
        <v>33567</v>
      </c>
      <c r="AF1646" s="47">
        <v>1.3148489999999999</v>
      </c>
      <c r="AG1646" s="36">
        <f>IF(ISBLANK(AF1647),"",Short0[[#This Row],[Adj Close]]/AF1647-1)</f>
        <v>-1.6948556953999883E-2</v>
      </c>
      <c r="AH1646" s="40">
        <v>33567</v>
      </c>
      <c r="AI1646" s="42">
        <v>0.74377099999999996</v>
      </c>
      <c r="AJ1646" s="39">
        <f>IF(ISBLANK(AH1647),"",Short1[[#This Row],[Adj Close]]/AH1647-1)</f>
        <v>-0.99997783757449343</v>
      </c>
      <c r="AN1646" s="40">
        <v>33567</v>
      </c>
      <c r="AO1646" s="42">
        <v>4.4189619999999996</v>
      </c>
      <c r="AP1646" s="39">
        <f>IF(ISBLANK(AO1647),"",Short3[[#This Row],[Adj Close]]/AO1647-1)</f>
        <v>-1.0169426224844846E-2</v>
      </c>
      <c r="AT1646" s="40">
        <v>33567</v>
      </c>
      <c r="AU1646" s="42">
        <v>17.051666000000001</v>
      </c>
      <c r="AV1646" s="39">
        <f>IF(ISBLANK(AU1647),"",Short5[[#This Row],[Adj Close]]/AU1647-1)</f>
        <v>-5.049652799172355E-3</v>
      </c>
    </row>
    <row r="1647" spans="1:48" x14ac:dyDescent="0.25">
      <c r="A1647" s="40">
        <v>33560</v>
      </c>
      <c r="B1647" s="42">
        <v>376.14001500000001</v>
      </c>
      <c r="C1647" s="39">
        <f>IF(ISBLANK(B1648), "", GSPC[[#This Row],[Adj Close]]/B1648-1)</f>
        <v>-1.6935811208716345E-2</v>
      </c>
      <c r="P1647" s="40">
        <v>33560</v>
      </c>
      <c r="Q1647" s="38">
        <v>2.6761E-2</v>
      </c>
      <c r="R1647" s="39">
        <f>IF(ISBLANK(Q1648),"",Long4[[#This Row],[Adj Close]]/Q1648-1)</f>
        <v>-0.18748481904299252</v>
      </c>
      <c r="AE1647" s="32">
        <v>33560</v>
      </c>
      <c r="AF1647" s="47">
        <v>1.337518</v>
      </c>
      <c r="AG1647" s="36">
        <f>IF(ISBLANK(AF1648),"",Short0[[#This Row],[Adj Close]]/AF1648-1)</f>
        <v>-4.2190762999885223E-3</v>
      </c>
      <c r="AH1647" s="40">
        <v>33560</v>
      </c>
      <c r="AI1647" s="42">
        <v>0.77293800000000001</v>
      </c>
      <c r="AJ1647" s="39">
        <f>IF(ISBLANK(AH1648),"",Short1[[#This Row],[Adj Close]]/AH1648-1)</f>
        <v>-0.99997696366941857</v>
      </c>
      <c r="AN1647" s="40">
        <v>33560</v>
      </c>
      <c r="AO1647" s="42">
        <v>4.4643620000000004</v>
      </c>
      <c r="AP1647" s="39">
        <f>IF(ISBLANK(AO1648),"",Short3[[#This Row],[Adj Close]]/AO1648-1)</f>
        <v>6.8259701246815574E-3</v>
      </c>
      <c r="AT1647" s="40">
        <v>33560</v>
      </c>
      <c r="AU1647" s="42">
        <v>17.138207999999999</v>
      </c>
      <c r="AV1647" s="39">
        <f>IF(ISBLANK(AU1648),"",Short5[[#This Row],[Adj Close]]/AU1648-1)</f>
        <v>-3.6496320818881767E-2</v>
      </c>
    </row>
    <row r="1648" spans="1:48" x14ac:dyDescent="0.25">
      <c r="A1648" s="40">
        <v>33553</v>
      </c>
      <c r="B1648" s="42">
        <v>382.61999500000002</v>
      </c>
      <c r="C1648" s="39">
        <f>IF(ISBLANK(B1649), "", GSPC[[#This Row],[Adj Close]]/B1649-1)</f>
        <v>-2.6139681864910669E-2</v>
      </c>
      <c r="P1648" s="40">
        <v>33553</v>
      </c>
      <c r="Q1648" s="38">
        <v>3.2936E-2</v>
      </c>
      <c r="R1648" s="39">
        <f>IF(ISBLANK(Q1649),"",Long4[[#This Row],[Adj Close]]/Q1649-1)</f>
        <v>-0.11113510012414307</v>
      </c>
      <c r="AE1648" s="32">
        <v>33553</v>
      </c>
      <c r="AF1648" s="47">
        <v>1.3431850000000001</v>
      </c>
      <c r="AG1648" s="36">
        <f>IF(ISBLANK(AF1649),"",Short0[[#This Row],[Adj Close]]/AF1649-1)</f>
        <v>-4.2028269923949368E-3</v>
      </c>
      <c r="AH1648" s="40">
        <v>33553</v>
      </c>
      <c r="AI1648" s="42">
        <v>0.79335500000000003</v>
      </c>
      <c r="AJ1648" s="39">
        <f>IF(ISBLANK(AH1649),"",Short1[[#This Row],[Adj Close]]/AH1649-1)</f>
        <v>-0.99997635023549758</v>
      </c>
      <c r="AN1648" s="40">
        <v>33553</v>
      </c>
      <c r="AO1648" s="42">
        <v>4.4340950000000001</v>
      </c>
      <c r="AP1648" s="39">
        <f>IF(ISBLANK(AO1649),"",Short3[[#This Row],[Adj Close]]/AO1649-1)</f>
        <v>-3.6184476512010288E-2</v>
      </c>
      <c r="AT1648" s="40">
        <v>33553</v>
      </c>
      <c r="AU1648" s="42">
        <v>17.787382000000001</v>
      </c>
      <c r="AV1648" s="39">
        <f>IF(ISBLANK(AU1649),"",Short5[[#This Row],[Adj Close]]/AU1649-1)</f>
        <v>5.1150520316311177E-2</v>
      </c>
    </row>
    <row r="1649" spans="1:48" x14ac:dyDescent="0.25">
      <c r="A1649" s="40">
        <v>33546</v>
      </c>
      <c r="B1649" s="42">
        <v>392.89001500000001</v>
      </c>
      <c r="C1649" s="39">
        <f>IF(ISBLANK(B1650), "", GSPC[[#This Row],[Adj Close]]/B1650-1)</f>
        <v>4.0120821116105265E-3</v>
      </c>
      <c r="P1649" s="40">
        <v>33546</v>
      </c>
      <c r="Q1649" s="38">
        <v>3.7053999999999997E-2</v>
      </c>
      <c r="R1649" s="39">
        <f>IF(ISBLANK(Q1650),"",Long4[[#This Row],[Adj Close]]/Q1650-1)</f>
        <v>-0.18181416710828491</v>
      </c>
      <c r="AE1649" s="32">
        <v>33546</v>
      </c>
      <c r="AF1649" s="47">
        <v>1.348854</v>
      </c>
      <c r="AG1649" s="36">
        <f>IF(ISBLANK(AF1650),"",Short0[[#This Row],[Adj Close]]/AF1650-1)</f>
        <v>4.6062764355256247E-2</v>
      </c>
      <c r="AH1649" s="40">
        <v>33546</v>
      </c>
      <c r="AI1649" s="42">
        <v>0.78752200000000006</v>
      </c>
      <c r="AJ1649" s="39">
        <f>IF(ISBLANK(AH1650),"",Short1[[#This Row],[Adj Close]]/AH1650-1)</f>
        <v>-0.9999765192164346</v>
      </c>
      <c r="AN1649" s="40">
        <v>33546</v>
      </c>
      <c r="AO1649" s="42">
        <v>4.6005640000000003</v>
      </c>
      <c r="AP1649" s="39">
        <f>IF(ISBLANK(AO1650),"",Short3[[#This Row],[Adj Close]]/AO1650-1)</f>
        <v>3.3004538287577656E-3</v>
      </c>
      <c r="AT1649" s="40">
        <v>33546</v>
      </c>
      <c r="AU1649" s="42">
        <v>16.921821999999999</v>
      </c>
      <c r="AV1649" s="39">
        <f>IF(ISBLANK(AU1650),"",Short5[[#This Row],[Adj Close]]/AU1650-1)</f>
        <v>3.7134932723115854E-2</v>
      </c>
    </row>
    <row r="1650" spans="1:48" x14ac:dyDescent="0.25">
      <c r="A1650" s="40">
        <v>33539</v>
      </c>
      <c r="B1650" s="42">
        <v>391.32000699999998</v>
      </c>
      <c r="C1650" s="39">
        <f>IF(ISBLANK(B1651), "", GSPC[[#This Row],[Adj Close]]/B1651-1)</f>
        <v>1.8532000982862895E-2</v>
      </c>
      <c r="P1650" s="40">
        <v>33539</v>
      </c>
      <c r="Q1650" s="38">
        <v>4.5288000000000002E-2</v>
      </c>
      <c r="R1650" s="39">
        <f>IF(ISBLANK(Q1651),"",Long4[[#This Row],[Adj Close]]/Q1651-1)</f>
        <v>9.9997571105875593E-2</v>
      </c>
      <c r="AE1650" s="32">
        <v>33539</v>
      </c>
      <c r="AF1650" s="47">
        <v>1.289458</v>
      </c>
      <c r="AG1650" s="36">
        <f>IF(ISBLANK(AF1651),"",Short0[[#This Row],[Adj Close]]/AF1651-1)</f>
        <v>8.8487405214419113E-3</v>
      </c>
      <c r="AH1650" s="40">
        <v>33539</v>
      </c>
      <c r="AI1650" s="42">
        <v>0.74085400000000001</v>
      </c>
      <c r="AJ1650" s="39">
        <f>IF(ISBLANK(AH1651),"",Short1[[#This Row],[Adj Close]]/AH1651-1)</f>
        <v>-0.99997790605988313</v>
      </c>
      <c r="AN1650" s="40">
        <v>33539</v>
      </c>
      <c r="AO1650" s="42">
        <v>4.5854299999999997</v>
      </c>
      <c r="AP1650" s="39">
        <f>IF(ISBLANK(AO1651),"",Short3[[#This Row],[Adj Close]]/AO1651-1)</f>
        <v>5.2083699004250805E-2</v>
      </c>
      <c r="AT1650" s="40">
        <v>33539</v>
      </c>
      <c r="AU1650" s="42">
        <v>16.315930999999999</v>
      </c>
      <c r="AV1650" s="39">
        <f>IF(ISBLANK(AU1651),"",Short5[[#This Row],[Adj Close]]/AU1651-1)</f>
        <v>-4.7979170284314421E-2</v>
      </c>
    </row>
    <row r="1651" spans="1:48" x14ac:dyDescent="0.25">
      <c r="A1651" s="40">
        <v>33532</v>
      </c>
      <c r="B1651" s="42">
        <v>384.20001200000002</v>
      </c>
      <c r="C1651" s="39">
        <f>IF(ISBLANK(B1652), "", GSPC[[#This Row],[Adj Close]]/B1652-1)</f>
        <v>-2.1146466242038198E-2</v>
      </c>
      <c r="P1651" s="40">
        <v>33532</v>
      </c>
      <c r="Q1651" s="38">
        <v>4.1170999999999999E-2</v>
      </c>
      <c r="R1651" s="39">
        <f>IF(ISBLANK(Q1652),"",Long4[[#This Row],[Adj Close]]/Q1652-1)</f>
        <v>0.428556557945871</v>
      </c>
      <c r="AE1651" s="32">
        <v>33532</v>
      </c>
      <c r="AF1651" s="47">
        <v>1.2781480000000001</v>
      </c>
      <c r="AG1651" s="36">
        <f>IF(ISBLANK(AF1652),"",Short0[[#This Row],[Adj Close]]/AF1652-1)</f>
        <v>-1.3100005096076561E-2</v>
      </c>
      <c r="AH1651" s="40">
        <v>33532</v>
      </c>
      <c r="AI1651" s="42">
        <v>0.73210299999999995</v>
      </c>
      <c r="AJ1651" s="39">
        <f>IF(ISBLANK(AH1652),"",Short1[[#This Row],[Adj Close]]/AH1652-1)</f>
        <v>-0.99997816247576432</v>
      </c>
      <c r="AN1651" s="40">
        <v>33532</v>
      </c>
      <c r="AO1651" s="42">
        <v>4.3584269999999998</v>
      </c>
      <c r="AP1651" s="39">
        <f>IF(ISBLANK(AO1652),"",Short3[[#This Row],[Adj Close]]/AO1652-1)</f>
        <v>-3.4603381546524092E-3</v>
      </c>
      <c r="AT1651" s="40">
        <v>33532</v>
      </c>
      <c r="AU1651" s="42">
        <v>17.138207999999999</v>
      </c>
      <c r="AV1651" s="39">
        <f>IF(ISBLANK(AU1652),"",Short5[[#This Row],[Adj Close]]/AU1652-1)</f>
        <v>-7.4766919728717518E-2</v>
      </c>
    </row>
    <row r="1652" spans="1:48" x14ac:dyDescent="0.25">
      <c r="A1652" s="40">
        <v>33525</v>
      </c>
      <c r="B1652" s="42">
        <v>392.5</v>
      </c>
      <c r="C1652" s="39">
        <f>IF(ISBLANK(B1653), "", GSPC[[#This Row],[Adj Close]]/B1653-1)</f>
        <v>2.896837764419824E-2</v>
      </c>
      <c r="P1652" s="40">
        <v>33525</v>
      </c>
      <c r="Q1652" s="38">
        <v>2.8819999999999998E-2</v>
      </c>
      <c r="R1652" s="39">
        <f>IF(ISBLANK(Q1653),"",Long4[[#This Row],[Adj Close]]/Q1653-1)</f>
        <v>0.39998056931895465</v>
      </c>
      <c r="AE1652" s="32">
        <v>33525</v>
      </c>
      <c r="AF1652" s="47">
        <v>1.2951140000000001</v>
      </c>
      <c r="AG1652" s="36">
        <f>IF(ISBLANK(AF1653),"",Short0[[#This Row],[Adj Close]]/AF1653-1)</f>
        <v>7.5116197794006023E-2</v>
      </c>
      <c r="AH1652" s="40">
        <v>33525</v>
      </c>
      <c r="AI1652" s="42">
        <v>0.77293800000000001</v>
      </c>
      <c r="AJ1652" s="39">
        <f>IF(ISBLANK(AH1653),"",Short1[[#This Row],[Adj Close]]/AH1653-1)</f>
        <v>-0.99997693961453549</v>
      </c>
      <c r="AN1652" s="40">
        <v>33525</v>
      </c>
      <c r="AO1652" s="42">
        <v>4.3735609999999996</v>
      </c>
      <c r="AP1652" s="39">
        <f>IF(ISBLANK(AO1653),"",Short3[[#This Row],[Adj Close]]/AO1653-1)</f>
        <v>6.25001822028175E-2</v>
      </c>
      <c r="AT1652" s="40">
        <v>33525</v>
      </c>
      <c r="AU1652" s="42">
        <v>18.523125</v>
      </c>
      <c r="AV1652" s="39">
        <f>IF(ISBLANK(AU1653),"",Short5[[#This Row],[Adj Close]]/AU1653-1)</f>
        <v>6.4676888292852119E-2</v>
      </c>
    </row>
    <row r="1653" spans="1:48" x14ac:dyDescent="0.25">
      <c r="A1653" s="40">
        <v>33518</v>
      </c>
      <c r="B1653" s="42">
        <v>381.45001200000002</v>
      </c>
      <c r="C1653" s="39">
        <f>IF(ISBLANK(B1654), "", GSPC[[#This Row],[Adj Close]]/B1654-1)</f>
        <v>5.2462163934419159E-4</v>
      </c>
      <c r="P1653" s="40">
        <v>33518</v>
      </c>
      <c r="Q1653" s="38">
        <v>2.0586E-2</v>
      </c>
      <c r="R1653" s="39">
        <f>IF(ISBLANK(Q1654),"",Long4[[#This Row],[Adj Close]]/Q1654-1)</f>
        <v>0</v>
      </c>
      <c r="AE1653" s="32">
        <v>33518</v>
      </c>
      <c r="AF1653" s="47">
        <v>1.2046269999999999</v>
      </c>
      <c r="AG1653" s="36">
        <f>IF(ISBLANK(AF1654),"",Short0[[#This Row],[Adj Close]]/AF1654-1)</f>
        <v>-9.3014687438577326E-3</v>
      </c>
      <c r="AH1653" s="40">
        <v>33518</v>
      </c>
      <c r="AI1653" s="42">
        <v>0.71168600000000004</v>
      </c>
      <c r="AJ1653" s="39">
        <f>IF(ISBLANK(AH1654),"",Short1[[#This Row],[Adj Close]]/AH1654-1)</f>
        <v>-0.99997876261526064</v>
      </c>
      <c r="AN1653" s="40">
        <v>33518</v>
      </c>
      <c r="AO1653" s="42">
        <v>4.1162919999999996</v>
      </c>
      <c r="AP1653" s="39">
        <f>IF(ISBLANK(AO1654),"",Short3[[#This Row],[Adj Close]]/AO1654-1)</f>
        <v>-3.6631419756762984E-3</v>
      </c>
      <c r="AT1653" s="40">
        <v>33518</v>
      </c>
      <c r="AU1653" s="42">
        <v>17.397884000000001</v>
      </c>
      <c r="AV1653" s="39">
        <f>IF(ISBLANK(AU1654),"",Short5[[#This Row],[Adj Close]]/AU1654-1)</f>
        <v>-6.5116082372860595E-2</v>
      </c>
    </row>
    <row r="1654" spans="1:48" x14ac:dyDescent="0.25">
      <c r="A1654" s="40">
        <v>33511</v>
      </c>
      <c r="B1654" s="42">
        <v>381.25</v>
      </c>
      <c r="C1654" s="39">
        <f>IF(ISBLANK(B1655), "", GSPC[[#This Row],[Adj Close]]/B1655-1)</f>
        <v>-1.204973846151447E-2</v>
      </c>
      <c r="P1654" s="40">
        <v>33511</v>
      </c>
      <c r="Q1654" s="38">
        <v>2.0586E-2</v>
      </c>
      <c r="R1654" s="39">
        <f>IF(ISBLANK(Q1655),"",Long4[[#This Row],[Adj Close]]/Q1655-1)</f>
        <v>-0.16662618411464669</v>
      </c>
      <c r="AE1654" s="32">
        <v>33511</v>
      </c>
      <c r="AF1654" s="47">
        <v>1.215937</v>
      </c>
      <c r="AG1654" s="36">
        <f>IF(ISBLANK(AF1655),"",Short0[[#This Row],[Adj Close]]/AF1655-1)</f>
        <v>9.3887983583300638E-3</v>
      </c>
      <c r="AH1654" s="40">
        <v>33511</v>
      </c>
      <c r="AI1654" s="42">
        <v>0.75251999999999997</v>
      </c>
      <c r="AJ1654" s="39">
        <f>IF(ISBLANK(AH1655),"",Short1[[#This Row],[Adj Close]]/AH1655-1)</f>
        <v>-0.99997753939828082</v>
      </c>
      <c r="AN1654" s="40">
        <v>33511</v>
      </c>
      <c r="AO1654" s="42">
        <v>4.1314260000000003</v>
      </c>
      <c r="AP1654" s="39">
        <f>IF(ISBLANK(AO1655),"",Short3[[#This Row],[Adj Close]]/AO1655-1)</f>
        <v>-2.3474149551650281E-2</v>
      </c>
      <c r="AT1654" s="40">
        <v>33511</v>
      </c>
      <c r="AU1654" s="42">
        <v>18.609673000000001</v>
      </c>
      <c r="AV1654" s="39">
        <f>IF(ISBLANK(AU1655),"",Short5[[#This Row],[Adj Close]]/AU1655-1)</f>
        <v>-3.1531968489316275E-2</v>
      </c>
    </row>
    <row r="1655" spans="1:48" x14ac:dyDescent="0.25">
      <c r="A1655" s="40">
        <v>33504</v>
      </c>
      <c r="B1655" s="42">
        <v>385.89999399999999</v>
      </c>
      <c r="C1655" s="39">
        <f>IF(ISBLANK(B1656), "", GSPC[[#This Row],[Adj Close]]/B1656-1)</f>
        <v>-5.2073080333702171E-3</v>
      </c>
      <c r="P1655" s="40">
        <v>33504</v>
      </c>
      <c r="Q1655" s="38">
        <v>2.4702000000000002E-2</v>
      </c>
      <c r="R1655" s="39">
        <f>IF(ISBLANK(Q1656),"",Long4[[#This Row],[Adj Close]]/Q1656-1)</f>
        <v>-0.20001295420687859</v>
      </c>
      <c r="AE1655" s="32">
        <v>33504</v>
      </c>
      <c r="AF1655" s="47">
        <v>1.2046269999999999</v>
      </c>
      <c r="AG1655" s="36">
        <f>IF(ISBLANK(AF1656),"",Short0[[#This Row],[Adj Close]]/AF1656-1)</f>
        <v>0.10937597848709757</v>
      </c>
      <c r="AH1655" s="40">
        <v>33504</v>
      </c>
      <c r="AI1655" s="42">
        <v>0.70001899999999995</v>
      </c>
      <c r="AJ1655" s="39">
        <f>IF(ISBLANK(AH1656),"",Short1[[#This Row],[Adj Close]]/AH1656-1)</f>
        <v>-0.99997910203898854</v>
      </c>
      <c r="AN1655" s="40">
        <v>33504</v>
      </c>
      <c r="AO1655" s="42">
        <v>4.2307389999999998</v>
      </c>
      <c r="AP1655" s="39">
        <f>IF(ISBLANK(AO1656),"",Short3[[#This Row],[Adj Close]]/AO1656-1)</f>
        <v>9.3749499108866097E-2</v>
      </c>
      <c r="AT1655" s="40">
        <v>33504</v>
      </c>
      <c r="AU1655" s="42">
        <v>19.215578000000001</v>
      </c>
      <c r="AV1655" s="39">
        <f>IF(ISBLANK(AU1656),"",Short5[[#This Row],[Adj Close]]/AU1656-1)</f>
        <v>-2.6315644126159166E-2</v>
      </c>
    </row>
    <row r="1656" spans="1:48" x14ac:dyDescent="0.25">
      <c r="A1656" s="40">
        <v>33497</v>
      </c>
      <c r="B1656" s="42">
        <v>387.92001299999998</v>
      </c>
      <c r="C1656" s="39">
        <f>IF(ISBLANK(B1657), "", GSPC[[#This Row],[Adj Close]]/B1657-1)</f>
        <v>1.128813849462329E-2</v>
      </c>
      <c r="P1656" s="40">
        <v>33497</v>
      </c>
      <c r="Q1656" s="38">
        <v>3.0877999999999999E-2</v>
      </c>
      <c r="R1656" s="39">
        <f>IF(ISBLANK(Q1657),"",Long4[[#This Row],[Adj Close]]/Q1657-1)</f>
        <v>0</v>
      </c>
      <c r="AE1656" s="32">
        <v>33497</v>
      </c>
      <c r="AF1656" s="47">
        <v>1.08586</v>
      </c>
      <c r="AG1656" s="36">
        <f>IF(ISBLANK(AF1657),"",Short0[[#This Row],[Adj Close]]/AF1657-1)</f>
        <v>-1.0308338725995014E-2</v>
      </c>
      <c r="AH1656" s="40">
        <v>33497</v>
      </c>
      <c r="AI1656" s="42">
        <v>0.57459899999999997</v>
      </c>
      <c r="AJ1656" s="39">
        <f>IF(ISBLANK(AH1657),"",Short1[[#This Row],[Adj Close]]/AH1657-1)</f>
        <v>-0.99998284266945359</v>
      </c>
      <c r="AN1656" s="40">
        <v>33497</v>
      </c>
      <c r="AO1656" s="42">
        <v>3.868106</v>
      </c>
      <c r="AP1656" s="39">
        <f>IF(ISBLANK(AO1657),"",Short3[[#This Row],[Adj Close]]/AO1657-1)</f>
        <v>4.4898614115577606E-2</v>
      </c>
      <c r="AT1656" s="40">
        <v>33497</v>
      </c>
      <c r="AU1656" s="42">
        <v>19.734915000000001</v>
      </c>
      <c r="AV1656" s="39">
        <f>IF(ISBLANK(AU1657),"",Short5[[#This Row],[Adj Close]]/AU1657-1)</f>
        <v>9.4648156134367056E-3</v>
      </c>
    </row>
    <row r="1657" spans="1:48" x14ac:dyDescent="0.25">
      <c r="A1657" s="40">
        <v>33490</v>
      </c>
      <c r="B1657" s="42">
        <v>383.58999599999999</v>
      </c>
      <c r="C1657" s="39">
        <f>IF(ISBLANK(B1658), "", GSPC[[#This Row],[Adj Close]]/B1658-1)</f>
        <v>-1.4160909573463276E-2</v>
      </c>
      <c r="P1657" s="40">
        <v>33490</v>
      </c>
      <c r="Q1657" s="38">
        <v>3.0877999999999999E-2</v>
      </c>
      <c r="R1657" s="39">
        <f>IF(ISBLANK(Q1658),"",Long4[[#This Row],[Adj Close]]/Q1658-1)</f>
        <v>-6.2484819042992523E-2</v>
      </c>
      <c r="AE1657" s="32">
        <v>33490</v>
      </c>
      <c r="AF1657" s="47">
        <v>1.09717</v>
      </c>
      <c r="AG1657" s="36">
        <f>IF(ISBLANK(AF1658),"",Short0[[#This Row],[Adj Close]]/AF1658-1)</f>
        <v>0</v>
      </c>
      <c r="AH1657" s="40">
        <v>33490</v>
      </c>
      <c r="AI1657" s="42">
        <v>0.55418199999999995</v>
      </c>
      <c r="AJ1657" s="39">
        <f>IF(ISBLANK(AH1658),"",Short1[[#This Row],[Adj Close]]/AH1658-1)</f>
        <v>-0.99998344885464263</v>
      </c>
      <c r="AN1657" s="40">
        <v>33490</v>
      </c>
      <c r="AO1657" s="42">
        <v>3.7018960000000001</v>
      </c>
      <c r="AP1657" s="39">
        <f>IF(ISBLANK(AO1658),"",Short3[[#This Row],[Adj Close]]/AO1658-1)</f>
        <v>6.5216872105065216E-2</v>
      </c>
      <c r="AT1657" s="40">
        <v>33490</v>
      </c>
      <c r="AU1657" s="42">
        <v>19.549879000000001</v>
      </c>
      <c r="AV1657" s="39">
        <f>IF(ISBLANK(AU1658),"",Short5[[#This Row],[Adj Close]]/AU1658-1)</f>
        <v>6.5726978573903416E-2</v>
      </c>
    </row>
    <row r="1658" spans="1:48" x14ac:dyDescent="0.25">
      <c r="A1658" s="40">
        <v>33483</v>
      </c>
      <c r="B1658" s="42">
        <v>389.10000600000001</v>
      </c>
      <c r="C1658" s="39">
        <f>IF(ISBLANK(B1659), "", GSPC[[#This Row],[Adj Close]]/B1659-1)</f>
        <v>-1.6007857552676863E-2</v>
      </c>
      <c r="P1658" s="40">
        <v>33483</v>
      </c>
      <c r="Q1658" s="38">
        <v>3.2936E-2</v>
      </c>
      <c r="R1658" s="39">
        <f>IF(ISBLANK(Q1659),"",Long4[[#This Row],[Adj Close]]/Q1659-1)</f>
        <v>0</v>
      </c>
      <c r="AE1658" s="32">
        <v>33483</v>
      </c>
      <c r="AF1658" s="47">
        <v>1.09717</v>
      </c>
      <c r="AG1658" s="36">
        <f>IF(ISBLANK(AF1659),"",Short0[[#This Row],[Adj Close]]/AF1659-1)</f>
        <v>1.0415707365590388E-2</v>
      </c>
      <c r="AH1658" s="40">
        <v>33483</v>
      </c>
      <c r="AI1658" s="42">
        <v>0.56001500000000004</v>
      </c>
      <c r="AJ1658" s="39">
        <f>IF(ISBLANK(AH1659),"",Short1[[#This Row],[Adj Close]]/AH1659-1)</f>
        <v>-0.99998327114948027</v>
      </c>
      <c r="AN1658" s="40">
        <v>33483</v>
      </c>
      <c r="AO1658" s="42">
        <v>3.4752510000000001</v>
      </c>
      <c r="AP1658" s="39">
        <f>IF(ISBLANK(AO1659),"",Short3[[#This Row],[Adj Close]]/AO1659-1)</f>
        <v>2.2222241831784117E-2</v>
      </c>
      <c r="AT1658" s="40">
        <v>33483</v>
      </c>
      <c r="AU1658" s="42">
        <v>18.344172</v>
      </c>
      <c r="AV1658" s="39">
        <f>IF(ISBLANK(AU1659),"",Short5[[#This Row],[Adj Close]]/AU1659-1)</f>
        <v>-2.9612567563199854E-2</v>
      </c>
    </row>
    <row r="1659" spans="1:48" x14ac:dyDescent="0.25">
      <c r="A1659" s="40">
        <v>33476</v>
      </c>
      <c r="B1659" s="42">
        <v>395.42999300000002</v>
      </c>
      <c r="C1659" s="39">
        <f>IF(ISBLANK(B1660), "", GSPC[[#This Row],[Adj Close]]/B1660-1)</f>
        <v>3.1965394587234464E-3</v>
      </c>
      <c r="P1659" s="40">
        <v>33476</v>
      </c>
      <c r="Q1659" s="38">
        <v>3.2936E-2</v>
      </c>
      <c r="R1659" s="39">
        <f>IF(ISBLANK(Q1660),"",Long4[[#This Row],[Adj Close]]/Q1660-1)</f>
        <v>-0.11113510012414307</v>
      </c>
      <c r="AE1659" s="32">
        <v>33476</v>
      </c>
      <c r="AF1659" s="47">
        <v>1.08586</v>
      </c>
      <c r="AG1659" s="36">
        <f>IF(ISBLANK(AF1660),"",Short0[[#This Row],[Adj Close]]/AF1660-1)</f>
        <v>-2.0408089621662739E-2</v>
      </c>
      <c r="AH1659" s="40">
        <v>33476</v>
      </c>
      <c r="AI1659" s="42">
        <v>0.56584900000000005</v>
      </c>
      <c r="AJ1659" s="39">
        <f>IF(ISBLANK(AH1660),"",Short1[[#This Row],[Adj Close]]/AH1660-1)</f>
        <v>-0.99998309334010582</v>
      </c>
      <c r="AN1659" s="40">
        <v>33476</v>
      </c>
      <c r="AO1659" s="42">
        <v>3.399702</v>
      </c>
      <c r="AP1659" s="39">
        <f>IF(ISBLANK(AO1660),"",Short3[[#This Row],[Adj Close]]/AO1660-1)</f>
        <v>3.6865950454812335E-2</v>
      </c>
      <c r="AT1659" s="40">
        <v>33476</v>
      </c>
      <c r="AU1659" s="42">
        <v>18.903967000000002</v>
      </c>
      <c r="AV1659" s="39">
        <f>IF(ISBLANK(AU1660),"",Short5[[#This Row],[Adj Close]]/AU1660-1)</f>
        <v>-4.1484320706601241E-2</v>
      </c>
    </row>
    <row r="1660" spans="1:48" x14ac:dyDescent="0.25">
      <c r="A1660" s="40">
        <v>33469</v>
      </c>
      <c r="B1660" s="42">
        <v>394.17001299999998</v>
      </c>
      <c r="C1660" s="39">
        <f>IF(ISBLANK(B1661), "", GSPC[[#This Row],[Adj Close]]/B1661-1)</f>
        <v>2.2278194640843685E-2</v>
      </c>
      <c r="P1660" s="40">
        <v>33469</v>
      </c>
      <c r="Q1660" s="38">
        <v>3.7053999999999997E-2</v>
      </c>
      <c r="R1660" s="39">
        <f>IF(ISBLANK(Q1661),"",Long4[[#This Row],[Adj Close]]/Q1661-1)</f>
        <v>-9.9997571105875593E-2</v>
      </c>
      <c r="AE1660" s="32">
        <v>33469</v>
      </c>
      <c r="AF1660" s="47">
        <v>1.108482</v>
      </c>
      <c r="AG1660" s="36">
        <f>IF(ISBLANK(AF1661),"",Short0[[#This Row],[Adj Close]]/AF1661-1)</f>
        <v>-1.9999929272639938E-2</v>
      </c>
      <c r="AH1660" s="40">
        <v>33469</v>
      </c>
      <c r="AI1660" s="42">
        <v>0.59209999999999996</v>
      </c>
      <c r="AJ1660" s="39">
        <f>IF(ISBLANK(AH1661),"",Short1[[#This Row],[Adj Close]]/AH1661-1)</f>
        <v>-0.99998230530153609</v>
      </c>
      <c r="AN1660" s="40">
        <v>33469</v>
      </c>
      <c r="AO1660" s="42">
        <v>3.2788249999999999</v>
      </c>
      <c r="AP1660" s="39">
        <f>IF(ISBLANK(AO1661),"",Short3[[#This Row],[Adj Close]]/AO1661-1)</f>
        <v>2.843674290281184E-2</v>
      </c>
      <c r="AT1660" s="40">
        <v>33469</v>
      </c>
      <c r="AU1660" s="42">
        <v>19.722125999999999</v>
      </c>
      <c r="AV1660" s="39">
        <f>IF(ISBLANK(AU1661),"",Short5[[#This Row],[Adj Close]]/AU1661-1)</f>
        <v>7.2598847657021182E-2</v>
      </c>
    </row>
    <row r="1661" spans="1:48" x14ac:dyDescent="0.25">
      <c r="A1661" s="40">
        <v>33462</v>
      </c>
      <c r="B1661" s="42">
        <v>385.57998700000002</v>
      </c>
      <c r="C1661" s="39">
        <f>IF(ISBLANK(B1662), "", GSPC[[#This Row],[Adj Close]]/B1662-1)</f>
        <v>-3.9781153644621314E-3</v>
      </c>
      <c r="P1661" s="40">
        <v>33462</v>
      </c>
      <c r="Q1661" s="38">
        <v>4.1170999999999999E-2</v>
      </c>
      <c r="R1661" s="39">
        <f>IF(ISBLANK(Q1662),"",Long4[[#This Row],[Adj Close]]/Q1662-1)</f>
        <v>0</v>
      </c>
      <c r="AE1661" s="32">
        <v>33462</v>
      </c>
      <c r="AF1661" s="47">
        <v>1.1311040000000001</v>
      </c>
      <c r="AG1661" s="36">
        <f>IF(ISBLANK(AF1662),"",Short0[[#This Row],[Adj Close]]/AF1662-1)</f>
        <v>1.5228827334520023E-2</v>
      </c>
      <c r="AH1661" s="40">
        <v>33462</v>
      </c>
      <c r="AI1661" s="42">
        <v>0.54834799999999995</v>
      </c>
      <c r="AJ1661" s="39">
        <f>IF(ISBLANK(AH1662),"",Short1[[#This Row],[Adj Close]]/AH1662-1)</f>
        <v>-0.99998360938574204</v>
      </c>
      <c r="AN1661" s="40">
        <v>33462</v>
      </c>
      <c r="AO1661" s="42">
        <v>3.188164</v>
      </c>
      <c r="AP1661" s="39">
        <f>IF(ISBLANK(AO1662),"",Short3[[#This Row],[Adj Close]]/AO1662-1)</f>
        <v>1.4422965252709696E-2</v>
      </c>
      <c r="AT1661" s="40">
        <v>33462</v>
      </c>
      <c r="AU1661" s="42">
        <v>18.387233999999999</v>
      </c>
      <c r="AV1661" s="39">
        <f>IF(ISBLANK(AU1662),"",Short5[[#This Row],[Adj Close]]/AU1662-1)</f>
        <v>7.0762265996189289E-3</v>
      </c>
    </row>
    <row r="1662" spans="1:48" x14ac:dyDescent="0.25">
      <c r="A1662" s="40">
        <v>33455</v>
      </c>
      <c r="B1662" s="42">
        <v>387.11999500000002</v>
      </c>
      <c r="C1662" s="39">
        <f>IF(ISBLANK(B1663), "", GSPC[[#This Row],[Adj Close]]/B1663-1)</f>
        <v>-1.5496151940885827E-4</v>
      </c>
      <c r="P1662" s="40">
        <v>33455</v>
      </c>
      <c r="Q1662" s="38">
        <v>4.1170999999999999E-2</v>
      </c>
      <c r="R1662" s="39">
        <f>IF(ISBLANK(Q1663),"",Long4[[#This Row],[Adj Close]]/Q1663-1)</f>
        <v>0.11110811248448216</v>
      </c>
      <c r="AE1662" s="32">
        <v>33455</v>
      </c>
      <c r="AF1662" s="47">
        <v>1.1141369999999999</v>
      </c>
      <c r="AG1662" s="36">
        <f>IF(ISBLANK(AF1663),"",Short0[[#This Row],[Adj Close]]/AF1663-1)</f>
        <v>2.4175626433937669E-3</v>
      </c>
      <c r="AH1662" s="40">
        <v>33455</v>
      </c>
      <c r="AI1662" s="42">
        <v>0.519181</v>
      </c>
      <c r="AJ1662" s="39">
        <f>IF(ISBLANK(AH1663),"",Short1[[#This Row],[Adj Close]]/AH1663-1)</f>
        <v>-0.9999844779657977</v>
      </c>
      <c r="AN1662" s="40">
        <v>33455</v>
      </c>
      <c r="AO1662" s="42">
        <v>3.1428349999999998</v>
      </c>
      <c r="AP1662" s="39">
        <f>IF(ISBLANK(AO1663),"",Short3[[#This Row],[Adj Close]]/AO1663-1)</f>
        <v>4.8306661133359352E-3</v>
      </c>
      <c r="AT1662" s="40">
        <v>33455</v>
      </c>
      <c r="AU1662" s="42">
        <v>18.258036000000001</v>
      </c>
      <c r="AV1662" s="39">
        <f>IF(ISBLANK(AU1663),"",Short5[[#This Row],[Adj Close]]/AU1663-1)</f>
        <v>3.1629804629205172E-2</v>
      </c>
    </row>
    <row r="1663" spans="1:48" x14ac:dyDescent="0.25">
      <c r="A1663" s="40">
        <v>33448</v>
      </c>
      <c r="B1663" s="42">
        <v>387.17999300000002</v>
      </c>
      <c r="C1663" s="39">
        <f>IF(ISBLANK(B1664), "", GSPC[[#This Row],[Adj Close]]/B1664-1)</f>
        <v>1.6407214225318212E-2</v>
      </c>
      <c r="P1663" s="40">
        <v>33448</v>
      </c>
      <c r="Q1663" s="38">
        <v>3.7053999999999997E-2</v>
      </c>
      <c r="R1663" s="39">
        <f>IF(ISBLANK(Q1664),"",Long4[[#This Row],[Adj Close]]/Q1664-1)</f>
        <v>-0.2499949397834228</v>
      </c>
      <c r="AE1663" s="32">
        <v>33448</v>
      </c>
      <c r="AF1663" s="47">
        <v>1.11145</v>
      </c>
      <c r="AG1663" s="36">
        <f>IF(ISBLANK(AF1664),"",Short0[[#This Row],[Adj Close]]/AF1664-1)</f>
        <v>5.1021515489126923E-3</v>
      </c>
      <c r="AH1663" s="40">
        <v>33448</v>
      </c>
      <c r="AI1663" s="42">
        <v>0.49001400000000001</v>
      </c>
      <c r="AJ1663" s="39">
        <f>IF(ISBLANK(AH1664),"",Short1[[#This Row],[Adj Close]]/AH1664-1)</f>
        <v>-0.99998534690948238</v>
      </c>
      <c r="AN1663" s="40">
        <v>33448</v>
      </c>
      <c r="AO1663" s="42">
        <v>3.127726</v>
      </c>
      <c r="AP1663" s="39">
        <f>IF(ISBLANK(AO1664),"",Short3[[#This Row],[Adj Close]]/AO1664-1)</f>
        <v>6.1538659954765373E-2</v>
      </c>
      <c r="AT1663" s="40">
        <v>33448</v>
      </c>
      <c r="AU1663" s="42">
        <v>17.698243999999999</v>
      </c>
      <c r="AV1663" s="39">
        <f>IF(ISBLANK(AU1664),"",Short5[[#This Row],[Adj Close]]/AU1664-1)</f>
        <v>5.6554811980251696E-2</v>
      </c>
    </row>
    <row r="1664" spans="1:48" x14ac:dyDescent="0.25">
      <c r="A1664" s="40">
        <v>33441</v>
      </c>
      <c r="B1664" s="42">
        <v>380.92999300000002</v>
      </c>
      <c r="C1664" s="39">
        <f>IF(ISBLANK(B1665), "", GSPC[[#This Row],[Adj Close]]/B1665-1)</f>
        <v>-8.5628233601509063E-3</v>
      </c>
      <c r="P1664" s="40">
        <v>33441</v>
      </c>
      <c r="Q1664" s="38">
        <v>4.9404999999999998E-2</v>
      </c>
      <c r="R1664" s="39">
        <f>IF(ISBLANK(Q1665),"",Long4[[#This Row],[Adj Close]]/Q1665-1)</f>
        <v>0.33332433745344647</v>
      </c>
      <c r="AE1664" s="32">
        <v>33441</v>
      </c>
      <c r="AF1664" s="47">
        <v>1.1058079999999999</v>
      </c>
      <c r="AG1664" s="36">
        <f>IF(ISBLANK(AF1665),"",Short0[[#This Row],[Adj Close]]/AF1665-1)</f>
        <v>-4.8543873098800816E-2</v>
      </c>
      <c r="AH1664" s="40">
        <v>33441</v>
      </c>
      <c r="AI1664" s="42">
        <v>0.44334600000000002</v>
      </c>
      <c r="AJ1664" s="39">
        <f>IF(ISBLANK(AH1665),"",Short1[[#This Row],[Adj Close]]/AH1665-1)</f>
        <v>-0.9999867396662081</v>
      </c>
      <c r="AN1664" s="40">
        <v>33441</v>
      </c>
      <c r="AO1664" s="42">
        <v>2.9464079999999999</v>
      </c>
      <c r="AP1664" s="39">
        <f>IF(ISBLANK(AO1665),"",Short3[[#This Row],[Adj Close]]/AO1665-1)</f>
        <v>-1.5151727858522368E-2</v>
      </c>
      <c r="AT1664" s="40">
        <v>33441</v>
      </c>
      <c r="AU1664" s="42">
        <v>16.750900000000001</v>
      </c>
      <c r="AV1664" s="39">
        <f>IF(ISBLANK(AU1665),"",Short5[[#This Row],[Adj Close]]/AU1665-1)</f>
        <v>2.6384822036272571E-2</v>
      </c>
    </row>
    <row r="1665" spans="1:48" x14ac:dyDescent="0.25">
      <c r="A1665" s="40">
        <v>33434</v>
      </c>
      <c r="B1665" s="42">
        <v>384.22000100000002</v>
      </c>
      <c r="C1665" s="39">
        <f>IF(ISBLANK(B1666), "", GSPC[[#This Row],[Adj Close]]/B1666-1)</f>
        <v>1.0440502301117816E-2</v>
      </c>
      <c r="P1665" s="40">
        <v>33434</v>
      </c>
      <c r="Q1665" s="38">
        <v>3.7053999999999997E-2</v>
      </c>
      <c r="R1665" s="39">
        <f>IF(ISBLANK(Q1666),"",Long4[[#This Row],[Adj Close]]/Q1666-1)</f>
        <v>-0.18181416710828491</v>
      </c>
      <c r="AE1665" s="32">
        <v>33434</v>
      </c>
      <c r="AF1665" s="47">
        <v>1.1622269999999999</v>
      </c>
      <c r="AG1665" s="36">
        <f>IF(ISBLANK(AF1666),"",Short0[[#This Row],[Adj Close]]/AF1666-1)</f>
        <v>2.4876170286688648E-2</v>
      </c>
      <c r="AH1665" s="40">
        <v>33434</v>
      </c>
      <c r="AI1665" s="42">
        <v>0.46667999999999998</v>
      </c>
      <c r="AJ1665" s="39">
        <f>IF(ISBLANK(AH1666),"",Short1[[#This Row],[Adj Close]]/AH1666-1)</f>
        <v>-0.99998603883088522</v>
      </c>
      <c r="AN1665" s="40">
        <v>33434</v>
      </c>
      <c r="AO1665" s="42">
        <v>2.9917379999999998</v>
      </c>
      <c r="AP1665" s="39">
        <f>IF(ISBLANK(AO1666),"",Short3[[#This Row],[Adj Close]]/AO1666-1)</f>
        <v>0</v>
      </c>
      <c r="AT1665" s="40">
        <v>33434</v>
      </c>
      <c r="AU1665" s="42">
        <v>16.320291999999998</v>
      </c>
      <c r="AV1665" s="39">
        <f>IF(ISBLANK(AU1666),"",Short5[[#This Row],[Adj Close]]/AU1666-1)</f>
        <v>2.9891822906201737E-2</v>
      </c>
    </row>
    <row r="1666" spans="1:48" x14ac:dyDescent="0.25">
      <c r="A1666" s="40">
        <v>33427</v>
      </c>
      <c r="B1666" s="42">
        <v>380.25</v>
      </c>
      <c r="C1666" s="39">
        <f>IF(ISBLANK(B1667), "", GSPC[[#This Row],[Adj Close]]/B1667-1)</f>
        <v>1.6493833443166794E-2</v>
      </c>
      <c r="P1666" s="40">
        <v>33427</v>
      </c>
      <c r="Q1666" s="38">
        <v>4.5288000000000002E-2</v>
      </c>
      <c r="R1666" s="39">
        <f>IF(ISBLANK(Q1667),"",Long4[[#This Row],[Adj Close]]/Q1667-1)</f>
        <v>0.22221622496896432</v>
      </c>
      <c r="AE1666" s="32">
        <v>33427</v>
      </c>
      <c r="AF1666" s="47">
        <v>1.1340170000000001</v>
      </c>
      <c r="AG1666" s="36">
        <f>IF(ISBLANK(AF1667),"",Short0[[#This Row],[Adj Close]]/AF1667-1)</f>
        <v>6.3492554725906425E-2</v>
      </c>
      <c r="AH1666" s="40">
        <v>33427</v>
      </c>
      <c r="AI1666" s="42">
        <v>0.46376299999999998</v>
      </c>
      <c r="AJ1666" s="39">
        <f>IF(ISBLANK(AH1667),"",Short1[[#This Row],[Adj Close]]/AH1667-1)</f>
        <v>-0.99998612318970681</v>
      </c>
      <c r="AN1666" s="40">
        <v>33427</v>
      </c>
      <c r="AO1666" s="42">
        <v>2.9917379999999998</v>
      </c>
      <c r="AP1666" s="39">
        <f>IF(ISBLANK(AO1667),"",Short3[[#This Row],[Adj Close]]/AO1667-1)</f>
        <v>5.3191905060797851E-2</v>
      </c>
      <c r="AT1666" s="40">
        <v>33427</v>
      </c>
      <c r="AU1666" s="42">
        <v>15.846608</v>
      </c>
      <c r="AV1666" s="39">
        <f>IF(ISBLANK(AU1667),"",Short5[[#This Row],[Adj Close]]/AU1667-1)</f>
        <v>1.377461224736809E-2</v>
      </c>
    </row>
    <row r="1667" spans="1:48" x14ac:dyDescent="0.25">
      <c r="A1667" s="40">
        <v>33420</v>
      </c>
      <c r="B1667" s="42">
        <v>374.07998700000002</v>
      </c>
      <c r="C1667" s="39">
        <f>IF(ISBLANK(B1668), "", GSPC[[#This Row],[Adj Close]]/B1668-1)</f>
        <v>7.8671811847486062E-3</v>
      </c>
      <c r="P1667" s="40">
        <v>33420</v>
      </c>
      <c r="Q1667" s="38">
        <v>3.7053999999999997E-2</v>
      </c>
      <c r="R1667" s="39">
        <f>IF(ISBLANK(Q1668),"",Long4[[#This Row],[Adj Close]]/Q1668-1)</f>
        <v>0</v>
      </c>
      <c r="AE1667" s="32">
        <v>33420</v>
      </c>
      <c r="AF1667" s="47">
        <v>1.066314</v>
      </c>
      <c r="AG1667" s="36">
        <f>IF(ISBLANK(AF1668),"",Short0[[#This Row],[Adj Close]]/AF1668-1)</f>
        <v>-5.2642036947377902E-3</v>
      </c>
      <c r="AH1667" s="40">
        <v>33420</v>
      </c>
      <c r="AI1667" s="42">
        <v>0.47834599999999999</v>
      </c>
      <c r="AJ1667" s="39">
        <f>IF(ISBLANK(AH1668),"",Short1[[#This Row],[Adj Close]]/AH1668-1)</f>
        <v>-0.9999856838356328</v>
      </c>
      <c r="AN1667" s="40">
        <v>33420</v>
      </c>
      <c r="AO1667" s="42">
        <v>2.8406389999999999</v>
      </c>
      <c r="AP1667" s="39">
        <f>IF(ISBLANK(AO1668),"",Short3[[#This Row],[Adj Close]]/AO1668-1)</f>
        <v>-2.9079035695877553E-2</v>
      </c>
      <c r="AT1667" s="40">
        <v>33420</v>
      </c>
      <c r="AU1667" s="42">
        <v>15.631292999999999</v>
      </c>
      <c r="AV1667" s="39">
        <f>IF(ISBLANK(AU1668),"",Short5[[#This Row],[Adj Close]]/AU1668-1)</f>
        <v>-1.6260318657461914E-2</v>
      </c>
    </row>
    <row r="1668" spans="1:48" x14ac:dyDescent="0.25">
      <c r="A1668" s="40">
        <v>33413</v>
      </c>
      <c r="B1668" s="42">
        <v>371.16000400000001</v>
      </c>
      <c r="C1668" s="39">
        <f>IF(ISBLANK(B1669), "", GSPC[[#This Row],[Adj Close]]/B1669-1)</f>
        <v>-1.7445389808074085E-2</v>
      </c>
      <c r="P1668" s="40">
        <v>33413</v>
      </c>
      <c r="Q1668" s="38">
        <v>3.7053999999999997E-2</v>
      </c>
      <c r="R1668" s="39">
        <f>IF(ISBLANK(Q1669),"",Long4[[#This Row],[Adj Close]]/Q1669-1)</f>
        <v>0</v>
      </c>
      <c r="AE1668" s="32">
        <v>33413</v>
      </c>
      <c r="AF1668" s="47">
        <v>1.071957</v>
      </c>
      <c r="AG1668" s="36">
        <f>IF(ISBLANK(AF1669),"",Short0[[#This Row],[Adj Close]]/AF1669-1)</f>
        <v>4.3956011850155186E-2</v>
      </c>
      <c r="AH1668" s="40">
        <v>33413</v>
      </c>
      <c r="AI1668" s="42">
        <v>0.519181</v>
      </c>
      <c r="AJ1668" s="39">
        <f>IF(ISBLANK(AH1669),"",Short1[[#This Row],[Adj Close]]/AH1669-1)</f>
        <v>-0.99998445845057771</v>
      </c>
      <c r="AN1668" s="40">
        <v>33413</v>
      </c>
      <c r="AO1668" s="42">
        <v>2.925716</v>
      </c>
      <c r="AP1668" s="39">
        <f>IF(ISBLANK(AO1669),"",Short3[[#This Row],[Adj Close]]/AO1669-1)</f>
        <v>-7.6190719772858517E-2</v>
      </c>
      <c r="AT1668" s="40">
        <v>33413</v>
      </c>
      <c r="AU1668" s="42">
        <v>15.889664</v>
      </c>
      <c r="AV1668" s="39">
        <f>IF(ISBLANK(AU1669),"",Short5[[#This Row],[Adj Close]]/AU1669-1)</f>
        <v>8.5293511166772529E-2</v>
      </c>
    </row>
    <row r="1669" spans="1:48" x14ac:dyDescent="0.25">
      <c r="A1669" s="40">
        <v>33406</v>
      </c>
      <c r="B1669" s="42">
        <v>377.75</v>
      </c>
      <c r="C1669" s="39">
        <f>IF(ISBLANK(B1670), "", GSPC[[#This Row],[Adj Close]]/B1670-1)</f>
        <v>-1.1875824356163078E-2</v>
      </c>
      <c r="P1669" s="40">
        <v>33406</v>
      </c>
      <c r="Q1669" s="38">
        <v>3.7053999999999997E-2</v>
      </c>
      <c r="R1669" s="39">
        <f>IF(ISBLANK(Q1670),"",Long4[[#This Row],[Adj Close]]/Q1670-1)</f>
        <v>-0.39999352289656065</v>
      </c>
      <c r="AE1669" s="32">
        <v>33406</v>
      </c>
      <c r="AF1669" s="47">
        <v>1.0268219999999999</v>
      </c>
      <c r="AG1669" s="36">
        <f>IF(ISBLANK(AF1670),"",Short0[[#This Row],[Adj Close]]/AF1670-1)</f>
        <v>-3.7035995025855528E-2</v>
      </c>
      <c r="AH1669" s="40">
        <v>33406</v>
      </c>
      <c r="AI1669" s="42">
        <v>0.47543000000000002</v>
      </c>
      <c r="AJ1669" s="39">
        <f>IF(ISBLANK(AH1670),"",Short1[[#This Row],[Adj Close]]/AH1670-1)</f>
        <v>-0.9999857651426689</v>
      </c>
      <c r="AN1669" s="40">
        <v>33406</v>
      </c>
      <c r="AO1669" s="42">
        <v>3.1670129999999999</v>
      </c>
      <c r="AP1669" s="39">
        <f>IF(ISBLANK(AO1670),"",Short3[[#This Row],[Adj Close]]/AO1670-1)</f>
        <v>1.9417785113921893E-2</v>
      </c>
      <c r="AT1669" s="40">
        <v>33406</v>
      </c>
      <c r="AU1669" s="42">
        <v>14.640891</v>
      </c>
      <c r="AV1669" s="39">
        <f>IF(ISBLANK(AU1670),"",Short5[[#This Row],[Adj Close]]/AU1670-1)</f>
        <v>-1.6685310897929351E-2</v>
      </c>
    </row>
    <row r="1670" spans="1:48" x14ac:dyDescent="0.25">
      <c r="A1670" s="40">
        <v>33399</v>
      </c>
      <c r="B1670" s="42">
        <v>382.290009</v>
      </c>
      <c r="C1670" s="39">
        <f>IF(ISBLANK(B1671), "", GSPC[[#This Row],[Adj Close]]/B1671-1)</f>
        <v>7.5376645303839584E-3</v>
      </c>
      <c r="P1670" s="40">
        <v>33399</v>
      </c>
      <c r="Q1670" s="38">
        <v>6.1755999999999998E-2</v>
      </c>
      <c r="R1670" s="39">
        <f>IF(ISBLANK(Q1671),"",Long4[[#This Row],[Adj Close]]/Q1671-1)</f>
        <v>0</v>
      </c>
      <c r="AE1670" s="32">
        <v>33399</v>
      </c>
      <c r="AF1670" s="47">
        <v>1.066314</v>
      </c>
      <c r="AG1670" s="36">
        <f>IF(ISBLANK(AF1671),"",Short0[[#This Row],[Adj Close]]/AF1671-1)</f>
        <v>-5.0251484547082836E-2</v>
      </c>
      <c r="AH1670" s="40">
        <v>33399</v>
      </c>
      <c r="AI1670" s="42">
        <v>0.46959600000000001</v>
      </c>
      <c r="AJ1670" s="39">
        <f>IF(ISBLANK(AH1671),"",Short1[[#This Row],[Adj Close]]/AH1671-1)</f>
        <v>-0.99998593687110682</v>
      </c>
      <c r="AN1670" s="40">
        <v>33399</v>
      </c>
      <c r="AO1670" s="42">
        <v>3.1066880000000001</v>
      </c>
      <c r="AP1670" s="39">
        <f>IF(ISBLANK(AO1671),"",Short3[[#This Row],[Adj Close]]/AO1671-1)</f>
        <v>1.9802301958105506E-2</v>
      </c>
      <c r="AT1670" s="40">
        <v>33399</v>
      </c>
      <c r="AU1670" s="42">
        <v>14.889324</v>
      </c>
      <c r="AV1670" s="39">
        <f>IF(ISBLANK(AU1671),"",Short5[[#This Row],[Adj Close]]/AU1671-1)</f>
        <v>3.2641053277889576E-2</v>
      </c>
    </row>
    <row r="1671" spans="1:48" x14ac:dyDescent="0.25">
      <c r="A1671" s="40">
        <v>33392</v>
      </c>
      <c r="B1671" s="42">
        <v>379.42999300000002</v>
      </c>
      <c r="C1671" s="39">
        <f>IF(ISBLANK(B1672), "", GSPC[[#This Row],[Adj Close]]/B1672-1)</f>
        <v>-2.6678281165681605E-2</v>
      </c>
      <c r="P1671" s="40">
        <v>33392</v>
      </c>
      <c r="Q1671" s="38">
        <v>6.1755999999999998E-2</v>
      </c>
      <c r="R1671" s="39">
        <f>IF(ISBLANK(Q1672),"",Long4[[#This Row],[Adj Close]]/Q1672-1)</f>
        <v>0</v>
      </c>
      <c r="AE1671" s="32">
        <v>33392</v>
      </c>
      <c r="AF1671" s="47">
        <v>1.122733</v>
      </c>
      <c r="AG1671" s="36">
        <f>IF(ISBLANK(AF1672),"",Short0[[#This Row],[Adj Close]]/AF1672-1)</f>
        <v>4.1883854754876326E-2</v>
      </c>
      <c r="AH1671" s="40">
        <v>33392</v>
      </c>
      <c r="AI1671" s="42">
        <v>0.44917899999999999</v>
      </c>
      <c r="AJ1671" s="39">
        <f>IF(ISBLANK(AH1672),"",Short1[[#This Row],[Adj Close]]/AH1672-1)</f>
        <v>-0.99998654548449906</v>
      </c>
      <c r="AN1671" s="40">
        <v>33392</v>
      </c>
      <c r="AO1671" s="42">
        <v>3.0463629999999999</v>
      </c>
      <c r="AP1671" s="39">
        <f>IF(ISBLANK(AO1672),"",Short3[[#This Row],[Adj Close]]/AO1672-1)</f>
        <v>5.2082952001585747E-2</v>
      </c>
      <c r="AT1671" s="40">
        <v>33392</v>
      </c>
      <c r="AU1671" s="42">
        <v>14.418683</v>
      </c>
      <c r="AV1671" s="39">
        <f>IF(ISBLANK(AU1672),"",Short5[[#This Row],[Adj Close]]/AU1672-1)</f>
        <v>1.5060094652791678E-2</v>
      </c>
    </row>
    <row r="1672" spans="1:48" x14ac:dyDescent="0.25">
      <c r="A1672" s="40">
        <v>33385</v>
      </c>
      <c r="B1672" s="42">
        <v>389.82998700000002</v>
      </c>
      <c r="C1672" s="39">
        <f>IF(ISBLANK(B1673), "", GSPC[[#This Row],[Adj Close]]/B1673-1)</f>
        <v>3.2689600590468659E-2</v>
      </c>
      <c r="P1672" s="40">
        <v>33385</v>
      </c>
      <c r="Q1672" s="38">
        <v>6.1755999999999998E-2</v>
      </c>
      <c r="R1672" s="39">
        <f>IF(ISBLANK(Q1673),"",Long4[[#This Row],[Adj Close]]/Q1673-1)</f>
        <v>0</v>
      </c>
      <c r="AE1672" s="32">
        <v>33385</v>
      </c>
      <c r="AF1672" s="47">
        <v>1.077599</v>
      </c>
      <c r="AG1672" s="36">
        <f>IF(ISBLANK(AF1673),"",Short0[[#This Row],[Adj Close]]/AF1673-1)</f>
        <v>5.5248829785150555E-2</v>
      </c>
      <c r="AH1672" s="40">
        <v>33385</v>
      </c>
      <c r="AI1672" s="42">
        <v>0.37042700000000001</v>
      </c>
      <c r="AJ1672" s="39">
        <f>IF(ISBLANK(AH1673),"",Short1[[#This Row],[Adj Close]]/AH1673-1)</f>
        <v>-0.99998890206123792</v>
      </c>
      <c r="AN1672" s="40">
        <v>33385</v>
      </c>
      <c r="AO1672" s="42">
        <v>2.8955540000000002</v>
      </c>
      <c r="AP1672" s="39">
        <f>IF(ISBLANK(AO1673),"",Short3[[#This Row],[Adj Close]]/AO1673-1)</f>
        <v>5.2359474419469976E-3</v>
      </c>
      <c r="AT1672" s="40">
        <v>33385</v>
      </c>
      <c r="AU1672" s="42">
        <v>14.204758</v>
      </c>
      <c r="AV1672" s="39">
        <f>IF(ISBLANK(AU1673),"",Short5[[#This Row],[Adj Close]]/AU1673-1)</f>
        <v>9.5708974738328845E-2</v>
      </c>
    </row>
    <row r="1673" spans="1:48" x14ac:dyDescent="0.25">
      <c r="A1673" s="40">
        <v>33378</v>
      </c>
      <c r="B1673" s="42">
        <v>377.48998999999998</v>
      </c>
      <c r="C1673" s="39">
        <f>IF(ISBLANK(B1674), "", GSPC[[#This Row],[Adj Close]]/B1674-1)</f>
        <v>1.3695251737616987E-2</v>
      </c>
      <c r="P1673" s="40">
        <v>33378</v>
      </c>
      <c r="Q1673" s="38">
        <v>6.1755999999999998E-2</v>
      </c>
      <c r="R1673" s="39">
        <f>IF(ISBLANK(Q1674),"",Long4[[#This Row],[Adj Close]]/Q1674-1)</f>
        <v>0</v>
      </c>
      <c r="AE1673" s="32">
        <v>33378</v>
      </c>
      <c r="AF1673" s="47">
        <v>1.02118</v>
      </c>
      <c r="AG1673" s="36">
        <f>IF(ISBLANK(AF1674),"",Short0[[#This Row],[Adj Close]]/AF1674-1)</f>
        <v>-3.2084395704387481E-2</v>
      </c>
      <c r="AH1673" s="40">
        <v>33378</v>
      </c>
      <c r="AI1673" s="42">
        <v>0.364593</v>
      </c>
      <c r="AJ1673" s="39">
        <f>IF(ISBLANK(AH1674),"",Short1[[#This Row],[Adj Close]]/AH1674-1)</f>
        <v>-0.99998907455575203</v>
      </c>
      <c r="AN1673" s="40">
        <v>33378</v>
      </c>
      <c r="AO1673" s="42">
        <v>2.8804720000000001</v>
      </c>
      <c r="AP1673" s="39">
        <f>IF(ISBLANK(AO1674),"",Short3[[#This Row],[Adj Close]]/AO1674-1)</f>
        <v>3.2432050758659514E-2</v>
      </c>
      <c r="AT1673" s="40">
        <v>33378</v>
      </c>
      <c r="AU1673" s="42">
        <v>12.963988000000001</v>
      </c>
      <c r="AV1673" s="39">
        <f>IF(ISBLANK(AU1674),"",Short5[[#This Row],[Adj Close]]/AU1674-1)</f>
        <v>1.6779305431797953E-2</v>
      </c>
    </row>
    <row r="1674" spans="1:48" x14ac:dyDescent="0.25">
      <c r="A1674" s="40">
        <v>33371</v>
      </c>
      <c r="B1674" s="42">
        <v>372.39001500000001</v>
      </c>
      <c r="C1674" s="39">
        <f>IF(ISBLANK(B1675), "", GSPC[[#This Row],[Adj Close]]/B1675-1)</f>
        <v>-8.9156733090879348E-3</v>
      </c>
      <c r="P1674" s="40">
        <v>33371</v>
      </c>
      <c r="Q1674" s="38">
        <v>6.1755999999999998E-2</v>
      </c>
      <c r="R1674" s="39">
        <f>IF(ISBLANK(Q1675),"",Long4[[#This Row],[Adj Close]]/Q1675-1)</f>
        <v>0</v>
      </c>
      <c r="AE1674" s="32">
        <v>33371</v>
      </c>
      <c r="AF1674" s="47">
        <v>1.0550299999999999</v>
      </c>
      <c r="AG1674" s="36">
        <f>IF(ISBLANK(AF1675),"",Short0[[#This Row],[Adj Close]]/AF1675-1)</f>
        <v>4.4691730633649396E-2</v>
      </c>
      <c r="AH1674" s="40">
        <v>33371</v>
      </c>
      <c r="AI1674" s="42">
        <v>0.31500899999999998</v>
      </c>
      <c r="AJ1674" s="39">
        <f>IF(ISBLANK(AH1675),"",Short1[[#This Row],[Adj Close]]/AH1675-1)</f>
        <v>-0.99999055841625706</v>
      </c>
      <c r="AN1674" s="40">
        <v>33371</v>
      </c>
      <c r="AO1674" s="42">
        <v>2.789987</v>
      </c>
      <c r="AP1674" s="39">
        <f>IF(ISBLANK(AO1675),"",Short3[[#This Row],[Adj Close]]/AO1675-1)</f>
        <v>-2.116400631369697E-2</v>
      </c>
      <c r="AT1674" s="40">
        <v>33371</v>
      </c>
      <c r="AU1674" s="42">
        <v>12.750050999999999</v>
      </c>
      <c r="AV1674" s="39">
        <f>IF(ISBLANK(AU1675),"",Short5[[#This Row],[Adj Close]]/AU1675-1)</f>
        <v>-2.6143995529598785E-2</v>
      </c>
    </row>
    <row r="1675" spans="1:48" x14ac:dyDescent="0.25">
      <c r="A1675" s="40">
        <v>33364</v>
      </c>
      <c r="B1675" s="42">
        <v>375.73998999999998</v>
      </c>
      <c r="C1675" s="39">
        <f>IF(ISBLANK(B1676), "", GSPC[[#This Row],[Adj Close]]/B1676-1)</f>
        <v>-1.3287810292683111E-2</v>
      </c>
      <c r="P1675" s="40">
        <v>33364</v>
      </c>
      <c r="Q1675" s="38">
        <v>6.1755999999999998E-2</v>
      </c>
      <c r="R1675" s="39">
        <f>IF(ISBLANK(Q1676),"",Long4[[#This Row],[Adj Close]]/Q1676-1)</f>
        <v>0</v>
      </c>
      <c r="AE1675" s="32">
        <v>33364</v>
      </c>
      <c r="AF1675" s="47">
        <v>1.0098959999999999</v>
      </c>
      <c r="AG1675" s="36">
        <f>IF(ISBLANK(AF1676),"",Short0[[#This Row],[Adj Close]]/AF1676-1)</f>
        <v>2.5718737240674638E-2</v>
      </c>
      <c r="AH1675" s="40">
        <v>33364</v>
      </c>
      <c r="AI1675" s="42">
        <v>0.335426</v>
      </c>
      <c r="AJ1675" s="39">
        <f>IF(ISBLANK(AH1676),"",Short1[[#This Row],[Adj Close]]/AH1676-1)</f>
        <v>-0.99998994435950472</v>
      </c>
      <c r="AN1675" s="40">
        <v>33364</v>
      </c>
      <c r="AO1675" s="42">
        <v>2.850311</v>
      </c>
      <c r="AP1675" s="39">
        <f>IF(ISBLANK(AO1676),"",Short3[[#This Row],[Adj Close]]/AO1676-1)</f>
        <v>-5.2628070654231474E-3</v>
      </c>
      <c r="AT1675" s="40">
        <v>33364</v>
      </c>
      <c r="AU1675" s="42">
        <v>13.092337000000001</v>
      </c>
      <c r="AV1675" s="39">
        <f>IF(ISBLANK(AU1676),"",Short5[[#This Row],[Adj Close]]/AU1676-1)</f>
        <v>-6.9908712454888944E-2</v>
      </c>
    </row>
    <row r="1676" spans="1:48" x14ac:dyDescent="0.25">
      <c r="A1676" s="40">
        <v>33357</v>
      </c>
      <c r="B1676" s="42">
        <v>380.79998799999998</v>
      </c>
      <c r="C1676" s="39">
        <f>IF(ISBLANK(B1677), "", GSPC[[#This Row],[Adj Close]]/B1677-1)</f>
        <v>4.6963195917353318E-3</v>
      </c>
      <c r="P1676" s="40">
        <v>33357</v>
      </c>
      <c r="Q1676" s="38">
        <v>6.1755999999999998E-2</v>
      </c>
      <c r="R1676" s="39">
        <f>IF(ISBLANK(Q1677),"",Long4[[#This Row],[Adj Close]]/Q1677-1)</f>
        <v>0</v>
      </c>
      <c r="AE1676" s="32">
        <v>33357</v>
      </c>
      <c r="AF1676" s="47">
        <v>0.98457399999999995</v>
      </c>
      <c r="AG1676" s="36">
        <f>IF(ISBLANK(AF1677),"",Short0[[#This Row],[Adj Close]]/AF1677-1)</f>
        <v>5.7480129159188653E-3</v>
      </c>
      <c r="AH1676" s="40">
        <v>33357</v>
      </c>
      <c r="AI1676" s="42">
        <v>0.29167500000000002</v>
      </c>
      <c r="AJ1676" s="39">
        <f>IF(ISBLANK(AH1677),"",Short1[[#This Row],[Adj Close]]/AH1677-1)</f>
        <v>-0.99999125412293854</v>
      </c>
      <c r="AN1676" s="40">
        <v>33357</v>
      </c>
      <c r="AO1676" s="42">
        <v>2.8653909999999998</v>
      </c>
      <c r="AP1676" s="39">
        <f>IF(ISBLANK(AO1677),"",Short3[[#This Row],[Adj Close]]/AO1677-1)</f>
        <v>-3.0612234541559147E-2</v>
      </c>
      <c r="AT1676" s="40">
        <v>33357</v>
      </c>
      <c r="AU1676" s="42">
        <v>14.0764</v>
      </c>
      <c r="AV1676" s="39">
        <f>IF(ISBLANK(AU1677),"",Short5[[#This Row],[Adj Close]]/AU1677-1)</f>
        <v>-3.8012002639309483E-2</v>
      </c>
    </row>
    <row r="1677" spans="1:48" x14ac:dyDescent="0.25">
      <c r="A1677" s="40">
        <v>33350</v>
      </c>
      <c r="B1677" s="42">
        <v>379.01998900000001</v>
      </c>
      <c r="C1677" s="39">
        <f>IF(ISBLANK(B1678), "", GSPC[[#This Row],[Adj Close]]/B1678-1)</f>
        <v>-1.3482620609600593E-2</v>
      </c>
      <c r="P1677" s="40">
        <v>33350</v>
      </c>
      <c r="Q1677" s="38">
        <v>6.1755999999999998E-2</v>
      </c>
      <c r="R1677" s="39">
        <f>IF(ISBLANK(Q1678),"",Long4[[#This Row],[Adj Close]]/Q1678-1)</f>
        <v>0</v>
      </c>
      <c r="AE1677" s="32">
        <v>33350</v>
      </c>
      <c r="AF1677" s="47">
        <v>0.97894700000000001</v>
      </c>
      <c r="AG1677" s="36">
        <f>IF(ISBLANK(AF1678),"",Short0[[#This Row],[Adj Close]]/AF1678-1)</f>
        <v>1.1627630606751094E-2</v>
      </c>
      <c r="AH1677" s="40">
        <v>33350</v>
      </c>
      <c r="AI1677" s="42">
        <v>0.25667400000000001</v>
      </c>
      <c r="AJ1677" s="39">
        <f>IF(ISBLANK(AH1678),"",Short1[[#This Row],[Adj Close]]/AH1678-1)</f>
        <v>-0.9999923020124164</v>
      </c>
      <c r="AN1677" s="40">
        <v>33350</v>
      </c>
      <c r="AO1677" s="42">
        <v>2.9558770000000001</v>
      </c>
      <c r="AP1677" s="39">
        <f>IF(ISBLANK(AO1678),"",Short3[[#This Row],[Adj Close]]/AO1678-1)</f>
        <v>-1.5075371861171694E-2</v>
      </c>
      <c r="AT1677" s="40">
        <v>33350</v>
      </c>
      <c r="AU1677" s="42">
        <v>14.632614999999999</v>
      </c>
      <c r="AV1677" s="39">
        <f>IF(ISBLANK(AU1678),"",Short5[[#This Row],[Adj Close]]/AU1678-1)</f>
        <v>5.8819485737657828E-3</v>
      </c>
    </row>
    <row r="1678" spans="1:48" x14ac:dyDescent="0.25">
      <c r="A1678" s="40">
        <v>33343</v>
      </c>
      <c r="B1678" s="42">
        <v>384.20001200000002</v>
      </c>
      <c r="C1678" s="39">
        <f>IF(ISBLANK(B1679), "", GSPC[[#This Row],[Adj Close]]/B1679-1)</f>
        <v>9.9895322290672883E-3</v>
      </c>
      <c r="P1678" s="40">
        <v>33343</v>
      </c>
      <c r="Q1678" s="38">
        <v>6.1755999999999998E-2</v>
      </c>
      <c r="R1678" s="39">
        <f>IF(ISBLANK(Q1679),"",Long4[[#This Row],[Adj Close]]/Q1679-1)</f>
        <v>0</v>
      </c>
      <c r="AE1678" s="32">
        <v>33343</v>
      </c>
      <c r="AF1678" s="47">
        <v>0.96769499999999997</v>
      </c>
      <c r="AG1678" s="36">
        <f>IF(ISBLANK(AF1679),"",Short0[[#This Row],[Adj Close]]/AF1679-1)</f>
        <v>2.3808944435569135E-2</v>
      </c>
      <c r="AH1678" s="40">
        <v>33343</v>
      </c>
      <c r="AI1678" s="42">
        <v>0.25375700000000001</v>
      </c>
      <c r="AJ1678" s="39">
        <f>IF(ISBLANK(AH1679),"",Short1[[#This Row],[Adj Close]]/AH1679-1)</f>
        <v>-0.99999238789896805</v>
      </c>
      <c r="AN1678" s="40">
        <v>33343</v>
      </c>
      <c r="AO1678" s="42">
        <v>3.0011199999999998</v>
      </c>
      <c r="AP1678" s="39">
        <f>IF(ISBLANK(AO1679),"",Short3[[#This Row],[Adj Close]]/AO1679-1)</f>
        <v>-5.6872020042160965E-2</v>
      </c>
      <c r="AT1678" s="40">
        <v>33343</v>
      </c>
      <c r="AU1678" s="42">
        <v>14.54705</v>
      </c>
      <c r="AV1678" s="39">
        <f>IF(ISBLANK(AU1679),"",Short5[[#This Row],[Adj Close]]/AU1679-1)</f>
        <v>3.975611452330674E-2</v>
      </c>
    </row>
    <row r="1679" spans="1:48" x14ac:dyDescent="0.25">
      <c r="A1679" s="40">
        <v>33336</v>
      </c>
      <c r="B1679" s="42">
        <v>380.39999399999999</v>
      </c>
      <c r="C1679" s="39">
        <f>IF(ISBLANK(B1680), "", GSPC[[#This Row],[Adj Close]]/B1680-1)</f>
        <v>1.3427134487976833E-2</v>
      </c>
      <c r="P1679" s="40">
        <v>33336</v>
      </c>
      <c r="Q1679" s="38">
        <v>6.1755999999999998E-2</v>
      </c>
      <c r="R1679" s="39">
        <f>IF(ISBLANK(Q1680),"",Long4[[#This Row],[Adj Close]]/Q1680-1)</f>
        <v>0</v>
      </c>
      <c r="AE1679" s="32">
        <v>33336</v>
      </c>
      <c r="AF1679" s="47">
        <v>0.945191</v>
      </c>
      <c r="AG1679" s="36">
        <f>IF(ISBLANK(AF1680),"",Short0[[#This Row],[Adj Close]]/AF1680-1)</f>
        <v>6.3291893953285383E-2</v>
      </c>
      <c r="AH1679" s="40">
        <v>33336</v>
      </c>
      <c r="AI1679" s="42">
        <v>0.22167300000000001</v>
      </c>
      <c r="AJ1679" s="39">
        <f>IF(ISBLANK(AH1680),"",Short1[[#This Row],[Adj Close]]/AH1680-1)</f>
        <v>-0.99999334894536285</v>
      </c>
      <c r="AN1679" s="40">
        <v>33336</v>
      </c>
      <c r="AO1679" s="42">
        <v>3.1820919999999999</v>
      </c>
      <c r="AP1679" s="39">
        <f>IF(ISBLANK(AO1680),"",Short3[[#This Row],[Adj Close]]/AO1680-1)</f>
        <v>3.4313041946324452E-2</v>
      </c>
      <c r="AT1679" s="40">
        <v>33336</v>
      </c>
      <c r="AU1679" s="42">
        <v>13.990829</v>
      </c>
      <c r="AV1679" s="39">
        <f>IF(ISBLANK(AU1680),"",Short5[[#This Row],[Adj Close]]/AU1680-1)</f>
        <v>2.1874711268112135E-2</v>
      </c>
    </row>
    <row r="1680" spans="1:48" x14ac:dyDescent="0.25">
      <c r="A1680" s="40">
        <v>33329</v>
      </c>
      <c r="B1680" s="42">
        <v>375.35998499999999</v>
      </c>
      <c r="C1680" s="39">
        <f>IF(ISBLANK(B1681), "", GSPC[[#This Row],[Adj Close]]/B1681-1)</f>
        <v>3.7307179688417236E-4</v>
      </c>
      <c r="P1680" s="40">
        <v>33329</v>
      </c>
      <c r="Q1680" s="38">
        <v>6.1755999999999998E-2</v>
      </c>
      <c r="R1680" s="39">
        <f>IF(ISBLANK(Q1681),"",Long4[[#This Row],[Adj Close]]/Q1681-1)</f>
        <v>0</v>
      </c>
      <c r="AE1680" s="32">
        <v>33329</v>
      </c>
      <c r="AF1680" s="47">
        <v>0.88892899999999997</v>
      </c>
      <c r="AG1680" s="36">
        <f>IF(ISBLANK(AF1681),"",Short0[[#This Row],[Adj Close]]/AF1681-1)</f>
        <v>3.2680140985457795E-2</v>
      </c>
      <c r="AH1680" s="40">
        <v>33329</v>
      </c>
      <c r="AI1680" s="42">
        <v>0.22167300000000001</v>
      </c>
      <c r="AJ1680" s="39">
        <f>IF(ISBLANK(AH1681),"",Short1[[#This Row],[Adj Close]]/AH1681-1)</f>
        <v>-0.99999334754816638</v>
      </c>
      <c r="AN1680" s="40">
        <v>33329</v>
      </c>
      <c r="AO1680" s="42">
        <v>3.076527</v>
      </c>
      <c r="AP1680" s="39">
        <f>IF(ISBLANK(AO1681),"",Short3[[#This Row],[Adj Close]]/AO1681-1)</f>
        <v>-5.1162158094457899E-2</v>
      </c>
      <c r="AT1680" s="40">
        <v>33329</v>
      </c>
      <c r="AU1680" s="42">
        <v>13.691335</v>
      </c>
      <c r="AV1680" s="39">
        <f>IF(ISBLANK(AU1681),"",Short5[[#This Row],[Adj Close]]/AU1681-1)</f>
        <v>-7.7810270925586789E-2</v>
      </c>
    </row>
    <row r="1681" spans="1:48" x14ac:dyDescent="0.25">
      <c r="A1681" s="40">
        <v>33322</v>
      </c>
      <c r="B1681" s="42">
        <v>375.22000100000002</v>
      </c>
      <c r="C1681" s="39">
        <f>IF(ISBLANK(B1682), "", GSPC[[#This Row],[Adj Close]]/B1682-1)</f>
        <v>2.1062342898427788E-2</v>
      </c>
      <c r="P1681" s="40">
        <v>33322</v>
      </c>
      <c r="Q1681" s="38">
        <v>6.1755999999999998E-2</v>
      </c>
      <c r="R1681" s="39">
        <f>IF(ISBLANK(Q1682),"",Long4[[#This Row],[Adj Close]]/Q1682-1)</f>
        <v>0</v>
      </c>
      <c r="AE1681" s="32">
        <v>33322</v>
      </c>
      <c r="AF1681" s="47">
        <v>0.86079799999999995</v>
      </c>
      <c r="AG1681" s="36">
        <f>IF(ISBLANK(AF1682),"",Short0[[#This Row],[Adj Close]]/AF1682-1)</f>
        <v>1.9999526021423852E-2</v>
      </c>
      <c r="AH1681" s="40">
        <v>33322</v>
      </c>
      <c r="AI1681" s="42">
        <v>0.20125499999999999</v>
      </c>
      <c r="AJ1681" s="39">
        <f>IF(ISBLANK(AH1682),"",Short1[[#This Row],[Adj Close]]/AH1682-1)</f>
        <v>-0.99999395902746513</v>
      </c>
      <c r="AN1681" s="40">
        <v>33322</v>
      </c>
      <c r="AO1681" s="42">
        <v>3.242416</v>
      </c>
      <c r="AP1681" s="39">
        <f>IF(ISBLANK(AO1682),"",Short3[[#This Row],[Adj Close]]/AO1682-1)</f>
        <v>6.696373129064126E-3</v>
      </c>
      <c r="AT1681" s="40">
        <v>33322</v>
      </c>
      <c r="AU1681" s="42">
        <v>14.846549</v>
      </c>
      <c r="AV1681" s="39">
        <f>IF(ISBLANK(AU1682),"",Short5[[#This Row],[Adj Close]]/AU1682-1)</f>
        <v>1.7596028903977379E-2</v>
      </c>
    </row>
    <row r="1682" spans="1:48" x14ac:dyDescent="0.25">
      <c r="A1682" s="40">
        <v>33315</v>
      </c>
      <c r="B1682" s="42">
        <v>367.48001099999999</v>
      </c>
      <c r="C1682" s="39">
        <f>IF(ISBLANK(B1683), "", GSPC[[#This Row],[Adj Close]]/B1683-1)</f>
        <v>-1.6354787508817581E-2</v>
      </c>
      <c r="P1682" s="40">
        <v>33315</v>
      </c>
      <c r="Q1682" s="38">
        <v>6.1755999999999998E-2</v>
      </c>
      <c r="R1682" s="39">
        <f>IF(ISBLANK(Q1683),"",Long4[[#This Row],[Adj Close]]/Q1683-1)</f>
        <v>0</v>
      </c>
      <c r="AE1682" s="32">
        <v>33315</v>
      </c>
      <c r="AF1682" s="47">
        <v>0.84392</v>
      </c>
      <c r="AG1682" s="36">
        <f>IF(ISBLANK(AF1683),"",Short0[[#This Row],[Adj Close]]/AF1683-1)</f>
        <v>-5.0632840193086226E-2</v>
      </c>
      <c r="AH1682" s="40">
        <v>33315</v>
      </c>
      <c r="AI1682" s="42">
        <v>0.20125499999999999</v>
      </c>
      <c r="AJ1682" s="39">
        <f>IF(ISBLANK(AH1683),"",Short1[[#This Row],[Adj Close]]/AH1683-1)</f>
        <v>-0.99999395775789601</v>
      </c>
      <c r="AN1682" s="40">
        <v>33315</v>
      </c>
      <c r="AO1682" s="42">
        <v>3.2208480000000002</v>
      </c>
      <c r="AP1682" s="39">
        <f>IF(ISBLANK(AO1683),"",Short3[[#This Row],[Adj Close]]/AO1683-1)</f>
        <v>0.10880809037780437</v>
      </c>
      <c r="AT1682" s="40">
        <v>33315</v>
      </c>
      <c r="AU1682" s="42">
        <v>14.589826</v>
      </c>
      <c r="AV1682" s="39">
        <f>IF(ISBLANK(AU1683),"",Short5[[#This Row],[Adj Close]]/AU1683-1)</f>
        <v>9.671648649453024E-3</v>
      </c>
    </row>
    <row r="1683" spans="1:48" x14ac:dyDescent="0.25">
      <c r="A1683" s="40">
        <v>33308</v>
      </c>
      <c r="B1683" s="42">
        <v>373.58999599999999</v>
      </c>
      <c r="C1683" s="39">
        <f>IF(ISBLANK(B1684), "", GSPC[[#This Row],[Adj Close]]/B1684-1)</f>
        <v>-3.627192842975635E-3</v>
      </c>
      <c r="P1683" s="40">
        <v>33308</v>
      </c>
      <c r="Q1683" s="38">
        <v>6.1755999999999998E-2</v>
      </c>
      <c r="R1683" s="39">
        <f>IF(ISBLANK(Q1684),"",Long4[[#This Row],[Adj Close]]/Q1684-1)</f>
        <v>0</v>
      </c>
      <c r="AE1683" s="32">
        <v>33308</v>
      </c>
      <c r="AF1683" s="47">
        <v>0.88892899999999997</v>
      </c>
      <c r="AG1683" s="36">
        <f>IF(ISBLANK(AF1684),"",Short0[[#This Row],[Adj Close]]/AF1684-1)</f>
        <v>-2.4691859202092492E-2</v>
      </c>
      <c r="AH1683" s="40">
        <v>33308</v>
      </c>
      <c r="AI1683" s="42">
        <v>0.20125499999999999</v>
      </c>
      <c r="AJ1683" s="39">
        <f>IF(ISBLANK(AH1684),"",Short1[[#This Row],[Adj Close]]/AH1684-1)</f>
        <v>-0.99999395648779321</v>
      </c>
      <c r="AN1683" s="40">
        <v>33308</v>
      </c>
      <c r="AO1683" s="42">
        <v>2.9047839999999998</v>
      </c>
      <c r="AP1683" s="39">
        <f>IF(ISBLANK(AO1684),"",Short3[[#This Row],[Adj Close]]/AO1684-1)</f>
        <v>5.2077439626816435E-3</v>
      </c>
      <c r="AT1683" s="40">
        <v>33308</v>
      </c>
      <c r="AU1683" s="42">
        <v>14.45007</v>
      </c>
      <c r="AV1683" s="39">
        <f>IF(ISBLANK(AU1684),"",Short5[[#This Row],[Adj Close]]/AU1684-1)</f>
        <v>4.9383379503557645E-2</v>
      </c>
    </row>
    <row r="1684" spans="1:48" x14ac:dyDescent="0.25">
      <c r="A1684" s="40">
        <v>33301</v>
      </c>
      <c r="B1684" s="42">
        <v>374.95001200000002</v>
      </c>
      <c r="C1684" s="39">
        <f>IF(ISBLANK(B1685), "", GSPC[[#This Row],[Adj Close]]/B1685-1)</f>
        <v>1.2092776710414421E-2</v>
      </c>
      <c r="P1684" s="40">
        <v>33301</v>
      </c>
      <c r="Q1684" s="38">
        <v>6.1755999999999998E-2</v>
      </c>
      <c r="R1684" s="39">
        <f>IF(ISBLANK(Q1685),"",Long4[[#This Row],[Adj Close]]/Q1685-1)</f>
        <v>0</v>
      </c>
      <c r="AE1684" s="32">
        <v>33301</v>
      </c>
      <c r="AF1684" s="47">
        <v>0.91143399999999997</v>
      </c>
      <c r="AG1684" s="36">
        <f>IF(ISBLANK(AF1685),"",Short0[[#This Row],[Adj Close]]/AF1685-1)</f>
        <v>0</v>
      </c>
      <c r="AH1684" s="40">
        <v>33301</v>
      </c>
      <c r="AI1684" s="42">
        <v>0.20417199999999999</v>
      </c>
      <c r="AJ1684" s="39">
        <f>IF(ISBLANK(AH1685),"",Short1[[#This Row],[Adj Close]]/AH1685-1)</f>
        <v>-0.9999938676037724</v>
      </c>
      <c r="AN1684" s="40">
        <v>33301</v>
      </c>
      <c r="AO1684" s="42">
        <v>2.8897349999999999</v>
      </c>
      <c r="AP1684" s="39">
        <f>IF(ISBLANK(AO1685),"",Short3[[#This Row],[Adj Close]]/AO1685-1)</f>
        <v>6.0773973487762811E-2</v>
      </c>
      <c r="AT1684" s="40">
        <v>33301</v>
      </c>
      <c r="AU1684" s="42">
        <v>13.770058000000001</v>
      </c>
      <c r="AV1684" s="39">
        <f>IF(ISBLANK(AU1685),"",Short5[[#This Row],[Adj Close]]/AU1685-1)</f>
        <v>3.1846454101197796E-2</v>
      </c>
    </row>
    <row r="1685" spans="1:48" x14ac:dyDescent="0.25">
      <c r="A1685" s="40">
        <v>33294</v>
      </c>
      <c r="B1685" s="42">
        <v>370.47000100000002</v>
      </c>
      <c r="C1685" s="39">
        <f>IF(ISBLANK(B1686), "", GSPC[[#This Row],[Adj Close]]/B1686-1)</f>
        <v>1.3182024009550597E-2</v>
      </c>
      <c r="P1685" s="40">
        <v>33294</v>
      </c>
      <c r="Q1685" s="38">
        <v>6.1755999999999998E-2</v>
      </c>
      <c r="R1685" s="39">
        <f>IF(ISBLANK(Q1686),"",Long4[[#This Row],[Adj Close]]/Q1686-1)</f>
        <v>-0.11764537791113017</v>
      </c>
      <c r="AE1685" s="32">
        <v>33294</v>
      </c>
      <c r="AF1685" s="47">
        <v>0.91143399999999997</v>
      </c>
      <c r="AG1685" s="36">
        <f>IF(ISBLANK(AF1686),"",Short0[[#This Row],[Adj Close]]/AF1686-1)</f>
        <v>-2.9939418709103327E-2</v>
      </c>
      <c r="AH1685" s="40">
        <v>33294</v>
      </c>
      <c r="AI1685" s="42">
        <v>0.19542200000000001</v>
      </c>
      <c r="AJ1685" s="39">
        <f>IF(ISBLANK(AH1686),"",Short1[[#This Row],[Adj Close]]/AH1686-1)</f>
        <v>-0.99999412917955954</v>
      </c>
      <c r="AN1685" s="40">
        <v>33294</v>
      </c>
      <c r="AO1685" s="42">
        <v>2.7241759999999999</v>
      </c>
      <c r="AP1685" s="39">
        <f>IF(ISBLANK(AO1686),"",Short3[[#This Row],[Adj Close]]/AO1686-1)</f>
        <v>4.6242947725797512E-2</v>
      </c>
      <c r="AT1685" s="40">
        <v>33294</v>
      </c>
      <c r="AU1685" s="42">
        <v>13.345065</v>
      </c>
      <c r="AV1685" s="39">
        <f>IF(ISBLANK(AU1686),"",Short5[[#This Row],[Adj Close]]/AU1686-1)</f>
        <v>6.4105285790163613E-3</v>
      </c>
    </row>
    <row r="1686" spans="1:48" x14ac:dyDescent="0.25">
      <c r="A1686" s="40">
        <v>33287</v>
      </c>
      <c r="B1686" s="42">
        <v>365.64999399999999</v>
      </c>
      <c r="C1686" s="39">
        <f>IF(ISBLANK(B1687), "", GSPC[[#This Row],[Adj Close]]/B1687-1)</f>
        <v>-9.2397009117201057E-3</v>
      </c>
      <c r="P1686" s="40">
        <v>33287</v>
      </c>
      <c r="Q1686" s="38">
        <v>6.9989999999999997E-2</v>
      </c>
      <c r="R1686" s="39">
        <f>IF(ISBLANK(Q1687),"",Long4[[#This Row],[Adj Close]]/Q1687-1)</f>
        <v>0</v>
      </c>
      <c r="AE1686" s="32">
        <v>33287</v>
      </c>
      <c r="AF1686" s="47">
        <v>0.93956399999999995</v>
      </c>
      <c r="AG1686" s="36">
        <f>IF(ISBLANK(AF1687),"",Short0[[#This Row],[Adj Close]]/AF1687-1)</f>
        <v>0</v>
      </c>
      <c r="AH1686" s="40">
        <v>33287</v>
      </c>
      <c r="AI1686" s="42">
        <v>0.19250600000000001</v>
      </c>
      <c r="AJ1686" s="39">
        <f>IF(ISBLANK(AH1687),"",Short1[[#This Row],[Adj Close]]/AH1687-1)</f>
        <v>-0.99999421556490387</v>
      </c>
      <c r="AN1686" s="40">
        <v>33287</v>
      </c>
      <c r="AO1686" s="42">
        <v>2.6037699999999999</v>
      </c>
      <c r="AP1686" s="39">
        <f>IF(ISBLANK(AO1687),"",Short3[[#This Row],[Adj Close]]/AO1687-1)</f>
        <v>-3.3519495010159384E-2</v>
      </c>
      <c r="AT1686" s="40">
        <v>33287</v>
      </c>
      <c r="AU1686" s="42">
        <v>13.260061</v>
      </c>
      <c r="AV1686" s="39">
        <f>IF(ISBLANK(AU1687),"",Short5[[#This Row],[Adj Close]]/AU1687-1)</f>
        <v>-1.265787628451609E-2</v>
      </c>
    </row>
    <row r="1687" spans="1:48" x14ac:dyDescent="0.25">
      <c r="A1687" s="40">
        <v>33280</v>
      </c>
      <c r="B1687" s="42">
        <v>369.05999800000001</v>
      </c>
      <c r="C1687" s="39">
        <f>IF(ISBLANK(B1688), "", GSPC[[#This Row],[Adj Close]]/B1688-1)</f>
        <v>2.7020987443645783E-2</v>
      </c>
      <c r="P1687" s="40">
        <v>33280</v>
      </c>
      <c r="Q1687" s="38">
        <v>6.9989999999999997E-2</v>
      </c>
      <c r="R1687" s="39">
        <f>IF(ISBLANK(Q1688),"",Long4[[#This Row],[Adj Close]]/Q1688-1)</f>
        <v>0</v>
      </c>
      <c r="AE1687" s="32">
        <v>33280</v>
      </c>
      <c r="AF1687" s="47">
        <v>0.93956399999999995</v>
      </c>
      <c r="AG1687" s="36">
        <f>IF(ISBLANK(AF1688),"",Short0[[#This Row],[Adj Close]]/AF1688-1)</f>
        <v>0.12080620976198064</v>
      </c>
      <c r="AH1687" s="40">
        <v>33280</v>
      </c>
      <c r="AI1687" s="42">
        <v>0.212923</v>
      </c>
      <c r="AJ1687" s="39">
        <f>IF(ISBLANK(AH1688),"",Short1[[#This Row],[Adj Close]]/AH1688-1)</f>
        <v>-0.99999360072731647</v>
      </c>
      <c r="AN1687" s="40">
        <v>33280</v>
      </c>
      <c r="AO1687" s="42">
        <v>2.6940740000000001</v>
      </c>
      <c r="AP1687" s="39">
        <f>IF(ISBLANK(AO1688),"",Short3[[#This Row],[Adj Close]]/AO1688-1)</f>
        <v>2.8735057212746717E-2</v>
      </c>
      <c r="AT1687" s="40">
        <v>33280</v>
      </c>
      <c r="AU1687" s="42">
        <v>13.430057</v>
      </c>
      <c r="AV1687" s="39">
        <f>IF(ISBLANK(AU1688),"",Short5[[#This Row],[Adj Close]]/AU1688-1)</f>
        <v>-3.067514019965123E-2</v>
      </c>
    </row>
    <row r="1688" spans="1:48" x14ac:dyDescent="0.25">
      <c r="A1688" s="40">
        <v>33273</v>
      </c>
      <c r="B1688" s="42">
        <v>359.35000600000001</v>
      </c>
      <c r="C1688" s="39">
        <f>IF(ISBLANK(B1689), "", GSPC[[#This Row],[Adj Close]]/B1689-1)</f>
        <v>4.7514993645765724E-2</v>
      </c>
      <c r="P1688" s="40">
        <v>33273</v>
      </c>
      <c r="Q1688" s="38">
        <v>6.9989999999999997E-2</v>
      </c>
      <c r="R1688" s="39">
        <f>IF(ISBLANK(Q1689),"",Long4[[#This Row],[Adj Close]]/Q1689-1)</f>
        <v>-5.5554805888782588E-2</v>
      </c>
      <c r="AE1688" s="32">
        <v>33273</v>
      </c>
      <c r="AF1688" s="47">
        <v>0.83829299999999995</v>
      </c>
      <c r="AG1688" s="36">
        <f>IF(ISBLANK(AF1689),"",Short0[[#This Row],[Adj Close]]/AF1689-1)</f>
        <v>-1.6458587785587842E-2</v>
      </c>
      <c r="AH1688" s="40">
        <v>33273</v>
      </c>
      <c r="AI1688" s="42">
        <v>0.20417199999999999</v>
      </c>
      <c r="AJ1688" s="39">
        <f>IF(ISBLANK(AH1689),"",Short1[[#This Row],[Adj Close]]/AH1689-1)</f>
        <v>-0.99999386244213306</v>
      </c>
      <c r="AN1688" s="40">
        <v>33273</v>
      </c>
      <c r="AO1688" s="42">
        <v>2.6188220000000002</v>
      </c>
      <c r="AP1688" s="39">
        <f>IF(ISBLANK(AO1689),"",Short3[[#This Row],[Adj Close]]/AO1689-1)</f>
        <v>0.10828029251447346</v>
      </c>
      <c r="AT1688" s="40">
        <v>33273</v>
      </c>
      <c r="AU1688" s="42">
        <v>13.855062999999999</v>
      </c>
      <c r="AV1688" s="39">
        <f>IF(ISBLANK(AU1689),"",Short5[[#This Row],[Adj Close]]/AU1689-1)</f>
        <v>7.9470397324328035E-2</v>
      </c>
    </row>
    <row r="1689" spans="1:48" x14ac:dyDescent="0.25">
      <c r="A1689" s="40">
        <v>33266</v>
      </c>
      <c r="B1689" s="42">
        <v>343.04998799999998</v>
      </c>
      <c r="C1689" s="39">
        <f>IF(ISBLANK(B1690), "", GSPC[[#This Row],[Adj Close]]/B1690-1)</f>
        <v>2.0769425579831635E-2</v>
      </c>
      <c r="P1689" s="40">
        <v>33266</v>
      </c>
      <c r="Q1689" s="38">
        <v>7.4107000000000006E-2</v>
      </c>
      <c r="R1689" s="39">
        <f>IF(ISBLANK(Q1690),"",Long4[[#This Row],[Adj Close]]/Q1690-1)</f>
        <v>0.28570932875310118</v>
      </c>
      <c r="AE1689" s="32">
        <v>33266</v>
      </c>
      <c r="AF1689" s="47">
        <v>0.852321</v>
      </c>
      <c r="AG1689" s="36">
        <f>IF(ISBLANK(AF1690),"",Short0[[#This Row],[Adj Close]]/AF1690-1)</f>
        <v>7.0422871294962386E-2</v>
      </c>
      <c r="AH1689" s="40">
        <v>33266</v>
      </c>
      <c r="AI1689" s="42">
        <v>0.186672</v>
      </c>
      <c r="AJ1689" s="39">
        <f>IF(ISBLANK(AH1690),"",Short1[[#This Row],[Adj Close]]/AH1690-1)</f>
        <v>-0.99999438732373191</v>
      </c>
      <c r="AN1689" s="40">
        <v>33266</v>
      </c>
      <c r="AO1689" s="42">
        <v>2.3629600000000002</v>
      </c>
      <c r="AP1689" s="39">
        <f>IF(ISBLANK(AO1690),"",Short3[[#This Row],[Adj Close]]/AO1690-1)</f>
        <v>3.9735921086095916E-2</v>
      </c>
      <c r="AT1689" s="40">
        <v>33266</v>
      </c>
      <c r="AU1689" s="42">
        <v>12.835056</v>
      </c>
      <c r="AV1689" s="39">
        <f>IF(ISBLANK(AU1690),"",Short5[[#This Row],[Adj Close]]/AU1690-1)</f>
        <v>0</v>
      </c>
    </row>
    <row r="1690" spans="1:48" x14ac:dyDescent="0.25">
      <c r="A1690" s="40">
        <v>33259</v>
      </c>
      <c r="B1690" s="42">
        <v>336.07000699999998</v>
      </c>
      <c r="C1690" s="39">
        <f>IF(ISBLANK(B1691), "", GSPC[[#This Row],[Adj Close]]/B1691-1)</f>
        <v>1.1558245410887791E-2</v>
      </c>
      <c r="P1690" s="40">
        <v>33259</v>
      </c>
      <c r="Q1690" s="38">
        <v>5.7639000000000003E-2</v>
      </c>
      <c r="R1690" s="39">
        <f>IF(ISBLANK(Q1691),"",Long4[[#This Row],[Adj Close]]/Q1691-1)</f>
        <v>-6.6665587149426719E-2</v>
      </c>
      <c r="AE1690" s="32">
        <v>33259</v>
      </c>
      <c r="AF1690" s="47">
        <v>0.79624700000000004</v>
      </c>
      <c r="AG1690" s="36">
        <f>IF(ISBLANK(AF1691),"",Short0[[#This Row],[Adj Close]]/AF1691-1)</f>
        <v>7.5756511306800833E-2</v>
      </c>
      <c r="AH1690" s="40">
        <v>33259</v>
      </c>
      <c r="AI1690" s="42">
        <v>0.154587</v>
      </c>
      <c r="AJ1690" s="39">
        <f>IF(ISBLANK(AH1691),"",Short1[[#This Row],[Adj Close]]/AH1691-1)</f>
        <v>-0.99999535104655357</v>
      </c>
      <c r="AN1690" s="40">
        <v>33259</v>
      </c>
      <c r="AO1690" s="42">
        <v>2.2726540000000002</v>
      </c>
      <c r="AP1690" s="39">
        <f>IF(ISBLANK(AO1691),"",Short3[[#This Row],[Adj Close]]/AO1691-1)</f>
        <v>-4.430427121837166E-2</v>
      </c>
      <c r="AT1690" s="40">
        <v>33259</v>
      </c>
      <c r="AU1690" s="42">
        <v>12.835056</v>
      </c>
      <c r="AV1690" s="39">
        <f>IF(ISBLANK(AU1691),"",Short5[[#This Row],[Adj Close]]/AU1691-1)</f>
        <v>6.338025193427077E-2</v>
      </c>
    </row>
    <row r="1691" spans="1:48" x14ac:dyDescent="0.25">
      <c r="A1691" s="40">
        <v>33252</v>
      </c>
      <c r="B1691" s="42">
        <v>332.23001099999999</v>
      </c>
      <c r="C1691" s="39">
        <f>IF(ISBLANK(B1692), "", GSPC[[#This Row],[Adj Close]]/B1692-1)</f>
        <v>5.3928875445808933E-2</v>
      </c>
      <c r="P1691" s="40">
        <v>33252</v>
      </c>
      <c r="Q1691" s="38">
        <v>6.1755999999999998E-2</v>
      </c>
      <c r="R1691" s="39">
        <f>IF(ISBLANK(Q1692),"",Long4[[#This Row],[Adj Close]]/Q1692-1)</f>
        <v>0</v>
      </c>
      <c r="AE1691" s="32">
        <v>33252</v>
      </c>
      <c r="AF1691" s="47">
        <v>0.740174</v>
      </c>
      <c r="AG1691" s="36">
        <f>IF(ISBLANK(AF1692),"",Short0[[#This Row],[Adj Close]]/AF1692-1)</f>
        <v>6.451608263880404E-2</v>
      </c>
      <c r="AH1691" s="40">
        <v>33252</v>
      </c>
      <c r="AI1691" s="42">
        <v>0.13708699999999999</v>
      </c>
      <c r="AJ1691" s="39">
        <f>IF(ISBLANK(AH1692),"",Short1[[#This Row],[Adj Close]]/AH1692-1)</f>
        <v>-0.999995876462626</v>
      </c>
      <c r="AN1691" s="40">
        <v>33252</v>
      </c>
      <c r="AO1691" s="42">
        <v>2.3780100000000002</v>
      </c>
      <c r="AP1691" s="39">
        <f>IF(ISBLANK(AO1692),"",Short3[[#This Row],[Adj Close]]/AO1692-1)</f>
        <v>0.11267598384614641</v>
      </c>
      <c r="AT1691" s="40">
        <v>33252</v>
      </c>
      <c r="AU1691" s="42">
        <v>12.070053</v>
      </c>
      <c r="AV1691" s="39">
        <f>IF(ISBLANK(AU1692),"",Short5[[#This Row],[Adj Close]]/AU1692-1)</f>
        <v>4.0292856236036956E-2</v>
      </c>
    </row>
    <row r="1692" spans="1:48" x14ac:dyDescent="0.25">
      <c r="A1692" s="40">
        <v>33245</v>
      </c>
      <c r="B1692" s="42">
        <v>315.23001099999999</v>
      </c>
      <c r="C1692" s="39">
        <f>IF(ISBLANK(B1693), "", GSPC[[#This Row],[Adj Close]]/B1693-1)</f>
        <v>-1.7975043613707165E-2</v>
      </c>
      <c r="P1692" s="40">
        <v>33245</v>
      </c>
      <c r="Q1692" s="38">
        <v>6.1755999999999998E-2</v>
      </c>
      <c r="R1692" s="39">
        <f>IF(ISBLANK(Q1693),"",Long4[[#This Row],[Adj Close]]/Q1693-1)</f>
        <v>-6.249905120459065E-2</v>
      </c>
      <c r="AE1692" s="32">
        <v>33245</v>
      </c>
      <c r="AF1692" s="47">
        <v>0.69531500000000002</v>
      </c>
      <c r="AG1692" s="36">
        <f>IF(ISBLANK(AF1693),"",Short0[[#This Row],[Adj Close]]/AF1693-1)</f>
        <v>-3.8759829239429777E-2</v>
      </c>
      <c r="AH1692" s="40">
        <v>33245</v>
      </c>
      <c r="AI1692" s="42">
        <v>0.14583699999999999</v>
      </c>
      <c r="AJ1692" s="39">
        <f>IF(ISBLANK(AH1693),"",Short1[[#This Row],[Adj Close]]/AH1693-1)</f>
        <v>-0.99999561234129608</v>
      </c>
      <c r="AN1692" s="40">
        <v>33245</v>
      </c>
      <c r="AO1692" s="42">
        <v>2.1371989999999998</v>
      </c>
      <c r="AP1692" s="39">
        <f>IF(ISBLANK(AO1693),"",Short3[[#This Row],[Adj Close]]/AO1693-1)</f>
        <v>-6.9926853259079103E-3</v>
      </c>
      <c r="AT1692" s="40">
        <v>33245</v>
      </c>
      <c r="AU1692" s="42">
        <v>11.602553</v>
      </c>
      <c r="AV1692" s="39">
        <f>IF(ISBLANK(AU1693),"",Short5[[#This Row],[Adj Close]]/AU1693-1)</f>
        <v>-3.191442938614597E-2</v>
      </c>
    </row>
    <row r="1693" spans="1:48" x14ac:dyDescent="0.25">
      <c r="A1693" s="40">
        <v>33238</v>
      </c>
      <c r="B1693" s="42">
        <v>321</v>
      </c>
      <c r="C1693" s="39">
        <f>IF(ISBLANK(B1694), "", GSPC[[#This Row],[Adj Close]]/B1694-1)</f>
        <v>-2.3485035825368095E-2</v>
      </c>
      <c r="P1693" s="40">
        <v>33238</v>
      </c>
      <c r="Q1693" s="38">
        <v>6.5873000000000001E-2</v>
      </c>
      <c r="R1693" s="39">
        <f>IF(ISBLANK(Q1694),"",Long4[[#This Row],[Adj Close]]/Q1694-1)</f>
        <v>0</v>
      </c>
      <c r="AE1693" s="32">
        <v>33238</v>
      </c>
      <c r="AF1693" s="47">
        <v>0.72335199999999999</v>
      </c>
      <c r="AG1693" s="36">
        <f>IF(ISBLANK(AF1694),"",Short0[[#This Row],[Adj Close]]/AF1694-1)</f>
        <v>-4.4444092174859562E-2</v>
      </c>
      <c r="AH1693" s="40">
        <v>33238</v>
      </c>
      <c r="AI1693" s="42">
        <v>0.12542</v>
      </c>
      <c r="AJ1693" s="39">
        <f>IF(ISBLANK(AH1694),"",Short1[[#This Row],[Adj Close]]/AH1694-1)</f>
        <v>-0.99999622581324665</v>
      </c>
      <c r="AN1693" s="40">
        <v>33238</v>
      </c>
      <c r="AO1693" s="42">
        <v>2.1522489999999999</v>
      </c>
      <c r="AP1693" s="39">
        <f>IF(ISBLANK(AO1694),"",Short3[[#This Row],[Adj Close]]/AO1694-1)</f>
        <v>-0.10956134420822616</v>
      </c>
      <c r="AT1693" s="40">
        <v>33238</v>
      </c>
      <c r="AU1693" s="42">
        <v>11.985049</v>
      </c>
      <c r="AV1693" s="39">
        <f>IF(ISBLANK(AU1694),"",Short5[[#This Row],[Adj Close]]/AU1694-1)</f>
        <v>0</v>
      </c>
    </row>
    <row r="1694" spans="1:48" x14ac:dyDescent="0.25">
      <c r="A1694" s="40">
        <v>33231</v>
      </c>
      <c r="B1694" s="42">
        <v>328.72000100000002</v>
      </c>
      <c r="C1694" s="39">
        <f>IF(ISBLANK(B1695), "", GSPC[[#This Row],[Adj Close]]/B1695-1)</f>
        <v>-9.1333805576487848E-3</v>
      </c>
      <c r="P1694" s="40">
        <v>33231</v>
      </c>
      <c r="Q1694" s="38">
        <v>6.5873000000000001E-2</v>
      </c>
      <c r="R1694" s="39">
        <f>IF(ISBLANK(Q1695),"",Long4[[#This Row],[Adj Close]]/Q1695-1)</f>
        <v>6.666558714942683E-2</v>
      </c>
      <c r="AE1694" s="32">
        <v>33231</v>
      </c>
      <c r="AF1694" s="47">
        <v>0.756996</v>
      </c>
      <c r="AG1694" s="36">
        <f>IF(ISBLANK(AF1695),"",Short0[[#This Row],[Adj Close]]/AF1695-1)</f>
        <v>7.9998801580202228E-2</v>
      </c>
      <c r="AH1694" s="40">
        <v>33231</v>
      </c>
      <c r="AI1694" s="42">
        <v>0.12542</v>
      </c>
      <c r="AJ1694" s="39">
        <f>IF(ISBLANK(AH1695),"",Short1[[#This Row],[Adj Close]]/AH1695-1)</f>
        <v>-0.99999622501805918</v>
      </c>
      <c r="AN1694" s="40">
        <v>33231</v>
      </c>
      <c r="AO1694" s="42">
        <v>2.4170660000000002</v>
      </c>
      <c r="AP1694" s="39">
        <f>IF(ISBLANK(AO1695),"",Short3[[#This Row],[Adj Close]]/AO1695-1)</f>
        <v>1.2578758629935072E-2</v>
      </c>
      <c r="AT1694" s="40">
        <v>33231</v>
      </c>
      <c r="AU1694" s="42">
        <v>11.985049</v>
      </c>
      <c r="AV1694" s="39">
        <f>IF(ISBLANK(AU1695),"",Short5[[#This Row],[Adj Close]]/AU1695-1)</f>
        <v>-3.4246517943118726E-2</v>
      </c>
    </row>
    <row r="1695" spans="1:48" x14ac:dyDescent="0.25">
      <c r="A1695" s="40">
        <v>33224</v>
      </c>
      <c r="B1695" s="42">
        <v>331.75</v>
      </c>
      <c r="C1695" s="39">
        <f>IF(ISBLANK(B1696), "", GSPC[[#This Row],[Adj Close]]/B1696-1)</f>
        <v>1.5084734393264965E-2</v>
      </c>
      <c r="P1695" s="40">
        <v>33224</v>
      </c>
      <c r="Q1695" s="38">
        <v>6.1755999999999998E-2</v>
      </c>
      <c r="R1695" s="39">
        <f>IF(ISBLANK(Q1696),"",Long4[[#This Row],[Adj Close]]/Q1696-1)</f>
        <v>-6.249905120459065E-2</v>
      </c>
      <c r="AE1695" s="32">
        <v>33224</v>
      </c>
      <c r="AF1695" s="47">
        <v>0.70092299999999996</v>
      </c>
      <c r="AG1695" s="36">
        <f>IF(ISBLANK(AF1696),"",Short0[[#This Row],[Adj Close]]/AF1696-1)</f>
        <v>0.14679059692017726</v>
      </c>
      <c r="AH1695" s="40">
        <v>33224</v>
      </c>
      <c r="AI1695" s="42">
        <v>0.110836</v>
      </c>
      <c r="AJ1695" s="39">
        <f>IF(ISBLANK(AH1696),"",Short1[[#This Row],[Adj Close]]/AH1696-1)</f>
        <v>-0.99999666327482917</v>
      </c>
      <c r="AN1695" s="40">
        <v>33224</v>
      </c>
      <c r="AO1695" s="42">
        <v>2.3870399999999998</v>
      </c>
      <c r="AP1695" s="39">
        <f>IF(ISBLANK(AO1696),"",Short3[[#This Row],[Adj Close]]/AO1696-1)</f>
        <v>6.3287617178211519E-3</v>
      </c>
      <c r="AT1695" s="40">
        <v>33224</v>
      </c>
      <c r="AU1695" s="42">
        <v>12.41005</v>
      </c>
      <c r="AV1695" s="39">
        <f>IF(ISBLANK(AU1696),"",Short5[[#This Row],[Adj Close]]/AU1696-1)</f>
        <v>7.60990048654131E-3</v>
      </c>
    </row>
    <row r="1696" spans="1:48" x14ac:dyDescent="0.25">
      <c r="A1696" s="40">
        <v>33217</v>
      </c>
      <c r="B1696" s="42">
        <v>326.82000699999998</v>
      </c>
      <c r="C1696" s="39">
        <f>IF(ISBLANK(B1697), "", GSPC[[#This Row],[Adj Close]]/B1697-1)</f>
        <v>-2.8375072463768802E-3</v>
      </c>
      <c r="P1696" s="40">
        <v>33217</v>
      </c>
      <c r="Q1696" s="38">
        <v>6.5873000000000001E-2</v>
      </c>
      <c r="R1696" s="39">
        <f>IF(ISBLANK(Q1697),"",Long4[[#This Row],[Adj Close]]/Q1697-1)</f>
        <v>6.666558714942683E-2</v>
      </c>
      <c r="AE1696" s="32">
        <v>33217</v>
      </c>
      <c r="AF1696" s="47">
        <v>0.61120399999999997</v>
      </c>
      <c r="AG1696" s="36">
        <f>IF(ISBLANK(AF1697),"",Short0[[#This Row],[Adj Close]]/AF1697-1)</f>
        <v>-6.0345357718277759E-2</v>
      </c>
      <c r="AH1696" s="40">
        <v>33217</v>
      </c>
      <c r="AI1696" s="42">
        <v>0.119587</v>
      </c>
      <c r="AJ1696" s="39">
        <f>IF(ISBLANK(AH1697),"",Short1[[#This Row],[Adj Close]]/AH1697-1)</f>
        <v>-0.99999639906654625</v>
      </c>
      <c r="AN1696" s="40">
        <v>33217</v>
      </c>
      <c r="AO1696" s="42">
        <v>2.3720279999999998</v>
      </c>
      <c r="AP1696" s="39">
        <f>IF(ISBLANK(AO1697),"",Short3[[#This Row],[Adj Close]]/AO1697-1)</f>
        <v>-4.2423914574886812E-2</v>
      </c>
      <c r="AT1696" s="40">
        <v>33217</v>
      </c>
      <c r="AU1696" s="42">
        <v>12.316324</v>
      </c>
      <c r="AV1696" s="39">
        <f>IF(ISBLANK(AU1697),"",Short5[[#This Row],[Adj Close]]/AU1697-1)</f>
        <v>2.0978838954772705E-2</v>
      </c>
    </row>
    <row r="1697" spans="1:48" x14ac:dyDescent="0.25">
      <c r="A1697" s="40">
        <v>33210</v>
      </c>
      <c r="B1697" s="42">
        <v>327.75</v>
      </c>
      <c r="C1697" s="39">
        <f>IF(ISBLANK(B1698), "", GSPC[[#This Row],[Adj Close]]/B1698-1)</f>
        <v>1.7162184168697747E-2</v>
      </c>
      <c r="P1697" s="40">
        <v>33210</v>
      </c>
      <c r="Q1697" s="38">
        <v>6.1755999999999998E-2</v>
      </c>
      <c r="R1697" s="39">
        <f>IF(ISBLANK(Q1698),"",Long4[[#This Row],[Adj Close]]/Q1698-1)</f>
        <v>-0.11764537791113017</v>
      </c>
      <c r="AE1697" s="32">
        <v>33210</v>
      </c>
      <c r="AF1697" s="47">
        <v>0.65045600000000003</v>
      </c>
      <c r="AG1697" s="36">
        <f>IF(ISBLANK(AF1698),"",Short0[[#This Row],[Adj Close]]/AF1698-1)</f>
        <v>9.4340003566729891E-2</v>
      </c>
      <c r="AH1697" s="40">
        <v>33210</v>
      </c>
      <c r="AI1697" s="42">
        <v>0.13708699999999999</v>
      </c>
      <c r="AJ1697" s="39">
        <f>IF(ISBLANK(AH1698),"",Short1[[#This Row],[Adj Close]]/AH1698-1)</f>
        <v>-0.99999587124657408</v>
      </c>
      <c r="AN1697" s="40">
        <v>33210</v>
      </c>
      <c r="AO1697" s="42">
        <v>2.4771169999999998</v>
      </c>
      <c r="AP1697" s="39">
        <f>IF(ISBLANK(AO1698),"",Short3[[#This Row],[Adj Close]]/AO1698-1)</f>
        <v>5.0955573450136349E-2</v>
      </c>
      <c r="AT1697" s="40">
        <v>33210</v>
      </c>
      <c r="AU1697" s="42">
        <v>12.063250999999999</v>
      </c>
      <c r="AV1697" s="39">
        <f>IF(ISBLANK(AU1698),"",Short5[[#This Row],[Adj Close]]/AU1698-1)</f>
        <v>2.8776750794400563E-2</v>
      </c>
    </row>
    <row r="1698" spans="1:48" x14ac:dyDescent="0.25">
      <c r="A1698" s="40">
        <v>33203</v>
      </c>
      <c r="B1698" s="42">
        <v>322.22000100000002</v>
      </c>
      <c r="C1698" s="39">
        <f>IF(ISBLANK(B1699), "", GSPC[[#This Row],[Adj Close]]/B1699-1)</f>
        <v>2.2595984971196748E-2</v>
      </c>
      <c r="P1698" s="40">
        <v>33203</v>
      </c>
      <c r="Q1698" s="38">
        <v>6.9989999999999997E-2</v>
      </c>
      <c r="R1698" s="39">
        <f>IF(ISBLANK(Q1699),"",Long4[[#This Row],[Adj Close]]/Q1699-1)</f>
        <v>0</v>
      </c>
      <c r="AE1698" s="32">
        <v>33203</v>
      </c>
      <c r="AF1698" s="47">
        <v>0.59438199999999997</v>
      </c>
      <c r="AG1698" s="36">
        <f>IF(ISBLANK(AF1699),"",Short0[[#This Row],[Adj Close]]/AF1699-1)</f>
        <v>4.9505160282160121E-2</v>
      </c>
      <c r="AH1698" s="40">
        <v>33203</v>
      </c>
      <c r="AI1698" s="42">
        <v>0.14292099999999999</v>
      </c>
      <c r="AJ1698" s="39">
        <f>IF(ISBLANK(AH1699),"",Short1[[#This Row],[Adj Close]]/AH1699-1)</f>
        <v>-0.99999569463188331</v>
      </c>
      <c r="AN1698" s="40">
        <v>33203</v>
      </c>
      <c r="AO1698" s="42">
        <v>2.3570139999999999</v>
      </c>
      <c r="AP1698" s="39">
        <f>IF(ISBLANK(AO1699),"",Short3[[#This Row],[Adj Close]]/AO1699-1)</f>
        <v>6.0810594901028248E-2</v>
      </c>
      <c r="AT1698" s="40">
        <v>33203</v>
      </c>
      <c r="AU1698" s="42">
        <v>11.725820000000001</v>
      </c>
      <c r="AV1698" s="39">
        <f>IF(ISBLANK(AU1699),"",Short5[[#This Row],[Adj Close]]/AU1699-1)</f>
        <v>-1.4183913598611042E-2</v>
      </c>
    </row>
    <row r="1699" spans="1:48" x14ac:dyDescent="0.25">
      <c r="A1699" s="40">
        <v>33196</v>
      </c>
      <c r="B1699" s="42">
        <v>315.10000600000001</v>
      </c>
      <c r="C1699" s="39">
        <f>IF(ISBLANK(B1700), "", GSPC[[#This Row],[Adj Close]]/B1700-1)</f>
        <v>-6.3697938693522138E-3</v>
      </c>
      <c r="P1699" s="40">
        <v>33196</v>
      </c>
      <c r="Q1699" s="38">
        <v>6.9989999999999997E-2</v>
      </c>
      <c r="R1699" s="39">
        <f>IF(ISBLANK(Q1700),"",Long4[[#This Row],[Adj Close]]/Q1700-1)</f>
        <v>-5.5554805888782588E-2</v>
      </c>
      <c r="AE1699" s="32">
        <v>33196</v>
      </c>
      <c r="AF1699" s="47">
        <v>0.56634499999999999</v>
      </c>
      <c r="AG1699" s="36">
        <f>IF(ISBLANK(AF1700),"",Short0[[#This Row],[Adj Close]]/AF1700-1)</f>
        <v>0.12222191398633542</v>
      </c>
      <c r="AH1699" s="40">
        <v>33196</v>
      </c>
      <c r="AI1699" s="42">
        <v>0.14583699999999999</v>
      </c>
      <c r="AJ1699" s="39">
        <f>IF(ISBLANK(AH1700),"",Short1[[#This Row],[Adj Close]]/AH1700-1)</f>
        <v>-0.99999560586338843</v>
      </c>
      <c r="AN1699" s="40">
        <v>33196</v>
      </c>
      <c r="AO1699" s="42">
        <v>2.2218990000000001</v>
      </c>
      <c r="AP1699" s="39">
        <f>IF(ISBLANK(AO1700),"",Short3[[#This Row],[Adj Close]]/AO1700-1)</f>
        <v>4.225352773355362E-2</v>
      </c>
      <c r="AT1699" s="40">
        <v>33196</v>
      </c>
      <c r="AU1699" s="42">
        <v>11.894531000000001</v>
      </c>
      <c r="AV1699" s="39">
        <f>IF(ISBLANK(AU1700),"",Short5[[#This Row],[Adj Close]]/AU1700-1)</f>
        <v>-2.0834048494292823E-2</v>
      </c>
    </row>
    <row r="1700" spans="1:48" x14ac:dyDescent="0.25">
      <c r="A1700" s="40">
        <v>33189</v>
      </c>
      <c r="B1700" s="42">
        <v>317.11999500000002</v>
      </c>
      <c r="C1700" s="39">
        <f>IF(ISBLANK(B1701), "", GSPC[[#This Row],[Adj Close]]/B1701-1)</f>
        <v>1.0773268017252313E-2</v>
      </c>
      <c r="P1700" s="40">
        <v>33189</v>
      </c>
      <c r="Q1700" s="38">
        <v>7.4107000000000006E-2</v>
      </c>
      <c r="R1700" s="39">
        <f>IF(ISBLANK(Q1701),"",Long4[[#This Row],[Adj Close]]/Q1701-1)</f>
        <v>-9.9998785538188639E-2</v>
      </c>
      <c r="AE1700" s="32">
        <v>33189</v>
      </c>
      <c r="AF1700" s="47">
        <v>0.504664</v>
      </c>
      <c r="AG1700" s="36">
        <f>IF(ISBLANK(AF1701),"",Short0[[#This Row],[Adj Close]]/AF1701-1)</f>
        <v>5.8823776244316894E-2</v>
      </c>
      <c r="AH1700" s="40">
        <v>33189</v>
      </c>
      <c r="AI1700" s="42">
        <v>0.13417000000000001</v>
      </c>
      <c r="AJ1700" s="39">
        <f>IF(ISBLANK(AH1701),"",Short1[[#This Row],[Adj Close]]/AH1701-1)</f>
        <v>-0.9999959565427039</v>
      </c>
      <c r="AN1700" s="40">
        <v>33189</v>
      </c>
      <c r="AO1700" s="42">
        <v>2.1318220000000001</v>
      </c>
      <c r="AP1700" s="39">
        <f>IF(ISBLANK(AO1701),"",Short3[[#This Row],[Adj Close]]/AO1701-1)</f>
        <v>0.12698395076804658</v>
      </c>
      <c r="AT1700" s="40">
        <v>33189</v>
      </c>
      <c r="AU1700" s="42">
        <v>12.147615</v>
      </c>
      <c r="AV1700" s="39">
        <f>IF(ISBLANK(AU1701),"",Short5[[#This Row],[Adj Close]]/AU1701-1)</f>
        <v>3.5971471504764763E-2</v>
      </c>
    </row>
    <row r="1701" spans="1:48" x14ac:dyDescent="0.25">
      <c r="A1701" s="40">
        <v>33182</v>
      </c>
      <c r="B1701" s="42">
        <v>313.73998999999998</v>
      </c>
      <c r="C1701" s="39">
        <f>IF(ISBLANK(B1702), "", GSPC[[#This Row],[Adj Close]]/B1702-1)</f>
        <v>6.0605546372827224E-3</v>
      </c>
      <c r="P1701" s="40">
        <v>33182</v>
      </c>
      <c r="Q1701" s="38">
        <v>8.2340999999999998E-2</v>
      </c>
      <c r="R1701" s="39">
        <f>IF(ISBLANK(Q1702),"",Long4[[#This Row],[Adj Close]]/Q1702-1)</f>
        <v>0</v>
      </c>
      <c r="AE1701" s="32">
        <v>33182</v>
      </c>
      <c r="AF1701" s="47">
        <v>0.47662700000000002</v>
      </c>
      <c r="AG1701" s="36">
        <f>IF(ISBLANK(AF1702),"",Short0[[#This Row],[Adj Close]]/AF1702-1)</f>
        <v>9.6160436047514564E-2</v>
      </c>
      <c r="AH1701" s="40">
        <v>33182</v>
      </c>
      <c r="AI1701" s="42">
        <v>0.122503</v>
      </c>
      <c r="AJ1701" s="39">
        <f>IF(ISBLANK(AH1702),"",Short1[[#This Row],[Adj Close]]/AH1702-1)</f>
        <v>-0.99999630737000755</v>
      </c>
      <c r="AN1701" s="40">
        <v>33182</v>
      </c>
      <c r="AO1701" s="42">
        <v>1.8916170000000001</v>
      </c>
      <c r="AP1701" s="39">
        <f>IF(ISBLANK(AO1702),"",Short3[[#This Row],[Adj Close]]/AO1702-1)</f>
        <v>-4.5454063772743747E-2</v>
      </c>
      <c r="AT1701" s="40">
        <v>33182</v>
      </c>
      <c r="AU1701" s="42">
        <v>11.725820000000001</v>
      </c>
      <c r="AV1701" s="39">
        <f>IF(ISBLANK(AU1702),"",Short5[[#This Row],[Adj Close]]/AU1702-1)</f>
        <v>-3.4722453749151505E-2</v>
      </c>
    </row>
    <row r="1702" spans="1:48" x14ac:dyDescent="0.25">
      <c r="A1702" s="40">
        <v>33175</v>
      </c>
      <c r="B1702" s="42">
        <v>311.85000600000001</v>
      </c>
      <c r="C1702" s="39">
        <f>IF(ISBLANK(B1703), "", GSPC[[#This Row],[Adj Close]]/B1703-1)</f>
        <v>2.3432165701452234E-2</v>
      </c>
      <c r="P1702" s="40">
        <v>33175</v>
      </c>
      <c r="Q1702" s="38">
        <v>8.2340999999999998E-2</v>
      </c>
      <c r="R1702" s="39">
        <f>IF(ISBLANK(Q1703),"",Long4[[#This Row],[Adj Close]]/Q1703-1)</f>
        <v>0.33332793574713393</v>
      </c>
      <c r="AE1702" s="32">
        <v>33175</v>
      </c>
      <c r="AF1702" s="47">
        <v>0.43481500000000001</v>
      </c>
      <c r="AG1702" s="36">
        <f>IF(ISBLANK(AF1703),"",Short0[[#This Row],[Adj Close]]/AF1703-1)</f>
        <v>-4.8780060947730575E-2</v>
      </c>
      <c r="AH1702" s="40">
        <v>33175</v>
      </c>
      <c r="AI1702" s="42">
        <v>0.11667</v>
      </c>
      <c r="AJ1702" s="39">
        <f>IF(ISBLANK(AH1703),"",Short1[[#This Row],[Adj Close]]/AH1703-1)</f>
        <v>-0.99999648245296668</v>
      </c>
      <c r="AN1702" s="40">
        <v>33175</v>
      </c>
      <c r="AO1702" s="42">
        <v>1.9816929999999999</v>
      </c>
      <c r="AP1702" s="39">
        <f>IF(ISBLANK(AO1703),"",Short3[[#This Row],[Adj Close]]/AO1703-1)</f>
        <v>-7.5188836012913818E-3</v>
      </c>
      <c r="AT1702" s="40">
        <v>33175</v>
      </c>
      <c r="AU1702" s="42">
        <v>12.147615</v>
      </c>
      <c r="AV1702" s="39">
        <f>IF(ISBLANK(AU1703),"",Short5[[#This Row],[Adj Close]]/AU1703-1)</f>
        <v>-1.3697999500500324E-2</v>
      </c>
    </row>
    <row r="1703" spans="1:48" x14ac:dyDescent="0.25">
      <c r="A1703" s="40">
        <v>33168</v>
      </c>
      <c r="B1703" s="42">
        <v>304.709991</v>
      </c>
      <c r="C1703" s="39">
        <f>IF(ISBLANK(B1704), "", GSPC[[#This Row],[Adj Close]]/B1704-1)</f>
        <v>-2.4865654526618597E-2</v>
      </c>
      <c r="P1703" s="40">
        <v>33168</v>
      </c>
      <c r="Q1703" s="38">
        <v>6.1755999999999998E-2</v>
      </c>
      <c r="R1703" s="39">
        <f>IF(ISBLANK(Q1704),"",Long4[[#This Row],[Adj Close]]/Q1704-1)</f>
        <v>0</v>
      </c>
      <c r="AE1703" s="32">
        <v>33168</v>
      </c>
      <c r="AF1703" s="47">
        <v>0.45711299999999999</v>
      </c>
      <c r="AG1703" s="36">
        <f>IF(ISBLANK(AF1704),"",Short0[[#This Row],[Adj Close]]/AF1704-1)</f>
        <v>-6.8183161727083941E-2</v>
      </c>
      <c r="AH1703" s="40">
        <v>33168</v>
      </c>
      <c r="AI1703" s="42">
        <v>0.13125300000000001</v>
      </c>
      <c r="AJ1703" s="39">
        <f>IF(ISBLANK(AH1704),"",Short1[[#This Row],[Adj Close]]/AH1704-1)</f>
        <v>-0.99999604194686531</v>
      </c>
      <c r="AN1703" s="40">
        <v>33168</v>
      </c>
      <c r="AO1703" s="42">
        <v>1.9967060000000001</v>
      </c>
      <c r="AP1703" s="39">
        <f>IF(ISBLANK(AO1704),"",Short3[[#This Row],[Adj Close]]/AO1704-1)</f>
        <v>-0.10738245732619667</v>
      </c>
      <c r="AT1703" s="40">
        <v>33168</v>
      </c>
      <c r="AU1703" s="42">
        <v>12.316324</v>
      </c>
      <c r="AV1703" s="39">
        <f>IF(ISBLANK(AU1704),"",Short5[[#This Row],[Adj Close]]/AU1704-1)</f>
        <v>3.9145634842557842E-2</v>
      </c>
    </row>
    <row r="1704" spans="1:48" x14ac:dyDescent="0.25">
      <c r="A1704" s="40">
        <v>33161</v>
      </c>
      <c r="B1704" s="42">
        <v>312.48001099999999</v>
      </c>
      <c r="C1704" s="39">
        <f>IF(ISBLANK(B1705), "", GSPC[[#This Row],[Adj Close]]/B1705-1)</f>
        <v>4.1495890549264836E-2</v>
      </c>
      <c r="P1704" s="40">
        <v>33161</v>
      </c>
      <c r="Q1704" s="38">
        <v>6.1755999999999998E-2</v>
      </c>
      <c r="R1704" s="39">
        <f>IF(ISBLANK(Q1705),"",Long4[[#This Row],[Adj Close]]/Q1705-1)</f>
        <v>-0.11764537791113017</v>
      </c>
      <c r="AE1704" s="32">
        <v>33161</v>
      </c>
      <c r="AF1704" s="47">
        <v>0.49056100000000002</v>
      </c>
      <c r="AG1704" s="36">
        <f>IF(ISBLANK(AF1705),"",Short0[[#This Row],[Adj Close]]/AF1705-1)</f>
        <v>-7.3682640271006128E-2</v>
      </c>
      <c r="AH1704" s="40">
        <v>33161</v>
      </c>
      <c r="AI1704" s="42">
        <v>0.13125300000000001</v>
      </c>
      <c r="AJ1704" s="39">
        <f>IF(ISBLANK(AH1705),"",Short1[[#This Row],[Adj Close]]/AH1705-1)</f>
        <v>-0.99999604111117812</v>
      </c>
      <c r="AN1704" s="40">
        <v>33161</v>
      </c>
      <c r="AO1704" s="42">
        <v>2.2369110000000001</v>
      </c>
      <c r="AP1704" s="39">
        <f>IF(ISBLANK(AO1705),"",Short3[[#This Row],[Adj Close]]/AO1705-1)</f>
        <v>5.6737287114709156E-2</v>
      </c>
      <c r="AT1704" s="40">
        <v>33161</v>
      </c>
      <c r="AU1704" s="42">
        <v>11.852356</v>
      </c>
      <c r="AV1704" s="39">
        <f>IF(ISBLANK(AU1705),"",Short5[[#This Row],[Adj Close]]/AU1705-1)</f>
        <v>4.8507310845302243E-2</v>
      </c>
    </row>
    <row r="1705" spans="1:48" x14ac:dyDescent="0.25">
      <c r="A1705" s="40">
        <v>33154</v>
      </c>
      <c r="B1705" s="42">
        <v>300.02999899999998</v>
      </c>
      <c r="C1705" s="39">
        <f>IF(ISBLANK(B1706), "", GSPC[[#This Row],[Adj Close]]/B1706-1)</f>
        <v>-3.6821833065810661E-2</v>
      </c>
      <c r="P1705" s="40">
        <v>33154</v>
      </c>
      <c r="Q1705" s="38">
        <v>6.9989999999999997E-2</v>
      </c>
      <c r="R1705" s="39">
        <f>IF(ISBLANK(Q1706),"",Long4[[#This Row],[Adj Close]]/Q1706-1)</f>
        <v>6.249905120459065E-2</v>
      </c>
      <c r="AE1705" s="32">
        <v>33154</v>
      </c>
      <c r="AF1705" s="47">
        <v>0.529582</v>
      </c>
      <c r="AG1705" s="36">
        <f>IF(ISBLANK(AF1706),"",Short0[[#This Row],[Adj Close]]/AF1706-1)</f>
        <v>-9.5238908782767862E-2</v>
      </c>
      <c r="AH1705" s="40">
        <v>33154</v>
      </c>
      <c r="AI1705" s="42">
        <v>0.13417000000000001</v>
      </c>
      <c r="AJ1705" s="39">
        <f>IF(ISBLANK(AH1706),"",Short1[[#This Row],[Adj Close]]/AH1706-1)</f>
        <v>-0.99999595227320726</v>
      </c>
      <c r="AN1705" s="40">
        <v>33154</v>
      </c>
      <c r="AO1705" s="42">
        <v>2.1168089999999999</v>
      </c>
      <c r="AP1705" s="39">
        <f>IF(ISBLANK(AO1706),"",Short3[[#This Row],[Adj Close]]/AO1706-1)</f>
        <v>-4.0816335778105395E-2</v>
      </c>
      <c r="AT1705" s="40">
        <v>33154</v>
      </c>
      <c r="AU1705" s="42">
        <v>11.304028000000001</v>
      </c>
      <c r="AV1705" s="39">
        <f>IF(ISBLANK(AU1706),"",Short5[[#This Row],[Adj Close]]/AU1706-1)</f>
        <v>-3.5971215659118094E-2</v>
      </c>
    </row>
    <row r="1706" spans="1:48" x14ac:dyDescent="0.25">
      <c r="A1706" s="40">
        <v>33147</v>
      </c>
      <c r="B1706" s="42">
        <v>311.5</v>
      </c>
      <c r="C1706" s="39">
        <f>IF(ISBLANK(B1707), "", GSPC[[#This Row],[Adj Close]]/B1707-1)</f>
        <v>1.7807587693811744E-2</v>
      </c>
      <c r="P1706" s="40">
        <v>33147</v>
      </c>
      <c r="Q1706" s="38">
        <v>6.5873000000000001E-2</v>
      </c>
      <c r="R1706" s="39">
        <f>IF(ISBLANK(Q1707),"",Long4[[#This Row],[Adj Close]]/Q1707-1)</f>
        <v>0</v>
      </c>
      <c r="AE1706" s="32">
        <v>33147</v>
      </c>
      <c r="AF1706" s="47">
        <v>0.58532799999999996</v>
      </c>
      <c r="AG1706" s="36">
        <f>IF(ISBLANK(AF1707),"",Short0[[#This Row],[Adj Close]]/AF1707-1)</f>
        <v>0</v>
      </c>
      <c r="AH1706" s="40">
        <v>33147</v>
      </c>
      <c r="AI1706" s="42">
        <v>0.13125300000000001</v>
      </c>
      <c r="AJ1706" s="39">
        <f>IF(ISBLANK(AH1707),"",Short1[[#This Row],[Adj Close]]/AH1707-1)</f>
        <v>-0.99999603943874471</v>
      </c>
      <c r="AN1706" s="40">
        <v>33147</v>
      </c>
      <c r="AO1706" s="42">
        <v>2.2068859999999999</v>
      </c>
      <c r="AP1706" s="39">
        <f>IF(ISBLANK(AO1707),"",Short3[[#This Row],[Adj Close]]/AO1707-1)</f>
        <v>6.0381949416159264E-2</v>
      </c>
      <c r="AT1706" s="40">
        <v>33147</v>
      </c>
      <c r="AU1706" s="42">
        <v>11.725820000000001</v>
      </c>
      <c r="AV1706" s="39">
        <f>IF(ISBLANK(AU1707),"",Short5[[#This Row],[Adj Close]]/AU1707-1)</f>
        <v>3.7313424913667959E-2</v>
      </c>
    </row>
    <row r="1707" spans="1:48" x14ac:dyDescent="0.25">
      <c r="A1707" s="40">
        <v>33140</v>
      </c>
      <c r="B1707" s="42">
        <v>306.04998799999998</v>
      </c>
      <c r="C1707" s="39">
        <f>IF(ISBLANK(B1708), "", GSPC[[#This Row],[Adj Close]]/B1708-1)</f>
        <v>-1.6927980475087145E-2</v>
      </c>
      <c r="P1707" s="40">
        <v>33140</v>
      </c>
      <c r="Q1707" s="38">
        <v>6.5873000000000001E-2</v>
      </c>
      <c r="R1707" s="39">
        <f>IF(ISBLANK(Q1708),"",Long4[[#This Row],[Adj Close]]/Q1708-1)</f>
        <v>0</v>
      </c>
      <c r="AE1707" s="32">
        <v>33140</v>
      </c>
      <c r="AF1707" s="47">
        <v>0.58532799999999996</v>
      </c>
      <c r="AG1707" s="36">
        <f>IF(ISBLANK(AF1708),"",Short0[[#This Row],[Adj Close]]/AF1708-1)</f>
        <v>-1.8691416433492147E-2</v>
      </c>
      <c r="AH1707" s="40">
        <v>33140</v>
      </c>
      <c r="AI1707" s="42">
        <v>0.14583699999999999</v>
      </c>
      <c r="AJ1707" s="39">
        <f>IF(ISBLANK(AH1708),"",Short1[[#This Row],[Adj Close]]/AH1708-1)</f>
        <v>-0.99999559843660402</v>
      </c>
      <c r="AN1707" s="40">
        <v>33140</v>
      </c>
      <c r="AO1707" s="42">
        <v>2.0812179999999998</v>
      </c>
      <c r="AP1707" s="39">
        <f>IF(ISBLANK(AO1708),"",Short3[[#This Row],[Adj Close]]/AO1708-1)</f>
        <v>-7.3333455035555772E-2</v>
      </c>
      <c r="AT1707" s="40">
        <v>33140</v>
      </c>
      <c r="AU1707" s="42">
        <v>11.304028000000001</v>
      </c>
      <c r="AV1707" s="39">
        <f>IF(ISBLANK(AU1708),"",Short5[[#This Row],[Adj Close]]/AU1708-1)</f>
        <v>1.1320788477556132E-2</v>
      </c>
    </row>
    <row r="1708" spans="1:48" x14ac:dyDescent="0.25">
      <c r="A1708" s="40">
        <v>33133</v>
      </c>
      <c r="B1708" s="42">
        <v>311.32000699999998</v>
      </c>
      <c r="C1708" s="39">
        <f>IF(ISBLANK(B1709), "", GSPC[[#This Row],[Adj Close]]/B1709-1)</f>
        <v>-1.7390967478087993E-2</v>
      </c>
      <c r="P1708" s="40">
        <v>33133</v>
      </c>
      <c r="Q1708" s="38">
        <v>6.5873000000000001E-2</v>
      </c>
      <c r="R1708" s="39">
        <f>IF(ISBLANK(Q1709),"",Long4[[#This Row],[Adj Close]]/Q1709-1)</f>
        <v>6.666558714942683E-2</v>
      </c>
      <c r="AE1708" s="32">
        <v>33133</v>
      </c>
      <c r="AF1708" s="47">
        <v>0.59647700000000003</v>
      </c>
      <c r="AG1708" s="36">
        <f>IF(ISBLANK(AF1709),"",Short0[[#This Row],[Adj Close]]/AF1709-1)</f>
        <v>-6.140371582016646E-2</v>
      </c>
      <c r="AH1708" s="40">
        <v>33133</v>
      </c>
      <c r="AI1708" s="42">
        <v>0.15750400000000001</v>
      </c>
      <c r="AJ1708" s="39">
        <f>IF(ISBLANK(AH1709),"",Short1[[#This Row],[Adj Close]]/AH1709-1)</f>
        <v>-0.99999524530580208</v>
      </c>
      <c r="AN1708" s="40">
        <v>33133</v>
      </c>
      <c r="AO1708" s="42">
        <v>2.2459190000000002</v>
      </c>
      <c r="AP1708" s="39">
        <f>IF(ISBLANK(AO1709),"",Short3[[#This Row],[Adj Close]]/AO1709-1)</f>
        <v>-1.3158507574699052E-2</v>
      </c>
      <c r="AT1708" s="40">
        <v>33133</v>
      </c>
      <c r="AU1708" s="42">
        <v>11.177490000000001</v>
      </c>
      <c r="AV1708" s="39">
        <f>IF(ISBLANK(AU1709),"",Short5[[#This Row],[Adj Close]]/AU1709-1)</f>
        <v>8.3775477174334867E-3</v>
      </c>
    </row>
    <row r="1709" spans="1:48" x14ac:dyDescent="0.25">
      <c r="A1709" s="40">
        <v>33126</v>
      </c>
      <c r="B1709" s="42">
        <v>316.82998700000002</v>
      </c>
      <c r="C1709" s="39">
        <f>IF(ISBLANK(B1710), "", GSPC[[#This Row],[Adj Close]]/B1710-1)</f>
        <v>-2.0315420908758486E-2</v>
      </c>
      <c r="P1709" s="40">
        <v>33126</v>
      </c>
      <c r="Q1709" s="38">
        <v>6.1755999999999998E-2</v>
      </c>
      <c r="R1709" s="39">
        <f>IF(ISBLANK(Q1710),"",Long4[[#This Row],[Adj Close]]/Q1710-1)</f>
        <v>-6.249905120459065E-2</v>
      </c>
      <c r="AE1709" s="32">
        <v>33126</v>
      </c>
      <c r="AF1709" s="47">
        <v>0.63549900000000004</v>
      </c>
      <c r="AG1709" s="36">
        <f>IF(ISBLANK(AF1710),"",Short0[[#This Row],[Adj Close]]/AF1710-1)</f>
        <v>8.8486724610072898E-3</v>
      </c>
      <c r="AH1709" s="40">
        <v>33126</v>
      </c>
      <c r="AI1709" s="42">
        <v>0.17208799999999999</v>
      </c>
      <c r="AJ1709" s="39">
        <f>IF(ISBLANK(AH1710),"",Short1[[#This Row],[Adj Close]]/AH1710-1)</f>
        <v>-0.99999480394939466</v>
      </c>
      <c r="AN1709" s="40">
        <v>33126</v>
      </c>
      <c r="AO1709" s="42">
        <v>2.2758660000000002</v>
      </c>
      <c r="AP1709" s="39">
        <f>IF(ISBLANK(AO1710),"",Short3[[#This Row],[Adj Close]]/AO1710-1)</f>
        <v>-1.2986753901338743E-2</v>
      </c>
      <c r="AT1709" s="40">
        <v>33126</v>
      </c>
      <c r="AU1709" s="42">
        <v>11.084628</v>
      </c>
      <c r="AV1709" s="39">
        <f>IF(ISBLANK(AU1710),"",Short5[[#This Row],[Adj Close]]/AU1710-1)</f>
        <v>1.9230495149320737E-2</v>
      </c>
    </row>
    <row r="1710" spans="1:48" x14ac:dyDescent="0.25">
      <c r="A1710" s="40">
        <v>33119</v>
      </c>
      <c r="B1710" s="42">
        <v>323.39999399999999</v>
      </c>
      <c r="C1710" s="39">
        <f>IF(ISBLANK(B1711), "", GSPC[[#This Row],[Adj Close]]/B1711-1)</f>
        <v>2.604154282019655E-3</v>
      </c>
      <c r="P1710" s="40">
        <v>33119</v>
      </c>
      <c r="Q1710" s="38">
        <v>6.5873000000000001E-2</v>
      </c>
      <c r="R1710" s="39">
        <f>IF(ISBLANK(Q1711),"",Long4[[#This Row],[Adj Close]]/Q1711-1)</f>
        <v>-0.11110961177756495</v>
      </c>
      <c r="AE1710" s="32">
        <v>33119</v>
      </c>
      <c r="AF1710" s="47">
        <v>0.62992499999999996</v>
      </c>
      <c r="AG1710" s="36">
        <f>IF(ISBLANK(AF1711),"",Short0[[#This Row],[Adj Close]]/AF1711-1)</f>
        <v>8.9292864579162412E-3</v>
      </c>
      <c r="AH1710" s="40">
        <v>33119</v>
      </c>
      <c r="AI1710" s="42">
        <v>0.19542200000000001</v>
      </c>
      <c r="AJ1710" s="39">
        <f>IF(ISBLANK(AH1711),"",Short1[[#This Row],[Adj Close]]/AH1711-1)</f>
        <v>-0.99999409815172746</v>
      </c>
      <c r="AN1710" s="40">
        <v>33119</v>
      </c>
      <c r="AO1710" s="42">
        <v>2.3058109999999998</v>
      </c>
      <c r="AP1710" s="39">
        <f>IF(ISBLANK(AO1711),"",Short3[[#This Row],[Adj Close]]/AO1711-1)</f>
        <v>0.12408727454255253</v>
      </c>
      <c r="AT1710" s="40">
        <v>33119</v>
      </c>
      <c r="AU1710" s="42">
        <v>10.875487</v>
      </c>
      <c r="AV1710" s="39">
        <f>IF(ISBLANK(AU1711),"",Short5[[#This Row],[Adj Close]]/AU1711-1)</f>
        <v>7.7518826742082325E-3</v>
      </c>
    </row>
    <row r="1711" spans="1:48" x14ac:dyDescent="0.25">
      <c r="A1711" s="40">
        <v>33112</v>
      </c>
      <c r="B1711" s="42">
        <v>322.55999800000001</v>
      </c>
      <c r="C1711" s="39">
        <f>IF(ISBLANK(B1712), "", GSPC[[#This Row],[Adj Close]]/B1712-1)</f>
        <v>3.5472336827956141E-2</v>
      </c>
      <c r="P1711" s="40">
        <v>33112</v>
      </c>
      <c r="Q1711" s="38">
        <v>7.4107000000000006E-2</v>
      </c>
      <c r="R1711" s="39">
        <f>IF(ISBLANK(Q1712),"",Long4[[#This Row],[Adj Close]]/Q1712-1)</f>
        <v>0.63634958487899662</v>
      </c>
      <c r="AE1711" s="32">
        <v>33112</v>
      </c>
      <c r="AF1711" s="47">
        <v>0.62434999999999996</v>
      </c>
      <c r="AG1711" s="36">
        <f>IF(ISBLANK(AF1712),"",Short0[[#This Row],[Adj Close]]/AF1712-1)</f>
        <v>-1.7543694010533573E-2</v>
      </c>
      <c r="AH1711" s="40">
        <v>33112</v>
      </c>
      <c r="AI1711" s="42">
        <v>0.18958900000000001</v>
      </c>
      <c r="AJ1711" s="39">
        <f>IF(ISBLANK(AH1712),"",Short1[[#This Row],[Adj Close]]/AH1712-1)</f>
        <v>-0.99999427310074007</v>
      </c>
      <c r="AN1711" s="40">
        <v>33112</v>
      </c>
      <c r="AO1711" s="42">
        <v>2.0512739999999998</v>
      </c>
      <c r="AP1711" s="39">
        <f>IF(ISBLANK(AO1712),"",Short3[[#This Row],[Adj Close]]/AO1712-1)</f>
        <v>4.5801624013414477E-2</v>
      </c>
      <c r="AT1711" s="40">
        <v>33112</v>
      </c>
      <c r="AU1711" s="42">
        <v>10.791829999999999</v>
      </c>
      <c r="AV1711" s="39">
        <f>IF(ISBLANK(AU1712),"",Short5[[#This Row],[Adj Close]]/AU1712-1)</f>
        <v>4.8780632393973677E-2</v>
      </c>
    </row>
    <row r="1712" spans="1:48" x14ac:dyDescent="0.25">
      <c r="A1712" s="40">
        <v>33105</v>
      </c>
      <c r="B1712" s="42">
        <v>311.51001000000002</v>
      </c>
      <c r="C1712" s="39">
        <f>IF(ISBLANK(B1713), "", GSPC[[#This Row],[Adj Close]]/B1713-1)</f>
        <v>-4.9781830970819674E-2</v>
      </c>
      <c r="P1712" s="40">
        <v>33105</v>
      </c>
      <c r="Q1712" s="38">
        <v>4.5288000000000002E-2</v>
      </c>
      <c r="R1712" s="39">
        <f>IF(ISBLANK(Q1713),"",Long4[[#This Row],[Adj Close]]/Q1713-1)</f>
        <v>-0.35293613373339039</v>
      </c>
      <c r="AE1712" s="32">
        <v>33105</v>
      </c>
      <c r="AF1712" s="47">
        <v>0.63549900000000004</v>
      </c>
      <c r="AG1712" s="36">
        <f>IF(ISBLANK(AF1713),"",Short0[[#This Row],[Adj Close]]/AF1713-1)</f>
        <v>-5.785142345456995E-2</v>
      </c>
      <c r="AH1712" s="40">
        <v>33105</v>
      </c>
      <c r="AI1712" s="42">
        <v>0.17208799999999999</v>
      </c>
      <c r="AJ1712" s="39">
        <f>IF(ISBLANK(AH1713),"",Short1[[#This Row],[Adj Close]]/AH1713-1)</f>
        <v>-0.99999480065260737</v>
      </c>
      <c r="AN1712" s="40">
        <v>33105</v>
      </c>
      <c r="AO1712" s="42">
        <v>1.9614370000000001</v>
      </c>
      <c r="AP1712" s="39">
        <f>IF(ISBLANK(AO1713),"",Short3[[#This Row],[Adj Close]]/AO1713-1)</f>
        <v>-1.5037790319591848E-2</v>
      </c>
      <c r="AT1712" s="40">
        <v>33105</v>
      </c>
      <c r="AU1712" s="42">
        <v>10.289883</v>
      </c>
      <c r="AV1712" s="39">
        <f>IF(ISBLANK(AU1713),"",Short5[[#This Row],[Adj Close]]/AU1713-1)</f>
        <v>-4.2801670437053851E-2</v>
      </c>
    </row>
    <row r="1713" spans="1:48" x14ac:dyDescent="0.25">
      <c r="A1713" s="40">
        <v>33098</v>
      </c>
      <c r="B1713" s="42">
        <v>327.82998700000002</v>
      </c>
      <c r="C1713" s="39">
        <f>IF(ISBLANK(B1714), "", GSPC[[#This Row],[Adj Close]]/B1714-1)</f>
        <v>-2.2919653827241815E-2</v>
      </c>
      <c r="P1713" s="40">
        <v>33098</v>
      </c>
      <c r="Q1713" s="38">
        <v>6.9989999999999997E-2</v>
      </c>
      <c r="R1713" s="39">
        <f>IF(ISBLANK(Q1714),"",Long4[[#This Row],[Adj Close]]/Q1714-1)</f>
        <v>-5.5554805888782588E-2</v>
      </c>
      <c r="AE1713" s="32">
        <v>33098</v>
      </c>
      <c r="AF1713" s="47">
        <v>0.67452100000000004</v>
      </c>
      <c r="AG1713" s="36">
        <f>IF(ISBLANK(AF1714),"",Short0[[#This Row],[Adj Close]]/AF1714-1)</f>
        <v>-8.1973721356984885E-3</v>
      </c>
      <c r="AH1713" s="40">
        <v>33098</v>
      </c>
      <c r="AI1713" s="42">
        <v>0.20417199999999999</v>
      </c>
      <c r="AJ1713" s="39">
        <f>IF(ISBLANK(AH1714),"",Short1[[#This Row],[Adj Close]]/AH1714-1)</f>
        <v>-0.99999382998398356</v>
      </c>
      <c r="AN1713" s="40">
        <v>33098</v>
      </c>
      <c r="AO1713" s="42">
        <v>1.9913829999999999</v>
      </c>
      <c r="AP1713" s="39">
        <f>IF(ISBLANK(AO1714),"",Short3[[#This Row],[Adj Close]]/AO1714-1)</f>
        <v>-9.5237987062256169E-2</v>
      </c>
      <c r="AT1713" s="40">
        <v>33098</v>
      </c>
      <c r="AU1713" s="42">
        <v>10.750000999999999</v>
      </c>
      <c r="AV1713" s="39">
        <f>IF(ISBLANK(AU1714),"",Short5[[#This Row],[Adj Close]]/AU1714-1)</f>
        <v>-3.7453185532716815E-2</v>
      </c>
    </row>
    <row r="1714" spans="1:48" x14ac:dyDescent="0.25">
      <c r="A1714" s="40">
        <v>33091</v>
      </c>
      <c r="B1714" s="42">
        <v>335.51998900000001</v>
      </c>
      <c r="C1714" s="39">
        <f>IF(ISBLANK(B1715), "", GSPC[[#This Row],[Adj Close]]/B1715-1)</f>
        <v>-2.7083443734418733E-2</v>
      </c>
      <c r="P1714" s="40">
        <v>33091</v>
      </c>
      <c r="Q1714" s="38">
        <v>7.4107000000000006E-2</v>
      </c>
      <c r="R1714" s="39">
        <f>IF(ISBLANK(Q1715),"",Long4[[#This Row],[Adj Close]]/Q1715-1)</f>
        <v>0.1249981024091813</v>
      </c>
      <c r="AE1714" s="32">
        <v>33091</v>
      </c>
      <c r="AF1714" s="47">
        <v>0.68009600000000003</v>
      </c>
      <c r="AG1714" s="36">
        <f>IF(ISBLANK(AF1715),"",Short0[[#This Row],[Adj Close]]/AF1715-1)</f>
        <v>-2.8042725783815614E-2</v>
      </c>
      <c r="AH1714" s="40">
        <v>33091</v>
      </c>
      <c r="AI1714" s="42">
        <v>0.22750600000000001</v>
      </c>
      <c r="AJ1714" s="39">
        <f>IF(ISBLANK(AH1715),"",Short1[[#This Row],[Adj Close]]/AH1715-1)</f>
        <v>-0.99999312338290414</v>
      </c>
      <c r="AN1714" s="40">
        <v>33091</v>
      </c>
      <c r="AO1714" s="42">
        <v>2.2010019999999999</v>
      </c>
      <c r="AP1714" s="39">
        <f>IF(ISBLANK(AO1715),"",Short3[[#This Row],[Adj Close]]/AO1715-1)</f>
        <v>-5.1613139519602225E-2</v>
      </c>
      <c r="AT1714" s="40">
        <v>33091</v>
      </c>
      <c r="AU1714" s="42">
        <v>11.168289</v>
      </c>
      <c r="AV1714" s="39">
        <f>IF(ISBLANK(AU1715),"",Short5[[#This Row],[Adj Close]]/AU1715-1)</f>
        <v>-4.3010541692744431E-2</v>
      </c>
    </row>
    <row r="1715" spans="1:48" x14ac:dyDescent="0.25">
      <c r="A1715" s="40">
        <v>33084</v>
      </c>
      <c r="B1715" s="42">
        <v>344.85998499999999</v>
      </c>
      <c r="C1715" s="39">
        <f>IF(ISBLANK(B1716), "", GSPC[[#This Row],[Adj Close]]/B1716-1)</f>
        <v>-2.4275738318946694E-2</v>
      </c>
      <c r="P1715" s="40">
        <v>33084</v>
      </c>
      <c r="Q1715" s="38">
        <v>6.5873000000000001E-2</v>
      </c>
      <c r="R1715" s="39">
        <f>IF(ISBLANK(Q1716),"",Long4[[#This Row],[Adj Close]]/Q1716-1)</f>
        <v>-0.33332995982147373</v>
      </c>
      <c r="AE1715" s="32">
        <v>33084</v>
      </c>
      <c r="AF1715" s="47">
        <v>0.69971799999999995</v>
      </c>
      <c r="AG1715" s="36">
        <f>IF(ISBLANK(AF1716),"",Short0[[#This Row],[Adj Close]]/AF1716-1)</f>
        <v>1.6129570976937568E-2</v>
      </c>
      <c r="AH1715" s="40">
        <v>33084</v>
      </c>
      <c r="AI1715" s="42">
        <v>0.23042299999999999</v>
      </c>
      <c r="AJ1715" s="39">
        <f>IF(ISBLANK(AH1716),"",Short1[[#This Row],[Adj Close]]/AH1716-1)</f>
        <v>-0.99999303373945647</v>
      </c>
      <c r="AN1715" s="40">
        <v>33084</v>
      </c>
      <c r="AO1715" s="42">
        <v>2.3207849999999999</v>
      </c>
      <c r="AP1715" s="39">
        <f>IF(ISBLANK(AO1716),"",Short3[[#This Row],[Adj Close]]/AO1716-1)</f>
        <v>1.9737102272277873E-2</v>
      </c>
      <c r="AT1715" s="40">
        <v>33084</v>
      </c>
      <c r="AU1715" s="42">
        <v>11.670232</v>
      </c>
      <c r="AV1715" s="39">
        <f>IF(ISBLANK(AU1716),"",Short5[[#This Row],[Adj Close]]/AU1716-1)</f>
        <v>-3.7931377594699778E-2</v>
      </c>
    </row>
    <row r="1716" spans="1:48" x14ac:dyDescent="0.25">
      <c r="A1716" s="40">
        <v>33077</v>
      </c>
      <c r="B1716" s="42">
        <v>353.44000199999999</v>
      </c>
      <c r="C1716" s="39">
        <f>IF(ISBLANK(B1717), "", GSPC[[#This Row],[Adj Close]]/B1717-1)</f>
        <v>-2.2593355656371106E-2</v>
      </c>
      <c r="P1716" s="40">
        <v>33077</v>
      </c>
      <c r="Q1716" s="38">
        <v>9.8808999999999994E-2</v>
      </c>
      <c r="R1716" s="39">
        <f>IF(ISBLANK(Q1717),"",Long4[[#This Row],[Adj Close]]/Q1717-1)</f>
        <v>-0.20000485782757949</v>
      </c>
      <c r="AE1716" s="32">
        <v>33077</v>
      </c>
      <c r="AF1716" s="47">
        <v>0.68861099999999997</v>
      </c>
      <c r="AG1716" s="36">
        <f>IF(ISBLANK(AF1717),"",Short0[[#This Row],[Adj Close]]/AF1717-1)</f>
        <v>-0.10144997507692233</v>
      </c>
      <c r="AH1716" s="40">
        <v>33077</v>
      </c>
      <c r="AI1716" s="42">
        <v>0.28000700000000001</v>
      </c>
      <c r="AJ1716" s="39">
        <f>IF(ISBLANK(AH1717),"",Short1[[#This Row],[Adj Close]]/AH1717-1)</f>
        <v>-0.99999153289990927</v>
      </c>
      <c r="AN1716" s="40">
        <v>33077</v>
      </c>
      <c r="AO1716" s="42">
        <v>2.2758660000000002</v>
      </c>
      <c r="AP1716" s="39">
        <f>IF(ISBLANK(AO1717),"",Short3[[#This Row],[Adj Close]]/AO1717-1)</f>
        <v>-0.18279561398248645</v>
      </c>
      <c r="AT1716" s="40">
        <v>33077</v>
      </c>
      <c r="AU1716" s="42">
        <v>12.130352999999999</v>
      </c>
      <c r="AV1716" s="39">
        <f>IF(ISBLANK(AU1717),"",Short5[[#This Row],[Adj Close]]/AU1717-1)</f>
        <v>-5.2286926041858361E-2</v>
      </c>
    </row>
    <row r="1717" spans="1:48" x14ac:dyDescent="0.25">
      <c r="A1717" s="40">
        <v>33070</v>
      </c>
      <c r="B1717" s="42">
        <v>361.60998499999999</v>
      </c>
      <c r="C1717" s="39">
        <f>IF(ISBLANK(B1718), "", GSPC[[#This Row],[Adj Close]]/B1718-1)</f>
        <v>-1.5518262587559617E-2</v>
      </c>
      <c r="P1717" s="40">
        <v>33070</v>
      </c>
      <c r="Q1717" s="38">
        <v>0.123512</v>
      </c>
      <c r="R1717" s="39">
        <f>IF(ISBLANK(Q1718),"",Long4[[#This Row],[Adj Close]]/Q1718-1)</f>
        <v>3.4482180995853984E-2</v>
      </c>
      <c r="AE1717" s="32">
        <v>33070</v>
      </c>
      <c r="AF1717" s="47">
        <v>0.76635799999999998</v>
      </c>
      <c r="AG1717" s="36">
        <f>IF(ISBLANK(AF1718),"",Short0[[#This Row],[Adj Close]]/AF1718-1)</f>
        <v>-2.816867472935225E-2</v>
      </c>
      <c r="AH1717" s="40">
        <v>33070</v>
      </c>
      <c r="AI1717" s="42">
        <v>0.28000700000000001</v>
      </c>
      <c r="AJ1717" s="39">
        <f>IF(ISBLANK(AH1718),"",Short1[[#This Row],[Adj Close]]/AH1718-1)</f>
        <v>-0.99999153110728001</v>
      </c>
      <c r="AN1717" s="40">
        <v>33070</v>
      </c>
      <c r="AO1717" s="42">
        <v>2.7849409999999999</v>
      </c>
      <c r="AP1717" s="39">
        <f>IF(ISBLANK(AO1718),"",Short3[[#This Row],[Adj Close]]/AO1718-1)</f>
        <v>1.0869344274910153E-2</v>
      </c>
      <c r="AT1717" s="40">
        <v>33070</v>
      </c>
      <c r="AU1717" s="42">
        <v>12.799605</v>
      </c>
      <c r="AV1717" s="39">
        <f>IF(ISBLANK(AU1718),"",Short5[[#This Row],[Adj Close]]/AU1718-1)</f>
        <v>2.6845291917459324E-2</v>
      </c>
    </row>
    <row r="1718" spans="1:48" x14ac:dyDescent="0.25">
      <c r="A1718" s="40">
        <v>33063</v>
      </c>
      <c r="B1718" s="42">
        <v>367.30999800000001</v>
      </c>
      <c r="C1718" s="39">
        <f>IF(ISBLANK(B1719), "", GSPC[[#This Row],[Adj Close]]/B1719-1)</f>
        <v>2.4803260637123126E-2</v>
      </c>
      <c r="P1718" s="40">
        <v>33063</v>
      </c>
      <c r="Q1718" s="38">
        <v>0.119395</v>
      </c>
      <c r="R1718" s="39">
        <f>IF(ISBLANK(Q1719),"",Long4[[#This Row],[Adj Close]]/Q1719-1)</f>
        <v>7.4072741339138881E-2</v>
      </c>
      <c r="AE1718" s="32">
        <v>33063</v>
      </c>
      <c r="AF1718" s="47">
        <v>0.78857100000000002</v>
      </c>
      <c r="AG1718" s="36">
        <f>IF(ISBLANK(AF1719),"",Short0[[#This Row],[Adj Close]]/AF1719-1)</f>
        <v>1.4284887422584935E-2</v>
      </c>
      <c r="AH1718" s="40">
        <v>33063</v>
      </c>
      <c r="AI1718" s="42">
        <v>0.27709099999999998</v>
      </c>
      <c r="AJ1718" s="39">
        <f>IF(ISBLANK(AH1719),"",Short1[[#This Row],[Adj Close]]/AH1719-1)</f>
        <v>-0.99999161752783161</v>
      </c>
      <c r="AN1718" s="40">
        <v>33063</v>
      </c>
      <c r="AO1718" s="42">
        <v>2.7549959999999998</v>
      </c>
      <c r="AP1718" s="39">
        <f>IF(ISBLANK(AO1719),"",Short3[[#This Row],[Adj Close]]/AO1719-1)</f>
        <v>-5.4051165934048129E-3</v>
      </c>
      <c r="AT1718" s="40">
        <v>33063</v>
      </c>
      <c r="AU1718" s="42">
        <v>12.464979</v>
      </c>
      <c r="AV1718" s="39">
        <f>IF(ISBLANK(AU1719),"",Short5[[#This Row],[Adj Close]]/AU1719-1)</f>
        <v>8.3635691238158172E-2</v>
      </c>
    </row>
    <row r="1719" spans="1:48" x14ac:dyDescent="0.25">
      <c r="A1719" s="40">
        <v>33056</v>
      </c>
      <c r="B1719" s="42">
        <v>358.42001299999998</v>
      </c>
      <c r="C1719" s="39">
        <f>IF(ISBLANK(B1720), "", GSPC[[#This Row],[Adj Close]]/B1720-1)</f>
        <v>1.1173230889072183E-3</v>
      </c>
      <c r="P1719" s="40">
        <v>33056</v>
      </c>
      <c r="Q1719" s="38">
        <v>0.111161</v>
      </c>
      <c r="R1719" s="39">
        <f>IF(ISBLANK(Q1720),"",Long4[[#This Row],[Adj Close]]/Q1720-1)</f>
        <v>-9.9998380724140135E-2</v>
      </c>
      <c r="AE1719" s="32">
        <v>33056</v>
      </c>
      <c r="AF1719" s="47">
        <v>0.77746499999999996</v>
      </c>
      <c r="AG1719" s="36">
        <f>IF(ISBLANK(AF1720),"",Short0[[#This Row],[Adj Close]]/AF1720-1)</f>
        <v>-1.4083703306360551E-2</v>
      </c>
      <c r="AH1719" s="40">
        <v>33056</v>
      </c>
      <c r="AI1719" s="42">
        <v>0.28000700000000001</v>
      </c>
      <c r="AJ1719" s="39">
        <f>IF(ISBLANK(AH1720),"",Short1[[#This Row],[Adj Close]]/AH1720-1)</f>
        <v>-0.99999152751974341</v>
      </c>
      <c r="AN1719" s="40">
        <v>33056</v>
      </c>
      <c r="AO1719" s="42">
        <v>2.769968</v>
      </c>
      <c r="AP1719" s="39">
        <f>IF(ISBLANK(AO1720),"",Short3[[#This Row],[Adj Close]]/AO1720-1)</f>
        <v>-1.3790360739715624E-2</v>
      </c>
      <c r="AT1719" s="40">
        <v>33056</v>
      </c>
      <c r="AU1719" s="42">
        <v>11.502924</v>
      </c>
      <c r="AV1719" s="39">
        <f>IF(ISBLANK(AU1720),"",Short5[[#This Row],[Adj Close]]/AU1720-1)</f>
        <v>-2.1351656460257495E-2</v>
      </c>
    </row>
    <row r="1720" spans="1:48" x14ac:dyDescent="0.25">
      <c r="A1720" s="40">
        <v>33049</v>
      </c>
      <c r="B1720" s="42">
        <v>358.01998900000001</v>
      </c>
      <c r="C1720" s="39">
        <f>IF(ISBLANK(B1721), "", GSPC[[#This Row],[Adj Close]]/B1721-1)</f>
        <v>7.2869370931225586E-3</v>
      </c>
      <c r="P1720" s="40">
        <v>33049</v>
      </c>
      <c r="Q1720" s="38">
        <v>0.123512</v>
      </c>
      <c r="R1720" s="39">
        <f>IF(ISBLANK(Q1721),"",Long4[[#This Row],[Adj Close]]/Q1721-1)</f>
        <v>0.11110911200870821</v>
      </c>
      <c r="AE1720" s="32">
        <v>33049</v>
      </c>
      <c r="AF1720" s="47">
        <v>0.78857100000000002</v>
      </c>
      <c r="AG1720" s="36">
        <f>IF(ISBLANK(AF1721),"",Short0[[#This Row],[Adj Close]]/AF1721-1)</f>
        <v>-2.0689715125224994E-2</v>
      </c>
      <c r="AH1720" s="40">
        <v>33049</v>
      </c>
      <c r="AI1720" s="42">
        <v>0.27709099999999998</v>
      </c>
      <c r="AJ1720" s="39">
        <f>IF(ISBLANK(AH1721),"",Short1[[#This Row],[Adj Close]]/AH1721-1)</f>
        <v>-0.99999161397615155</v>
      </c>
      <c r="AN1720" s="40">
        <v>33049</v>
      </c>
      <c r="AO1720" s="42">
        <v>2.8087010000000001</v>
      </c>
      <c r="AP1720" s="39">
        <f>IF(ISBLANK(AO1721),"",Short3[[#This Row],[Adj Close]]/AO1721-1)</f>
        <v>3.2966883432595573E-2</v>
      </c>
      <c r="AT1720" s="40">
        <v>33049</v>
      </c>
      <c r="AU1720" s="42">
        <v>11.753888999999999</v>
      </c>
      <c r="AV1720" s="39">
        <f>IF(ISBLANK(AU1721),"",Short5[[#This Row],[Adj Close]]/AU1721-1)</f>
        <v>2.1817496142719772E-2</v>
      </c>
    </row>
    <row r="1721" spans="1:48" x14ac:dyDescent="0.25">
      <c r="A1721" s="40">
        <v>33042</v>
      </c>
      <c r="B1721" s="42">
        <v>355.42999300000002</v>
      </c>
      <c r="C1721" s="39">
        <f>IF(ISBLANK(B1722), "", GSPC[[#This Row],[Adj Close]]/B1722-1)</f>
        <v>-2.0611200897068693E-2</v>
      </c>
      <c r="P1721" s="40">
        <v>33042</v>
      </c>
      <c r="Q1721" s="38">
        <v>0.111161</v>
      </c>
      <c r="R1721" s="39">
        <f>IF(ISBLANK(Q1722),"",Long4[[#This Row],[Adj Close]]/Q1722-1)</f>
        <v>-6.896436199170819E-2</v>
      </c>
      <c r="AE1721" s="32">
        <v>33042</v>
      </c>
      <c r="AF1721" s="47">
        <v>0.80523100000000003</v>
      </c>
      <c r="AG1721" s="36">
        <f>IF(ISBLANK(AF1722),"",Short0[[#This Row],[Adj Close]]/AF1722-1)</f>
        <v>2.1126823076171863E-2</v>
      </c>
      <c r="AH1721" s="40">
        <v>33042</v>
      </c>
      <c r="AI1721" s="42">
        <v>0.26542399999999999</v>
      </c>
      <c r="AJ1721" s="39">
        <f>IF(ISBLANK(AH1722),"",Short1[[#This Row],[Adj Close]]/AH1722-1)</f>
        <v>-0.99999196537006207</v>
      </c>
      <c r="AN1721" s="40">
        <v>33042</v>
      </c>
      <c r="AO1721" s="42">
        <v>2.7190620000000001</v>
      </c>
      <c r="AP1721" s="39">
        <f>IF(ISBLANK(AO1722),"",Short3[[#This Row],[Adj Close]]/AO1722-1)</f>
        <v>5.5256423531500065E-3</v>
      </c>
      <c r="AT1721" s="40">
        <v>33042</v>
      </c>
      <c r="AU1721" s="42">
        <v>11.502924</v>
      </c>
      <c r="AV1721" s="39">
        <f>IF(ISBLANK(AU1722),"",Short5[[#This Row],[Adj Close]]/AU1722-1)</f>
        <v>-2.0460528803232014E-2</v>
      </c>
    </row>
    <row r="1722" spans="1:48" x14ac:dyDescent="0.25">
      <c r="A1722" s="40">
        <v>33035</v>
      </c>
      <c r="B1722" s="42">
        <v>362.91000400000001</v>
      </c>
      <c r="C1722" s="39">
        <f>IF(ISBLANK(B1723), "", GSPC[[#This Row],[Adj Close]]/B1723-1)</f>
        <v>1.170865909893215E-2</v>
      </c>
      <c r="P1722" s="40">
        <v>33035</v>
      </c>
      <c r="Q1722" s="38">
        <v>0.119395</v>
      </c>
      <c r="R1722" s="39">
        <f>IF(ISBLANK(Q1723),"",Long4[[#This Row],[Adj Close]]/Q1723-1)</f>
        <v>0</v>
      </c>
      <c r="AE1722" s="32">
        <v>33035</v>
      </c>
      <c r="AF1722" s="47">
        <v>0.78857100000000002</v>
      </c>
      <c r="AG1722" s="36">
        <f>IF(ISBLANK(AF1723),"",Short0[[#This Row],[Adj Close]]/AF1723-1)</f>
        <v>2.8985147933472399E-2</v>
      </c>
      <c r="AH1722" s="40">
        <v>33035</v>
      </c>
      <c r="AI1722" s="42">
        <v>0.27709099999999998</v>
      </c>
      <c r="AJ1722" s="39">
        <f>IF(ISBLANK(AH1723),"",Short1[[#This Row],[Adj Close]]/AH1723-1)</f>
        <v>-0.99999161042146056</v>
      </c>
      <c r="AN1722" s="40">
        <v>33035</v>
      </c>
      <c r="AO1722" s="42">
        <v>2.7041200000000001</v>
      </c>
      <c r="AP1722" s="39">
        <f>IF(ISBLANK(AO1723),"",Short3[[#This Row],[Adj Close]]/AO1723-1)</f>
        <v>3.4284789765318902E-2</v>
      </c>
      <c r="AT1722" s="40">
        <v>33035</v>
      </c>
      <c r="AU1722" s="42">
        <v>11.743195999999999</v>
      </c>
      <c r="AV1722" s="39">
        <f>IF(ISBLANK(AU1723),"",Short5[[#This Row],[Adj Close]]/AU1723-1)</f>
        <v>4.4280377176073804E-2</v>
      </c>
    </row>
    <row r="1723" spans="1:48" x14ac:dyDescent="0.25">
      <c r="A1723" s="40">
        <v>33028</v>
      </c>
      <c r="B1723" s="42">
        <v>358.709991</v>
      </c>
      <c r="C1723" s="39">
        <f>IF(ISBLANK(B1724), "", GSPC[[#This Row],[Adj Close]]/B1724-1)</f>
        <v>-1.2253587815248546E-2</v>
      </c>
      <c r="P1723" s="40">
        <v>33028</v>
      </c>
      <c r="Q1723" s="38">
        <v>0.119395</v>
      </c>
      <c r="R1723" s="39">
        <f>IF(ISBLANK(Q1724),"",Long4[[#This Row],[Adj Close]]/Q1724-1)</f>
        <v>5.4549148111182832E-2</v>
      </c>
      <c r="AE1723" s="32">
        <v>33028</v>
      </c>
      <c r="AF1723" s="47">
        <v>0.76635799999999998</v>
      </c>
      <c r="AG1723" s="36">
        <f>IF(ISBLANK(AF1724),"",Short0[[#This Row],[Adj Close]]/AF1724-1)</f>
        <v>1.4706369140855102E-2</v>
      </c>
      <c r="AH1723" s="40">
        <v>33028</v>
      </c>
      <c r="AI1723" s="42">
        <v>0.25958999999999999</v>
      </c>
      <c r="AJ1723" s="39">
        <f>IF(ISBLANK(AH1724),"",Short1[[#This Row],[Adj Close]]/AH1724-1)</f>
        <v>-0.9999921386390479</v>
      </c>
      <c r="AN1723" s="40">
        <v>33028</v>
      </c>
      <c r="AO1723" s="42">
        <v>2.6144829999999999</v>
      </c>
      <c r="AP1723" s="39">
        <f>IF(ISBLANK(AO1724),"",Short3[[#This Row],[Adj Close]]/AO1724-1)</f>
        <v>-3.3148307027794699E-2</v>
      </c>
      <c r="AT1723" s="40">
        <v>33028</v>
      </c>
      <c r="AU1723" s="42">
        <v>11.245252000000001</v>
      </c>
      <c r="AV1723" s="39">
        <f>IF(ISBLANK(AU1724),"",Short5[[#This Row],[Adj Close]]/AU1724-1)</f>
        <v>3.041851922509875E-2</v>
      </c>
    </row>
    <row r="1724" spans="1:48" x14ac:dyDescent="0.25">
      <c r="A1724" s="40">
        <v>33021</v>
      </c>
      <c r="B1724" s="42">
        <v>363.16000400000001</v>
      </c>
      <c r="C1724" s="39">
        <f>IF(ISBLANK(B1725), "", GSPC[[#This Row],[Adj Close]]/B1725-1)</f>
        <v>2.4197691112217257E-2</v>
      </c>
      <c r="P1724" s="40">
        <v>33021</v>
      </c>
      <c r="Q1724" s="38">
        <v>0.113219</v>
      </c>
      <c r="R1724" s="39">
        <f>IF(ISBLANK(Q1725),"",Long4[[#This Row],[Adj Close]]/Q1725-1)</f>
        <v>-3.5087270743846655E-2</v>
      </c>
      <c r="AE1724" s="32">
        <v>33021</v>
      </c>
      <c r="AF1724" s="47">
        <v>0.75525100000000001</v>
      </c>
      <c r="AG1724" s="36">
        <f>IF(ISBLANK(AF1725),"",Short0[[#This Row],[Adj Close]]/AF1725-1)</f>
        <v>1.4924510680042191E-2</v>
      </c>
      <c r="AH1724" s="40">
        <v>33021</v>
      </c>
      <c r="AI1724" s="42">
        <v>0.245007</v>
      </c>
      <c r="AJ1724" s="39">
        <f>IF(ISBLANK(AH1725),"",Short1[[#This Row],[Adj Close]]/AH1725-1)</f>
        <v>-0.99999257869388747</v>
      </c>
      <c r="AN1724" s="40">
        <v>33021</v>
      </c>
      <c r="AO1724" s="42">
        <v>2.7041200000000001</v>
      </c>
      <c r="AP1724" s="39">
        <f>IF(ISBLANK(AO1725),"",Short3[[#This Row],[Adj Close]]/AO1725-1)</f>
        <v>-1.0929403464007503E-2</v>
      </c>
      <c r="AT1724" s="40">
        <v>33021</v>
      </c>
      <c r="AU1724" s="42">
        <v>10.913285999999999</v>
      </c>
      <c r="AV1724" s="39">
        <f>IF(ISBLANK(AU1725),"",Short5[[#This Row],[Adj Close]]/AU1725-1)</f>
        <v>3.8163891059386224E-3</v>
      </c>
    </row>
    <row r="1725" spans="1:48" x14ac:dyDescent="0.25">
      <c r="A1725" s="40">
        <v>33014</v>
      </c>
      <c r="B1725" s="42">
        <v>354.57998700000002</v>
      </c>
      <c r="C1725" s="39">
        <f>IF(ISBLANK(B1726), "", GSPC[[#This Row],[Adj Close]]/B1726-1)</f>
        <v>-1.6926459920207915E-4</v>
      </c>
      <c r="P1725" s="40">
        <v>33014</v>
      </c>
      <c r="Q1725" s="38">
        <v>0.117336</v>
      </c>
      <c r="R1725" s="39">
        <f>IF(ISBLANK(Q1726),"",Long4[[#This Row],[Adj Close]]/Q1726-1)</f>
        <v>-1.7245278277984832E-2</v>
      </c>
      <c r="AE1725" s="32">
        <v>33014</v>
      </c>
      <c r="AF1725" s="47">
        <v>0.74414499999999995</v>
      </c>
      <c r="AG1725" s="36">
        <f>IF(ISBLANK(AF1726),"",Short0[[#This Row],[Adj Close]]/AF1726-1)</f>
        <v>-6.2936015030398362E-2</v>
      </c>
      <c r="AH1725" s="40">
        <v>33014</v>
      </c>
      <c r="AI1725" s="42">
        <v>0.25084000000000001</v>
      </c>
      <c r="AJ1725" s="39">
        <f>IF(ISBLANK(AH1726),"",Short1[[#This Row],[Adj Close]]/AH1726-1)</f>
        <v>-0.99999240039991522</v>
      </c>
      <c r="AN1725" s="40">
        <v>33014</v>
      </c>
      <c r="AO1725" s="42">
        <v>2.7340010000000001</v>
      </c>
      <c r="AP1725" s="39">
        <f>IF(ISBLANK(AO1726),"",Short3[[#This Row],[Adj Close]]/AO1726-1)</f>
        <v>-5.4344583730455698E-3</v>
      </c>
      <c r="AT1725" s="40">
        <v>33014</v>
      </c>
      <c r="AU1725" s="42">
        <v>10.871795000000001</v>
      </c>
      <c r="AV1725" s="39">
        <f>IF(ISBLANK(AU1726),"",Short5[[#This Row],[Adj Close]]/AU1726-1)</f>
        <v>0</v>
      </c>
    </row>
    <row r="1726" spans="1:48" x14ac:dyDescent="0.25">
      <c r="A1726" s="40">
        <v>33007</v>
      </c>
      <c r="B1726" s="42">
        <v>354.64001500000001</v>
      </c>
      <c r="C1726" s="39">
        <f>IF(ISBLANK(B1727), "", GSPC[[#This Row],[Adj Close]]/B1727-1)</f>
        <v>7.5000426136364595E-3</v>
      </c>
      <c r="P1726" s="40">
        <v>33007</v>
      </c>
      <c r="Q1726" s="38">
        <v>0.119395</v>
      </c>
      <c r="R1726" s="39">
        <f>IF(ISBLANK(Q1727),"",Long4[[#This Row],[Adj Close]]/Q1727-1)</f>
        <v>-6.4515118037436592E-2</v>
      </c>
      <c r="AE1726" s="32">
        <v>33007</v>
      </c>
      <c r="AF1726" s="47">
        <v>0.79412400000000005</v>
      </c>
      <c r="AG1726" s="36">
        <f>IF(ISBLANK(AF1727),"",Short0[[#This Row],[Adj Close]]/AF1727-1)</f>
        <v>4.3794401982111264E-2</v>
      </c>
      <c r="AH1726" s="40">
        <v>33007</v>
      </c>
      <c r="AI1726" s="42">
        <v>0.239174</v>
      </c>
      <c r="AJ1726" s="39">
        <f>IF(ISBLANK(AH1727),"",Short1[[#This Row],[Adj Close]]/AH1727-1)</f>
        <v>-0.99999275230303031</v>
      </c>
      <c r="AN1726" s="40">
        <v>33007</v>
      </c>
      <c r="AO1726" s="42">
        <v>2.7489400000000002</v>
      </c>
      <c r="AP1726" s="39">
        <f>IF(ISBLANK(AO1727),"",Short3[[#This Row],[Adj Close]]/AO1727-1)</f>
        <v>-3.6649471529899835E-2</v>
      </c>
      <c r="AT1726" s="40">
        <v>33007</v>
      </c>
      <c r="AU1726" s="42">
        <v>10.871795000000001</v>
      </c>
      <c r="AV1726" s="39">
        <f>IF(ISBLANK(AU1727),"",Short5[[#This Row],[Adj Close]]/AU1727-1)</f>
        <v>3.968303605411827E-2</v>
      </c>
    </row>
    <row r="1727" spans="1:48" x14ac:dyDescent="0.25">
      <c r="A1727" s="40">
        <v>33000</v>
      </c>
      <c r="B1727" s="42">
        <v>352</v>
      </c>
      <c r="C1727" s="39">
        <f>IF(ISBLANK(B1728), "", GSPC[[#This Row],[Adj Close]]/B1728-1)</f>
        <v>4.0219818542813757E-2</v>
      </c>
      <c r="P1727" s="40">
        <v>33000</v>
      </c>
      <c r="Q1727" s="38">
        <v>0.12762899999999999</v>
      </c>
      <c r="R1727" s="39">
        <f>IF(ISBLANK(Q1728),"",Long4[[#This Row],[Adj Close]]/Q1728-1)</f>
        <v>0.12727545729956979</v>
      </c>
      <c r="AE1727" s="32">
        <v>33000</v>
      </c>
      <c r="AF1727" s="47">
        <v>0.76080499999999995</v>
      </c>
      <c r="AG1727" s="36">
        <f>IF(ISBLANK(AF1728),"",Short0[[#This Row],[Adj Close]]/AF1728-1)</f>
        <v>-1.0996224963081613E-2</v>
      </c>
      <c r="AH1727" s="40">
        <v>33000</v>
      </c>
      <c r="AI1727" s="42">
        <v>0.24209</v>
      </c>
      <c r="AJ1727" s="39">
        <f>IF(ISBLANK(AH1728),"",Short1[[#This Row],[Adj Close]]/AH1728-1)</f>
        <v>-0.99999266238292972</v>
      </c>
      <c r="AN1727" s="40">
        <v>33000</v>
      </c>
      <c r="AO1727" s="42">
        <v>2.8535200000000001</v>
      </c>
      <c r="AP1727" s="39">
        <f>IF(ISBLANK(AO1728),"",Short3[[#This Row],[Adj Close]]/AO1728-1)</f>
        <v>8.5227095536585695E-2</v>
      </c>
      <c r="AT1727" s="40">
        <v>33000</v>
      </c>
      <c r="AU1727" s="42">
        <v>10.456835999999999</v>
      </c>
      <c r="AV1727" s="39">
        <f>IF(ISBLANK(AU1728),"",Short5[[#This Row],[Adj Close]]/AU1728-1)</f>
        <v>-4.1825166132363867E-2</v>
      </c>
    </row>
    <row r="1728" spans="1:48" x14ac:dyDescent="0.25">
      <c r="A1728" s="40">
        <v>32993</v>
      </c>
      <c r="B1728" s="42">
        <v>338.39001500000001</v>
      </c>
      <c r="C1728" s="39">
        <f>IF(ISBLANK(B1729), "", GSPC[[#This Row],[Adj Close]]/B1729-1)</f>
        <v>2.8197351715111285E-2</v>
      </c>
      <c r="P1728" s="40">
        <v>32993</v>
      </c>
      <c r="Q1728" s="38">
        <v>0.113219</v>
      </c>
      <c r="R1728" s="39">
        <f>IF(ISBLANK(Q1729),"",Long4[[#This Row],[Adj Close]]/Q1729-1)</f>
        <v>-1.7861170388105307E-2</v>
      </c>
      <c r="AE1728" s="32">
        <v>32993</v>
      </c>
      <c r="AF1728" s="47">
        <v>0.76926399999999995</v>
      </c>
      <c r="AG1728" s="36">
        <f>IF(ISBLANK(AF1729),"",Short0[[#This Row],[Adj Close]]/AF1729-1)</f>
        <v>-7.1437882599230118E-3</v>
      </c>
      <c r="AH1728" s="40">
        <v>32993</v>
      </c>
      <c r="AI1728" s="42">
        <v>0.22167300000000001</v>
      </c>
      <c r="AJ1728" s="39">
        <f>IF(ISBLANK(AH1729),"",Short1[[#This Row],[Adj Close]]/AH1729-1)</f>
        <v>-0.99999327978536345</v>
      </c>
      <c r="AN1728" s="40">
        <v>32993</v>
      </c>
      <c r="AO1728" s="42">
        <v>2.6294219999999999</v>
      </c>
      <c r="AP1728" s="39">
        <f>IF(ISBLANK(AO1729),"",Short3[[#This Row],[Adj Close]]/AO1729-1)</f>
        <v>7.31712692570472E-2</v>
      </c>
      <c r="AT1728" s="40">
        <v>32993</v>
      </c>
      <c r="AU1728" s="42">
        <v>10.913285999999999</v>
      </c>
      <c r="AV1728" s="39">
        <f>IF(ISBLANK(AU1729),"",Short5[[#This Row],[Adj Close]]/AU1729-1)</f>
        <v>5.1999696544647867E-2</v>
      </c>
    </row>
    <row r="1729" spans="1:48" x14ac:dyDescent="0.25">
      <c r="A1729" s="40">
        <v>32986</v>
      </c>
      <c r="B1729" s="42">
        <v>329.10998499999999</v>
      </c>
      <c r="C1729" s="39">
        <f>IF(ISBLANK(B1730), "", GSPC[[#This Row],[Adj Close]]/B1730-1)</f>
        <v>-1.7933904540670675E-2</v>
      </c>
      <c r="P1729" s="40">
        <v>32986</v>
      </c>
      <c r="Q1729" s="38">
        <v>0.11527800000000001</v>
      </c>
      <c r="R1729" s="39">
        <f>IF(ISBLANK(Q1730),"",Long4[[#This Row],[Adj Close]]/Q1730-1)</f>
        <v>-9.6772677056154888E-2</v>
      </c>
      <c r="AE1729" s="32">
        <v>32986</v>
      </c>
      <c r="AF1729" s="47">
        <v>0.77479900000000002</v>
      </c>
      <c r="AG1729" s="36">
        <f>IF(ISBLANK(AF1730),"",Short0[[#This Row],[Adj Close]]/AF1730-1)</f>
        <v>-2.0977987139263132E-2</v>
      </c>
      <c r="AH1729" s="40">
        <v>32986</v>
      </c>
      <c r="AI1729" s="42">
        <v>0.19250600000000001</v>
      </c>
      <c r="AJ1729" s="39">
        <f>IF(ISBLANK(AH1730),"",Short1[[#This Row],[Adj Close]]/AH1730-1)</f>
        <v>-0.99999416277024777</v>
      </c>
      <c r="AN1729" s="40">
        <v>32986</v>
      </c>
      <c r="AO1729" s="42">
        <v>2.450142</v>
      </c>
      <c r="AP1729" s="39">
        <f>IF(ISBLANK(AO1730),"",Short3[[#This Row],[Adj Close]]/AO1730-1)</f>
        <v>0</v>
      </c>
      <c r="AT1729" s="40">
        <v>32986</v>
      </c>
      <c r="AU1729" s="42">
        <v>10.373849</v>
      </c>
      <c r="AV1729" s="39">
        <f>IF(ISBLANK(AU1730),"",Short5[[#This Row],[Adj Close]]/AU1730-1)</f>
        <v>-6.7164420014479198E-2</v>
      </c>
    </row>
    <row r="1730" spans="1:48" x14ac:dyDescent="0.25">
      <c r="A1730" s="40">
        <v>32979</v>
      </c>
      <c r="B1730" s="42">
        <v>335.11999500000002</v>
      </c>
      <c r="C1730" s="39">
        <f>IF(ISBLANK(B1731), "", GSPC[[#This Row],[Adj Close]]/B1731-1)</f>
        <v>-2.6775864282695627E-2</v>
      </c>
      <c r="P1730" s="40">
        <v>32979</v>
      </c>
      <c r="Q1730" s="38">
        <v>0.12762899999999999</v>
      </c>
      <c r="R1730" s="39">
        <f>IF(ISBLANK(Q1731),"",Long4[[#This Row],[Adj Close]]/Q1731-1)</f>
        <v>0.10714099828241275</v>
      </c>
      <c r="AE1730" s="32">
        <v>32979</v>
      </c>
      <c r="AF1730" s="47">
        <v>0.79140100000000002</v>
      </c>
      <c r="AG1730" s="36">
        <f>IF(ISBLANK(AF1731),"",Short0[[#This Row],[Adj Close]]/AF1731-1)</f>
        <v>-2.7210775649078478E-2</v>
      </c>
      <c r="AH1730" s="40">
        <v>32979</v>
      </c>
      <c r="AI1730" s="42">
        <v>0.22167300000000001</v>
      </c>
      <c r="AJ1730" s="39">
        <f>IF(ISBLANK(AH1731),"",Short1[[#This Row],[Adj Close]]/AH1731-1)</f>
        <v>-0.99999327693194229</v>
      </c>
      <c r="AN1730" s="40">
        <v>32979</v>
      </c>
      <c r="AO1730" s="42">
        <v>2.450142</v>
      </c>
      <c r="AP1730" s="39">
        <f>IF(ISBLANK(AO1731),"",Short3[[#This Row],[Adj Close]]/AO1731-1)</f>
        <v>-6.8182284928018366E-2</v>
      </c>
      <c r="AT1730" s="40">
        <v>32979</v>
      </c>
      <c r="AU1730" s="42">
        <v>11.120768999999999</v>
      </c>
      <c r="AV1730" s="39">
        <f>IF(ISBLANK(AU1731),"",Short5[[#This Row],[Adj Close]]/AU1731-1)</f>
        <v>-3.9426152094968692E-2</v>
      </c>
    </row>
    <row r="1731" spans="1:48" x14ac:dyDescent="0.25">
      <c r="A1731" s="40">
        <v>32972</v>
      </c>
      <c r="B1731" s="42">
        <v>344.33999599999999</v>
      </c>
      <c r="C1731" s="39">
        <f>IF(ISBLANK(B1732), "", GSPC[[#This Row],[Adj Close]]/B1732-1)</f>
        <v>1.2526491304529319E-2</v>
      </c>
      <c r="P1731" s="40">
        <v>32972</v>
      </c>
      <c r="Q1731" s="38">
        <v>0.11527800000000001</v>
      </c>
      <c r="R1731" s="39">
        <f>IF(ISBLANK(Q1732),"",Long4[[#This Row],[Adj Close]]/Q1732-1)</f>
        <v>1.8185993516989241E-2</v>
      </c>
      <c r="AE1731" s="32">
        <v>32972</v>
      </c>
      <c r="AF1731" s="47">
        <v>0.81353799999999998</v>
      </c>
      <c r="AG1731" s="36">
        <f>IF(ISBLANK(AF1732),"",Short0[[#This Row],[Adj Close]]/AF1732-1)</f>
        <v>-6.3694568070886581E-2</v>
      </c>
      <c r="AH1731" s="40">
        <v>32972</v>
      </c>
      <c r="AI1731" s="42">
        <v>0.22458900000000001</v>
      </c>
      <c r="AJ1731" s="39">
        <f>IF(ISBLANK(AH1732),"",Short1[[#This Row],[Adj Close]]/AH1732-1)</f>
        <v>-0.9999931870468679</v>
      </c>
      <c r="AN1731" s="40">
        <v>32972</v>
      </c>
      <c r="AO1731" s="42">
        <v>2.6294219999999999</v>
      </c>
      <c r="AP1731" s="39">
        <f>IF(ISBLANK(AO1732),"",Short3[[#This Row],[Adj Close]]/AO1732-1)</f>
        <v>5.7139403851544923E-3</v>
      </c>
      <c r="AT1731" s="40">
        <v>32972</v>
      </c>
      <c r="AU1731" s="42">
        <v>11.577214</v>
      </c>
      <c r="AV1731" s="39">
        <f>IF(ISBLANK(AU1732),"",Short5[[#This Row],[Adj Close]]/AU1732-1)</f>
        <v>5.6818291774313634E-2</v>
      </c>
    </row>
    <row r="1732" spans="1:48" x14ac:dyDescent="0.25">
      <c r="A1732" s="40">
        <v>32965</v>
      </c>
      <c r="B1732" s="42">
        <v>340.07998700000002</v>
      </c>
      <c r="C1732" s="39">
        <f>IF(ISBLANK(B1733), "", GSPC[[#This Row],[Adj Close]]/B1733-1)</f>
        <v>4.1179325521101262E-4</v>
      </c>
      <c r="P1732" s="40">
        <v>32965</v>
      </c>
      <c r="Q1732" s="38">
        <v>0.113219</v>
      </c>
      <c r="R1732" s="39">
        <f>IF(ISBLANK(Q1733),"",Long4[[#This Row],[Adj Close]]/Q1733-1)</f>
        <v>-5.1727459273838927E-2</v>
      </c>
      <c r="AE1732" s="32">
        <v>32965</v>
      </c>
      <c r="AF1732" s="47">
        <v>0.86888100000000001</v>
      </c>
      <c r="AG1732" s="36">
        <f>IF(ISBLANK(AF1733),"",Short0[[#This Row],[Adj Close]]/AF1733-1)</f>
        <v>0</v>
      </c>
      <c r="AH1732" s="40">
        <v>32965</v>
      </c>
      <c r="AI1732" s="42">
        <v>0.23042299999999999</v>
      </c>
      <c r="AJ1732" s="39">
        <f>IF(ISBLANK(AH1733),"",Short1[[#This Row],[Adj Close]]/AH1733-1)</f>
        <v>-0.99999300858668605</v>
      </c>
      <c r="AN1732" s="40">
        <v>32965</v>
      </c>
      <c r="AO1732" s="42">
        <v>2.6144829999999999</v>
      </c>
      <c r="AP1732" s="39">
        <f>IF(ISBLANK(AO1733),"",Short3[[#This Row],[Adj Close]]/AO1733-1)</f>
        <v>0.10759571159197834</v>
      </c>
      <c r="AT1732" s="40">
        <v>32965</v>
      </c>
      <c r="AU1732" s="42">
        <v>10.954782</v>
      </c>
      <c r="AV1732" s="39">
        <f>IF(ISBLANK(AU1733),"",Short5[[#This Row],[Adj Close]]/AU1733-1)</f>
        <v>-5.0360090161673421E-2</v>
      </c>
    </row>
    <row r="1733" spans="1:48" x14ac:dyDescent="0.25">
      <c r="A1733" s="40">
        <v>32958</v>
      </c>
      <c r="B1733" s="42">
        <v>339.94000199999999</v>
      </c>
      <c r="C1733" s="39">
        <f>IF(ISBLANK(B1734), "", GSPC[[#This Row],[Adj Close]]/B1734-1)</f>
        <v>8.0659539527134783E-3</v>
      </c>
      <c r="P1733" s="40">
        <v>32958</v>
      </c>
      <c r="Q1733" s="38">
        <v>0.119395</v>
      </c>
      <c r="R1733" s="39">
        <f>IF(ISBLANK(Q1734),"",Long4[[#This Row],[Adj Close]]/Q1734-1)</f>
        <v>-6.4515118037436592E-2</v>
      </c>
      <c r="AE1733" s="32">
        <v>32958</v>
      </c>
      <c r="AF1733" s="47">
        <v>0.86888100000000001</v>
      </c>
      <c r="AG1733" s="36">
        <f>IF(ISBLANK(AF1734),"",Short0[[#This Row],[Adj Close]]/AF1734-1)</f>
        <v>0</v>
      </c>
      <c r="AH1733" s="40">
        <v>32958</v>
      </c>
      <c r="AI1733" s="42">
        <v>0.24209</v>
      </c>
      <c r="AJ1733" s="39">
        <f>IF(ISBLANK(AH1734),"",Short1[[#This Row],[Adj Close]]/AH1734-1)</f>
        <v>-0.99999265303025708</v>
      </c>
      <c r="AN1733" s="40">
        <v>32958</v>
      </c>
      <c r="AO1733" s="42">
        <v>2.360503</v>
      </c>
      <c r="AP1733" s="39">
        <f>IF(ISBLANK(AO1734),"",Short3[[#This Row],[Adj Close]]/AO1734-1)</f>
        <v>-2.4691531457531557E-2</v>
      </c>
      <c r="AT1733" s="40">
        <v>32958</v>
      </c>
      <c r="AU1733" s="42">
        <v>11.535722</v>
      </c>
      <c r="AV1733" s="39">
        <f>IF(ISBLANK(AU1734),"",Short5[[#This Row],[Adj Close]]/AU1734-1)</f>
        <v>-2.4561500824737181E-2</v>
      </c>
    </row>
    <row r="1734" spans="1:48" x14ac:dyDescent="0.25">
      <c r="A1734" s="40">
        <v>32951</v>
      </c>
      <c r="B1734" s="42">
        <v>337.22000100000002</v>
      </c>
      <c r="C1734" s="39">
        <f>IF(ISBLANK(B1735), "", GSPC[[#This Row],[Adj Close]]/B1735-1)</f>
        <v>-1.3717068658804066E-2</v>
      </c>
      <c r="P1734" s="40">
        <v>32951</v>
      </c>
      <c r="Q1734" s="38">
        <v>0.12762899999999999</v>
      </c>
      <c r="R1734" s="39">
        <f>IF(ISBLANK(Q1735),"",Long4[[#This Row],[Adj Close]]/Q1735-1)</f>
        <v>-7.4622428781693895E-2</v>
      </c>
      <c r="AE1734" s="32">
        <v>32951</v>
      </c>
      <c r="AF1734" s="47">
        <v>0.86888100000000001</v>
      </c>
      <c r="AG1734" s="36">
        <f>IF(ISBLANK(AF1735),"",Short0[[#This Row],[Adj Close]]/AF1735-1)</f>
        <v>0</v>
      </c>
      <c r="AH1734" s="40">
        <v>32951</v>
      </c>
      <c r="AI1734" s="42">
        <v>0.25375700000000001</v>
      </c>
      <c r="AJ1734" s="39">
        <f>IF(ISBLANK(AH1735),"",Short1[[#This Row],[Adj Close]]/AH1735-1)</f>
        <v>-0.99999229732272943</v>
      </c>
      <c r="AN1734" s="40">
        <v>32951</v>
      </c>
      <c r="AO1734" s="42">
        <v>2.4202629999999998</v>
      </c>
      <c r="AP1734" s="39">
        <f>IF(ISBLANK(AO1735),"",Short3[[#This Row],[Adj Close]]/AO1735-1)</f>
        <v>-5.263192917588333E-2</v>
      </c>
      <c r="AT1734" s="40">
        <v>32951</v>
      </c>
      <c r="AU1734" s="42">
        <v>11.826191</v>
      </c>
      <c r="AV1734" s="39">
        <f>IF(ISBLANK(AU1735),"",Short5[[#This Row],[Adj Close]]/AU1735-1)</f>
        <v>-3.671117033711313E-2</v>
      </c>
    </row>
    <row r="1735" spans="1:48" x14ac:dyDescent="0.25">
      <c r="A1735" s="40">
        <v>32944</v>
      </c>
      <c r="B1735" s="42">
        <v>341.91000400000001</v>
      </c>
      <c r="C1735" s="39">
        <f>IF(ISBLANK(B1736), "", GSPC[[#This Row],[Adj Close]]/B1736-1)</f>
        <v>1.177761986933179E-2</v>
      </c>
      <c r="P1735" s="40">
        <v>32944</v>
      </c>
      <c r="Q1735" s="38">
        <v>0.13792099999999999</v>
      </c>
      <c r="R1735" s="39">
        <f>IF(ISBLANK(Q1736),"",Long4[[#This Row],[Adj Close]]/Q1736-1)</f>
        <v>8.0639979941862672E-2</v>
      </c>
      <c r="AE1735" s="32">
        <v>32944</v>
      </c>
      <c r="AF1735" s="47">
        <v>0.86888100000000001</v>
      </c>
      <c r="AG1735" s="36">
        <f>IF(ISBLANK(AF1736),"",Short0[[#This Row],[Adj Close]]/AF1736-1)</f>
        <v>1.9479536630610417E-2</v>
      </c>
      <c r="AH1735" s="40">
        <v>32944</v>
      </c>
      <c r="AI1735" s="42">
        <v>0.22750600000000001</v>
      </c>
      <c r="AJ1735" s="39">
        <f>IF(ISBLANK(AH1736),"",Short1[[#This Row],[Adj Close]]/AH1736-1)</f>
        <v>-0.99999309269210923</v>
      </c>
      <c r="AN1735" s="40">
        <v>32944</v>
      </c>
      <c r="AO1735" s="42">
        <v>2.5547230000000001</v>
      </c>
      <c r="AP1735" s="39">
        <f>IF(ISBLANK(AO1736),"",Short3[[#This Row],[Adj Close]]/AO1736-1)</f>
        <v>-2.2857291479806863E-2</v>
      </c>
      <c r="AT1735" s="40">
        <v>32944</v>
      </c>
      <c r="AU1735" s="42">
        <v>12.27689</v>
      </c>
      <c r="AV1735" s="39">
        <f>IF(ISBLANK(AU1736),"",Short5[[#This Row],[Adj Close]]/AU1736-1)</f>
        <v>-9.9669488733706846E-3</v>
      </c>
    </row>
    <row r="1736" spans="1:48" x14ac:dyDescent="0.25">
      <c r="A1736" s="40">
        <v>32937</v>
      </c>
      <c r="B1736" s="42">
        <v>337.92999300000002</v>
      </c>
      <c r="C1736" s="39">
        <f>IF(ISBLANK(B1737), "", GSPC[[#This Row],[Adj Close]]/B1737-1)</f>
        <v>7.1227988791049412E-3</v>
      </c>
      <c r="P1736" s="40">
        <v>32937</v>
      </c>
      <c r="Q1736" s="38">
        <v>0.12762899999999999</v>
      </c>
      <c r="R1736" s="39">
        <f>IF(ISBLANK(Q1737),"",Long4[[#This Row],[Adj Close]]/Q1737-1)</f>
        <v>0.10714099828241275</v>
      </c>
      <c r="AE1736" s="32">
        <v>32937</v>
      </c>
      <c r="AF1736" s="47">
        <v>0.85227900000000001</v>
      </c>
      <c r="AG1736" s="36">
        <f>IF(ISBLANK(AF1737),"",Short0[[#This Row],[Adj Close]]/AF1737-1)</f>
        <v>6.5368045123437302E-3</v>
      </c>
      <c r="AH1736" s="40">
        <v>32937</v>
      </c>
      <c r="AI1736" s="42">
        <v>0.22167300000000001</v>
      </c>
      <c r="AJ1736" s="39">
        <f>IF(ISBLANK(AH1737),"",Short1[[#This Row],[Adj Close]]/AH1737-1)</f>
        <v>-0.99999326835712121</v>
      </c>
      <c r="AN1736" s="40">
        <v>32937</v>
      </c>
      <c r="AO1736" s="42">
        <v>2.6144829999999999</v>
      </c>
      <c r="AP1736" s="39">
        <f>IF(ISBLANK(AO1737),"",Short3[[#This Row],[Adj Close]]/AO1737-1)</f>
        <v>-5.6814767656161447E-3</v>
      </c>
      <c r="AT1736" s="40">
        <v>32937</v>
      </c>
      <c r="AU1736" s="42">
        <v>12.400485</v>
      </c>
      <c r="AV1736" s="39">
        <f>IF(ISBLANK(AU1737),"",Short5[[#This Row],[Adj Close]]/AU1737-1)</f>
        <v>1.3468055020009473E-2</v>
      </c>
    </row>
    <row r="1737" spans="1:48" x14ac:dyDescent="0.25">
      <c r="A1737" s="40">
        <v>32930</v>
      </c>
      <c r="B1737" s="42">
        <v>335.540009</v>
      </c>
      <c r="C1737" s="39">
        <f>IF(ISBLANK(B1738), "", GSPC[[#This Row],[Adj Close]]/B1738-1)</f>
        <v>3.5138100295630359E-2</v>
      </c>
      <c r="P1737" s="40">
        <v>32930</v>
      </c>
      <c r="Q1737" s="38">
        <v>0.11527800000000001</v>
      </c>
      <c r="R1737" s="39">
        <f>IF(ISBLANK(Q1738),"",Long4[[#This Row],[Adj Close]]/Q1738-1)</f>
        <v>-8.196225213028574E-2</v>
      </c>
      <c r="AE1737" s="32">
        <v>32930</v>
      </c>
      <c r="AF1737" s="47">
        <v>0.84674400000000005</v>
      </c>
      <c r="AG1737" s="36">
        <f>IF(ISBLANK(AF1738),"",Short0[[#This Row],[Adj Close]]/AF1738-1)</f>
        <v>2.684551550011105E-2</v>
      </c>
      <c r="AH1737" s="40">
        <v>32930</v>
      </c>
      <c r="AI1737" s="42">
        <v>0.19833899999999999</v>
      </c>
      <c r="AJ1737" s="39">
        <f>IF(ISBLANK(AH1738),"",Short1[[#This Row],[Adj Close]]/AH1738-1)</f>
        <v>-0.99999397567050385</v>
      </c>
      <c r="AN1737" s="40">
        <v>32930</v>
      </c>
      <c r="AO1737" s="42">
        <v>2.6294219999999999</v>
      </c>
      <c r="AP1737" s="39">
        <f>IF(ISBLANK(AO1738),"",Short3[[#This Row],[Adj Close]]/AO1738-1)</f>
        <v>4.7618971729186388E-2</v>
      </c>
      <c r="AT1737" s="40">
        <v>32930</v>
      </c>
      <c r="AU1737" s="42">
        <v>12.235694000000001</v>
      </c>
      <c r="AV1737" s="39">
        <f>IF(ISBLANK(AU1738),"",Short5[[#This Row],[Adj Close]]/AU1738-1)</f>
        <v>1.0203842371234506E-2</v>
      </c>
    </row>
    <row r="1738" spans="1:48" x14ac:dyDescent="0.25">
      <c r="A1738" s="40">
        <v>32923</v>
      </c>
      <c r="B1738" s="42">
        <v>324.14999399999999</v>
      </c>
      <c r="C1738" s="39">
        <f>IF(ISBLANK(B1739), "", GSPC[[#This Row],[Adj Close]]/B1739-1)</f>
        <v>-2.575741456552838E-2</v>
      </c>
      <c r="P1738" s="40">
        <v>32923</v>
      </c>
      <c r="Q1738" s="38">
        <v>0.12556999999999999</v>
      </c>
      <c r="R1738" s="39">
        <f>IF(ISBLANK(Q1739),"",Long4[[#This Row],[Adj Close]]/Q1739-1)</f>
        <v>-4.6878083585080499E-2</v>
      </c>
      <c r="AE1738" s="32">
        <v>32923</v>
      </c>
      <c r="AF1738" s="47">
        <v>0.82460699999999998</v>
      </c>
      <c r="AG1738" s="36">
        <f>IF(ISBLANK(AF1739),"",Short0[[#This Row],[Adj Close]]/AF1739-1)</f>
        <v>6.7564185365649454E-3</v>
      </c>
      <c r="AH1738" s="40">
        <v>32923</v>
      </c>
      <c r="AI1738" s="42">
        <v>0.17500499999999999</v>
      </c>
      <c r="AJ1738" s="39">
        <f>IF(ISBLANK(AH1739),"",Short1[[#This Row],[Adj Close]]/AH1739-1)</f>
        <v>-0.99999468328472474</v>
      </c>
      <c r="AN1738" s="40">
        <v>32923</v>
      </c>
      <c r="AO1738" s="42">
        <v>2.509903</v>
      </c>
      <c r="AP1738" s="39">
        <f>IF(ISBLANK(AO1739),"",Short3[[#This Row],[Adj Close]]/AO1739-1)</f>
        <v>-1.1764784629238023E-2</v>
      </c>
      <c r="AT1738" s="40">
        <v>32923</v>
      </c>
      <c r="AU1738" s="42">
        <v>12.112104</v>
      </c>
      <c r="AV1738" s="39">
        <f>IF(ISBLANK(AU1739),"",Short5[[#This Row],[Adj Close]]/AU1739-1)</f>
        <v>-1.3422454709621001E-2</v>
      </c>
    </row>
    <row r="1739" spans="1:48" x14ac:dyDescent="0.25">
      <c r="A1739" s="40">
        <v>32916</v>
      </c>
      <c r="B1739" s="42">
        <v>332.72000100000002</v>
      </c>
      <c r="C1739" s="39">
        <f>IF(ISBLANK(B1740), "", GSPC[[#This Row],[Adj Close]]/B1740-1)</f>
        <v>-2.6976620511010019E-3</v>
      </c>
      <c r="P1739" s="40">
        <v>32916</v>
      </c>
      <c r="Q1739" s="38">
        <v>0.131746</v>
      </c>
      <c r="R1739" s="39">
        <f>IF(ISBLANK(Q1740),"",Long4[[#This Row],[Adj Close]]/Q1740-1)</f>
        <v>-1.53807061074408E-2</v>
      </c>
      <c r="AE1739" s="32">
        <v>32916</v>
      </c>
      <c r="AF1739" s="47">
        <v>0.81907300000000005</v>
      </c>
      <c r="AG1739" s="36">
        <f>IF(ISBLANK(AF1740),"",Short0[[#This Row],[Adj Close]]/AF1740-1)</f>
        <v>0</v>
      </c>
      <c r="AH1739" s="40">
        <v>32916</v>
      </c>
      <c r="AI1739" s="42">
        <v>0.17208799999999999</v>
      </c>
      <c r="AJ1739" s="39">
        <f>IF(ISBLANK(AH1740),"",Short1[[#This Row],[Adj Close]]/AH1740-1)</f>
        <v>-0.99999477079218446</v>
      </c>
      <c r="AN1739" s="40">
        <v>32916</v>
      </c>
      <c r="AO1739" s="42">
        <v>2.5397829999999999</v>
      </c>
      <c r="AP1739" s="39">
        <f>IF(ISBLANK(AO1740),"",Short3[[#This Row],[Adj Close]]/AO1740-1)</f>
        <v>-2.2988280243212089E-2</v>
      </c>
      <c r="AT1739" s="40">
        <v>32916</v>
      </c>
      <c r="AU1739" s="42">
        <v>12.27689</v>
      </c>
      <c r="AV1739" s="39">
        <f>IF(ISBLANK(AU1740),"",Short5[[#This Row],[Adj Close]]/AU1740-1)</f>
        <v>-9.9669488733706846E-3</v>
      </c>
    </row>
    <row r="1740" spans="1:48" x14ac:dyDescent="0.25">
      <c r="A1740" s="40">
        <v>32909</v>
      </c>
      <c r="B1740" s="42">
        <v>333.61999500000002</v>
      </c>
      <c r="C1740" s="39">
        <f>IF(ISBLANK(B1741), "", GSPC[[#This Row],[Adj Close]]/B1741-1)</f>
        <v>8.1590169646224009E-3</v>
      </c>
      <c r="P1740" s="40">
        <v>32909</v>
      </c>
      <c r="Q1740" s="38">
        <v>0.13380400000000001</v>
      </c>
      <c r="R1740" s="39">
        <f>IF(ISBLANK(Q1741),"",Long4[[#This Row],[Adj Close]]/Q1741-1)</f>
        <v>4.8382420923144487E-2</v>
      </c>
      <c r="AE1740" s="32">
        <v>32909</v>
      </c>
      <c r="AF1740" s="47">
        <v>0.81907300000000005</v>
      </c>
      <c r="AG1740" s="36">
        <f>IF(ISBLANK(AF1741),"",Short0[[#This Row],[Adj Close]]/AF1741-1)</f>
        <v>1.6952666872770639E-2</v>
      </c>
      <c r="AH1740" s="40">
        <v>32909</v>
      </c>
      <c r="AI1740" s="42">
        <v>0.180838</v>
      </c>
      <c r="AJ1740" s="39">
        <f>IF(ISBLANK(AH1741),"",Short1[[#This Row],[Adj Close]]/AH1741-1)</f>
        <v>-0.99999450373837462</v>
      </c>
      <c r="AN1740" s="40">
        <v>32909</v>
      </c>
      <c r="AO1740" s="42">
        <v>2.599542</v>
      </c>
      <c r="AP1740" s="39">
        <f>IF(ISBLANK(AO1741),"",Short3[[#This Row],[Adj Close]]/AO1741-1)</f>
        <v>8.7500203942213473E-2</v>
      </c>
      <c r="AT1740" s="40">
        <v>32909</v>
      </c>
      <c r="AU1740" s="42">
        <v>12.400485</v>
      </c>
      <c r="AV1740" s="39">
        <f>IF(ISBLANK(AU1741),"",Short5[[#This Row],[Adj Close]]/AU1741-1)</f>
        <v>9.454514160123928E-2</v>
      </c>
    </row>
    <row r="1741" spans="1:48" x14ac:dyDescent="0.25">
      <c r="A1741" s="40">
        <v>32902</v>
      </c>
      <c r="B1741" s="42">
        <v>330.92001299999998</v>
      </c>
      <c r="C1741" s="39">
        <f>IF(ISBLANK(B1742), "", GSPC[[#This Row],[Adj Close]]/B1742-1)</f>
        <v>1.571523998951152E-2</v>
      </c>
      <c r="P1741" s="40">
        <v>32902</v>
      </c>
      <c r="Q1741" s="38">
        <v>0.12762899999999999</v>
      </c>
      <c r="R1741" s="39">
        <f>IF(ISBLANK(Q1742),"",Long4[[#This Row],[Adj Close]]/Q1742-1)</f>
        <v>-3.1249525602295436E-2</v>
      </c>
      <c r="AE1741" s="32">
        <v>32902</v>
      </c>
      <c r="AF1741" s="47">
        <v>0.805419</v>
      </c>
      <c r="AG1741" s="36">
        <f>IF(ISBLANK(AF1742),"",Short0[[#This Row],[Adj Close]]/AF1742-1)</f>
        <v>-3.94732134551673E-2</v>
      </c>
      <c r="AH1741" s="40">
        <v>32902</v>
      </c>
      <c r="AI1741" s="42">
        <v>0.16625499999999999</v>
      </c>
      <c r="AJ1741" s="39">
        <f>IF(ISBLANK(AH1742),"",Short1[[#This Row],[Adj Close]]/AH1742-1)</f>
        <v>-0.99999494588843285</v>
      </c>
      <c r="AN1741" s="40">
        <v>32902</v>
      </c>
      <c r="AO1741" s="42">
        <v>2.3903829999999999</v>
      </c>
      <c r="AP1741" s="39">
        <f>IF(ISBLANK(AO1742),"",Short3[[#This Row],[Adj Close]]/AO1742-1)</f>
        <v>-6.4327913437190687E-2</v>
      </c>
      <c r="AT1741" s="40">
        <v>32902</v>
      </c>
      <c r="AU1741" s="42">
        <v>11.32935</v>
      </c>
      <c r="AV1741" s="39">
        <f>IF(ISBLANK(AU1742),"",Short5[[#This Row],[Adj Close]]/AU1742-1)</f>
        <v>3.6495784562806666E-3</v>
      </c>
    </row>
    <row r="1742" spans="1:48" x14ac:dyDescent="0.25">
      <c r="A1742" s="40">
        <v>32895</v>
      </c>
      <c r="B1742" s="42">
        <v>325.79998799999998</v>
      </c>
      <c r="C1742" s="39">
        <f>IF(ISBLANK(B1743), "", GSPC[[#This Row],[Adj Close]]/B1743-1)</f>
        <v>-3.936313205419073E-2</v>
      </c>
      <c r="P1742" s="40">
        <v>32895</v>
      </c>
      <c r="Q1742" s="38">
        <v>0.131746</v>
      </c>
      <c r="R1742" s="39">
        <f>IF(ISBLANK(Q1743),"",Long4[[#This Row],[Adj Close]]/Q1743-1)</f>
        <v>8.4748832881855529E-2</v>
      </c>
      <c r="AE1742" s="32">
        <v>32895</v>
      </c>
      <c r="AF1742" s="47">
        <v>0.83851799999999999</v>
      </c>
      <c r="AG1742" s="36">
        <f>IF(ISBLANK(AF1743),"",Short0[[#This Row],[Adj Close]]/AF1743-1)</f>
        <v>-1.2986860117873977E-2</v>
      </c>
      <c r="AH1742" s="40">
        <v>32895</v>
      </c>
      <c r="AI1742" s="42">
        <v>0.16042100000000001</v>
      </c>
      <c r="AJ1742" s="39">
        <f>IF(ISBLANK(AH1743),"",Short1[[#This Row],[Adj Close]]/AH1743-1)</f>
        <v>-0.9999951222026271</v>
      </c>
      <c r="AN1742" s="40">
        <v>32895</v>
      </c>
      <c r="AO1742" s="42">
        <v>2.5547230000000001</v>
      </c>
      <c r="AP1742" s="39">
        <f>IF(ISBLANK(AO1743),"",Short3[[#This Row],[Adj Close]]/AO1743-1)</f>
        <v>4.2683648539554087E-2</v>
      </c>
      <c r="AT1742" s="40">
        <v>32895</v>
      </c>
      <c r="AU1742" s="42">
        <v>11.288152999999999</v>
      </c>
      <c r="AV1742" s="39">
        <f>IF(ISBLANK(AU1743),"",Short5[[#This Row],[Adj Close]]/AU1743-1)</f>
        <v>-7.2459160481606055E-3</v>
      </c>
    </row>
    <row r="1743" spans="1:48" x14ac:dyDescent="0.25">
      <c r="A1743" s="40">
        <v>32888</v>
      </c>
      <c r="B1743" s="42">
        <v>339.14999399999999</v>
      </c>
      <c r="C1743" s="39">
        <f>IF(ISBLANK(B1744), "", GSPC[[#This Row],[Adj Close]]/B1744-1)</f>
        <v>-2.2945871681291363E-3</v>
      </c>
      <c r="P1743" s="40">
        <v>32888</v>
      </c>
      <c r="Q1743" s="38">
        <v>0.12145300000000001</v>
      </c>
      <c r="R1743" s="39">
        <f>IF(ISBLANK(Q1744),"",Long4[[#This Row],[Adj Close]]/Q1744-1)</f>
        <v>1.7236902717869373E-2</v>
      </c>
      <c r="AE1743" s="32">
        <v>32888</v>
      </c>
      <c r="AF1743" s="47">
        <v>0.84955099999999995</v>
      </c>
      <c r="AG1743" s="36">
        <f>IF(ISBLANK(AF1744),"",Short0[[#This Row],[Adj Close]]/AF1744-1)</f>
        <v>-2.5317283488867859E-2</v>
      </c>
      <c r="AH1743" s="40">
        <v>32888</v>
      </c>
      <c r="AI1743" s="42">
        <v>0.151671</v>
      </c>
      <c r="AJ1743" s="39">
        <f>IF(ISBLANK(AH1744),"",Short1[[#This Row],[Adj Close]]/AH1744-1)</f>
        <v>-0.99999538727532622</v>
      </c>
      <c r="AN1743" s="40">
        <v>32888</v>
      </c>
      <c r="AO1743" s="42">
        <v>2.450142</v>
      </c>
      <c r="AP1743" s="39">
        <f>IF(ISBLANK(AO1744),"",Short3[[#This Row],[Adj Close]]/AO1744-1)</f>
        <v>-5.2023116914371004E-2</v>
      </c>
      <c r="AT1743" s="40">
        <v>32888</v>
      </c>
      <c r="AU1743" s="42">
        <v>11.370543</v>
      </c>
      <c r="AV1743" s="39">
        <f>IF(ISBLANK(AU1744),"",Short5[[#This Row],[Adj Close]]/AU1744-1)</f>
        <v>3.7594061120770794E-2</v>
      </c>
    </row>
    <row r="1744" spans="1:48" x14ac:dyDescent="0.25">
      <c r="A1744" s="40">
        <v>32881</v>
      </c>
      <c r="B1744" s="42">
        <v>339.92999300000002</v>
      </c>
      <c r="C1744" s="39">
        <f>IF(ISBLANK(B1745), "", GSPC[[#This Row],[Adj Close]]/B1745-1)</f>
        <v>-3.4838212895915488E-2</v>
      </c>
      <c r="P1744" s="40">
        <v>32881</v>
      </c>
      <c r="Q1744" s="38">
        <v>0.119395</v>
      </c>
      <c r="R1744" s="39">
        <f>IF(ISBLANK(Q1745),"",Long4[[#This Row],[Adj Close]]/Q1745-1)</f>
        <v>-0.10768736360646924</v>
      </c>
      <c r="AE1744" s="32">
        <v>32881</v>
      </c>
      <c r="AF1744" s="47">
        <v>0.871618</v>
      </c>
      <c r="AG1744" s="36">
        <f>IF(ISBLANK(AF1745),"",Short0[[#This Row],[Adj Close]]/AF1745-1)</f>
        <v>6.3699268330137393E-3</v>
      </c>
      <c r="AH1744" s="40">
        <v>32881</v>
      </c>
      <c r="AI1744" s="42">
        <v>0.14000399999999999</v>
      </c>
      <c r="AJ1744" s="39">
        <f>IF(ISBLANK(AH1745),"",Short1[[#This Row],[Adj Close]]/AH1745-1)</f>
        <v>-0.99999574119364842</v>
      </c>
      <c r="AN1744" s="40">
        <v>32881</v>
      </c>
      <c r="AO1744" s="42">
        <v>2.5846010000000001</v>
      </c>
      <c r="AP1744" s="39">
        <f>IF(ISBLANK(AO1745),"",Short3[[#This Row],[Adj Close]]/AO1745-1)</f>
        <v>-4.4198852121947185E-2</v>
      </c>
      <c r="AT1744" s="40">
        <v>32881</v>
      </c>
      <c r="AU1744" s="42">
        <v>10.958565999999999</v>
      </c>
      <c r="AV1744" s="39">
        <f>IF(ISBLANK(AU1745),"",Short5[[#This Row],[Adj Close]]/AU1745-1)</f>
        <v>-5.3380762629216205E-2</v>
      </c>
    </row>
    <row r="1745" spans="1:48" x14ac:dyDescent="0.25">
      <c r="A1745" s="40">
        <v>32874</v>
      </c>
      <c r="B1745" s="42">
        <v>352.20001200000002</v>
      </c>
      <c r="C1745" s="39">
        <f>IF(ISBLANK(B1746), "", GSPC[[#This Row],[Adj Close]]/B1746-1)</f>
        <v>-3.3955348624028492E-3</v>
      </c>
      <c r="P1745" s="40">
        <v>32874</v>
      </c>
      <c r="Q1745" s="38">
        <v>0.13380400000000001</v>
      </c>
      <c r="R1745" s="39">
        <f>IF(ISBLANK(Q1746),"",Long4[[#This Row],[Adj Close]]/Q1746-1)</f>
        <v>4.8382420923144487E-2</v>
      </c>
      <c r="AE1745" s="32">
        <v>32874</v>
      </c>
      <c r="AF1745" s="47">
        <v>0.86610100000000001</v>
      </c>
      <c r="AG1745" s="36">
        <f>IF(ISBLANK(AF1746),"",Short0[[#This Row],[Adj Close]]/AF1746-1)</f>
        <v>6.4095934742065541E-3</v>
      </c>
      <c r="AH1745" s="40">
        <v>32874</v>
      </c>
      <c r="AI1745" s="42">
        <v>0.16042100000000001</v>
      </c>
      <c r="AJ1745" s="39">
        <f>IF(ISBLANK(AH1746),"",Short1[[#This Row],[Adj Close]]/AH1746-1)</f>
        <v>-0.99999511908601335</v>
      </c>
      <c r="AN1745" s="40">
        <v>32874</v>
      </c>
      <c r="AO1745" s="42">
        <v>2.7041200000000001</v>
      </c>
      <c r="AP1745" s="39">
        <f>IF(ISBLANK(AO1746),"",Short3[[#This Row],[Adj Close]]/AO1746-1)</f>
        <v>-6.7010771683101433E-2</v>
      </c>
      <c r="AT1745" s="40">
        <v>32874</v>
      </c>
      <c r="AU1745" s="42">
        <v>11.57653</v>
      </c>
      <c r="AV1745" s="39">
        <f>IF(ISBLANK(AU1746),"",Short5[[#This Row],[Adj Close]]/AU1746-1)</f>
        <v>4.0740574923507911E-2</v>
      </c>
    </row>
    <row r="1746" spans="1:48" x14ac:dyDescent="0.25">
      <c r="A1746" s="40">
        <v>32867</v>
      </c>
      <c r="B1746" s="42">
        <v>353.39999399999999</v>
      </c>
      <c r="C1746" s="39">
        <f>IF(ISBLANK(B1747), "", GSPC[[#This Row],[Adj Close]]/B1747-1)</f>
        <v>1.7212540372566254E-2</v>
      </c>
      <c r="P1746" s="40">
        <v>32867</v>
      </c>
      <c r="Q1746" s="38">
        <v>0.12762899999999999</v>
      </c>
      <c r="R1746" s="39">
        <f>IF(ISBLANK(Q1747),"",Long4[[#This Row],[Adj Close]]/Q1747-1)</f>
        <v>-6.0605168441739243E-2</v>
      </c>
      <c r="AE1746" s="32">
        <v>32867</v>
      </c>
      <c r="AF1746" s="47">
        <v>0.86058500000000004</v>
      </c>
      <c r="AG1746" s="36">
        <f>IF(ISBLANK(AF1747),"",Short0[[#This Row],[Adj Close]]/AF1747-1)</f>
        <v>-6.3687722332614882E-3</v>
      </c>
      <c r="AH1746" s="40">
        <v>32867</v>
      </c>
      <c r="AI1746" s="42">
        <v>0.14000399999999999</v>
      </c>
      <c r="AJ1746" s="39">
        <f>IF(ISBLANK(AH1747),"",Short1[[#This Row],[Adj Close]]/AH1747-1)</f>
        <v>-0.9999957393791844</v>
      </c>
      <c r="AN1746" s="40">
        <v>32867</v>
      </c>
      <c r="AO1746" s="42">
        <v>2.8983400000000001</v>
      </c>
      <c r="AP1746" s="39">
        <f>IF(ISBLANK(AO1747),"",Short3[[#This Row],[Adj Close]]/AO1747-1)</f>
        <v>2.0983510881242839E-3</v>
      </c>
      <c r="AT1746" s="40">
        <v>32867</v>
      </c>
      <c r="AU1746" s="42">
        <v>11.123358</v>
      </c>
      <c r="AV1746" s="39">
        <f>IF(ISBLANK(AU1747),"",Short5[[#This Row],[Adj Close]]/AU1747-1)</f>
        <v>5.4687628892371887E-2</v>
      </c>
    </row>
    <row r="1747" spans="1:48" x14ac:dyDescent="0.25">
      <c r="A1747" s="40">
        <v>32860</v>
      </c>
      <c r="B1747" s="42">
        <v>347.42001299999998</v>
      </c>
      <c r="C1747" s="39">
        <f>IF(ISBLANK(B1748), "", GSPC[[#This Row],[Adj Close]]/B1748-1)</f>
        <v>-7.7683266221372227E-3</v>
      </c>
      <c r="P1747" s="40">
        <v>32860</v>
      </c>
      <c r="Q1747" s="38">
        <v>0.13586300000000001</v>
      </c>
      <c r="R1747" s="39">
        <f>IF(ISBLANK(Q1748),"",Long4[[#This Row],[Adj Close]]/Q1748-1)</f>
        <v>-8.3332208833173604E-2</v>
      </c>
      <c r="AE1747" s="32">
        <v>32860</v>
      </c>
      <c r="AF1747" s="47">
        <v>0.86610100000000001</v>
      </c>
      <c r="AG1747" s="36">
        <f>IF(ISBLANK(AF1748),"",Short0[[#This Row],[Adj Close]]/AF1748-1)</f>
        <v>-6.5476961190525595E-2</v>
      </c>
      <c r="AH1747" s="40">
        <v>32860</v>
      </c>
      <c r="AI1747" s="42">
        <v>0.14583699999999999</v>
      </c>
      <c r="AJ1747" s="39">
        <f>IF(ISBLANK(AH1748),"",Short1[[#This Row],[Adj Close]]/AH1748-1)</f>
        <v>-0.99999556092289899</v>
      </c>
      <c r="AN1747" s="40">
        <v>32860</v>
      </c>
      <c r="AO1747" s="42">
        <v>2.892271</v>
      </c>
      <c r="AP1747" s="39">
        <f>IF(ISBLANK(AO1748),"",Short3[[#This Row],[Adj Close]]/AO1748-1)</f>
        <v>4.8648830913243346E-2</v>
      </c>
      <c r="AT1747" s="40">
        <v>32860</v>
      </c>
      <c r="AU1747" s="42">
        <v>10.54659</v>
      </c>
      <c r="AV1747" s="39">
        <f>IF(ISBLANK(AU1748),"",Short5[[#This Row],[Adj Close]]/AU1748-1)</f>
        <v>1.641672720558085E-2</v>
      </c>
    </row>
    <row r="1748" spans="1:48" x14ac:dyDescent="0.25">
      <c r="A1748" s="40">
        <v>32853</v>
      </c>
      <c r="B1748" s="42">
        <v>350.14001500000001</v>
      </c>
      <c r="C1748" s="39">
        <f>IF(ISBLANK(B1749), "", GSPC[[#This Row],[Adj Close]]/B1749-1)</f>
        <v>4.1584587790963745E-3</v>
      </c>
      <c r="P1748" s="40">
        <v>32853</v>
      </c>
      <c r="Q1748" s="38">
        <v>0.14821400000000001</v>
      </c>
      <c r="R1748" s="39">
        <f>IF(ISBLANK(Q1749),"",Long4[[#This Row],[Adj Close]]/Q1749-1)</f>
        <v>4.3481321899773384E-2</v>
      </c>
      <c r="AE1748" s="32">
        <v>32853</v>
      </c>
      <c r="AF1748" s="47">
        <v>0.92678400000000005</v>
      </c>
      <c r="AG1748" s="36">
        <f>IF(ISBLANK(AF1749),"",Short0[[#This Row],[Adj Close]]/AF1749-1)</f>
        <v>-2.8899844399155383E-2</v>
      </c>
      <c r="AH1748" s="40">
        <v>32853</v>
      </c>
      <c r="AI1748" s="42">
        <v>0.14583699999999999</v>
      </c>
      <c r="AJ1748" s="39">
        <f>IF(ISBLANK(AH1749),"",Short1[[#This Row],[Adj Close]]/AH1749-1)</f>
        <v>-0.99999555997686174</v>
      </c>
      <c r="AN1748" s="40">
        <v>32853</v>
      </c>
      <c r="AO1748" s="42">
        <v>2.7580930000000001</v>
      </c>
      <c r="AP1748" s="39">
        <f>IF(ISBLANK(AO1749),"",Short3[[#This Row],[Adj Close]]/AO1749-1)</f>
        <v>-3.6457903922930468E-2</v>
      </c>
      <c r="AT1748" s="40">
        <v>32853</v>
      </c>
      <c r="AU1748" s="42">
        <v>10.376246</v>
      </c>
      <c r="AV1748" s="39">
        <f>IF(ISBLANK(AU1749),"",Short5[[#This Row],[Adj Close]]/AU1749-1)</f>
        <v>-1.1673802556804724E-2</v>
      </c>
    </row>
    <row r="1749" spans="1:48" x14ac:dyDescent="0.25">
      <c r="A1749" s="40">
        <v>32846</v>
      </c>
      <c r="B1749" s="42">
        <v>348.69000199999999</v>
      </c>
      <c r="C1749" s="39">
        <f>IF(ISBLANK(B1750), "", GSPC[[#This Row],[Adj Close]]/B1750-1)</f>
        <v>-5.532906403717508E-3</v>
      </c>
      <c r="P1749" s="40">
        <v>32846</v>
      </c>
      <c r="Q1749" s="38">
        <v>0.142038</v>
      </c>
      <c r="R1749" s="39">
        <f>IF(ISBLANK(Q1750),"",Long4[[#This Row],[Adj Close]]/Q1750-1)</f>
        <v>1.4702100300042931E-2</v>
      </c>
      <c r="AE1749" s="32">
        <v>32846</v>
      </c>
      <c r="AF1749" s="47">
        <v>0.95436500000000002</v>
      </c>
      <c r="AG1749" s="36">
        <f>IF(ISBLANK(AF1750),"",Short0[[#This Row],[Adj Close]]/AF1750-1)</f>
        <v>5.8122990989093459E-3</v>
      </c>
      <c r="AH1749" s="40">
        <v>32846</v>
      </c>
      <c r="AI1749" s="42">
        <v>0.15750400000000001</v>
      </c>
      <c r="AJ1749" s="39">
        <f>IF(ISBLANK(AH1750),"",Short1[[#This Row],[Adj Close]]/AH1750-1)</f>
        <v>-0.99999520375163675</v>
      </c>
      <c r="AN1749" s="40">
        <v>32846</v>
      </c>
      <c r="AO1749" s="42">
        <v>2.8624520000000002</v>
      </c>
      <c r="AP1749" s="39">
        <f>IF(ISBLANK(AO1750),"",Short3[[#This Row],[Adj Close]]/AO1750-1)</f>
        <v>7.8651499096366928E-2</v>
      </c>
      <c r="AT1749" s="40">
        <v>32846</v>
      </c>
      <c r="AU1749" s="42">
        <v>10.498806999999999</v>
      </c>
      <c r="AV1749" s="39">
        <f>IF(ISBLANK(AU1750),"",Short5[[#This Row],[Adj Close]]/AU1750-1)</f>
        <v>-3.8755541690458362E-3</v>
      </c>
    </row>
    <row r="1750" spans="1:48" x14ac:dyDescent="0.25">
      <c r="A1750" s="40">
        <v>32839</v>
      </c>
      <c r="B1750" s="42">
        <v>350.63000499999998</v>
      </c>
      <c r="C1750" s="39">
        <f>IF(ISBLANK(B1751), "", GSPC[[#This Row],[Adj Close]]/B1751-1)</f>
        <v>1.9362165248823393E-2</v>
      </c>
      <c r="P1750" s="40">
        <v>32839</v>
      </c>
      <c r="Q1750" s="38">
        <v>0.13997999999999999</v>
      </c>
      <c r="R1750" s="39">
        <f>IF(ISBLANK(Q1751),"",Long4[[#This Row],[Adj Close]]/Q1751-1)</f>
        <v>-1.4489080386938746E-2</v>
      </c>
      <c r="AE1750" s="32">
        <v>32839</v>
      </c>
      <c r="AF1750" s="47">
        <v>0.94884999999999997</v>
      </c>
      <c r="AG1750" s="36">
        <f>IF(ISBLANK(AF1751),"",Short0[[#This Row],[Adj Close]]/AF1751-1)</f>
        <v>1.176455534501919E-2</v>
      </c>
      <c r="AH1750" s="40">
        <v>32839</v>
      </c>
      <c r="AI1750" s="42">
        <v>0.16333800000000001</v>
      </c>
      <c r="AJ1750" s="39">
        <f>IF(ISBLANK(AH1751),"",Short1[[#This Row],[Adj Close]]/AH1751-1)</f>
        <v>-0.99999502503654969</v>
      </c>
      <c r="AN1750" s="40">
        <v>32839</v>
      </c>
      <c r="AO1750" s="42">
        <v>2.6537320000000002</v>
      </c>
      <c r="AP1750" s="39">
        <f>IF(ISBLANK(AO1751),"",Short3[[#This Row],[Adj Close]]/AO1751-1)</f>
        <v>-3.2608822448658037E-2</v>
      </c>
      <c r="AT1750" s="40">
        <v>32839</v>
      </c>
      <c r="AU1750" s="42">
        <v>10.539654000000001</v>
      </c>
      <c r="AV1750" s="39">
        <f>IF(ISBLANK(AU1751),"",Short5[[#This Row],[Adj Close]]/AU1751-1)</f>
        <v>1.9762760950279956E-2</v>
      </c>
    </row>
    <row r="1751" spans="1:48" x14ac:dyDescent="0.25">
      <c r="A1751" s="40">
        <v>32832</v>
      </c>
      <c r="B1751" s="42">
        <v>343.97000100000002</v>
      </c>
      <c r="C1751" s="39">
        <f>IF(ISBLANK(B1752), "", GSPC[[#This Row],[Adj Close]]/B1752-1)</f>
        <v>6.9085100073993377E-3</v>
      </c>
      <c r="P1751" s="40">
        <v>32832</v>
      </c>
      <c r="Q1751" s="38">
        <v>0.142038</v>
      </c>
      <c r="R1751" s="39">
        <f>IF(ISBLANK(Q1752),"",Long4[[#This Row],[Adj Close]]/Q1752-1)</f>
        <v>-2.8175374257642605E-2</v>
      </c>
      <c r="AE1751" s="32">
        <v>32832</v>
      </c>
      <c r="AF1751" s="47">
        <v>0.93781700000000001</v>
      </c>
      <c r="AG1751" s="36">
        <f>IF(ISBLANK(AF1752),"",Short0[[#This Row],[Adj Close]]/AF1752-1)</f>
        <v>-5.8473518895235665E-3</v>
      </c>
      <c r="AH1751" s="40">
        <v>32832</v>
      </c>
      <c r="AI1751" s="42">
        <v>0.15750400000000001</v>
      </c>
      <c r="AJ1751" s="39">
        <f>IF(ISBLANK(AH1752),"",Short1[[#This Row],[Adj Close]]/AH1752-1)</f>
        <v>-0.99999520170601675</v>
      </c>
      <c r="AN1751" s="40">
        <v>32832</v>
      </c>
      <c r="AO1751" s="42">
        <v>2.7431839999999998</v>
      </c>
      <c r="AP1751" s="39">
        <f>IF(ISBLANK(AO1752),"",Short3[[#This Row],[Adj Close]]/AO1752-1)</f>
        <v>1.0988929989935059E-2</v>
      </c>
      <c r="AT1751" s="40">
        <v>32832</v>
      </c>
      <c r="AU1751" s="42">
        <v>10.335398</v>
      </c>
      <c r="AV1751" s="39">
        <f>IF(ISBLANK(AU1752),"",Short5[[#This Row],[Adj Close]]/AU1752-1)</f>
        <v>-1.1718454545915247E-2</v>
      </c>
    </row>
    <row r="1752" spans="1:48" x14ac:dyDescent="0.25">
      <c r="A1752" s="40">
        <v>32825</v>
      </c>
      <c r="B1752" s="42">
        <v>341.60998499999999</v>
      </c>
      <c r="C1752" s="39">
        <f>IF(ISBLANK(B1753), "", GSPC[[#This Row],[Adj Close]]/B1753-1)</f>
        <v>7.4018842689138609E-3</v>
      </c>
      <c r="P1752" s="40">
        <v>32825</v>
      </c>
      <c r="Q1752" s="38">
        <v>0.14615600000000001</v>
      </c>
      <c r="R1752" s="39">
        <f>IF(ISBLANK(Q1753),"",Long4[[#This Row],[Adj Close]]/Q1753-1)</f>
        <v>1.4288985891448114E-2</v>
      </c>
      <c r="AE1752" s="32">
        <v>32825</v>
      </c>
      <c r="AF1752" s="47">
        <v>0.94333299999999998</v>
      </c>
      <c r="AG1752" s="36">
        <f>IF(ISBLANK(AF1753),"",Short0[[#This Row],[Adj Close]]/AF1753-1)</f>
        <v>1.7856372142807775E-2</v>
      </c>
      <c r="AH1752" s="40">
        <v>32825</v>
      </c>
      <c r="AI1752" s="42">
        <v>0.15750400000000001</v>
      </c>
      <c r="AJ1752" s="39">
        <f>IF(ISBLANK(AH1753),"",Short1[[#This Row],[Adj Close]]/AH1753-1)</f>
        <v>-0.99999520068255221</v>
      </c>
      <c r="AN1752" s="40">
        <v>32825</v>
      </c>
      <c r="AO1752" s="42">
        <v>2.7133669999999999</v>
      </c>
      <c r="AP1752" s="39">
        <f>IF(ISBLANK(AO1753),"",Short3[[#This Row],[Adj Close]]/AO1753-1)</f>
        <v>5.525007244878255E-3</v>
      </c>
      <c r="AT1752" s="40">
        <v>32825</v>
      </c>
      <c r="AU1752" s="42">
        <v>10.457948999999999</v>
      </c>
      <c r="AV1752" s="39">
        <f>IF(ISBLANK(AU1753),"",Short5[[#This Row],[Adj Close]]/AU1753-1)</f>
        <v>-7.7521520156165202E-3</v>
      </c>
    </row>
    <row r="1753" spans="1:48" x14ac:dyDescent="0.25">
      <c r="A1753" s="40">
        <v>32818</v>
      </c>
      <c r="B1753" s="42">
        <v>339.10000600000001</v>
      </c>
      <c r="C1753" s="39">
        <f>IF(ISBLANK(B1754), "", GSPC[[#This Row],[Adj Close]]/B1754-1)</f>
        <v>4.3836592083357218E-3</v>
      </c>
      <c r="P1753" s="40">
        <v>32818</v>
      </c>
      <c r="Q1753" s="38">
        <v>0.144097</v>
      </c>
      <c r="R1753" s="39">
        <f>IF(ISBLANK(Q1754),"",Long4[[#This Row],[Adj Close]]/Q1754-1)</f>
        <v>1.4496120756417374E-2</v>
      </c>
      <c r="AE1753" s="32">
        <v>32818</v>
      </c>
      <c r="AF1753" s="47">
        <v>0.92678400000000005</v>
      </c>
      <c r="AG1753" s="36">
        <f>IF(ISBLANK(AF1754),"",Short0[[#This Row],[Adj Close]]/AF1754-1)</f>
        <v>2.8653791216877167E-3</v>
      </c>
      <c r="AH1753" s="40">
        <v>32818</v>
      </c>
      <c r="AI1753" s="42">
        <v>0.16042100000000001</v>
      </c>
      <c r="AJ1753" s="39">
        <f>IF(ISBLANK(AH1754),"",Short1[[#This Row],[Adj Close]]/AH1754-1)</f>
        <v>-0.99999511075553926</v>
      </c>
      <c r="AN1753" s="40">
        <v>32818</v>
      </c>
      <c r="AO1753" s="42">
        <v>2.698458</v>
      </c>
      <c r="AP1753" s="39">
        <f>IF(ISBLANK(AO1754),"",Short3[[#This Row],[Adj Close]]/AO1754-1)</f>
        <v>9.036139466605575E-2</v>
      </c>
      <c r="AT1753" s="40">
        <v>32818</v>
      </c>
      <c r="AU1753" s="42">
        <v>10.539654000000001</v>
      </c>
      <c r="AV1753" s="39">
        <f>IF(ISBLANK(AU1754),"",Short5[[#This Row],[Adj Close]]/AU1754-1)</f>
        <v>-2.2727342269830086E-2</v>
      </c>
    </row>
    <row r="1754" spans="1:48" x14ac:dyDescent="0.25">
      <c r="A1754" s="40">
        <v>32811</v>
      </c>
      <c r="B1754" s="42">
        <v>337.61999500000002</v>
      </c>
      <c r="C1754" s="39">
        <f>IF(ISBLANK(B1755), "", GSPC[[#This Row],[Adj Close]]/B1755-1)</f>
        <v>7.6404137028616148E-3</v>
      </c>
      <c r="P1754" s="40">
        <v>32811</v>
      </c>
      <c r="Q1754" s="38">
        <v>0.142038</v>
      </c>
      <c r="R1754" s="39">
        <f>IF(ISBLANK(Q1755),"",Long4[[#This Row],[Adj Close]]/Q1755-1)</f>
        <v>1.4702100300042931E-2</v>
      </c>
      <c r="AE1754" s="32">
        <v>32811</v>
      </c>
      <c r="AF1754" s="47">
        <v>0.92413599999999996</v>
      </c>
      <c r="AG1754" s="36">
        <f>IF(ISBLANK(AF1755),"",Short0[[#This Row],[Adj Close]]/AF1755-1)</f>
        <v>0</v>
      </c>
      <c r="AH1754" s="40">
        <v>32811</v>
      </c>
      <c r="AI1754" s="42">
        <v>0.16625499999999999</v>
      </c>
      <c r="AJ1754" s="39">
        <f>IF(ISBLANK(AH1755),"",Short1[[#This Row],[Adj Close]]/AH1755-1)</f>
        <v>-0.99999493186806487</v>
      </c>
      <c r="AN1754" s="40">
        <v>32811</v>
      </c>
      <c r="AO1754" s="42">
        <v>2.4748290000000002</v>
      </c>
      <c r="AP1754" s="39">
        <f>IF(ISBLANK(AO1755),"",Short3[[#This Row],[Adj Close]]/AO1755-1)</f>
        <v>0.20289794491950719</v>
      </c>
      <c r="AT1754" s="40">
        <v>32811</v>
      </c>
      <c r="AU1754" s="42">
        <v>10.784763</v>
      </c>
      <c r="AV1754" s="39">
        <f>IF(ISBLANK(AU1755),"",Short5[[#This Row],[Adj Close]]/AU1755-1)</f>
        <v>3.8026200522194298E-3</v>
      </c>
    </row>
    <row r="1755" spans="1:48" x14ac:dyDescent="0.25">
      <c r="A1755" s="40">
        <v>32804</v>
      </c>
      <c r="B1755" s="42">
        <v>335.05999800000001</v>
      </c>
      <c r="C1755" s="39">
        <f>IF(ISBLANK(B1756), "", GSPC[[#This Row],[Adj Close]]/B1756-1)</f>
        <v>-3.4854262762365917E-2</v>
      </c>
      <c r="P1755" s="40">
        <v>32804</v>
      </c>
      <c r="Q1755" s="38">
        <v>0.13997999999999999</v>
      </c>
      <c r="R1755" s="39">
        <f>IF(ISBLANK(Q1756),"",Long4[[#This Row],[Adj Close]]/Q1756-1)</f>
        <v>-9.3335060560917227E-2</v>
      </c>
      <c r="AE1755" s="32">
        <v>32804</v>
      </c>
      <c r="AF1755" s="47">
        <v>0.92413599999999996</v>
      </c>
      <c r="AG1755" s="36">
        <f>IF(ISBLANK(AF1756),"",Short0[[#This Row],[Adj Close]]/AF1756-1)</f>
        <v>5.9882325406717118E-3</v>
      </c>
      <c r="AH1755" s="40">
        <v>32804</v>
      </c>
      <c r="AI1755" s="42">
        <v>0.15750400000000001</v>
      </c>
      <c r="AJ1755" s="39">
        <f>IF(ISBLANK(AH1756),"",Short1[[#This Row],[Adj Close]]/AH1756-1)</f>
        <v>-0.99999519760953748</v>
      </c>
      <c r="AN1755" s="40">
        <v>32804</v>
      </c>
      <c r="AO1755" s="42">
        <v>2.0573890000000001</v>
      </c>
      <c r="AP1755" s="39">
        <f>IF(ISBLANK(AO1756),"",Short3[[#This Row],[Adj Close]]/AO1756-1)</f>
        <v>-0.11538420195180632</v>
      </c>
      <c r="AT1755" s="40">
        <v>32804</v>
      </c>
      <c r="AU1755" s="42">
        <v>10.743907999999999</v>
      </c>
      <c r="AV1755" s="39">
        <f>IF(ISBLANK(AU1756),"",Short5[[#This Row],[Adj Close]]/AU1756-1)</f>
        <v>-7.547103581230008E-3</v>
      </c>
    </row>
    <row r="1756" spans="1:48" x14ac:dyDescent="0.25">
      <c r="A1756" s="40">
        <v>32797</v>
      </c>
      <c r="B1756" s="42">
        <v>347.16000400000001</v>
      </c>
      <c r="C1756" s="39">
        <f>IF(ISBLANK(B1757), "", GSPC[[#This Row],[Adj Close]]/B1757-1)</f>
        <v>4.0491563743292103E-2</v>
      </c>
      <c r="P1756" s="40">
        <v>32797</v>
      </c>
      <c r="Q1756" s="38">
        <v>0.15439</v>
      </c>
      <c r="R1756" s="39">
        <f>IF(ISBLANK(Q1757),"",Long4[[#This Row],[Adj Close]]/Q1757-1)</f>
        <v>0.29310272624481759</v>
      </c>
      <c r="AE1756" s="32">
        <v>32797</v>
      </c>
      <c r="AF1756" s="47">
        <v>0.91863499999999998</v>
      </c>
      <c r="AG1756" s="36">
        <f>IF(ISBLANK(AF1757),"",Short0[[#This Row],[Adj Close]]/AF1757-1)</f>
        <v>-4.5713822702336593E-2</v>
      </c>
      <c r="AH1756" s="40">
        <v>32797</v>
      </c>
      <c r="AI1756" s="42">
        <v>0.16042100000000001</v>
      </c>
      <c r="AJ1756" s="39">
        <f>IF(ISBLANK(AH1757),"",Short1[[#This Row],[Adj Close]]/AH1757-1)</f>
        <v>-0.99999510762427568</v>
      </c>
      <c r="AN1756" s="40">
        <v>32797</v>
      </c>
      <c r="AO1756" s="42">
        <v>2.3257430000000001</v>
      </c>
      <c r="AP1756" s="39">
        <f>IF(ISBLANK(AO1757),"",Short3[[#This Row],[Adj Close]]/AO1757-1)</f>
        <v>9.8591795456069997E-2</v>
      </c>
      <c r="AT1756" s="40">
        <v>32797</v>
      </c>
      <c r="AU1756" s="42">
        <v>10.825609999999999</v>
      </c>
      <c r="AV1756" s="39">
        <f>IF(ISBLANK(AU1757),"",Short5[[#This Row],[Adj Close]]/AU1757-1)</f>
        <v>-2.573533713057663E-2</v>
      </c>
    </row>
    <row r="1757" spans="1:48" x14ac:dyDescent="0.25">
      <c r="A1757" s="40">
        <v>32790</v>
      </c>
      <c r="B1757" s="42">
        <v>333.64999399999999</v>
      </c>
      <c r="C1757" s="39">
        <f>IF(ISBLANK(B1758), "", GSPC[[#This Row],[Adj Close]]/B1758-1)</f>
        <v>-7.004293737121059E-2</v>
      </c>
      <c r="P1757" s="40">
        <v>32790</v>
      </c>
      <c r="Q1757" s="38">
        <v>0.119395</v>
      </c>
      <c r="R1757" s="39">
        <f>IF(ISBLANK(Q1758),"",Long4[[#This Row],[Adj Close]]/Q1758-1)</f>
        <v>-0.20547407367972736</v>
      </c>
      <c r="AE1757" s="32">
        <v>32790</v>
      </c>
      <c r="AF1757" s="47">
        <v>0.96264099999999997</v>
      </c>
      <c r="AG1757" s="36">
        <f>IF(ISBLANK(AF1758),"",Short0[[#This Row],[Adj Close]]/AF1758-1)</f>
        <v>1.7442487248160443E-2</v>
      </c>
      <c r="AH1757" s="40">
        <v>32790</v>
      </c>
      <c r="AI1757" s="42">
        <v>0.17500499999999999</v>
      </c>
      <c r="AJ1757" s="39">
        <f>IF(ISBLANK(AH1758),"",Short1[[#This Row],[Adj Close]]/AH1758-1)</f>
        <v>-0.99999466171491325</v>
      </c>
      <c r="AN1757" s="40">
        <v>32790</v>
      </c>
      <c r="AO1757" s="42">
        <v>2.117022</v>
      </c>
      <c r="AP1757" s="39">
        <f>IF(ISBLANK(AO1758),"",Short3[[#This Row],[Adj Close]]/AO1758-1)</f>
        <v>-4.6979763048408674E-2</v>
      </c>
      <c r="AT1757" s="40">
        <v>32790</v>
      </c>
      <c r="AU1757" s="42">
        <v>11.11157</v>
      </c>
      <c r="AV1757" s="39">
        <f>IF(ISBLANK(AU1758),"",Short5[[#This Row],[Adj Close]]/AU1758-1)</f>
        <v>-4.8950963958708238E-2</v>
      </c>
    </row>
    <row r="1758" spans="1:48" x14ac:dyDescent="0.25">
      <c r="A1758" s="40">
        <v>32783</v>
      </c>
      <c r="B1758" s="42">
        <v>358.77999899999998</v>
      </c>
      <c r="C1758" s="39">
        <f>IF(ISBLANK(B1759), "", GSPC[[#This Row],[Adj Close]]/B1759-1)</f>
        <v>2.7581283590112138E-2</v>
      </c>
      <c r="P1758" s="40">
        <v>32783</v>
      </c>
      <c r="Q1758" s="38">
        <v>0.15027199999999999</v>
      </c>
      <c r="R1758" s="39">
        <f>IF(ISBLANK(Q1759),"",Long4[[#This Row],[Adj Close]]/Q1759-1)</f>
        <v>5.7970402286712019E-2</v>
      </c>
      <c r="AE1758" s="32">
        <v>32783</v>
      </c>
      <c r="AF1758" s="47">
        <v>0.94613800000000003</v>
      </c>
      <c r="AG1758" s="36">
        <f>IF(ISBLANK(AF1759),"",Short0[[#This Row],[Adj Close]]/AF1759-1)</f>
        <v>2.3808184076802741E-2</v>
      </c>
      <c r="AH1758" s="40">
        <v>32783</v>
      </c>
      <c r="AI1758" s="42">
        <v>0.18958900000000001</v>
      </c>
      <c r="AJ1758" s="39">
        <f>IF(ISBLANK(AH1759),"",Short1[[#This Row],[Adj Close]]/AH1759-1)</f>
        <v>-0.99999421561508417</v>
      </c>
      <c r="AN1758" s="40">
        <v>32783</v>
      </c>
      <c r="AO1758" s="42">
        <v>2.2213820000000002</v>
      </c>
      <c r="AP1758" s="39">
        <f>IF(ISBLANK(AO1759),"",Short3[[#This Row],[Adj Close]]/AO1759-1)</f>
        <v>7.9709282007437654E-2</v>
      </c>
      <c r="AT1758" s="40">
        <v>32783</v>
      </c>
      <c r="AU1758" s="42">
        <v>11.683488000000001</v>
      </c>
      <c r="AV1758" s="39">
        <f>IF(ISBLANK(AU1759),"",Short5[[#This Row],[Adj Close]]/AU1759-1)</f>
        <v>-3.4846302261882789E-3</v>
      </c>
    </row>
    <row r="1759" spans="1:48" x14ac:dyDescent="0.25">
      <c r="A1759" s="40">
        <v>32776</v>
      </c>
      <c r="B1759" s="42">
        <v>349.14999399999999</v>
      </c>
      <c r="C1759" s="39">
        <f>IF(ISBLANK(B1760), "", GSPC[[#This Row],[Adj Close]]/B1760-1)</f>
        <v>6.0510187944453619E-3</v>
      </c>
      <c r="P1759" s="40">
        <v>32776</v>
      </c>
      <c r="Q1759" s="38">
        <v>0.142038</v>
      </c>
      <c r="R1759" s="39">
        <f>IF(ISBLANK(Q1760),"",Long4[[#This Row],[Adj Close]]/Q1760-1)</f>
        <v>9.5236993684794991E-2</v>
      </c>
      <c r="AE1759" s="32">
        <v>32776</v>
      </c>
      <c r="AF1759" s="47">
        <v>0.92413599999999996</v>
      </c>
      <c r="AG1759" s="36">
        <f>IF(ISBLANK(AF1760),"",Short0[[#This Row],[Adj Close]]/AF1760-1)</f>
        <v>-4.5454075951668282E-2</v>
      </c>
      <c r="AH1759" s="40">
        <v>32776</v>
      </c>
      <c r="AI1759" s="42">
        <v>0.13417000000000001</v>
      </c>
      <c r="AJ1759" s="39">
        <f>IF(ISBLANK(AH1760),"",Short1[[#This Row],[Adj Close]]/AH1760-1)</f>
        <v>-0.99999590558149476</v>
      </c>
      <c r="AN1759" s="40">
        <v>32776</v>
      </c>
      <c r="AO1759" s="42">
        <v>2.0573890000000001</v>
      </c>
      <c r="AP1759" s="39">
        <f>IF(ISBLANK(AO1760),"",Short3[[#This Row],[Adj Close]]/AO1760-1)</f>
        <v>0.15966405974776299</v>
      </c>
      <c r="AT1759" s="40">
        <v>32776</v>
      </c>
      <c r="AU1759" s="42">
        <v>11.724342999999999</v>
      </c>
      <c r="AV1759" s="39">
        <f>IF(ISBLANK(AU1760),"",Short5[[#This Row],[Adj Close]]/AU1760-1)</f>
        <v>-3.0405058683008801E-2</v>
      </c>
    </row>
    <row r="1760" spans="1:48" x14ac:dyDescent="0.25">
      <c r="A1760" s="40">
        <v>32769</v>
      </c>
      <c r="B1760" s="42">
        <v>347.04998799999998</v>
      </c>
      <c r="C1760" s="39">
        <f>IF(ISBLANK(B1761), "", GSPC[[#This Row],[Adj Close]]/B1761-1)</f>
        <v>5.7670840188204231E-3</v>
      </c>
      <c r="P1760" s="40">
        <v>32769</v>
      </c>
      <c r="Q1760" s="38">
        <v>0.129687</v>
      </c>
      <c r="R1760" s="39">
        <f>IF(ISBLANK(Q1761),"",Long4[[#This Row],[Adj Close]]/Q1761-1)</f>
        <v>0.21154115635772541</v>
      </c>
      <c r="AE1760" s="32">
        <v>32769</v>
      </c>
      <c r="AF1760" s="47">
        <v>0.96814199999999995</v>
      </c>
      <c r="AG1760" s="36">
        <f>IF(ISBLANK(AF1761),"",Short0[[#This Row],[Adj Close]]/AF1761-1)</f>
        <v>0</v>
      </c>
      <c r="AH1760" s="40">
        <v>32769</v>
      </c>
      <c r="AI1760" s="42">
        <v>0.13708699999999999</v>
      </c>
      <c r="AJ1760" s="39">
        <f>IF(ISBLANK(AH1761),"",Short1[[#This Row],[Adj Close]]/AH1761-1)</f>
        <v>-0.99999581567059403</v>
      </c>
      <c r="AN1760" s="40">
        <v>32769</v>
      </c>
      <c r="AO1760" s="42">
        <v>1.774125</v>
      </c>
      <c r="AP1760" s="39">
        <f>IF(ISBLANK(AO1761),"",Short3[[#This Row],[Adj Close]]/AO1761-1)</f>
        <v>1.7093884795575054E-2</v>
      </c>
      <c r="AT1760" s="40">
        <v>32769</v>
      </c>
      <c r="AU1760" s="42">
        <v>12.092001</v>
      </c>
      <c r="AV1760" s="39">
        <f>IF(ISBLANK(AU1761),"",Short5[[#This Row],[Adj Close]]/AU1761-1)</f>
        <v>-6.342332623507474E-3</v>
      </c>
    </row>
    <row r="1761" spans="1:48" x14ac:dyDescent="0.25">
      <c r="A1761" s="40">
        <v>32762</v>
      </c>
      <c r="B1761" s="42">
        <v>345.05999800000001</v>
      </c>
      <c r="C1761" s="39">
        <f>IF(ISBLANK(B1762), "", GSPC[[#This Row],[Adj Close]]/B1762-1)</f>
        <v>-1.0609048898696849E-2</v>
      </c>
      <c r="P1761" s="40">
        <v>32762</v>
      </c>
      <c r="Q1761" s="38">
        <v>0.107043</v>
      </c>
      <c r="R1761" s="39">
        <f>IF(ISBLANK(Q1762),"",Long4[[#This Row],[Adj Close]]/Q1762-1)</f>
        <v>-8.7722438126406233E-2</v>
      </c>
      <c r="AE1761" s="32">
        <v>32762</v>
      </c>
      <c r="AF1761" s="47">
        <v>0.96814199999999995</v>
      </c>
      <c r="AG1761" s="36">
        <f>IF(ISBLANK(AF1762),"",Short0[[#This Row],[Adj Close]]/AF1762-1)</f>
        <v>-2.2221997788202885E-2</v>
      </c>
      <c r="AH1761" s="40">
        <v>32762</v>
      </c>
      <c r="AI1761" s="42">
        <v>0.13708699999999999</v>
      </c>
      <c r="AJ1761" s="39">
        <f>IF(ISBLANK(AH1762),"",Short1[[#This Row],[Adj Close]]/AH1762-1)</f>
        <v>-0.99999581477637001</v>
      </c>
      <c r="AN1761" s="40">
        <v>32762</v>
      </c>
      <c r="AO1761" s="42">
        <v>1.744308</v>
      </c>
      <c r="AP1761" s="39">
        <f>IF(ISBLANK(AO1762),"",Short3[[#This Row],[Adj Close]]/AO1762-1)</f>
        <v>1.7391167407702968E-2</v>
      </c>
      <c r="AT1761" s="40">
        <v>32762</v>
      </c>
      <c r="AU1761" s="42">
        <v>12.169181999999999</v>
      </c>
      <c r="AV1761" s="39">
        <f>IF(ISBLANK(AU1762),"",Short5[[#This Row],[Adj Close]]/AU1762-1)</f>
        <v>-2.2801492829273906E-2</v>
      </c>
    </row>
    <row r="1762" spans="1:48" x14ac:dyDescent="0.25">
      <c r="A1762" s="40">
        <v>32755</v>
      </c>
      <c r="B1762" s="42">
        <v>348.76001000000002</v>
      </c>
      <c r="C1762" s="39">
        <f>IF(ISBLANK(B1763), "", GSPC[[#This Row],[Adj Close]]/B1763-1)</f>
        <v>-1.4050266715989745E-2</v>
      </c>
      <c r="P1762" s="40">
        <v>32755</v>
      </c>
      <c r="Q1762" s="38">
        <v>0.117336</v>
      </c>
      <c r="R1762" s="39">
        <f>IF(ISBLANK(Q1763),"",Long4[[#This Row],[Adj Close]]/Q1763-1)</f>
        <v>-1.7245278277984832E-2</v>
      </c>
      <c r="AE1762" s="32">
        <v>32755</v>
      </c>
      <c r="AF1762" s="47">
        <v>0.99014500000000005</v>
      </c>
      <c r="AG1762" s="36">
        <f>IF(ISBLANK(AF1763),"",Short0[[#This Row],[Adj Close]]/AF1763-1)</f>
        <v>1.6949761822107057E-2</v>
      </c>
      <c r="AH1762" s="40">
        <v>32755</v>
      </c>
      <c r="AI1762" s="42">
        <v>0.13708699999999999</v>
      </c>
      <c r="AJ1762" s="39">
        <f>IF(ISBLANK(AH1763),"",Short1[[#This Row],[Adj Close]]/AH1763-1)</f>
        <v>-0.99999581388176373</v>
      </c>
      <c r="AN1762" s="40">
        <v>32755</v>
      </c>
      <c r="AO1762" s="42">
        <v>1.714491</v>
      </c>
      <c r="AP1762" s="39">
        <f>IF(ISBLANK(AO1763),"",Short3[[#This Row],[Adj Close]]/AO1763-1)</f>
        <v>-5.7376364186161655E-2</v>
      </c>
      <c r="AT1762" s="40">
        <v>32755</v>
      </c>
      <c r="AU1762" s="42">
        <v>12.453132</v>
      </c>
      <c r="AV1762" s="39">
        <f>IF(ISBLANK(AU1763),"",Short5[[#This Row],[Adj Close]]/AU1763-1)</f>
        <v>-1.2861596149337018E-2</v>
      </c>
    </row>
    <row r="1763" spans="1:48" x14ac:dyDescent="0.25">
      <c r="A1763" s="40">
        <v>32748</v>
      </c>
      <c r="B1763" s="42">
        <v>353.73001099999999</v>
      </c>
      <c r="C1763" s="39">
        <f>IF(ISBLANK(B1764), "", GSPC[[#This Row],[Adj Close]]/B1764-1)</f>
        <v>9.1578857147571746E-3</v>
      </c>
      <c r="P1763" s="40">
        <v>32748</v>
      </c>
      <c r="Q1763" s="38">
        <v>0.119395</v>
      </c>
      <c r="R1763" s="39">
        <f>IF(ISBLANK(Q1764),"",Long4[[#This Row],[Adj Close]]/Q1764-1)</f>
        <v>-9.3748576806885975E-2</v>
      </c>
      <c r="AE1763" s="32">
        <v>32748</v>
      </c>
      <c r="AF1763" s="47">
        <v>0.97364200000000001</v>
      </c>
      <c r="AG1763" s="36">
        <f>IF(ISBLANK(AF1764),"",Short0[[#This Row],[Adj Close]]/AF1764-1)</f>
        <v>5.6809848142111985E-3</v>
      </c>
      <c r="AH1763" s="40">
        <v>32748</v>
      </c>
      <c r="AI1763" s="42">
        <v>0.14000399999999999</v>
      </c>
      <c r="AJ1763" s="39">
        <f>IF(ISBLANK(AH1764),"",Short1[[#This Row],[Adj Close]]/AH1764-1)</f>
        <v>-0.99999572389358904</v>
      </c>
      <c r="AN1763" s="40">
        <v>32748</v>
      </c>
      <c r="AO1763" s="42">
        <v>1.8188500000000001</v>
      </c>
      <c r="AP1763" s="39">
        <f>IF(ISBLANK(AO1764),"",Short3[[#This Row],[Adj Close]]/AO1764-1)</f>
        <v>0.27083353712132108</v>
      </c>
      <c r="AT1763" s="40">
        <v>32748</v>
      </c>
      <c r="AU1763" s="42">
        <v>12.615386000000001</v>
      </c>
      <c r="AV1763" s="39">
        <f>IF(ISBLANK(AU1764),"",Short5[[#This Row],[Adj Close]]/AU1764-1)</f>
        <v>1.6340138616013578E-2</v>
      </c>
    </row>
    <row r="1764" spans="1:48" x14ac:dyDescent="0.25">
      <c r="A1764" s="40">
        <v>32741</v>
      </c>
      <c r="B1764" s="42">
        <v>350.51998900000001</v>
      </c>
      <c r="C1764" s="39">
        <f>IF(ISBLANK(B1765), "", GSPC[[#This Row],[Adj Close]]/B1765-1)</f>
        <v>1.297572468565078E-2</v>
      </c>
      <c r="P1764" s="40">
        <v>32741</v>
      </c>
      <c r="Q1764" s="38">
        <v>0.131746</v>
      </c>
      <c r="R1764" s="39">
        <f>IF(ISBLANK(Q1765),"",Long4[[#This Row],[Adj Close]]/Q1765-1)</f>
        <v>-0.11110961177756495</v>
      </c>
      <c r="AE1764" s="32">
        <v>32741</v>
      </c>
      <c r="AF1764" s="47">
        <v>0.96814199999999995</v>
      </c>
      <c r="AG1764" s="36">
        <f>IF(ISBLANK(AF1765),"",Short0[[#This Row],[Adj Close]]/AF1765-1)</f>
        <v>-1.1235335390234136E-2</v>
      </c>
      <c r="AH1764" s="40">
        <v>32741</v>
      </c>
      <c r="AI1764" s="42">
        <v>0.14292099999999999</v>
      </c>
      <c r="AJ1764" s="39">
        <f>IF(ISBLANK(AH1765),"",Short1[[#This Row],[Adj Close]]/AH1765-1)</f>
        <v>-0.99999563386692736</v>
      </c>
      <c r="AN1764" s="40">
        <v>32741</v>
      </c>
      <c r="AO1764" s="42">
        <v>1.4312260000000001</v>
      </c>
      <c r="AP1764" s="39">
        <f>IF(ISBLANK(AO1765),"",Short3[[#This Row],[Adj Close]]/AO1765-1)</f>
        <v>0.20000033537689665</v>
      </c>
      <c r="AT1764" s="40">
        <v>32741</v>
      </c>
      <c r="AU1764" s="42">
        <v>12.412563</v>
      </c>
      <c r="AV1764" s="39">
        <f>IF(ISBLANK(AU1765),"",Short5[[#This Row],[Adj Close]]/AU1765-1)</f>
        <v>-1.2903953835392445E-2</v>
      </c>
    </row>
    <row r="1765" spans="1:48" x14ac:dyDescent="0.25">
      <c r="A1765" s="40">
        <v>32734</v>
      </c>
      <c r="B1765" s="42">
        <v>346.02999899999998</v>
      </c>
      <c r="C1765" s="39">
        <f>IF(ISBLANK(B1766), "", GSPC[[#This Row],[Adj Close]]/B1766-1)</f>
        <v>3.741976670591729E-3</v>
      </c>
      <c r="P1765" s="40">
        <v>32734</v>
      </c>
      <c r="Q1765" s="38">
        <v>0.14821400000000001</v>
      </c>
      <c r="R1765" s="39">
        <f>IF(ISBLANK(Q1766),"",Long4[[#This Row],[Adj Close]]/Q1766-1)</f>
        <v>-0.1219497745839726</v>
      </c>
      <c r="AE1765" s="32">
        <v>32734</v>
      </c>
      <c r="AF1765" s="47">
        <v>0.97914299999999999</v>
      </c>
      <c r="AG1765" s="36">
        <f>IF(ISBLANK(AF1766),"",Short0[[#This Row],[Adj Close]]/AF1766-1)</f>
        <v>2.298827757694788E-2</v>
      </c>
      <c r="AH1765" s="40">
        <v>32734</v>
      </c>
      <c r="AI1765" s="42">
        <v>0.13708699999999999</v>
      </c>
      <c r="AJ1765" s="39">
        <f>IF(ISBLANK(AH1766),"",Short1[[#This Row],[Adj Close]]/AH1766-1)</f>
        <v>-0.99999581119564884</v>
      </c>
      <c r="AN1765" s="40">
        <v>32734</v>
      </c>
      <c r="AO1765" s="42">
        <v>1.192688</v>
      </c>
      <c r="AP1765" s="39">
        <f>IF(ISBLANK(AO1766),"",Short3[[#This Row],[Adj Close]]/AO1766-1)</f>
        <v>1.2657711966581164E-2</v>
      </c>
      <c r="AT1765" s="40">
        <v>32734</v>
      </c>
      <c r="AU1765" s="42">
        <v>12.574828</v>
      </c>
      <c r="AV1765" s="39">
        <f>IF(ISBLANK(AU1766),"",Short5[[#This Row],[Adj Close]]/AU1766-1)</f>
        <v>1.3072642612166341E-2</v>
      </c>
    </row>
    <row r="1766" spans="1:48" x14ac:dyDescent="0.25">
      <c r="A1766" s="40">
        <v>32727</v>
      </c>
      <c r="B1766" s="42">
        <v>344.73998999999998</v>
      </c>
      <c r="C1766" s="39">
        <f>IF(ISBLANK(B1767), "", GSPC[[#This Row],[Adj Close]]/B1767-1)</f>
        <v>2.3842084467471381E-3</v>
      </c>
      <c r="P1766" s="40">
        <v>32727</v>
      </c>
      <c r="Q1766" s="38">
        <v>0.168799</v>
      </c>
      <c r="R1766" s="39">
        <f>IF(ISBLANK(Q1767),"",Long4[[#This Row],[Adj Close]]/Q1767-1)</f>
        <v>0</v>
      </c>
      <c r="AE1766" s="32">
        <v>32727</v>
      </c>
      <c r="AF1766" s="47">
        <v>0.95713999999999999</v>
      </c>
      <c r="AG1766" s="36">
        <f>IF(ISBLANK(AF1767),"",Short0[[#This Row],[Adj Close]]/AF1767-1)</f>
        <v>-3.0776693032030344E-2</v>
      </c>
      <c r="AH1766" s="40">
        <v>32727</v>
      </c>
      <c r="AI1766" s="42">
        <v>0.148754</v>
      </c>
      <c r="AJ1766" s="39">
        <f>IF(ISBLANK(AH1767),"",Short1[[#This Row],[Adj Close]]/AH1767-1)</f>
        <v>-0.99999545372860632</v>
      </c>
      <c r="AN1766" s="40">
        <v>32727</v>
      </c>
      <c r="AO1766" s="42">
        <v>1.17778</v>
      </c>
      <c r="AP1766" s="39">
        <f>IF(ISBLANK(AO1767),"",Short3[[#This Row],[Adj Close]]/AO1767-1)</f>
        <v>-5.9524531990123863E-2</v>
      </c>
      <c r="AT1766" s="40">
        <v>32727</v>
      </c>
      <c r="AU1766" s="42">
        <v>12.412563</v>
      </c>
      <c r="AV1766" s="39">
        <f>IF(ISBLANK(AU1767),"",Short5[[#This Row],[Adj Close]]/AU1767-1)</f>
        <v>0</v>
      </c>
    </row>
    <row r="1767" spans="1:48" x14ac:dyDescent="0.25">
      <c r="A1767" s="40">
        <v>32720</v>
      </c>
      <c r="B1767" s="42">
        <v>343.92001299999998</v>
      </c>
      <c r="C1767" s="39">
        <f>IF(ISBLANK(B1768), "", GSPC[[#This Row],[Adj Close]]/B1768-1)</f>
        <v>5.1732252843470494E-3</v>
      </c>
      <c r="P1767" s="40">
        <v>32720</v>
      </c>
      <c r="Q1767" s="38">
        <v>0.168799</v>
      </c>
      <c r="R1767" s="39">
        <f>IF(ISBLANK(Q1768),"",Long4[[#This Row],[Adj Close]]/Q1768-1)</f>
        <v>2.4999696384547354E-2</v>
      </c>
      <c r="AE1767" s="32">
        <v>32720</v>
      </c>
      <c r="AF1767" s="47">
        <v>0.98753299999999999</v>
      </c>
      <c r="AG1767" s="36">
        <f>IF(ISBLANK(AF1768),"",Short0[[#This Row],[Adj Close]]/AF1768-1)</f>
        <v>-1.6394536615294997E-2</v>
      </c>
      <c r="AH1767" s="40">
        <v>32720</v>
      </c>
      <c r="AI1767" s="42">
        <v>0.148754</v>
      </c>
      <c r="AJ1767" s="39">
        <f>IF(ISBLANK(AH1768),"",Short1[[#This Row],[Adj Close]]/AH1768-1)</f>
        <v>-0.99999545275578516</v>
      </c>
      <c r="AN1767" s="40">
        <v>32720</v>
      </c>
      <c r="AO1767" s="42">
        <v>1.252324</v>
      </c>
      <c r="AP1767" s="39">
        <f>IF(ISBLANK(AO1768),"",Short3[[#This Row],[Adj Close]]/AO1768-1)</f>
        <v>9.0910674743589048E-2</v>
      </c>
      <c r="AT1767" s="40">
        <v>32720</v>
      </c>
      <c r="AU1767" s="42">
        <v>12.412563</v>
      </c>
      <c r="AV1767" s="39">
        <f>IF(ISBLANK(AU1768),"",Short5[[#This Row],[Adj Close]]/AU1768-1)</f>
        <v>9.6773791653004038E-2</v>
      </c>
    </row>
    <row r="1768" spans="1:48" x14ac:dyDescent="0.25">
      <c r="A1768" s="40">
        <v>32713</v>
      </c>
      <c r="B1768" s="42">
        <v>342.14999399999999</v>
      </c>
      <c r="C1768" s="39">
        <f>IF(ISBLANK(B1769), "", GSPC[[#This Row],[Adj Close]]/B1769-1)</f>
        <v>1.860672852527645E-2</v>
      </c>
      <c r="P1768" s="40">
        <v>32713</v>
      </c>
      <c r="Q1768" s="38">
        <v>0.164682</v>
      </c>
      <c r="R1768" s="39">
        <f>IF(ISBLANK(Q1769),"",Long4[[#This Row],[Adj Close]]/Q1769-1)</f>
        <v>-1.2342569269521486E-2</v>
      </c>
      <c r="AE1768" s="32">
        <v>32713</v>
      </c>
      <c r="AF1768" s="47">
        <v>1.0039929999999999</v>
      </c>
      <c r="AG1768" s="36">
        <f>IF(ISBLANK(AF1769),"",Short0[[#This Row],[Adj Close]]/AF1769-1)</f>
        <v>-1.6128162939719859E-2</v>
      </c>
      <c r="AH1768" s="40">
        <v>32713</v>
      </c>
      <c r="AI1768" s="42">
        <v>0.16042100000000001</v>
      </c>
      <c r="AJ1768" s="39">
        <f>IF(ISBLANK(AH1769),"",Short1[[#This Row],[Adj Close]]/AH1769-1)</f>
        <v>-0.99999509505901063</v>
      </c>
      <c r="AN1768" s="40">
        <v>32713</v>
      </c>
      <c r="AO1768" s="42">
        <v>1.1479619999999999</v>
      </c>
      <c r="AP1768" s="39">
        <f>IF(ISBLANK(AO1769),"",Short3[[#This Row],[Adj Close]]/AO1769-1)</f>
        <v>-3.7500167688448327E-2</v>
      </c>
      <c r="AT1768" s="40">
        <v>32713</v>
      </c>
      <c r="AU1768" s="42">
        <v>11.317341000000001</v>
      </c>
      <c r="AV1768" s="39">
        <f>IF(ISBLANK(AU1769),"",Short5[[#This Row],[Adj Close]]/AU1769-1)</f>
        <v>7.2200469642136333E-3</v>
      </c>
    </row>
    <row r="1769" spans="1:48" x14ac:dyDescent="0.25">
      <c r="A1769" s="40">
        <v>32706</v>
      </c>
      <c r="B1769" s="42">
        <v>335.89999399999999</v>
      </c>
      <c r="C1769" s="39">
        <f>IF(ISBLANK(B1770), "", GSPC[[#This Row],[Adj Close]]/B1770-1)</f>
        <v>1.2234806078047278E-2</v>
      </c>
      <c r="P1769" s="40">
        <v>32706</v>
      </c>
      <c r="Q1769" s="38">
        <v>0.16674</v>
      </c>
      <c r="R1769" s="39">
        <f>IF(ISBLANK(Q1770),"",Long4[[#This Row],[Adj Close]]/Q1770-1)</f>
        <v>-6.8970138252964941E-2</v>
      </c>
      <c r="AE1769" s="32">
        <v>32706</v>
      </c>
      <c r="AF1769" s="47">
        <v>1.020451</v>
      </c>
      <c r="AG1769" s="36">
        <f>IF(ISBLANK(AF1770),"",Short0[[#This Row],[Adj Close]]/AF1770-1)</f>
        <v>2.197783488531857E-2</v>
      </c>
      <c r="AH1769" s="40">
        <v>32706</v>
      </c>
      <c r="AI1769" s="42">
        <v>0.16333800000000001</v>
      </c>
      <c r="AJ1769" s="39">
        <f>IF(ISBLANK(AH1770),"",Short1[[#This Row],[Adj Close]]/AH1770-1)</f>
        <v>-0.99999500480137005</v>
      </c>
      <c r="AN1769" s="40">
        <v>32706</v>
      </c>
      <c r="AO1769" s="42">
        <v>1.192688</v>
      </c>
      <c r="AP1769" s="39">
        <f>IF(ISBLANK(AO1770),"",Short3[[#This Row],[Adj Close]]/AO1770-1)</f>
        <v>-1.2346006159339673E-2</v>
      </c>
      <c r="AT1769" s="40">
        <v>32706</v>
      </c>
      <c r="AU1769" s="42">
        <v>11.236215</v>
      </c>
      <c r="AV1769" s="39">
        <f>IF(ISBLANK(AU1770),"",Short5[[#This Row],[Adj Close]]/AU1770-1)</f>
        <v>-1.0714123775467432E-2</v>
      </c>
    </row>
    <row r="1770" spans="1:48" x14ac:dyDescent="0.25">
      <c r="A1770" s="40">
        <v>32699</v>
      </c>
      <c r="B1770" s="42">
        <v>331.83999599999999</v>
      </c>
      <c r="C1770" s="39">
        <f>IF(ISBLANK(B1771), "", GSPC[[#This Row],[Adj Close]]/B1771-1)</f>
        <v>2.1328958526004582E-2</v>
      </c>
      <c r="P1770" s="40">
        <v>32699</v>
      </c>
      <c r="Q1770" s="38">
        <v>0.179092</v>
      </c>
      <c r="R1770" s="39">
        <f>IF(ISBLANK(Q1771),"",Long4[[#This Row],[Adj Close]]/Q1771-1)</f>
        <v>8.750197350044342E-2</v>
      </c>
      <c r="AE1770" s="32">
        <v>32699</v>
      </c>
      <c r="AF1770" s="47">
        <v>0.998506</v>
      </c>
      <c r="AG1770" s="36">
        <f>IF(ISBLANK(AF1771),"",Short0[[#This Row],[Adj Close]]/AF1771-1)</f>
        <v>1.1111527412248412E-2</v>
      </c>
      <c r="AH1770" s="40">
        <v>32699</v>
      </c>
      <c r="AI1770" s="42">
        <v>0.16333800000000001</v>
      </c>
      <c r="AJ1770" s="39">
        <f>IF(ISBLANK(AH1771),"",Short1[[#This Row],[Adj Close]]/AH1771-1)</f>
        <v>-0.99999500373179984</v>
      </c>
      <c r="AN1770" s="40">
        <v>32699</v>
      </c>
      <c r="AO1770" s="42">
        <v>1.207597</v>
      </c>
      <c r="AP1770" s="39">
        <f>IF(ISBLANK(AO1771),"",Short3[[#This Row],[Adj Close]]/AO1771-1)</f>
        <v>-2.4097008683424681E-2</v>
      </c>
      <c r="AT1770" s="40">
        <v>32699</v>
      </c>
      <c r="AU1770" s="42">
        <v>11.357905000000001</v>
      </c>
      <c r="AV1770" s="39">
        <f>IF(ISBLANK(AU1771),"",Short5[[#This Row],[Adj Close]]/AU1771-1)</f>
        <v>1.8181660080284434E-2</v>
      </c>
    </row>
    <row r="1771" spans="1:48" x14ac:dyDescent="0.25">
      <c r="A1771" s="40">
        <v>32692</v>
      </c>
      <c r="B1771" s="42">
        <v>324.91000400000001</v>
      </c>
      <c r="C1771" s="39">
        <f>IF(ISBLANK(B1772), "", GSPC[[#This Row],[Adj Close]]/B1772-1)</f>
        <v>2.1793800743028502E-2</v>
      </c>
      <c r="P1771" s="40">
        <v>32692</v>
      </c>
      <c r="Q1771" s="38">
        <v>0.164682</v>
      </c>
      <c r="R1771" s="39">
        <f>IF(ISBLANK(Q1772),"",Long4[[#This Row],[Adj Close]]/Q1772-1)</f>
        <v>2.5640706256033319E-2</v>
      </c>
      <c r="AE1771" s="32">
        <v>32692</v>
      </c>
      <c r="AF1771" s="47">
        <v>0.98753299999999999</v>
      </c>
      <c r="AG1771" s="36">
        <f>IF(ISBLANK(AF1772),"",Short0[[#This Row],[Adj Close]]/AF1772-1)</f>
        <v>2.8570922672799259E-2</v>
      </c>
      <c r="AH1771" s="40">
        <v>32692</v>
      </c>
      <c r="AI1771" s="42">
        <v>0.16625499999999999</v>
      </c>
      <c r="AJ1771" s="39">
        <f>IF(ISBLANK(AH1772),"",Short1[[#This Row],[Adj Close]]/AH1772-1)</f>
        <v>-0.99999491341594005</v>
      </c>
      <c r="AN1771" s="40">
        <v>32692</v>
      </c>
      <c r="AO1771" s="42">
        <v>1.2374149999999999</v>
      </c>
      <c r="AP1771" s="39">
        <f>IF(ISBLANK(AO1772),"",Short3[[#This Row],[Adj Close]]/AO1772-1)</f>
        <v>1.7038099425898956E-2</v>
      </c>
      <c r="AT1771" s="40">
        <v>32692</v>
      </c>
      <c r="AU1771" s="42">
        <v>11.155087</v>
      </c>
      <c r="AV1771" s="39">
        <f>IF(ISBLANK(AU1772),"",Short5[[#This Row],[Adj Close]]/AU1772-1)</f>
        <v>2.6119622998036052E-2</v>
      </c>
    </row>
    <row r="1772" spans="1:48" x14ac:dyDescent="0.25">
      <c r="A1772" s="40">
        <v>32685</v>
      </c>
      <c r="B1772" s="42">
        <v>317.98001099999999</v>
      </c>
      <c r="C1772" s="39">
        <f>IF(ISBLANK(B1773), "", GSPC[[#This Row],[Adj Close]]/B1773-1)</f>
        <v>-3.0548746951219563E-2</v>
      </c>
      <c r="P1772" s="40">
        <v>32685</v>
      </c>
      <c r="Q1772" s="38">
        <v>0.16056500000000001</v>
      </c>
      <c r="R1772" s="39">
        <f>IF(ISBLANK(Q1773),"",Long4[[#This Row],[Adj Close]]/Q1773-1)</f>
        <v>-0.10344962365711474</v>
      </c>
      <c r="AE1772" s="32">
        <v>32685</v>
      </c>
      <c r="AF1772" s="47">
        <v>0.96010200000000001</v>
      </c>
      <c r="AG1772" s="36">
        <f>IF(ISBLANK(AF1773),"",Short0[[#This Row],[Adj Close]]/AF1773-1)</f>
        <v>-5.681512197748928E-3</v>
      </c>
      <c r="AH1772" s="40">
        <v>32685</v>
      </c>
      <c r="AI1772" s="42">
        <v>0.16333800000000001</v>
      </c>
      <c r="AJ1772" s="39">
        <f>IF(ISBLANK(AH1773),"",Short1[[#This Row],[Adj Close]]/AH1773-1)</f>
        <v>-0.99999500159128463</v>
      </c>
      <c r="AN1772" s="40">
        <v>32685</v>
      </c>
      <c r="AO1772" s="42">
        <v>1.216685</v>
      </c>
      <c r="AP1772" s="39">
        <f>IF(ISBLANK(AO1773),"",Short3[[#This Row],[Adj Close]]/AO1773-1)</f>
        <v>-2.38101160097276E-2</v>
      </c>
      <c r="AT1772" s="40">
        <v>32685</v>
      </c>
      <c r="AU1772" s="42">
        <v>10.871136999999999</v>
      </c>
      <c r="AV1772" s="39">
        <f>IF(ISBLANK(AU1773),"",Short5[[#This Row],[Adj Close]]/AU1773-1)</f>
        <v>-7.5862244258661504E-2</v>
      </c>
    </row>
    <row r="1773" spans="1:48" x14ac:dyDescent="0.25">
      <c r="A1773" s="40">
        <v>32678</v>
      </c>
      <c r="B1773" s="42">
        <v>328</v>
      </c>
      <c r="C1773" s="39">
        <f>IF(ISBLANK(B1774), "", GSPC[[#This Row],[Adj Close]]/B1774-1)</f>
        <v>2.0693928351754876E-2</v>
      </c>
      <c r="P1773" s="40">
        <v>32678</v>
      </c>
      <c r="Q1773" s="38">
        <v>0.179092</v>
      </c>
      <c r="R1773" s="39">
        <f>IF(ISBLANK(Q1774),"",Long4[[#This Row],[Adj Close]]/Q1774-1)</f>
        <v>-6.4515286534373106E-2</v>
      </c>
      <c r="AE1773" s="32">
        <v>32678</v>
      </c>
      <c r="AF1773" s="47">
        <v>0.965588</v>
      </c>
      <c r="AG1773" s="36">
        <f>IF(ISBLANK(AF1774),"",Short0[[#This Row],[Adj Close]]/AF1774-1)</f>
        <v>-2.2222042200108705E-2</v>
      </c>
      <c r="AH1773" s="40">
        <v>32678</v>
      </c>
      <c r="AI1773" s="42">
        <v>0.17208799999999999</v>
      </c>
      <c r="AJ1773" s="39">
        <f>IF(ISBLANK(AH1774),"",Short1[[#This Row],[Adj Close]]/AH1774-1)</f>
        <v>-0.99999473269872363</v>
      </c>
      <c r="AN1773" s="40">
        <v>32678</v>
      </c>
      <c r="AO1773" s="42">
        <v>1.2463610000000001</v>
      </c>
      <c r="AP1773" s="39">
        <f>IF(ISBLANK(AO1774),"",Short3[[#This Row],[Adj Close]]/AO1774-1)</f>
        <v>0</v>
      </c>
      <c r="AT1773" s="40">
        <v>32678</v>
      </c>
      <c r="AU1773" s="42">
        <v>11.763546</v>
      </c>
      <c r="AV1773" s="39">
        <f>IF(ISBLANK(AU1774),"",Short5[[#This Row],[Adj Close]]/AU1774-1)</f>
        <v>3.6139991755657519E-2</v>
      </c>
    </row>
    <row r="1774" spans="1:48" x14ac:dyDescent="0.25">
      <c r="A1774" s="40">
        <v>32671</v>
      </c>
      <c r="B1774" s="42">
        <v>321.35000600000001</v>
      </c>
      <c r="C1774" s="39">
        <f>IF(ISBLANK(B1775), "", GSPC[[#This Row],[Adj Close]]/B1775-1)</f>
        <v>-1.6345758876330718E-2</v>
      </c>
      <c r="P1774" s="40">
        <v>32671</v>
      </c>
      <c r="Q1774" s="38">
        <v>0.191443</v>
      </c>
      <c r="R1774" s="39">
        <f>IF(ISBLANK(Q1775),"",Long4[[#This Row],[Adj Close]]/Q1775-1)</f>
        <v>0.12048016481522672</v>
      </c>
      <c r="AE1774" s="32">
        <v>32671</v>
      </c>
      <c r="AF1774" s="47">
        <v>0.98753299999999999</v>
      </c>
      <c r="AG1774" s="36">
        <f>IF(ISBLANK(AF1775),"",Short0[[#This Row],[Adj Close]]/AF1775-1)</f>
        <v>0</v>
      </c>
      <c r="AH1774" s="40">
        <v>32671</v>
      </c>
      <c r="AI1774" s="42">
        <v>0.16333800000000001</v>
      </c>
      <c r="AJ1774" s="39">
        <f>IF(ISBLANK(AH1775),"",Short1[[#This Row],[Adj Close]]/AH1775-1)</f>
        <v>-0.99999499944893455</v>
      </c>
      <c r="AN1774" s="40">
        <v>32671</v>
      </c>
      <c r="AO1774" s="42">
        <v>1.2463610000000001</v>
      </c>
      <c r="AP1774" s="39">
        <f>IF(ISBLANK(AO1775),"",Short3[[#This Row],[Adj Close]]/AO1775-1)</f>
        <v>1.2049317835978623E-2</v>
      </c>
      <c r="AT1774" s="40">
        <v>32671</v>
      </c>
      <c r="AU1774" s="42">
        <v>11.35324</v>
      </c>
      <c r="AV1774" s="39">
        <f>IF(ISBLANK(AU1775),"",Short5[[#This Row],[Adj Close]]/AU1775-1)</f>
        <v>-2.0833814870867995E-2</v>
      </c>
    </row>
    <row r="1775" spans="1:48" x14ac:dyDescent="0.25">
      <c r="A1775" s="40">
        <v>32664</v>
      </c>
      <c r="B1775" s="42">
        <v>326.69000199999999</v>
      </c>
      <c r="C1775" s="39">
        <f>IF(ISBLANK(B1776), "", GSPC[[#This Row],[Adj Close]]/B1776-1)</f>
        <v>3.5942892588387565E-3</v>
      </c>
      <c r="P1775" s="40">
        <v>32664</v>
      </c>
      <c r="Q1775" s="38">
        <v>0.17085800000000001</v>
      </c>
      <c r="R1775" s="39">
        <f>IF(ISBLANK(Q1776),"",Long4[[#This Row],[Adj Close]]/Q1776-1)</f>
        <v>0.12162330714037206</v>
      </c>
      <c r="AE1775" s="32">
        <v>32664</v>
      </c>
      <c r="AF1775" s="47">
        <v>0.98753299999999999</v>
      </c>
      <c r="AG1775" s="36">
        <f>IF(ISBLANK(AF1776),"",Short0[[#This Row],[Adj Close]]/AF1776-1)</f>
        <v>2.272708442938387E-2</v>
      </c>
      <c r="AH1775" s="40">
        <v>32664</v>
      </c>
      <c r="AI1775" s="42">
        <v>0.16625499999999999</v>
      </c>
      <c r="AJ1775" s="39">
        <f>IF(ISBLANK(AH1776),"",Short1[[#This Row],[Adj Close]]/AH1776-1)</f>
        <v>-0.99999490905472033</v>
      </c>
      <c r="AN1775" s="40">
        <v>32664</v>
      </c>
      <c r="AO1775" s="42">
        <v>1.231522</v>
      </c>
      <c r="AP1775" s="39">
        <f>IF(ISBLANK(AO1776),"",Short3[[#This Row],[Adj Close]]/AO1776-1)</f>
        <v>3.7500136898709346E-2</v>
      </c>
      <c r="AT1775" s="40">
        <v>32664</v>
      </c>
      <c r="AU1775" s="42">
        <v>11.594804</v>
      </c>
      <c r="AV1775" s="39">
        <f>IF(ISBLANK(AU1776),"",Short5[[#This Row],[Adj Close]]/AU1776-1)</f>
        <v>2.127709799141031E-2</v>
      </c>
    </row>
    <row r="1776" spans="1:48" x14ac:dyDescent="0.25">
      <c r="A1776" s="40">
        <v>32657</v>
      </c>
      <c r="B1776" s="42">
        <v>325.51998900000001</v>
      </c>
      <c r="C1776" s="39">
        <f>IF(ISBLANK(B1777), "", GSPC[[#This Row],[Adj Close]]/B1777-1)</f>
        <v>1.2220507630467559E-2</v>
      </c>
      <c r="P1776" s="40">
        <v>32657</v>
      </c>
      <c r="Q1776" s="38">
        <v>0.15233099999999999</v>
      </c>
      <c r="R1776" s="39">
        <f>IF(ISBLANK(Q1777),"",Long4[[#This Row],[Adj Close]]/Q1777-1)</f>
        <v>-3.8957515803818232E-2</v>
      </c>
      <c r="AE1776" s="32">
        <v>32657</v>
      </c>
      <c r="AF1776" s="47">
        <v>0.965588</v>
      </c>
      <c r="AG1776" s="36">
        <f>IF(ISBLANK(AF1777),"",Short0[[#This Row],[Adj Close]]/AF1777-1)</f>
        <v>2.3255616795758494E-2</v>
      </c>
      <c r="AH1776" s="40">
        <v>32657</v>
      </c>
      <c r="AI1776" s="42">
        <v>0.16625499999999999</v>
      </c>
      <c r="AJ1776" s="39">
        <f>IF(ISBLANK(AH1777),"",Short1[[#This Row],[Adj Close]]/AH1777-1)</f>
        <v>-0.99999490796324653</v>
      </c>
      <c r="AN1776" s="40">
        <v>32657</v>
      </c>
      <c r="AO1776" s="42">
        <v>1.187009</v>
      </c>
      <c r="AP1776" s="39">
        <f>IF(ISBLANK(AO1777),"",Short3[[#This Row],[Adj Close]]/AO1777-1)</f>
        <v>0</v>
      </c>
      <c r="AT1776" s="40">
        <v>32657</v>
      </c>
      <c r="AU1776" s="42">
        <v>11.35324</v>
      </c>
      <c r="AV1776" s="39">
        <f>IF(ISBLANK(AU1777),"",Short5[[#This Row],[Adj Close]]/AU1777-1)</f>
        <v>-8.1433231607834999E-2</v>
      </c>
    </row>
    <row r="1777" spans="1:48" x14ac:dyDescent="0.25">
      <c r="A1777" s="40">
        <v>32650</v>
      </c>
      <c r="B1777" s="42">
        <v>321.58999599999999</v>
      </c>
      <c r="C1777" s="39">
        <f>IF(ISBLANK(B1778), "", GSPC[[#This Row],[Adj Close]]/B1778-1)</f>
        <v>1.0895467902360956E-3</v>
      </c>
      <c r="P1777" s="40">
        <v>32650</v>
      </c>
      <c r="Q1777" s="38">
        <v>0.15850600000000001</v>
      </c>
      <c r="R1777" s="39">
        <f>IF(ISBLANK(Q1778),"",Long4[[#This Row],[Adj Close]]/Q1778-1)</f>
        <v>0.32757653168055612</v>
      </c>
      <c r="AE1777" s="32">
        <v>32650</v>
      </c>
      <c r="AF1777" s="47">
        <v>0.94364300000000001</v>
      </c>
      <c r="AG1777" s="36">
        <f>IF(ISBLANK(AF1778),"",Short0[[#This Row],[Adj Close]]/AF1778-1)</f>
        <v>5.8476353105076928E-3</v>
      </c>
      <c r="AH1777" s="40">
        <v>32650</v>
      </c>
      <c r="AI1777" s="42">
        <v>0.16917199999999999</v>
      </c>
      <c r="AJ1777" s="39">
        <f>IF(ISBLANK(AH1778),"",Short1[[#This Row],[Adj Close]]/AH1778-1)</f>
        <v>-0.99999481751064545</v>
      </c>
      <c r="AN1777" s="40">
        <v>32650</v>
      </c>
      <c r="AO1777" s="42">
        <v>1.187009</v>
      </c>
      <c r="AP1777" s="39">
        <f>IF(ISBLANK(AO1778),"",Short3[[#This Row],[Adj Close]]/AO1778-1)</f>
        <v>2.5640826243763515E-2</v>
      </c>
      <c r="AT1777" s="40">
        <v>32650</v>
      </c>
      <c r="AU1777" s="42">
        <v>12.359733</v>
      </c>
      <c r="AV1777" s="39">
        <f>IF(ISBLANK(AU1778),"",Short5[[#This Row],[Adj Close]]/AU1778-1)</f>
        <v>-8.3582153073854859E-2</v>
      </c>
    </row>
    <row r="1778" spans="1:48" x14ac:dyDescent="0.25">
      <c r="A1778" s="40">
        <v>32643</v>
      </c>
      <c r="B1778" s="42">
        <v>321.23998999999998</v>
      </c>
      <c r="C1778" s="39">
        <f>IF(ISBLANK(B1779), "", GSPC[[#This Row],[Adj Close]]/B1779-1)</f>
        <v>2.3578874886297063E-2</v>
      </c>
      <c r="P1778" s="40">
        <v>32643</v>
      </c>
      <c r="Q1778" s="38">
        <v>0.119395</v>
      </c>
      <c r="R1778" s="39">
        <f>IF(ISBLANK(Q1779),"",Long4[[#This Row],[Adj Close]]/Q1779-1)</f>
        <v>0.28888960856704893</v>
      </c>
      <c r="AE1778" s="32">
        <v>32643</v>
      </c>
      <c r="AF1778" s="47">
        <v>0.93815700000000002</v>
      </c>
      <c r="AG1778" s="36">
        <f>IF(ISBLANK(AF1779),"",Short0[[#This Row],[Adj Close]]/AF1779-1)</f>
        <v>1.1833668577468259E-2</v>
      </c>
      <c r="AH1778" s="40">
        <v>32643</v>
      </c>
      <c r="AI1778" s="42">
        <v>0.17500499999999999</v>
      </c>
      <c r="AJ1778" s="39">
        <f>IF(ISBLANK(AH1779),"",Short1[[#This Row],[Adj Close]]/AH1779-1)</f>
        <v>-0.99999463767005758</v>
      </c>
      <c r="AN1778" s="40">
        <v>32643</v>
      </c>
      <c r="AO1778" s="42">
        <v>1.1573340000000001</v>
      </c>
      <c r="AP1778" s="39">
        <f>IF(ISBLANK(AO1779),"",Short3[[#This Row],[Adj Close]]/AO1779-1)</f>
        <v>8.3332631289261938E-2</v>
      </c>
      <c r="AT1778" s="40">
        <v>32643</v>
      </c>
      <c r="AU1778" s="42">
        <v>13.487005999999999</v>
      </c>
      <c r="AV1778" s="39">
        <f>IF(ISBLANK(AU1779),"",Short5[[#This Row],[Adj Close]]/AU1779-1)</f>
        <v>0</v>
      </c>
    </row>
    <row r="1779" spans="1:48" x14ac:dyDescent="0.25">
      <c r="A1779" s="40">
        <v>32636</v>
      </c>
      <c r="B1779" s="42">
        <v>313.83999599999999</v>
      </c>
      <c r="C1779" s="39">
        <f>IF(ISBLANK(B1780), "", GSPC[[#This Row],[Adj Close]]/B1780-1)</f>
        <v>2.0252954402634193E-2</v>
      </c>
      <c r="P1779" s="40">
        <v>32636</v>
      </c>
      <c r="Q1779" s="38">
        <v>9.2633999999999994E-2</v>
      </c>
      <c r="R1779" s="39">
        <f>IF(ISBLANK(Q1780),"",Long4[[#This Row],[Adj Close]]/Q1780-1)</f>
        <v>4.6510839725702358E-2</v>
      </c>
      <c r="AE1779" s="32">
        <v>32636</v>
      </c>
      <c r="AF1779" s="47">
        <v>0.92718500000000004</v>
      </c>
      <c r="AG1779" s="36">
        <f>IF(ISBLANK(AF1780),"",Short0[[#This Row],[Adj Close]]/AF1780-1)</f>
        <v>-1.4738777223435306E-2</v>
      </c>
      <c r="AH1779" s="40">
        <v>32636</v>
      </c>
      <c r="AI1779" s="42">
        <v>0.17500499999999999</v>
      </c>
      <c r="AJ1779" s="39">
        <f>IF(ISBLANK(AH1780),"",Short1[[#This Row],[Adj Close]]/AH1780-1)</f>
        <v>-0.99999463651966047</v>
      </c>
      <c r="AN1779" s="40">
        <v>32636</v>
      </c>
      <c r="AO1779" s="42">
        <v>1.068309</v>
      </c>
      <c r="AP1779" s="39">
        <f>IF(ISBLANK(AO1780),"",Short3[[#This Row],[Adj Close]]/AO1780-1)</f>
        <v>7.4626730548896791E-2</v>
      </c>
      <c r="AT1779" s="40">
        <v>32636</v>
      </c>
      <c r="AU1779" s="42">
        <v>13.487005999999999</v>
      </c>
      <c r="AV1779" s="39">
        <f>IF(ISBLANK(AU1780),"",Short5[[#This Row],[Adj Close]]/AU1780-1)</f>
        <v>3.3950544880271938E-2</v>
      </c>
    </row>
    <row r="1780" spans="1:48" x14ac:dyDescent="0.25">
      <c r="A1780" s="40">
        <v>32629</v>
      </c>
      <c r="B1780" s="42">
        <v>307.60998499999999</v>
      </c>
      <c r="C1780" s="39">
        <f>IF(ISBLANK(B1781), "", GSPC[[#This Row],[Adj Close]]/B1781-1)</f>
        <v>-6.5560970858369316E-3</v>
      </c>
      <c r="P1780" s="40">
        <v>32629</v>
      </c>
      <c r="Q1780" s="38">
        <v>8.8516999999999998E-2</v>
      </c>
      <c r="R1780" s="39">
        <f>IF(ISBLANK(Q1781),"",Long4[[#This Row],[Adj Close]]/Q1781-1)</f>
        <v>2.3815031576025492E-2</v>
      </c>
      <c r="AE1780" s="32">
        <v>32629</v>
      </c>
      <c r="AF1780" s="47">
        <v>0.94105499999999997</v>
      </c>
      <c r="AG1780" s="36">
        <f>IF(ISBLANK(AF1781),"",Short0[[#This Row],[Adj Close]]/AF1781-1)</f>
        <v>-1.7142087255135441E-2</v>
      </c>
      <c r="AH1780" s="40">
        <v>32629</v>
      </c>
      <c r="AI1780" s="42">
        <v>0.177921</v>
      </c>
      <c r="AJ1780" s="39">
        <f>IF(ISBLANK(AH1781),"",Short1[[#This Row],[Adj Close]]/AH1781-1)</f>
        <v>-0.9999945459812396</v>
      </c>
      <c r="AN1780" s="40">
        <v>32629</v>
      </c>
      <c r="AO1780" s="42">
        <v>0.99412100000000003</v>
      </c>
      <c r="AP1780" s="39">
        <f>IF(ISBLANK(AO1781),"",Short3[[#This Row],[Adj Close]]/AO1781-1)</f>
        <v>0</v>
      </c>
      <c r="AT1780" s="40">
        <v>32629</v>
      </c>
      <c r="AU1780" s="42">
        <v>13.04415</v>
      </c>
      <c r="AV1780" s="39">
        <f>IF(ISBLANK(AU1781),"",Short5[[#This Row],[Adj Close]]/AU1781-1)</f>
        <v>-2.9940175870031838E-2</v>
      </c>
    </row>
    <row r="1781" spans="1:48" x14ac:dyDescent="0.25">
      <c r="A1781" s="40">
        <v>32622</v>
      </c>
      <c r="B1781" s="42">
        <v>309.64001500000001</v>
      </c>
      <c r="C1781" s="39">
        <f>IF(ISBLANK(B1782), "", GSPC[[#This Row],[Adj Close]]/B1782-1)</f>
        <v>9.6992995881617361E-5</v>
      </c>
      <c r="P1781" s="40">
        <v>32622</v>
      </c>
      <c r="Q1781" s="38">
        <v>8.6457999999999993E-2</v>
      </c>
      <c r="R1781" s="39">
        <f>IF(ISBLANK(Q1782),"",Long4[[#This Row],[Adj Close]]/Q1782-1)</f>
        <v>4.9999392769094264E-2</v>
      </c>
      <c r="AE1781" s="32">
        <v>32622</v>
      </c>
      <c r="AF1781" s="47">
        <v>0.95746799999999999</v>
      </c>
      <c r="AG1781" s="36">
        <f>IF(ISBLANK(AF1782),"",Short0[[#This Row],[Adj Close]]/AF1782-1)</f>
        <v>-2.2347384091962574E-2</v>
      </c>
      <c r="AH1781" s="40">
        <v>32622</v>
      </c>
      <c r="AI1781" s="42">
        <v>0.186672</v>
      </c>
      <c r="AJ1781" s="39">
        <f>IF(ISBLANK(AH1782),"",Short1[[#This Row],[Adj Close]]/AH1782-1)</f>
        <v>-0.99999427649854367</v>
      </c>
      <c r="AN1781" s="40">
        <v>32622</v>
      </c>
      <c r="AO1781" s="42">
        <v>0.99412100000000003</v>
      </c>
      <c r="AP1781" s="39">
        <f>IF(ISBLANK(AO1782),"",Short3[[#This Row],[Adj Close]]/AO1782-1)</f>
        <v>-5.6337573601931146E-2</v>
      </c>
      <c r="AT1781" s="40">
        <v>32622</v>
      </c>
      <c r="AU1781" s="42">
        <v>13.446747999999999</v>
      </c>
      <c r="AV1781" s="39">
        <f>IF(ISBLANK(AU1782),"",Short5[[#This Row],[Adj Close]]/AU1782-1)</f>
        <v>-1.7647105664710838E-2</v>
      </c>
    </row>
    <row r="1782" spans="1:48" x14ac:dyDescent="0.25">
      <c r="A1782" s="40">
        <v>32615</v>
      </c>
      <c r="B1782" s="42">
        <v>309.60998499999999</v>
      </c>
      <c r="C1782" s="39">
        <f>IF(ISBLANK(B1783), "", GSPC[[#This Row],[Adj Close]]/B1783-1)</f>
        <v>2.7375897301030294E-2</v>
      </c>
      <c r="P1782" s="40">
        <v>32615</v>
      </c>
      <c r="Q1782" s="38">
        <v>8.2340999999999998E-2</v>
      </c>
      <c r="R1782" s="39">
        <f>IF(ISBLANK(Q1783),"",Long4[[#This Row],[Adj Close]]/Q1783-1)</f>
        <v>0.11110961177756473</v>
      </c>
      <c r="AE1782" s="32">
        <v>32615</v>
      </c>
      <c r="AF1782" s="47">
        <v>0.97935399999999995</v>
      </c>
      <c r="AG1782" s="36">
        <f>IF(ISBLANK(AF1783),"",Short0[[#This Row],[Adj Close]]/AF1783-1)</f>
        <v>6.5476462460698048E-2</v>
      </c>
      <c r="AH1782" s="40">
        <v>32615</v>
      </c>
      <c r="AI1782" s="42">
        <v>0.18958900000000001</v>
      </c>
      <c r="AJ1782" s="39">
        <f>IF(ISBLANK(AH1783),"",Short1[[#This Row],[Adj Close]]/AH1783-1)</f>
        <v>-0.99999418581329735</v>
      </c>
      <c r="AN1782" s="40">
        <v>32615</v>
      </c>
      <c r="AO1782" s="42">
        <v>1.053471</v>
      </c>
      <c r="AP1782" s="39">
        <f>IF(ISBLANK(AO1783),"",Short3[[#This Row],[Adj Close]]/AO1783-1)</f>
        <v>4.4117792811990242E-2</v>
      </c>
      <c r="AT1782" s="40">
        <v>32615</v>
      </c>
      <c r="AU1782" s="42">
        <v>13.688307</v>
      </c>
      <c r="AV1782" s="39">
        <f>IF(ISBLANK(AU1783),"",Short5[[#This Row],[Adj Close]]/AU1783-1)</f>
        <v>-5.5555260404028028E-2</v>
      </c>
    </row>
    <row r="1783" spans="1:48" x14ac:dyDescent="0.25">
      <c r="A1783" s="40">
        <v>32608</v>
      </c>
      <c r="B1783" s="42">
        <v>301.35998499999999</v>
      </c>
      <c r="C1783" s="39">
        <f>IF(ISBLANK(B1784), "", GSPC[[#This Row],[Adj Close]]/B1784-1)</f>
        <v>1.4133735844208628E-2</v>
      </c>
      <c r="P1783" s="40">
        <v>32608</v>
      </c>
      <c r="Q1783" s="38">
        <v>7.4107000000000006E-2</v>
      </c>
      <c r="R1783" s="39">
        <f>IF(ISBLANK(Q1784),"",Long4[[#This Row],[Adj Close]]/Q1784-1)</f>
        <v>-5.2630906115770038E-2</v>
      </c>
      <c r="AE1783" s="32">
        <v>32608</v>
      </c>
      <c r="AF1783" s="47">
        <v>0.91917000000000004</v>
      </c>
      <c r="AG1783" s="36">
        <f>IF(ISBLANK(AF1784),"",Short0[[#This Row],[Adj Close]]/AF1784-1)</f>
        <v>1.2048749927055624E-2</v>
      </c>
      <c r="AH1783" s="40">
        <v>32608</v>
      </c>
      <c r="AI1783" s="42">
        <v>0.19542200000000001</v>
      </c>
      <c r="AJ1783" s="39">
        <f>IF(ISBLANK(AH1784),"",Short1[[#This Row],[Adj Close]]/AH1784-1)</f>
        <v>-0.99999400564399865</v>
      </c>
      <c r="AN1783" s="40">
        <v>32608</v>
      </c>
      <c r="AO1783" s="42">
        <v>1.008958</v>
      </c>
      <c r="AP1783" s="39">
        <f>IF(ISBLANK(AO1784),"",Short3[[#This Row],[Adj Close]]/AO1784-1)</f>
        <v>-5.5556023584936498E-2</v>
      </c>
      <c r="AT1783" s="40">
        <v>32608</v>
      </c>
      <c r="AU1783" s="42">
        <v>14.493497</v>
      </c>
      <c r="AV1783" s="39">
        <f>IF(ISBLANK(AU1784),"",Short5[[#This Row],[Adj Close]]/AU1784-1)</f>
        <v>3.7463807584228181E-2</v>
      </c>
    </row>
    <row r="1784" spans="1:48" x14ac:dyDescent="0.25">
      <c r="A1784" s="40">
        <v>32601</v>
      </c>
      <c r="B1784" s="42">
        <v>297.16000400000001</v>
      </c>
      <c r="C1784" s="39">
        <f>IF(ISBLANK(B1785), "", GSPC[[#This Row],[Adj Close]]/B1785-1)</f>
        <v>7.7661648822560103E-3</v>
      </c>
      <c r="P1784" s="40">
        <v>32601</v>
      </c>
      <c r="Q1784" s="38">
        <v>7.8224000000000002E-2</v>
      </c>
      <c r="R1784" s="39">
        <f>IF(ISBLANK(Q1785),"",Long4[[#This Row],[Adj Close]]/Q1785-1)</f>
        <v>-7.3164373985473707E-2</v>
      </c>
      <c r="AE1784" s="32">
        <v>32601</v>
      </c>
      <c r="AF1784" s="47">
        <v>0.90822700000000001</v>
      </c>
      <c r="AG1784" s="36">
        <f>IF(ISBLANK(AF1785),"",Short0[[#This Row],[Adj Close]]/AF1785-1)</f>
        <v>-1.1905305873777472E-2</v>
      </c>
      <c r="AH1784" s="40">
        <v>32601</v>
      </c>
      <c r="AI1784" s="42">
        <v>0.19250600000000001</v>
      </c>
      <c r="AJ1784" s="39">
        <f>IF(ISBLANK(AH1785),"",Short1[[#This Row],[Adj Close]]/AH1785-1)</f>
        <v>-0.99999409382094862</v>
      </c>
      <c r="AN1784" s="40">
        <v>32601</v>
      </c>
      <c r="AO1784" s="42">
        <v>1.068309</v>
      </c>
      <c r="AP1784" s="39">
        <f>IF(ISBLANK(AO1785),"",Short3[[#This Row],[Adj Close]]/AO1785-1)</f>
        <v>5.8824054123164604E-2</v>
      </c>
      <c r="AT1784" s="40">
        <v>32601</v>
      </c>
      <c r="AU1784" s="42">
        <v>13.970122999999999</v>
      </c>
      <c r="AV1784" s="39">
        <f>IF(ISBLANK(AU1785),"",Short5[[#This Row],[Adj Close]]/AU1785-1)</f>
        <v>-5.1912845700954668E-2</v>
      </c>
    </row>
    <row r="1785" spans="1:48" x14ac:dyDescent="0.25">
      <c r="A1785" s="40">
        <v>32594</v>
      </c>
      <c r="B1785" s="42">
        <v>294.86999500000002</v>
      </c>
      <c r="C1785" s="39">
        <f>IF(ISBLANK(B1786), "", GSPC[[#This Row],[Adj Close]]/B1786-1)</f>
        <v>2.0381977215718328E-2</v>
      </c>
      <c r="P1785" s="40">
        <v>32594</v>
      </c>
      <c r="Q1785" s="38">
        <v>8.4399000000000002E-2</v>
      </c>
      <c r="R1785" s="39">
        <f>IF(ISBLANK(Q1786),"",Long4[[#This Row],[Adj Close]]/Q1786-1)</f>
        <v>2.4993624075491105E-2</v>
      </c>
      <c r="AE1785" s="32">
        <v>32594</v>
      </c>
      <c r="AF1785" s="47">
        <v>0.91917000000000004</v>
      </c>
      <c r="AG1785" s="36">
        <f>IF(ISBLANK(AF1786),"",Short0[[#This Row],[Adj Close]]/AF1786-1)</f>
        <v>1.8182100146661995E-2</v>
      </c>
      <c r="AH1785" s="40">
        <v>32594</v>
      </c>
      <c r="AI1785" s="42">
        <v>0.20125499999999999</v>
      </c>
      <c r="AJ1785" s="39">
        <f>IF(ISBLANK(AH1786),"",Short1[[#This Row],[Adj Close]]/AH1786-1)</f>
        <v>-0.9999938240709485</v>
      </c>
      <c r="AN1785" s="40">
        <v>32594</v>
      </c>
      <c r="AO1785" s="42">
        <v>1.008958</v>
      </c>
      <c r="AP1785" s="39">
        <f>IF(ISBLANK(AO1786),"",Short3[[#This Row],[Adj Close]]/AO1786-1)</f>
        <v>3.0302782750236679E-2</v>
      </c>
      <c r="AT1785" s="40">
        <v>32594</v>
      </c>
      <c r="AU1785" s="42">
        <v>14.735061999999999</v>
      </c>
      <c r="AV1785" s="39">
        <f>IF(ISBLANK(AU1786),"",Short5[[#This Row],[Adj Close]]/AU1786-1)</f>
        <v>4.8710792188600083E-2</v>
      </c>
    </row>
    <row r="1786" spans="1:48" x14ac:dyDescent="0.25">
      <c r="A1786" s="40">
        <v>32587</v>
      </c>
      <c r="B1786" s="42">
        <v>288.98001099999999</v>
      </c>
      <c r="C1786" s="39">
        <f>IF(ISBLANK(B1787), "", GSPC[[#This Row],[Adj Close]]/B1787-1)</f>
        <v>-1.267549617222663E-2</v>
      </c>
      <c r="P1786" s="40">
        <v>32587</v>
      </c>
      <c r="Q1786" s="38">
        <v>8.2340999999999998E-2</v>
      </c>
      <c r="R1786" s="39">
        <f>IF(ISBLANK(Q1787),"",Long4[[#This Row],[Adj Close]]/Q1787-1)</f>
        <v>8.1087113503577779E-2</v>
      </c>
      <c r="AE1786" s="32">
        <v>32587</v>
      </c>
      <c r="AF1786" s="47">
        <v>0.902756</v>
      </c>
      <c r="AG1786" s="36">
        <f>IF(ISBLANK(AF1787),"",Short0[[#This Row],[Adj Close]]/AF1787-1)</f>
        <v>-6.0238244403656438E-3</v>
      </c>
      <c r="AH1786" s="40">
        <v>32587</v>
      </c>
      <c r="AI1786" s="42">
        <v>0.212923</v>
      </c>
      <c r="AJ1786" s="39">
        <f>IF(ISBLANK(AH1787),"",Short1[[#This Row],[Adj Close]]/AH1787-1)</f>
        <v>-0.99999346461019034</v>
      </c>
      <c r="AN1786" s="40">
        <v>32587</v>
      </c>
      <c r="AO1786" s="42">
        <v>0.97928300000000001</v>
      </c>
      <c r="AP1786" s="39">
        <f>IF(ISBLANK(AO1787),"",Short3[[#This Row],[Adj Close]]/AO1787-1)</f>
        <v>1.53850141791394E-2</v>
      </c>
      <c r="AT1786" s="40">
        <v>32587</v>
      </c>
      <c r="AU1786" s="42">
        <v>14.050644</v>
      </c>
      <c r="AV1786" s="39">
        <f>IF(ISBLANK(AU1787),"",Short5[[#This Row],[Adj Close]]/AU1787-1)</f>
        <v>-5.4214325404691843E-2</v>
      </c>
    </row>
    <row r="1787" spans="1:48" x14ac:dyDescent="0.25">
      <c r="A1787" s="40">
        <v>32580</v>
      </c>
      <c r="B1787" s="42">
        <v>292.69000199999999</v>
      </c>
      <c r="C1787" s="39">
        <f>IF(ISBLANK(B1788), "", GSPC[[#This Row],[Adj Close]]/B1788-1)</f>
        <v>-6.4874008725857024E-4</v>
      </c>
      <c r="P1787" s="40">
        <v>32580</v>
      </c>
      <c r="Q1787" s="38">
        <v>7.6164999999999997E-2</v>
      </c>
      <c r="R1787" s="39">
        <f>IF(ISBLANK(Q1788),"",Long4[[#This Row],[Adj Close]]/Q1788-1)</f>
        <v>-7.5005161462697867E-2</v>
      </c>
      <c r="AE1787" s="32">
        <v>32580</v>
      </c>
      <c r="AF1787" s="47">
        <v>0.90822700000000001</v>
      </c>
      <c r="AG1787" s="36">
        <f>IF(ISBLANK(AF1788),"",Short0[[#This Row],[Adj Close]]/AF1788-1)</f>
        <v>6.0603308092108676E-3</v>
      </c>
      <c r="AH1787" s="40">
        <v>32580</v>
      </c>
      <c r="AI1787" s="42">
        <v>0.212923</v>
      </c>
      <c r="AJ1787" s="39">
        <f>IF(ISBLANK(AH1788),"",Short1[[#This Row],[Adj Close]]/AH1788-1)</f>
        <v>-0.99999346320572258</v>
      </c>
      <c r="AN1787" s="40">
        <v>32580</v>
      </c>
      <c r="AO1787" s="42">
        <v>0.964445</v>
      </c>
      <c r="AP1787" s="39">
        <f>IF(ISBLANK(AO1788),"",Short3[[#This Row],[Adj Close]]/AO1788-1)</f>
        <v>3.1745777036062295E-2</v>
      </c>
      <c r="AT1787" s="40">
        <v>32580</v>
      </c>
      <c r="AU1787" s="42">
        <v>14.856055</v>
      </c>
      <c r="AV1787" s="39">
        <f>IF(ISBLANK(AU1788),"",Short5[[#This Row],[Adj Close]]/AU1788-1)</f>
        <v>-2.6878188797559988E-3</v>
      </c>
    </row>
    <row r="1788" spans="1:48" x14ac:dyDescent="0.25">
      <c r="A1788" s="40">
        <v>32573</v>
      </c>
      <c r="B1788" s="42">
        <v>292.88000499999998</v>
      </c>
      <c r="C1788" s="39">
        <f>IF(ISBLANK(B1789), "", GSPC[[#This Row],[Adj Close]]/B1789-1)</f>
        <v>5.8383544229290152E-3</v>
      </c>
      <c r="P1788" s="40">
        <v>32573</v>
      </c>
      <c r="Q1788" s="38">
        <v>8.2340999999999998E-2</v>
      </c>
      <c r="R1788" s="39">
        <f>IF(ISBLANK(Q1789),"",Long4[[#This Row],[Adj Close]]/Q1789-1)</f>
        <v>-2.4384175167952327E-2</v>
      </c>
      <c r="AE1788" s="32">
        <v>32573</v>
      </c>
      <c r="AF1788" s="47">
        <v>0.902756</v>
      </c>
      <c r="AG1788" s="36">
        <f>IF(ISBLANK(AF1789),"",Short0[[#This Row],[Adj Close]]/AF1789-1)</f>
        <v>3.1249714416266894E-2</v>
      </c>
      <c r="AH1788" s="40">
        <v>32573</v>
      </c>
      <c r="AI1788" s="42">
        <v>0.22750600000000001</v>
      </c>
      <c r="AJ1788" s="39">
        <f>IF(ISBLANK(AH1789),"",Short1[[#This Row],[Adj Close]]/AH1789-1)</f>
        <v>-0.99999301400233376</v>
      </c>
      <c r="AN1788" s="40">
        <v>32573</v>
      </c>
      <c r="AO1788" s="42">
        <v>0.93476999999999999</v>
      </c>
      <c r="AP1788" s="39">
        <f>IF(ISBLANK(AO1789),"",Short3[[#This Row],[Adj Close]]/AO1789-1)</f>
        <v>1.6129453046529463E-2</v>
      </c>
      <c r="AT1788" s="40">
        <v>32573</v>
      </c>
      <c r="AU1788" s="42">
        <v>14.896093</v>
      </c>
      <c r="AV1788" s="39">
        <f>IF(ISBLANK(AU1789),"",Short5[[#This Row],[Adj Close]]/AU1789-1)</f>
        <v>-2.1053205058105484E-2</v>
      </c>
    </row>
    <row r="1789" spans="1:48" x14ac:dyDescent="0.25">
      <c r="A1789" s="40">
        <v>32566</v>
      </c>
      <c r="B1789" s="42">
        <v>291.17999300000002</v>
      </c>
      <c r="C1789" s="39">
        <f>IF(ISBLANK(B1790), "", GSPC[[#This Row],[Adj Close]]/B1790-1)</f>
        <v>1.4105067145455674E-2</v>
      </c>
      <c r="P1789" s="40">
        <v>32566</v>
      </c>
      <c r="Q1789" s="38">
        <v>8.4399000000000002E-2</v>
      </c>
      <c r="R1789" s="39">
        <f>IF(ISBLANK(Q1790),"",Long4[[#This Row],[Adj Close]]/Q1790-1)</f>
        <v>5.1268637195919453E-2</v>
      </c>
      <c r="AE1789" s="32">
        <v>32566</v>
      </c>
      <c r="AF1789" s="47">
        <v>0.87539999999999996</v>
      </c>
      <c r="AG1789" s="36">
        <f>IF(ISBLANK(AF1790),"",Short0[[#This Row],[Adj Close]]/AF1790-1)</f>
        <v>-4.1916429808941502E-2</v>
      </c>
      <c r="AH1789" s="40">
        <v>32566</v>
      </c>
      <c r="AI1789" s="42">
        <v>0.23333999999999999</v>
      </c>
      <c r="AJ1789" s="39">
        <f>IF(ISBLANK(AH1790),"",Short1[[#This Row],[Adj Close]]/AH1790-1)</f>
        <v>-0.99999283331797661</v>
      </c>
      <c r="AN1789" s="40">
        <v>32566</v>
      </c>
      <c r="AO1789" s="42">
        <v>0.91993199999999997</v>
      </c>
      <c r="AP1789" s="39">
        <f>IF(ISBLANK(AO1790),"",Short3[[#This Row],[Adj Close]]/AO1790-1)</f>
        <v>-3.1249769641546465E-2</v>
      </c>
      <c r="AT1789" s="40">
        <v>32566</v>
      </c>
      <c r="AU1789" s="42">
        <v>15.216448</v>
      </c>
      <c r="AV1789" s="39">
        <f>IF(ISBLANK(AU1790),"",Short5[[#This Row],[Adj Close]]/AU1790-1)</f>
        <v>0</v>
      </c>
    </row>
    <row r="1790" spans="1:48" x14ac:dyDescent="0.25">
      <c r="A1790" s="40">
        <v>32559</v>
      </c>
      <c r="B1790" s="42">
        <v>287.13000499999998</v>
      </c>
      <c r="C1790" s="39">
        <f>IF(ISBLANK(B1791), "", GSPC[[#This Row],[Adj Close]]/B1791-1)</f>
        <v>-3.2450480777379775E-2</v>
      </c>
      <c r="P1790" s="40">
        <v>32559</v>
      </c>
      <c r="Q1790" s="38">
        <v>8.0282999999999993E-2</v>
      </c>
      <c r="R1790" s="39">
        <f>IF(ISBLANK(Q1791),"",Long4[[#This Row],[Adj Close]]/Q1791-1)</f>
        <v>0</v>
      </c>
      <c r="AE1790" s="32">
        <v>32559</v>
      </c>
      <c r="AF1790" s="47">
        <v>0.91369900000000004</v>
      </c>
      <c r="AG1790" s="36">
        <f>IF(ISBLANK(AF1791),"",Short0[[#This Row],[Adj Close]]/AF1791-1)</f>
        <v>-2.3391806614905697E-2</v>
      </c>
      <c r="AH1790" s="40">
        <v>32559</v>
      </c>
      <c r="AI1790" s="42">
        <v>0.23042299999999999</v>
      </c>
      <c r="AJ1790" s="39">
        <f>IF(ISBLANK(AH1791),"",Short1[[#This Row],[Adj Close]]/AH1791-1)</f>
        <v>-0.99999292138731877</v>
      </c>
      <c r="AN1790" s="40">
        <v>32559</v>
      </c>
      <c r="AO1790" s="42">
        <v>0.94960699999999998</v>
      </c>
      <c r="AP1790" s="39">
        <f>IF(ISBLANK(AO1791),"",Short3[[#This Row],[Adj Close]]/AO1791-1)</f>
        <v>1.5872353627095492E-2</v>
      </c>
      <c r="AT1790" s="40">
        <v>32559</v>
      </c>
      <c r="AU1790" s="42">
        <v>15.216448</v>
      </c>
      <c r="AV1790" s="39">
        <f>IF(ISBLANK(AU1791),"",Short5[[#This Row],[Adj Close]]/AU1791-1)</f>
        <v>-7.8325842416033797E-3</v>
      </c>
    </row>
    <row r="1791" spans="1:48" x14ac:dyDescent="0.25">
      <c r="A1791" s="40">
        <v>32552</v>
      </c>
      <c r="B1791" s="42">
        <v>296.76001000000002</v>
      </c>
      <c r="C1791" s="39">
        <f>IF(ISBLANK(B1792), "", GSPC[[#This Row],[Adj Close]]/B1792-1)</f>
        <v>1.6231837471920585E-2</v>
      </c>
      <c r="P1791" s="40">
        <v>32552</v>
      </c>
      <c r="Q1791" s="38">
        <v>8.0282999999999993E-2</v>
      </c>
      <c r="R1791" s="39">
        <f>IF(ISBLANK(Q1792),"",Long4[[#This Row],[Adj Close]]/Q1792-1)</f>
        <v>0</v>
      </c>
      <c r="AE1791" s="32">
        <v>32552</v>
      </c>
      <c r="AF1791" s="47">
        <v>0.93558399999999997</v>
      </c>
      <c r="AG1791" s="36">
        <f>IF(ISBLANK(AF1792),"",Short0[[#This Row],[Adj Close]]/AF1792-1)</f>
        <v>5.8820809944597485E-3</v>
      </c>
      <c r="AH1791" s="40">
        <v>32552</v>
      </c>
      <c r="AI1791" s="42">
        <v>0.24209</v>
      </c>
      <c r="AJ1791" s="39">
        <f>IF(ISBLANK(AH1792),"",Short1[[#This Row],[Adj Close]]/AH1792-1)</f>
        <v>-0.99999256137655557</v>
      </c>
      <c r="AN1791" s="40">
        <v>32552</v>
      </c>
      <c r="AO1791" s="42">
        <v>0.93476999999999999</v>
      </c>
      <c r="AP1791" s="39">
        <f>IF(ISBLANK(AO1792),"",Short3[[#This Row],[Adj Close]]/AO1792-1)</f>
        <v>-1.562435828716513E-2</v>
      </c>
      <c r="AT1791" s="40">
        <v>32552</v>
      </c>
      <c r="AU1791" s="42">
        <v>15.336573</v>
      </c>
      <c r="AV1791" s="39">
        <f>IF(ISBLANK(AU1792),"",Short5[[#This Row],[Adj Close]]/AU1792-1)</f>
        <v>2.4064551049005845E-2</v>
      </c>
    </row>
    <row r="1792" spans="1:48" x14ac:dyDescent="0.25">
      <c r="A1792" s="40">
        <v>32545</v>
      </c>
      <c r="B1792" s="42">
        <v>292.01998900000001</v>
      </c>
      <c r="C1792" s="39">
        <f>IF(ISBLANK(B1793), "", GSPC[[#This Row],[Adj Close]]/B1793-1)</f>
        <v>-1.6668390690411927E-2</v>
      </c>
      <c r="P1792" s="40">
        <v>32545</v>
      </c>
      <c r="Q1792" s="38">
        <v>8.0282999999999993E-2</v>
      </c>
      <c r="R1792" s="39">
        <f>IF(ISBLANK(Q1793),"",Long4[[#This Row],[Adj Close]]/Q1793-1)</f>
        <v>0</v>
      </c>
      <c r="AE1792" s="32">
        <v>32545</v>
      </c>
      <c r="AF1792" s="47">
        <v>0.93011299999999997</v>
      </c>
      <c r="AG1792" s="36">
        <f>IF(ISBLANK(AF1793),"",Short0[[#This Row],[Adj Close]]/AF1793-1)</f>
        <v>1.489421831541482E-2</v>
      </c>
      <c r="AH1792" s="40">
        <v>32545</v>
      </c>
      <c r="AI1792" s="42">
        <v>0.239174</v>
      </c>
      <c r="AJ1792" s="39">
        <f>IF(ISBLANK(AH1793),"",Short1[[#This Row],[Adj Close]]/AH1793-1)</f>
        <v>-0.99999264939455401</v>
      </c>
      <c r="AN1792" s="40">
        <v>32545</v>
      </c>
      <c r="AO1792" s="42">
        <v>0.94960699999999998</v>
      </c>
      <c r="AP1792" s="39">
        <f>IF(ISBLANK(AO1793),"",Short3[[#This Row],[Adj Close]]/AO1793-1)</f>
        <v>0</v>
      </c>
      <c r="AT1792" s="40">
        <v>32545</v>
      </c>
      <c r="AU1792" s="42">
        <v>14.976178000000001</v>
      </c>
      <c r="AV1792" s="39">
        <f>IF(ISBLANK(AU1793),"",Short5[[#This Row],[Adj Close]]/AU1793-1)</f>
        <v>-2.0942981000988903E-2</v>
      </c>
    </row>
    <row r="1793" spans="1:48" x14ac:dyDescent="0.25">
      <c r="A1793" s="40">
        <v>32538</v>
      </c>
      <c r="B1793" s="42">
        <v>296.97000100000002</v>
      </c>
      <c r="C1793" s="39">
        <f>IF(ISBLANK(B1794), "", GSPC[[#This Row],[Adj Close]]/B1794-1)</f>
        <v>1.0720828823614026E-2</v>
      </c>
      <c r="P1793" s="40">
        <v>32538</v>
      </c>
      <c r="Q1793" s="38">
        <v>8.0282999999999993E-2</v>
      </c>
      <c r="R1793" s="39">
        <f>IF(ISBLANK(Q1794),"",Long4[[#This Row],[Adj Close]]/Q1794-1)</f>
        <v>5.4066828595811689E-2</v>
      </c>
      <c r="AE1793" s="32">
        <v>32538</v>
      </c>
      <c r="AF1793" s="47">
        <v>0.91646300000000003</v>
      </c>
      <c r="AG1793" s="36">
        <f>IF(ISBLANK(AF1794),"",Short0[[#This Row],[Adj Close]]/AF1794-1)</f>
        <v>7.0063062126878517E-2</v>
      </c>
      <c r="AH1793" s="40">
        <v>32538</v>
      </c>
      <c r="AI1793" s="42">
        <v>0.245007</v>
      </c>
      <c r="AJ1793" s="39">
        <f>IF(ISBLANK(AH1794),"",Short1[[#This Row],[Adj Close]]/AH1794-1)</f>
        <v>-0.99999246850696255</v>
      </c>
      <c r="AN1793" s="40">
        <v>32538</v>
      </c>
      <c r="AO1793" s="42">
        <v>0.94960699999999998</v>
      </c>
      <c r="AP1793" s="39">
        <f>IF(ISBLANK(AO1794),"",Short3[[#This Row],[Adj Close]]/AO1794-1)</f>
        <v>-7.246463162583161E-2</v>
      </c>
      <c r="AT1793" s="40">
        <v>32538</v>
      </c>
      <c r="AU1793" s="42">
        <v>15.296533</v>
      </c>
      <c r="AV1793" s="39">
        <f>IF(ISBLANK(AU1794),"",Short5[[#This Row],[Adj Close]]/AU1794-1)</f>
        <v>-5.2077795295725204E-3</v>
      </c>
    </row>
    <row r="1794" spans="1:48" x14ac:dyDescent="0.25">
      <c r="A1794" s="40">
        <v>32531</v>
      </c>
      <c r="B1794" s="42">
        <v>293.82000699999998</v>
      </c>
      <c r="C1794" s="39">
        <f>IF(ISBLANK(B1795), "", GSPC[[#This Row],[Adj Close]]/B1795-1)</f>
        <v>2.5084610384736195E-2</v>
      </c>
      <c r="P1794" s="40">
        <v>32531</v>
      </c>
      <c r="Q1794" s="38">
        <v>7.6164999999999997E-2</v>
      </c>
      <c r="R1794" s="39">
        <f>IF(ISBLANK(Q1795),"",Long4[[#This Row],[Adj Close]]/Q1795-1)</f>
        <v>0.15624003764820182</v>
      </c>
      <c r="AE1794" s="32">
        <v>32531</v>
      </c>
      <c r="AF1794" s="47">
        <v>0.85645700000000002</v>
      </c>
      <c r="AG1794" s="36">
        <f>IF(ISBLANK(AF1795),"",Short0[[#This Row],[Adj Close]]/AF1795-1)</f>
        <v>-6.3289523756485666E-3</v>
      </c>
      <c r="AH1794" s="40">
        <v>32531</v>
      </c>
      <c r="AI1794" s="42">
        <v>0.25084000000000001</v>
      </c>
      <c r="AJ1794" s="39">
        <f>IF(ISBLANK(AH1795),"",Short1[[#This Row],[Adj Close]]/AH1795-1)</f>
        <v>-0.99999228754150782</v>
      </c>
      <c r="AN1794" s="40">
        <v>32531</v>
      </c>
      <c r="AO1794" s="42">
        <v>1.0237959999999999</v>
      </c>
      <c r="AP1794" s="39">
        <f>IF(ISBLANK(AO1795),"",Short3[[#This Row],[Adj Close]]/AO1795-1)</f>
        <v>-1.428512284897554E-2</v>
      </c>
      <c r="AT1794" s="40">
        <v>32531</v>
      </c>
      <c r="AU1794" s="42">
        <v>15.376611</v>
      </c>
      <c r="AV1794" s="39">
        <f>IF(ISBLANK(AU1795),"",Short5[[#This Row],[Adj Close]]/AU1795-1)</f>
        <v>-1.0309785958388273E-2</v>
      </c>
    </row>
    <row r="1795" spans="1:48" x14ac:dyDescent="0.25">
      <c r="A1795" s="40">
        <v>32524</v>
      </c>
      <c r="B1795" s="42">
        <v>286.63000499999998</v>
      </c>
      <c r="C1795" s="39">
        <f>IF(ISBLANK(B1796), "", GSPC[[#This Row],[Adj Close]]/B1796-1)</f>
        <v>9.7227958171484108E-3</v>
      </c>
      <c r="P1795" s="40">
        <v>32524</v>
      </c>
      <c r="Q1795" s="38">
        <v>6.5873000000000001E-2</v>
      </c>
      <c r="R1795" s="39">
        <f>IF(ISBLANK(Q1796),"",Long4[[#This Row],[Adj Close]]/Q1796-1)</f>
        <v>0</v>
      </c>
      <c r="AE1795" s="32">
        <v>32524</v>
      </c>
      <c r="AF1795" s="47">
        <v>0.86191200000000001</v>
      </c>
      <c r="AG1795" s="36">
        <f>IF(ISBLANK(AF1796),"",Short0[[#This Row],[Adj Close]]/AF1796-1)</f>
        <v>1.9355540680223271E-2</v>
      </c>
      <c r="AH1795" s="40">
        <v>32524</v>
      </c>
      <c r="AI1795" s="42">
        <v>0.239174</v>
      </c>
      <c r="AJ1795" s="39">
        <f>IF(ISBLANK(AH1796),"",Short1[[#This Row],[Adj Close]]/AH1796-1)</f>
        <v>-0.99999264464741522</v>
      </c>
      <c r="AN1795" s="40">
        <v>32524</v>
      </c>
      <c r="AO1795" s="42">
        <v>1.0386329999999999</v>
      </c>
      <c r="AP1795" s="39">
        <f>IF(ISBLANK(AO1796),"",Short3[[#This Row],[Adj Close]]/AO1796-1)</f>
        <v>2.9411531500815657E-2</v>
      </c>
      <c r="AT1795" s="40">
        <v>32524</v>
      </c>
      <c r="AU1795" s="42">
        <v>15.536792</v>
      </c>
      <c r="AV1795" s="39">
        <f>IF(ISBLANK(AU1796),"",Short5[[#This Row],[Adj Close]]/AU1796-1)</f>
        <v>4.0214743582662082E-2</v>
      </c>
    </row>
    <row r="1796" spans="1:48" x14ac:dyDescent="0.25">
      <c r="A1796" s="40">
        <v>32517</v>
      </c>
      <c r="B1796" s="42">
        <v>283.86999500000002</v>
      </c>
      <c r="C1796" s="39">
        <f>IF(ISBLANK(B1797), "", GSPC[[#This Row],[Adj Close]]/B1797-1)</f>
        <v>1.1401225110571511E-2</v>
      </c>
      <c r="P1796" s="40">
        <v>32517</v>
      </c>
      <c r="Q1796" s="38">
        <v>6.5873000000000001E-2</v>
      </c>
      <c r="R1796" s="39">
        <f>IF(ISBLANK(Q1797),"",Long4[[#This Row],[Adj Close]]/Q1797-1)</f>
        <v>3.2265647036700429E-2</v>
      </c>
      <c r="AE1796" s="32">
        <v>32517</v>
      </c>
      <c r="AF1796" s="47">
        <v>0.84554600000000002</v>
      </c>
      <c r="AG1796" s="36">
        <f>IF(ISBLANK(AF1797),"",Short0[[#This Row],[Adj Close]]/AF1797-1)</f>
        <v>1.3071566527204537E-2</v>
      </c>
      <c r="AH1796" s="40">
        <v>32517</v>
      </c>
      <c r="AI1796" s="42">
        <v>0.21584</v>
      </c>
      <c r="AJ1796" s="39">
        <f>IF(ISBLANK(AH1797),"",Short1[[#This Row],[Adj Close]]/AH1797-1)</f>
        <v>-0.99999336081205781</v>
      </c>
      <c r="AN1796" s="40">
        <v>32517</v>
      </c>
      <c r="AO1796" s="42">
        <v>1.008958</v>
      </c>
      <c r="AP1796" s="39">
        <f>IF(ISBLANK(AO1797),"",Short3[[#This Row],[Adj Close]]/AO1797-1)</f>
        <v>-5.5556023584936498E-2</v>
      </c>
      <c r="AT1796" s="40">
        <v>32517</v>
      </c>
      <c r="AU1796" s="42">
        <v>14.936139000000001</v>
      </c>
      <c r="AV1796" s="39">
        <f>IF(ISBLANK(AU1797),"",Short5[[#This Row],[Adj Close]]/AU1797-1)</f>
        <v>8.107985340993773E-3</v>
      </c>
    </row>
    <row r="1797" spans="1:48" x14ac:dyDescent="0.25">
      <c r="A1797" s="40">
        <v>32510</v>
      </c>
      <c r="B1797" s="42">
        <v>280.67001299999998</v>
      </c>
      <c r="C1797" s="39">
        <f>IF(ISBLANK(B1798), "", GSPC[[#This Row],[Adj Close]]/B1798-1)</f>
        <v>1.0622252590298586E-2</v>
      </c>
      <c r="P1797" s="40">
        <v>32510</v>
      </c>
      <c r="Q1797" s="38">
        <v>6.3813999999999996E-2</v>
      </c>
      <c r="R1797" s="39">
        <f>IF(ISBLANK(Q1798),"",Long4[[#This Row],[Adj Close]]/Q1798-1)</f>
        <v>-3.1257115965570237E-2</v>
      </c>
      <c r="AE1797" s="32">
        <v>32510</v>
      </c>
      <c r="AF1797" s="47">
        <v>0.83463600000000004</v>
      </c>
      <c r="AG1797" s="36">
        <f>IF(ISBLANK(AF1798),"",Short0[[#This Row],[Adj Close]]/AF1798-1)</f>
        <v>8.5106880887809488E-2</v>
      </c>
      <c r="AH1797" s="40">
        <v>32510</v>
      </c>
      <c r="AI1797" s="42">
        <v>0.20417199999999999</v>
      </c>
      <c r="AJ1797" s="39">
        <f>IF(ISBLANK(AH1798),"",Short1[[#This Row],[Adj Close]]/AH1798-1)</f>
        <v>-0.99999371836445872</v>
      </c>
      <c r="AN1797" s="40">
        <v>32510</v>
      </c>
      <c r="AO1797" s="42">
        <v>1.068309</v>
      </c>
      <c r="AP1797" s="39">
        <f>IF(ISBLANK(AO1798),"",Short3[[#This Row],[Adj Close]]/AO1798-1)</f>
        <v>1.4084868021995822E-2</v>
      </c>
      <c r="AT1797" s="40">
        <v>32510</v>
      </c>
      <c r="AU1797" s="42">
        <v>14.816011</v>
      </c>
      <c r="AV1797" s="39">
        <f>IF(ISBLANK(AU1798),"",Short5[[#This Row],[Adj Close]]/AU1798-1)</f>
        <v>4.8158444425359104E-2</v>
      </c>
    </row>
    <row r="1798" spans="1:48" x14ac:dyDescent="0.25">
      <c r="A1798" s="40">
        <v>32503</v>
      </c>
      <c r="B1798" s="42">
        <v>277.72000100000002</v>
      </c>
      <c r="C1798" s="39">
        <f>IF(ISBLANK(B1799), "", GSPC[[#This Row],[Adj Close]]/B1799-1)</f>
        <v>-5.3979919638313945E-4</v>
      </c>
      <c r="P1798" s="40">
        <v>32503</v>
      </c>
      <c r="Q1798" s="38">
        <v>6.5873000000000001E-2</v>
      </c>
      <c r="R1798" s="39">
        <f>IF(ISBLANK(Q1799),"",Long4[[#This Row],[Adj Close]]/Q1799-1)</f>
        <v>-0.13512768331910974</v>
      </c>
      <c r="AE1798" s="32">
        <v>32503</v>
      </c>
      <c r="AF1798" s="47">
        <v>0.76917400000000002</v>
      </c>
      <c r="AG1798" s="36">
        <f>IF(ISBLANK(AF1799),"",Short0[[#This Row],[Adj Close]]/AF1799-1)</f>
        <v>0</v>
      </c>
      <c r="AH1798" s="40">
        <v>32503</v>
      </c>
      <c r="AI1798" s="42">
        <v>0.19542200000000001</v>
      </c>
      <c r="AJ1798" s="39">
        <f>IF(ISBLANK(AH1799),"",Short1[[#This Row],[Adj Close]]/AH1799-1)</f>
        <v>-0.99999398627523384</v>
      </c>
      <c r="AN1798" s="40">
        <v>32503</v>
      </c>
      <c r="AO1798" s="42">
        <v>1.053471</v>
      </c>
      <c r="AP1798" s="39">
        <f>IF(ISBLANK(AO1799),"",Short3[[#This Row],[Adj Close]]/AO1799-1)</f>
        <v>4.7153522796965941E-2</v>
      </c>
      <c r="AT1798" s="40">
        <v>32503</v>
      </c>
      <c r="AU1798" s="42">
        <v>14.135278</v>
      </c>
      <c r="AV1798" s="39">
        <f>IF(ISBLANK(AU1799),"",Short5[[#This Row],[Adj Close]]/AU1799-1)</f>
        <v>-1.9444038826061494E-2</v>
      </c>
    </row>
    <row r="1799" spans="1:48" x14ac:dyDescent="0.25">
      <c r="A1799" s="40">
        <v>32496</v>
      </c>
      <c r="B1799" s="42">
        <v>277.86999500000002</v>
      </c>
      <c r="C1799" s="39">
        <f>IF(ISBLANK(B1800), "", GSPC[[#This Row],[Adj Close]]/B1800-1)</f>
        <v>5.7185781191242402E-3</v>
      </c>
      <c r="P1799" s="40">
        <v>32496</v>
      </c>
      <c r="Q1799" s="38">
        <v>7.6164999999999997E-2</v>
      </c>
      <c r="R1799" s="39">
        <f>IF(ISBLANK(Q1800),"",Long4[[#This Row],[Adj Close]]/Q1800-1)</f>
        <v>8.8226889555650834E-2</v>
      </c>
      <c r="AE1799" s="32">
        <v>32496</v>
      </c>
      <c r="AF1799" s="47">
        <v>0.76917400000000002</v>
      </c>
      <c r="AG1799" s="36">
        <f>IF(ISBLANK(AF1800),"",Short0[[#This Row],[Adj Close]]/AF1800-1)</f>
        <v>-6.6225905216054759E-2</v>
      </c>
      <c r="AH1799" s="40">
        <v>32496</v>
      </c>
      <c r="AI1799" s="42">
        <v>0.20417199999999999</v>
      </c>
      <c r="AJ1799" s="39">
        <f>IF(ISBLANK(AH1800),"",Short1[[#This Row],[Adj Close]]/AH1800-1)</f>
        <v>-0.9999937156576072</v>
      </c>
      <c r="AN1799" s="40">
        <v>32496</v>
      </c>
      <c r="AO1799" s="42">
        <v>1.006033</v>
      </c>
      <c r="AP1799" s="39">
        <f>IF(ISBLANK(AO1800),"",Short3[[#This Row],[Adj Close]]/AO1800-1)</f>
        <v>1.4924755785436172E-2</v>
      </c>
      <c r="AT1799" s="40">
        <v>32496</v>
      </c>
      <c r="AU1799" s="42">
        <v>14.415575</v>
      </c>
      <c r="AV1799" s="39">
        <f>IF(ISBLANK(AU1800),"",Short5[[#This Row],[Adj Close]]/AU1800-1)</f>
        <v>6.8305143504378441E-2</v>
      </c>
    </row>
    <row r="1800" spans="1:48" x14ac:dyDescent="0.25">
      <c r="A1800" s="40">
        <v>32489</v>
      </c>
      <c r="B1800" s="42">
        <v>276.290009</v>
      </c>
      <c r="C1800" s="39">
        <f>IF(ISBLANK(B1801), "", GSPC[[#This Row],[Adj Close]]/B1801-1)</f>
        <v>-2.6711547582252138E-3</v>
      </c>
      <c r="P1800" s="40">
        <v>32489</v>
      </c>
      <c r="Q1800" s="38">
        <v>6.9989999999999997E-2</v>
      </c>
      <c r="R1800" s="39">
        <f>IF(ISBLANK(Q1801),"",Long4[[#This Row],[Adj Close]]/Q1801-1)</f>
        <v>0</v>
      </c>
      <c r="AE1800" s="32">
        <v>32489</v>
      </c>
      <c r="AF1800" s="47">
        <v>0.82372599999999996</v>
      </c>
      <c r="AG1800" s="36">
        <f>IF(ISBLANK(AF1801),"",Short0[[#This Row],[Adj Close]]/AF1801-1)</f>
        <v>2.02710067380103E-2</v>
      </c>
      <c r="AH1800" s="40">
        <v>32489</v>
      </c>
      <c r="AI1800" s="42">
        <v>0.19833899999999999</v>
      </c>
      <c r="AJ1800" s="39">
        <f>IF(ISBLANK(AH1801),"",Short1[[#This Row],[Adj Close]]/AH1801-1)</f>
        <v>-0.99999389387968718</v>
      </c>
      <c r="AN1800" s="40">
        <v>32489</v>
      </c>
      <c r="AO1800" s="42">
        <v>0.99123899999999998</v>
      </c>
      <c r="AP1800" s="39">
        <f>IF(ISBLANK(AO1801),"",Short3[[#This Row],[Adj Close]]/AO1801-1)</f>
        <v>1.5151918594410008E-2</v>
      </c>
      <c r="AT1800" s="40">
        <v>32489</v>
      </c>
      <c r="AU1800" s="42">
        <v>13.493874</v>
      </c>
      <c r="AV1800" s="39">
        <f>IF(ISBLANK(AU1801),"",Short5[[#This Row],[Adj Close]]/AU1801-1)</f>
        <v>8.9289626327924143E-3</v>
      </c>
    </row>
    <row r="1801" spans="1:48" x14ac:dyDescent="0.25">
      <c r="A1801" s="40">
        <v>32482</v>
      </c>
      <c r="B1801" s="42">
        <v>277.02999899999998</v>
      </c>
      <c r="C1801" s="39">
        <f>IF(ISBLANK(B1802), "", GSPC[[#This Row],[Adj Close]]/B1802-1)</f>
        <v>1.9204595262901192E-2</v>
      </c>
      <c r="P1801" s="40">
        <v>32482</v>
      </c>
      <c r="Q1801" s="38">
        <v>6.9989999999999997E-2</v>
      </c>
      <c r="R1801" s="39">
        <f>IF(ISBLANK(Q1802),"",Long4[[#This Row],[Adj Close]]/Q1802-1)</f>
        <v>0.13333117429885344</v>
      </c>
      <c r="AE1801" s="32">
        <v>32482</v>
      </c>
      <c r="AF1801" s="47">
        <v>0.80735999999999997</v>
      </c>
      <c r="AG1801" s="36">
        <f>IF(ISBLANK(AF1802),"",Short0[[#This Row],[Adj Close]]/AF1802-1)</f>
        <v>-6.7112442560730567E-3</v>
      </c>
      <c r="AH1801" s="40">
        <v>32482</v>
      </c>
      <c r="AI1801" s="42">
        <v>0.19833899999999999</v>
      </c>
      <c r="AJ1801" s="39">
        <f>IF(ISBLANK(AH1802),"",Short1[[#This Row],[Adj Close]]/AH1802-1)</f>
        <v>-0.99999389256351034</v>
      </c>
      <c r="AN1801" s="40">
        <v>32482</v>
      </c>
      <c r="AO1801" s="42">
        <v>0.97644399999999998</v>
      </c>
      <c r="AP1801" s="39">
        <f>IF(ISBLANK(AO1802),"",Short3[[#This Row],[Adj Close]]/AO1802-1)</f>
        <v>0</v>
      </c>
      <c r="AT1801" s="40">
        <v>32482</v>
      </c>
      <c r="AU1801" s="42">
        <v>13.374454</v>
      </c>
      <c r="AV1801" s="39">
        <f>IF(ISBLANK(AU1802),"",Short5[[#This Row],[Adj Close]]/AU1802-1)</f>
        <v>2.7523148640767658E-2</v>
      </c>
    </row>
    <row r="1802" spans="1:48" x14ac:dyDescent="0.25">
      <c r="A1802" s="40">
        <v>32475</v>
      </c>
      <c r="B1802" s="42">
        <v>271.80999800000001</v>
      </c>
      <c r="C1802" s="39">
        <f>IF(ISBLANK(B1803), "", GSPC[[#This Row],[Adj Close]]/B1803-1)</f>
        <v>1.7138744944331874E-2</v>
      </c>
      <c r="P1802" s="40">
        <v>32475</v>
      </c>
      <c r="Q1802" s="38">
        <v>6.1755999999999998E-2</v>
      </c>
      <c r="R1802" s="39">
        <f>IF(ISBLANK(Q1803),"",Long4[[#This Row],[Adj Close]]/Q1803-1)</f>
        <v>-6.249905120459065E-2</v>
      </c>
      <c r="AE1802" s="32">
        <v>32475</v>
      </c>
      <c r="AF1802" s="47">
        <v>0.81281499999999995</v>
      </c>
      <c r="AG1802" s="36">
        <f>IF(ISBLANK(AF1803),"",Short0[[#This Row],[Adj Close]]/AF1803-1)</f>
        <v>3.4721338187743367E-2</v>
      </c>
      <c r="AH1802" s="40">
        <v>32475</v>
      </c>
      <c r="AI1802" s="42">
        <v>0.20417199999999999</v>
      </c>
      <c r="AJ1802" s="39">
        <f>IF(ISBLANK(AH1803),"",Short1[[#This Row],[Adj Close]]/AH1803-1)</f>
        <v>-0.99999371159295303</v>
      </c>
      <c r="AN1802" s="40">
        <v>32475</v>
      </c>
      <c r="AO1802" s="42">
        <v>0.97644399999999998</v>
      </c>
      <c r="AP1802" s="39">
        <f>IF(ISBLANK(AO1803),"",Short3[[#This Row],[Adj Close]]/AO1803-1)</f>
        <v>-1.4925764623869742E-2</v>
      </c>
      <c r="AT1802" s="40">
        <v>32475</v>
      </c>
      <c r="AU1802" s="42">
        <v>13.016207</v>
      </c>
      <c r="AV1802" s="39">
        <f>IF(ISBLANK(AU1803),"",Short5[[#This Row],[Adj Close]]/AU1803-1)</f>
        <v>4.140086671080967E-2</v>
      </c>
    </row>
    <row r="1803" spans="1:48" x14ac:dyDescent="0.25">
      <c r="A1803" s="40">
        <v>32468</v>
      </c>
      <c r="B1803" s="42">
        <v>267.23001099999999</v>
      </c>
      <c r="C1803" s="39">
        <f>IF(ISBLANK(B1804), "", GSPC[[#This Row],[Adj Close]]/B1804-1)</f>
        <v>2.8521409432500366E-3</v>
      </c>
      <c r="P1803" s="40">
        <v>32468</v>
      </c>
      <c r="Q1803" s="38">
        <v>6.5873000000000001E-2</v>
      </c>
      <c r="R1803" s="39">
        <f>IF(ISBLANK(Q1804),"",Long4[[#This Row],[Adj Close]]/Q1804-1)</f>
        <v>-5.8822688955564972E-2</v>
      </c>
      <c r="AE1803" s="32">
        <v>32468</v>
      </c>
      <c r="AF1803" s="47">
        <v>0.78554000000000002</v>
      </c>
      <c r="AG1803" s="36">
        <f>IF(ISBLANK(AF1804),"",Short0[[#This Row],[Adj Close]]/AF1804-1)</f>
        <v>-2.0408875853279551E-2</v>
      </c>
      <c r="AH1803" s="40">
        <v>32468</v>
      </c>
      <c r="AI1803" s="42">
        <v>0.19542200000000001</v>
      </c>
      <c r="AJ1803" s="39">
        <f>IF(ISBLANK(AH1804),"",Short1[[#This Row],[Adj Close]]/AH1804-1)</f>
        <v>-0.99999397979113402</v>
      </c>
      <c r="AN1803" s="40">
        <v>32468</v>
      </c>
      <c r="AO1803" s="42">
        <v>0.99123899999999998</v>
      </c>
      <c r="AP1803" s="39">
        <f>IF(ISBLANK(AO1804),"",Short3[[#This Row],[Adj Close]]/AO1804-1)</f>
        <v>-5.6338524282714242E-2</v>
      </c>
      <c r="AT1803" s="40">
        <v>32468</v>
      </c>
      <c r="AU1803" s="42">
        <v>12.498748000000001</v>
      </c>
      <c r="AV1803" s="39">
        <f>IF(ISBLANK(AU1804),"",Short5[[#This Row],[Adj Close]]/AU1804-1)</f>
        <v>2.9509013389405814E-2</v>
      </c>
    </row>
    <row r="1804" spans="1:48" x14ac:dyDescent="0.25">
      <c r="A1804" s="40">
        <v>32461</v>
      </c>
      <c r="B1804" s="42">
        <v>266.47000100000002</v>
      </c>
      <c r="C1804" s="39">
        <f>IF(ISBLANK(B1805), "", GSPC[[#This Row],[Adj Close]]/B1805-1)</f>
        <v>-5.4121078293616343E-3</v>
      </c>
      <c r="P1804" s="40">
        <v>32461</v>
      </c>
      <c r="Q1804" s="38">
        <v>6.9989999999999997E-2</v>
      </c>
      <c r="R1804" s="39">
        <f>IF(ISBLANK(Q1805),"",Long4[[#This Row],[Adj Close]]/Q1805-1)</f>
        <v>-8.1073984113437914E-2</v>
      </c>
      <c r="AE1804" s="32">
        <v>32461</v>
      </c>
      <c r="AF1804" s="47">
        <v>0.80190600000000001</v>
      </c>
      <c r="AG1804" s="36">
        <f>IF(ISBLANK(AF1805),"",Short0[[#This Row],[Adj Close]]/AF1805-1)</f>
        <v>2.0834075922295581E-2</v>
      </c>
      <c r="AH1804" s="40">
        <v>32461</v>
      </c>
      <c r="AI1804" s="42">
        <v>0.19542200000000001</v>
      </c>
      <c r="AJ1804" s="39">
        <f>IF(ISBLANK(AH1805),"",Short1[[#This Row],[Adj Close]]/AH1805-1)</f>
        <v>-0.99999397849263572</v>
      </c>
      <c r="AN1804" s="40">
        <v>32461</v>
      </c>
      <c r="AO1804" s="42">
        <v>1.0504180000000001</v>
      </c>
      <c r="AP1804" s="39">
        <f>IF(ISBLANK(AO1805),"",Short3[[#This Row],[Adj Close]]/AO1805-1)</f>
        <v>-2.7396144095495734E-2</v>
      </c>
      <c r="AT1804" s="40">
        <v>32461</v>
      </c>
      <c r="AU1804" s="42">
        <v>12.140494</v>
      </c>
      <c r="AV1804" s="39">
        <f>IF(ISBLANK(AU1805),"",Short5[[#This Row],[Adj Close]]/AU1805-1)</f>
        <v>-2.2436032153620999E-2</v>
      </c>
    </row>
    <row r="1805" spans="1:48" x14ac:dyDescent="0.25">
      <c r="A1805" s="40">
        <v>32454</v>
      </c>
      <c r="B1805" s="42">
        <v>267.92001299999998</v>
      </c>
      <c r="C1805" s="39">
        <f>IF(ISBLANK(B1806), "", GSPC[[#This Row],[Adj Close]]/B1806-1)</f>
        <v>-3.0364391664177259E-2</v>
      </c>
      <c r="P1805" s="40">
        <v>32454</v>
      </c>
      <c r="Q1805" s="38">
        <v>7.6164999999999997E-2</v>
      </c>
      <c r="R1805" s="39">
        <f>IF(ISBLANK(Q1806),"",Long4[[#This Row],[Adj Close]]/Q1806-1)</f>
        <v>-7.5005161462697867E-2</v>
      </c>
      <c r="AE1805" s="32">
        <v>32454</v>
      </c>
      <c r="AF1805" s="47">
        <v>0.78554000000000002</v>
      </c>
      <c r="AG1805" s="36">
        <f>IF(ISBLANK(AF1806),"",Short0[[#This Row],[Adj Close]]/AF1806-1)</f>
        <v>-3.5517670040845495E-3</v>
      </c>
      <c r="AH1805" s="40">
        <v>32454</v>
      </c>
      <c r="AI1805" s="42">
        <v>0.19542200000000001</v>
      </c>
      <c r="AJ1805" s="39">
        <f>IF(ISBLANK(AH1806),"",Short1[[#This Row],[Adj Close]]/AH1806-1)</f>
        <v>-0.99999397719357719</v>
      </c>
      <c r="AN1805" s="40">
        <v>32454</v>
      </c>
      <c r="AO1805" s="42">
        <v>1.080006</v>
      </c>
      <c r="AP1805" s="39">
        <f>IF(ISBLANK(AO1806),"",Short3[[#This Row],[Adj Close]]/AO1806-1)</f>
        <v>0</v>
      </c>
      <c r="AT1805" s="40">
        <v>32454</v>
      </c>
      <c r="AU1805" s="42">
        <v>12.419129999999999</v>
      </c>
      <c r="AV1805" s="39">
        <f>IF(ISBLANK(AU1806),"",Short5[[#This Row],[Adj Close]]/AU1806-1)</f>
        <v>-2.500051815196247E-2</v>
      </c>
    </row>
    <row r="1806" spans="1:48" x14ac:dyDescent="0.25">
      <c r="A1806" s="40">
        <v>32447</v>
      </c>
      <c r="B1806" s="42">
        <v>276.30999800000001</v>
      </c>
      <c r="C1806" s="39">
        <f>IF(ISBLANK(B1807), "", GSPC[[#This Row],[Adj Close]]/B1807-1)</f>
        <v>-7.9704197320590309E-3</v>
      </c>
      <c r="P1806" s="40">
        <v>32447</v>
      </c>
      <c r="Q1806" s="38">
        <v>8.2340999999999998E-2</v>
      </c>
      <c r="R1806" s="39">
        <f>IF(ISBLANK(Q1807),"",Long4[[#This Row],[Adj Close]]/Q1807-1)</f>
        <v>0.14284722896917379</v>
      </c>
      <c r="AE1806" s="32">
        <v>32447</v>
      </c>
      <c r="AF1806" s="47">
        <v>0.78834000000000004</v>
      </c>
      <c r="AG1806" s="36">
        <f>IF(ISBLANK(AF1807),"",Short0[[#This Row],[Adj Close]]/AF1807-1)</f>
        <v>1.3986463716741282E-2</v>
      </c>
      <c r="AH1806" s="40">
        <v>32447</v>
      </c>
      <c r="AI1806" s="42">
        <v>0.19833899999999999</v>
      </c>
      <c r="AJ1806" s="39">
        <f>IF(ISBLANK(AH1807),"",Short1[[#This Row],[Adj Close]]/AH1807-1)</f>
        <v>-0.99999388597410599</v>
      </c>
      <c r="AN1806" s="40">
        <v>32447</v>
      </c>
      <c r="AO1806" s="42">
        <v>1.080006</v>
      </c>
      <c r="AP1806" s="39">
        <f>IF(ISBLANK(AO1807),"",Short3[[#This Row],[Adj Close]]/AO1807-1)</f>
        <v>-1.3512970405553548E-2</v>
      </c>
      <c r="AT1806" s="40">
        <v>32447</v>
      </c>
      <c r="AU1806" s="42">
        <v>12.737576000000001</v>
      </c>
      <c r="AV1806" s="39">
        <f>IF(ISBLANK(AU1807),"",Short5[[#This Row],[Adj Close]]/AU1807-1)</f>
        <v>-4.7618990651880022E-2</v>
      </c>
    </row>
    <row r="1807" spans="1:48" x14ac:dyDescent="0.25">
      <c r="A1807" s="40">
        <v>32440</v>
      </c>
      <c r="B1807" s="42">
        <v>278.52999899999998</v>
      </c>
      <c r="C1807" s="39">
        <f>IF(ISBLANK(B1808), "", GSPC[[#This Row],[Adj Close]]/B1808-1)</f>
        <v>-1.8085048747302546E-2</v>
      </c>
      <c r="P1807" s="40">
        <v>32440</v>
      </c>
      <c r="Q1807" s="38">
        <v>7.2049000000000002E-2</v>
      </c>
      <c r="R1807" s="39">
        <f>IF(ISBLANK(Q1808),"",Long4[[#This Row],[Adj Close]]/Q1808-1)</f>
        <v>0</v>
      </c>
      <c r="AE1807" s="32">
        <v>32440</v>
      </c>
      <c r="AF1807" s="47">
        <v>0.77746599999999999</v>
      </c>
      <c r="AG1807" s="36">
        <f>IF(ISBLANK(AF1808),"",Short0[[#This Row],[Adj Close]]/AF1808-1)</f>
        <v>-1.3793540858005437E-2</v>
      </c>
      <c r="AH1807" s="40">
        <v>32440</v>
      </c>
      <c r="AI1807" s="42">
        <v>0.21584</v>
      </c>
      <c r="AJ1807" s="39">
        <f>IF(ISBLANK(AH1808),"",Short1[[#This Row],[Adj Close]]/AH1808-1)</f>
        <v>-0.99999334504979498</v>
      </c>
      <c r="AN1807" s="40">
        <v>32440</v>
      </c>
      <c r="AO1807" s="42">
        <v>1.0948</v>
      </c>
      <c r="AP1807" s="39">
        <f>IF(ISBLANK(AO1808),"",Short3[[#This Row],[Adj Close]]/AO1808-1)</f>
        <v>2.7776630379680256E-2</v>
      </c>
      <c r="AT1807" s="40">
        <v>32440</v>
      </c>
      <c r="AU1807" s="42">
        <v>13.374454</v>
      </c>
      <c r="AV1807" s="39">
        <f>IF(ISBLANK(AU1808),"",Short5[[#This Row],[Adj Close]]/AU1808-1)</f>
        <v>1.5105847035860931E-2</v>
      </c>
    </row>
    <row r="1808" spans="1:48" x14ac:dyDescent="0.25">
      <c r="A1808" s="40">
        <v>32433</v>
      </c>
      <c r="B1808" s="42">
        <v>283.66000400000001</v>
      </c>
      <c r="C1808" s="39">
        <f>IF(ISBLANK(B1809), "", GSPC[[#This Row],[Adj Close]]/B1809-1)</f>
        <v>2.9618889292196027E-2</v>
      </c>
      <c r="P1808" s="40">
        <v>32433</v>
      </c>
      <c r="Q1808" s="38">
        <v>7.2049000000000002E-2</v>
      </c>
      <c r="R1808" s="39">
        <f>IF(ISBLANK(Q1809),"",Long4[[#This Row],[Adj Close]]/Q1809-1)</f>
        <v>-2.7770655943433198E-2</v>
      </c>
      <c r="AE1808" s="32">
        <v>32433</v>
      </c>
      <c r="AF1808" s="47">
        <v>0.78834000000000004</v>
      </c>
      <c r="AG1808" s="36">
        <f>IF(ISBLANK(AF1809),"",Short0[[#This Row],[Adj Close]]/AF1809-1)</f>
        <v>-6.8495307876140776E-3</v>
      </c>
      <c r="AH1808" s="40">
        <v>32433</v>
      </c>
      <c r="AI1808" s="42">
        <v>0.19542200000000001</v>
      </c>
      <c r="AJ1808" s="39">
        <f>IF(ISBLANK(AH1809),"",Short1[[#This Row],[Adj Close]]/AH1809-1)</f>
        <v>-0.99999397329303641</v>
      </c>
      <c r="AN1808" s="40">
        <v>32433</v>
      </c>
      <c r="AO1808" s="42">
        <v>1.065212</v>
      </c>
      <c r="AP1808" s="39">
        <f>IF(ISBLANK(AO1809),"",Short3[[#This Row],[Adj Close]]/AO1809-1)</f>
        <v>-2.7025940811106985E-2</v>
      </c>
      <c r="AT1808" s="40">
        <v>32433</v>
      </c>
      <c r="AU1808" s="42">
        <v>13.175428</v>
      </c>
      <c r="AV1808" s="39">
        <f>IF(ISBLANK(AU1809),"",Short5[[#This Row],[Adj Close]]/AU1809-1)</f>
        <v>2.7950369437652611E-2</v>
      </c>
    </row>
    <row r="1809" spans="1:48" x14ac:dyDescent="0.25">
      <c r="A1809" s="40">
        <v>32426</v>
      </c>
      <c r="B1809" s="42">
        <v>275.5</v>
      </c>
      <c r="C1809" s="39">
        <f>IF(ISBLANK(B1810), "", GSPC[[#This Row],[Adj Close]]/B1810-1)</f>
        <v>-9.2423020653211729E-3</v>
      </c>
      <c r="P1809" s="40">
        <v>32426</v>
      </c>
      <c r="Q1809" s="38">
        <v>7.4107000000000006E-2</v>
      </c>
      <c r="R1809" s="39">
        <f>IF(ISBLANK(Q1810),"",Long4[[#This Row],[Adj Close]]/Q1810-1)</f>
        <v>-7.6927867668123873E-2</v>
      </c>
      <c r="AE1809" s="32">
        <v>32426</v>
      </c>
      <c r="AF1809" s="47">
        <v>0.79377699999999995</v>
      </c>
      <c r="AG1809" s="36">
        <f>IF(ISBLANK(AF1810),"",Short0[[#This Row],[Adj Close]]/AF1810-1)</f>
        <v>-1.3512707388305456E-2</v>
      </c>
      <c r="AH1809" s="40">
        <v>32426</v>
      </c>
      <c r="AI1809" s="42">
        <v>0.20125499999999999</v>
      </c>
      <c r="AJ1809" s="39">
        <f>IF(ISBLANK(AH1810),"",Short1[[#This Row],[Adj Close]]/AH1810-1)</f>
        <v>-0.99999379206638084</v>
      </c>
      <c r="AN1809" s="40">
        <v>32426</v>
      </c>
      <c r="AO1809" s="42">
        <v>1.0948</v>
      </c>
      <c r="AP1809" s="39">
        <f>IF(ISBLANK(AO1810),"",Short3[[#This Row],[Adj Close]]/AO1810-1)</f>
        <v>-2.6316491608783465E-2</v>
      </c>
      <c r="AT1809" s="40">
        <v>32426</v>
      </c>
      <c r="AU1809" s="42">
        <v>12.817183</v>
      </c>
      <c r="AV1809" s="39">
        <f>IF(ISBLANK(AU1810),"",Short5[[#This Row],[Adj Close]]/AU1810-1)</f>
        <v>3.1149573519835272E-3</v>
      </c>
    </row>
    <row r="1810" spans="1:48" x14ac:dyDescent="0.25">
      <c r="A1810" s="40">
        <v>32419</v>
      </c>
      <c r="B1810" s="42">
        <v>278.07000699999998</v>
      </c>
      <c r="C1810" s="39">
        <f>IF(ISBLANK(B1811), "", GSPC[[#This Row],[Adj Close]]/B1811-1)</f>
        <v>2.265456551572842E-2</v>
      </c>
      <c r="P1810" s="40">
        <v>32419</v>
      </c>
      <c r="Q1810" s="38">
        <v>8.0282999999999993E-2</v>
      </c>
      <c r="R1810" s="39">
        <f>IF(ISBLANK(Q1811),"",Long4[[#This Row],[Adj Close]]/Q1811-1)</f>
        <v>0.1470638662666095</v>
      </c>
      <c r="AE1810" s="32">
        <v>32419</v>
      </c>
      <c r="AF1810" s="47">
        <v>0.80464999999999998</v>
      </c>
      <c r="AG1810" s="36">
        <f>IF(ISBLANK(AF1811),"",Short0[[#This Row],[Adj Close]]/AF1811-1)</f>
        <v>-3.2679597131158311E-2</v>
      </c>
      <c r="AH1810" s="40">
        <v>32419</v>
      </c>
      <c r="AI1810" s="42">
        <v>0.210006</v>
      </c>
      <c r="AJ1810" s="39">
        <f>IF(ISBLANK(AH1811),"",Short1[[#This Row],[Adj Close]]/AH1811-1)</f>
        <v>-0.9999935207330618</v>
      </c>
      <c r="AN1810" s="40">
        <v>32419</v>
      </c>
      <c r="AO1810" s="42">
        <v>1.12439</v>
      </c>
      <c r="AP1810" s="39">
        <f>IF(ISBLANK(AO1811),"",Short3[[#This Row],[Adj Close]]/AO1811-1)</f>
        <v>-1.2986488574277755E-2</v>
      </c>
      <c r="AT1810" s="40">
        <v>32419</v>
      </c>
      <c r="AU1810" s="42">
        <v>12.777381999999999</v>
      </c>
      <c r="AV1810" s="39">
        <f>IF(ISBLANK(AU1811),"",Short5[[#This Row],[Adj Close]]/AU1811-1)</f>
        <v>7.3578647304458622E-2</v>
      </c>
    </row>
    <row r="1811" spans="1:48" x14ac:dyDescent="0.25">
      <c r="A1811" s="40">
        <v>32412</v>
      </c>
      <c r="B1811" s="42">
        <v>271.91000400000001</v>
      </c>
      <c r="C1811" s="39">
        <f>IF(ISBLANK(B1812), "", GSPC[[#This Row],[Adj Close]]/B1812-1)</f>
        <v>7.9700249121432698E-3</v>
      </c>
      <c r="P1811" s="40">
        <v>32412</v>
      </c>
      <c r="Q1811" s="38">
        <v>6.9989999999999997E-2</v>
      </c>
      <c r="R1811" s="39">
        <f>IF(ISBLANK(Q1812),"",Long4[[#This Row],[Adj Close]]/Q1812-1)</f>
        <v>0.13333117429885344</v>
      </c>
      <c r="AE1811" s="32">
        <v>32412</v>
      </c>
      <c r="AF1811" s="47">
        <v>0.83183399999999996</v>
      </c>
      <c r="AG1811" s="36">
        <f>IF(ISBLANK(AF1812),"",Short0[[#This Row],[Adj Close]]/AF1812-1)</f>
        <v>-3.1646564278554945E-2</v>
      </c>
      <c r="AH1811" s="40">
        <v>32412</v>
      </c>
      <c r="AI1811" s="42">
        <v>0.20417199999999999</v>
      </c>
      <c r="AJ1811" s="39">
        <f>IF(ISBLANK(AH1812),"",Short1[[#This Row],[Adj Close]]/AH1812-1)</f>
        <v>-0.99999369936738158</v>
      </c>
      <c r="AN1811" s="40">
        <v>32412</v>
      </c>
      <c r="AO1811" s="42">
        <v>1.139184</v>
      </c>
      <c r="AP1811" s="39">
        <f>IF(ISBLANK(AO1812),"",Short3[[#This Row],[Adj Close]]/AO1812-1)</f>
        <v>-9.41185264587584E-2</v>
      </c>
      <c r="AT1811" s="40">
        <v>32412</v>
      </c>
      <c r="AU1811" s="42">
        <v>11.901673000000001</v>
      </c>
      <c r="AV1811" s="39">
        <f>IF(ISBLANK(AU1812),"",Short5[[#This Row],[Adj Close]]/AU1812-1)</f>
        <v>-3.5483465242818979E-2</v>
      </c>
    </row>
    <row r="1812" spans="1:48" x14ac:dyDescent="0.25">
      <c r="A1812" s="40">
        <v>32405</v>
      </c>
      <c r="B1812" s="42">
        <v>269.76001000000002</v>
      </c>
      <c r="C1812" s="39">
        <f>IF(ISBLANK(B1813), "", GSPC[[#This Row],[Adj Close]]/B1813-1)</f>
        <v>-3.2883207823014571E-3</v>
      </c>
      <c r="P1812" s="40">
        <v>32405</v>
      </c>
      <c r="Q1812" s="38">
        <v>6.1755999999999998E-2</v>
      </c>
      <c r="R1812" s="39">
        <f>IF(ISBLANK(Q1813),"",Long4[[#This Row],[Adj Close]]/Q1813-1)</f>
        <v>-4.762198507186477E-2</v>
      </c>
      <c r="AE1812" s="32">
        <v>32405</v>
      </c>
      <c r="AF1812" s="47">
        <v>0.85901899999999998</v>
      </c>
      <c r="AG1812" s="36">
        <f>IF(ISBLANK(AF1813),"",Short0[[#This Row],[Adj Close]]/AF1813-1)</f>
        <v>0</v>
      </c>
      <c r="AH1812" s="40">
        <v>32405</v>
      </c>
      <c r="AI1812" s="42">
        <v>0.22458900000000001</v>
      </c>
      <c r="AJ1812" s="39">
        <f>IF(ISBLANK(AH1813),"",Short1[[#This Row],[Adj Close]]/AH1813-1)</f>
        <v>-0.99999306781282793</v>
      </c>
      <c r="AN1812" s="40">
        <v>32405</v>
      </c>
      <c r="AO1812" s="42">
        <v>1.2575419999999999</v>
      </c>
      <c r="AP1812" s="39">
        <f>IF(ISBLANK(AO1813),"",Short3[[#This Row],[Adj Close]]/AO1813-1)</f>
        <v>2.409703310878597E-2</v>
      </c>
      <c r="AT1812" s="40">
        <v>32405</v>
      </c>
      <c r="AU1812" s="42">
        <v>12.339522000000001</v>
      </c>
      <c r="AV1812" s="39">
        <f>IF(ISBLANK(AU1813),"",Short5[[#This Row],[Adj Close]]/AU1813-1)</f>
        <v>-7.185629913560454E-2</v>
      </c>
    </row>
    <row r="1813" spans="1:48" x14ac:dyDescent="0.25">
      <c r="A1813" s="40">
        <v>32398</v>
      </c>
      <c r="B1813" s="42">
        <v>270.64999399999999</v>
      </c>
      <c r="C1813" s="39">
        <f>IF(ISBLANK(B1814), "", GSPC[[#This Row],[Adj Close]]/B1814-1)</f>
        <v>1.4278211876453506E-2</v>
      </c>
      <c r="P1813" s="40">
        <v>32398</v>
      </c>
      <c r="Q1813" s="38">
        <v>6.4843999999999999E-2</v>
      </c>
      <c r="R1813" s="39">
        <f>IF(ISBLANK(Q1814),"",Long4[[#This Row],[Adj Close]]/Q1814-1)</f>
        <v>0.16667866138898879</v>
      </c>
      <c r="AE1813" s="32">
        <v>32398</v>
      </c>
      <c r="AF1813" s="47">
        <v>0.85901899999999998</v>
      </c>
      <c r="AG1813" s="36">
        <f>IF(ISBLANK(AF1814),"",Short0[[#This Row],[Adj Close]]/AF1814-1)</f>
        <v>3.9473716054492014E-2</v>
      </c>
      <c r="AH1813" s="40">
        <v>32398</v>
      </c>
      <c r="AI1813" s="42">
        <v>0.32375900000000002</v>
      </c>
      <c r="AJ1813" s="39">
        <f>IF(ISBLANK(AH1814),"",Short1[[#This Row],[Adj Close]]/AH1814-1)</f>
        <v>-0.99999000466178878</v>
      </c>
      <c r="AN1813" s="40">
        <v>32398</v>
      </c>
      <c r="AO1813" s="42">
        <v>1.2279519999999999</v>
      </c>
      <c r="AP1813" s="39">
        <f>IF(ISBLANK(AO1814),"",Short3[[#This Row],[Adj Close]]/AO1814-1)</f>
        <v>-1.1905078024730842E-2</v>
      </c>
      <c r="AT1813" s="40">
        <v>32398</v>
      </c>
      <c r="AU1813" s="42">
        <v>13.294840000000001</v>
      </c>
      <c r="AV1813" s="39">
        <f>IF(ISBLANK(AU1814),"",Short5[[#This Row],[Adj Close]]/AU1814-1)</f>
        <v>0</v>
      </c>
    </row>
    <row r="1814" spans="1:48" x14ac:dyDescent="0.25">
      <c r="A1814" s="40">
        <v>32391</v>
      </c>
      <c r="B1814" s="42">
        <v>266.83999599999999</v>
      </c>
      <c r="C1814" s="39">
        <f>IF(ISBLANK(B1815), "", GSPC[[#This Row],[Adj Close]]/B1815-1)</f>
        <v>8.9231129077651516E-3</v>
      </c>
      <c r="P1814" s="40">
        <v>32391</v>
      </c>
      <c r="Q1814" s="38">
        <v>5.5579999999999997E-2</v>
      </c>
      <c r="R1814" s="39">
        <f>IF(ISBLANK(Q1815),"",Long4[[#This Row],[Adj Close]]/Q1815-1)</f>
        <v>3.845147789693959E-2</v>
      </c>
      <c r="AE1814" s="32">
        <v>32391</v>
      </c>
      <c r="AF1814" s="47">
        <v>0.82639799999999997</v>
      </c>
      <c r="AG1814" s="36">
        <f>IF(ISBLANK(AF1815),"",Short0[[#This Row],[Adj Close]]/AF1815-1)</f>
        <v>1.3335000974834532E-2</v>
      </c>
      <c r="AH1814" s="40">
        <v>32391</v>
      </c>
      <c r="AI1814" s="42">
        <v>0.32667600000000002</v>
      </c>
      <c r="AJ1814" s="39">
        <f>IF(ISBLANK(AH1815),"",Short1[[#This Row],[Adj Close]]/AH1815-1)</f>
        <v>-0.9999899124258893</v>
      </c>
      <c r="AN1814" s="40">
        <v>32391</v>
      </c>
      <c r="AO1814" s="42">
        <v>1.242747</v>
      </c>
      <c r="AP1814" s="39">
        <f>IF(ISBLANK(AO1815),"",Short3[[#This Row],[Adj Close]]/AO1815-1)</f>
        <v>-1.1765014607861946E-2</v>
      </c>
      <c r="AT1814" s="40">
        <v>32391</v>
      </c>
      <c r="AU1814" s="42">
        <v>13.294840000000001</v>
      </c>
      <c r="AV1814" s="39">
        <f>IF(ISBLANK(AU1815),"",Short5[[#This Row],[Adj Close]]/AU1815-1)</f>
        <v>3.0674945552652044E-2</v>
      </c>
    </row>
    <row r="1815" spans="1:48" x14ac:dyDescent="0.25">
      <c r="A1815" s="40">
        <v>32384</v>
      </c>
      <c r="B1815" s="42">
        <v>264.48001099999999</v>
      </c>
      <c r="C1815" s="39">
        <f>IF(ISBLANK(B1816), "", GSPC[[#This Row],[Adj Close]]/B1816-1)</f>
        <v>1.8484358169248649E-2</v>
      </c>
      <c r="P1815" s="40">
        <v>32384</v>
      </c>
      <c r="Q1815" s="38">
        <v>5.3522E-2</v>
      </c>
      <c r="R1815" s="39">
        <f>IF(ISBLANK(Q1816),"",Long4[[#This Row],[Adj Close]]/Q1816-1)</f>
        <v>4.000932708936511E-2</v>
      </c>
      <c r="AE1815" s="32">
        <v>32384</v>
      </c>
      <c r="AF1815" s="47">
        <v>0.815523</v>
      </c>
      <c r="AG1815" s="36">
        <f>IF(ISBLANK(AF1816),"",Short0[[#This Row],[Adj Close]]/AF1816-1)</f>
        <v>0</v>
      </c>
      <c r="AH1815" s="40">
        <v>32384</v>
      </c>
      <c r="AI1815" s="42">
        <v>0.28000700000000001</v>
      </c>
      <c r="AJ1815" s="39">
        <f>IF(ISBLANK(AH1816),"",Short1[[#This Row],[Adj Close]]/AH1816-1)</f>
        <v>-0.9999913516693949</v>
      </c>
      <c r="AN1815" s="40">
        <v>32384</v>
      </c>
      <c r="AO1815" s="42">
        <v>1.2575419999999999</v>
      </c>
      <c r="AP1815" s="39">
        <f>IF(ISBLANK(AO1816),"",Short3[[#This Row],[Adj Close]]/AO1816-1)</f>
        <v>0</v>
      </c>
      <c r="AT1815" s="40">
        <v>32384</v>
      </c>
      <c r="AU1815" s="42">
        <v>12.899158999999999</v>
      </c>
      <c r="AV1815" s="39">
        <f>IF(ISBLANK(AU1816),"",Short5[[#This Row],[Adj Close]]/AU1816-1)</f>
        <v>1.2422527948411588E-2</v>
      </c>
    </row>
    <row r="1816" spans="1:48" x14ac:dyDescent="0.25">
      <c r="A1816" s="40">
        <v>32377</v>
      </c>
      <c r="B1816" s="42">
        <v>259.67999300000002</v>
      </c>
      <c r="C1816" s="39">
        <f>IF(ISBLANK(B1817), "", GSPC[[#This Row],[Adj Close]]/B1817-1)</f>
        <v>-2.151848376569454E-3</v>
      </c>
      <c r="P1816" s="40">
        <v>32377</v>
      </c>
      <c r="Q1816" s="38">
        <v>5.1463000000000002E-2</v>
      </c>
      <c r="R1816" s="39">
        <f>IF(ISBLANK(Q1817),"",Long4[[#This Row],[Adj Close]]/Q1817-1)</f>
        <v>-3.8470161802623193E-2</v>
      </c>
      <c r="AE1816" s="32">
        <v>32377</v>
      </c>
      <c r="AF1816" s="47">
        <v>0.815523</v>
      </c>
      <c r="AG1816" s="36">
        <f>IF(ISBLANK(AF1817),"",Short0[[#This Row],[Adj Close]]/AF1817-1)</f>
        <v>-6.6227343597740074E-3</v>
      </c>
      <c r="AH1816" s="40">
        <v>32377</v>
      </c>
      <c r="AI1816" s="42">
        <v>0.29167500000000002</v>
      </c>
      <c r="AJ1816" s="39">
        <f>IF(ISBLANK(AH1817),"",Short1[[#This Row],[Adj Close]]/AH1817-1)</f>
        <v>-0.99999098934198327</v>
      </c>
      <c r="AN1816" s="40">
        <v>32377</v>
      </c>
      <c r="AO1816" s="42">
        <v>1.2575419999999999</v>
      </c>
      <c r="AP1816" s="39">
        <f>IF(ISBLANK(AO1817),"",Short3[[#This Row],[Adj Close]]/AO1817-1)</f>
        <v>-4.4943495959657298E-2</v>
      </c>
      <c r="AT1816" s="40">
        <v>32377</v>
      </c>
      <c r="AU1816" s="42">
        <v>12.740885</v>
      </c>
      <c r="AV1816" s="39">
        <f>IF(ISBLANK(AU1817),"",Short5[[#This Row],[Adj Close]]/AU1817-1)</f>
        <v>4.5453900203504816E-2</v>
      </c>
    </row>
    <row r="1817" spans="1:48" x14ac:dyDescent="0.25">
      <c r="A1817" s="40">
        <v>32370</v>
      </c>
      <c r="B1817" s="42">
        <v>260.23998999999998</v>
      </c>
      <c r="C1817" s="39">
        <f>IF(ISBLANK(B1818), "", GSPC[[#This Row],[Adj Close]]/B1818-1)</f>
        <v>-8.79831691327293E-3</v>
      </c>
      <c r="P1817" s="40">
        <v>32370</v>
      </c>
      <c r="Q1817" s="38">
        <v>5.3522E-2</v>
      </c>
      <c r="R1817" s="39">
        <f>IF(ISBLANK(Q1818),"",Long4[[#This Row],[Adj Close]]/Q1818-1)</f>
        <v>0</v>
      </c>
      <c r="AE1817" s="32">
        <v>32370</v>
      </c>
      <c r="AF1817" s="47">
        <v>0.82096000000000002</v>
      </c>
      <c r="AG1817" s="36">
        <f>IF(ISBLANK(AF1818),"",Short0[[#This Row],[Adj Close]]/AF1818-1)</f>
        <v>-6.5803644248896287E-3</v>
      </c>
      <c r="AH1817" s="40">
        <v>32370</v>
      </c>
      <c r="AI1817" s="42">
        <v>0.31500899999999998</v>
      </c>
      <c r="AJ1817" s="39">
        <f>IF(ISBLANK(AH1818),"",Short1[[#This Row],[Adj Close]]/AH1818-1)</f>
        <v>-0.99999026638445143</v>
      </c>
      <c r="AN1817" s="40">
        <v>32370</v>
      </c>
      <c r="AO1817" s="42">
        <v>1.3167199999999999</v>
      </c>
      <c r="AP1817" s="39">
        <f>IF(ISBLANK(AO1818),"",Short3[[#This Row],[Adj Close]]/AO1818-1)</f>
        <v>3.4883053782134743E-2</v>
      </c>
      <c r="AT1817" s="40">
        <v>32370</v>
      </c>
      <c r="AU1817" s="42">
        <v>12.186940999999999</v>
      </c>
      <c r="AV1817" s="39">
        <f>IF(ISBLANK(AU1818),"",Short5[[#This Row],[Adj Close]]/AU1818-1)</f>
        <v>3.2574949756618565E-3</v>
      </c>
    </row>
    <row r="1818" spans="1:48" x14ac:dyDescent="0.25">
      <c r="A1818" s="40">
        <v>32363</v>
      </c>
      <c r="B1818" s="42">
        <v>262.54998799999998</v>
      </c>
      <c r="C1818" s="39">
        <f>IF(ISBLANK(B1819), "", GSPC[[#This Row],[Adj Close]]/B1819-1)</f>
        <v>-3.1716784769687312E-2</v>
      </c>
      <c r="P1818" s="40">
        <v>32363</v>
      </c>
      <c r="Q1818" s="38">
        <v>5.3522E-2</v>
      </c>
      <c r="R1818" s="39">
        <f>IF(ISBLANK(Q1819),"",Long4[[#This Row],[Adj Close]]/Q1819-1)</f>
        <v>0.23810405052164074</v>
      </c>
      <c r="AE1818" s="32">
        <v>32363</v>
      </c>
      <c r="AF1818" s="47">
        <v>0.82639799999999997</v>
      </c>
      <c r="AG1818" s="36">
        <f>IF(ISBLANK(AF1819),"",Short0[[#This Row],[Adj Close]]/AF1819-1)</f>
        <v>9.9208095028595622E-3</v>
      </c>
      <c r="AH1818" s="40">
        <v>32363</v>
      </c>
      <c r="AI1818" s="42">
        <v>0.28584100000000001</v>
      </c>
      <c r="AJ1818" s="39">
        <f>IF(ISBLANK(AH1819),"",Short1[[#This Row],[Adj Close]]/AH1819-1)</f>
        <v>-0.99999116574978364</v>
      </c>
      <c r="AN1818" s="40">
        <v>32363</v>
      </c>
      <c r="AO1818" s="42">
        <v>1.2723370000000001</v>
      </c>
      <c r="AP1818" s="39">
        <f>IF(ISBLANK(AO1819),"",Short3[[#This Row],[Adj Close]]/AO1819-1)</f>
        <v>-2.2727098160724823E-2</v>
      </c>
      <c r="AT1818" s="40">
        <v>32363</v>
      </c>
      <c r="AU1818" s="42">
        <v>12.147371</v>
      </c>
      <c r="AV1818" s="39">
        <f>IF(ISBLANK(AU1819),"",Short5[[#This Row],[Adj Close]]/AU1819-1)</f>
        <v>-2.229339606604841E-2</v>
      </c>
    </row>
    <row r="1819" spans="1:48" x14ac:dyDescent="0.25">
      <c r="A1819" s="40">
        <v>32356</v>
      </c>
      <c r="B1819" s="42">
        <v>271.14999399999999</v>
      </c>
      <c r="C1819" s="39">
        <f>IF(ISBLANK(B1820), "", GSPC[[#This Row],[Adj Close]]/B1820-1)</f>
        <v>-3.1982759914015446E-3</v>
      </c>
      <c r="P1819" s="40">
        <v>32356</v>
      </c>
      <c r="Q1819" s="38">
        <v>4.3228999999999997E-2</v>
      </c>
      <c r="R1819" s="39">
        <f>IF(ISBLANK(Q1820),"",Long4[[#This Row],[Adj Close]]/Q1820-1)</f>
        <v>0</v>
      </c>
      <c r="AE1819" s="32">
        <v>32356</v>
      </c>
      <c r="AF1819" s="47">
        <v>0.81828000000000001</v>
      </c>
      <c r="AG1819" s="36">
        <f>IF(ISBLANK(AF1820),"",Short0[[#This Row],[Adj Close]]/AF1820-1)</f>
        <v>2.7210508609045503E-2</v>
      </c>
      <c r="AH1819" s="40">
        <v>32356</v>
      </c>
      <c r="AI1819" s="42">
        <v>0.212923</v>
      </c>
      <c r="AJ1819" s="39">
        <f>IF(ISBLANK(AH1820),"",Short1[[#This Row],[Adj Close]]/AH1820-1)</f>
        <v>-0.99999341794182195</v>
      </c>
      <c r="AN1819" s="40">
        <v>32356</v>
      </c>
      <c r="AO1819" s="42">
        <v>1.3019259999999999</v>
      </c>
      <c r="AP1819" s="39">
        <f>IF(ISBLANK(AO1820),"",Short3[[#This Row],[Adj Close]]/AO1820-1)</f>
        <v>-4.3477941435775769E-2</v>
      </c>
      <c r="AT1819" s="40">
        <v>32356</v>
      </c>
      <c r="AU1819" s="42">
        <v>12.424352000000001</v>
      </c>
      <c r="AV1819" s="39">
        <f>IF(ISBLANK(AU1820),"",Short5[[#This Row],[Adj Close]]/AU1820-1)</f>
        <v>5.0167401610875961E-2</v>
      </c>
    </row>
    <row r="1820" spans="1:48" x14ac:dyDescent="0.25">
      <c r="A1820" s="40">
        <v>32349</v>
      </c>
      <c r="B1820" s="42">
        <v>272.01998900000001</v>
      </c>
      <c r="C1820" s="39">
        <f>IF(ISBLANK(B1821), "", GSPC[[#This Row],[Adj Close]]/B1821-1)</f>
        <v>3.2333924098671751E-2</v>
      </c>
      <c r="P1820" s="40">
        <v>32349</v>
      </c>
      <c r="Q1820" s="38">
        <v>4.3228999999999997E-2</v>
      </c>
      <c r="R1820" s="39">
        <f>IF(ISBLANK(Q1821),"",Long4[[#This Row],[Adj Close]]/Q1821-1)</f>
        <v>-0.19231344120174887</v>
      </c>
      <c r="AE1820" s="32">
        <v>32349</v>
      </c>
      <c r="AF1820" s="47">
        <v>0.79660399999999998</v>
      </c>
      <c r="AG1820" s="36">
        <f>IF(ISBLANK(AF1821),"",Short0[[#This Row],[Adj Close]]/AF1821-1)</f>
        <v>2.7972957452766511E-2</v>
      </c>
      <c r="AH1820" s="40">
        <v>32349</v>
      </c>
      <c r="AI1820" s="42">
        <v>0.18958900000000001</v>
      </c>
      <c r="AJ1820" s="39">
        <f>IF(ISBLANK(AH1821),"",Short1[[#This Row],[Adj Close]]/AH1821-1)</f>
        <v>-0.99999413799393977</v>
      </c>
      <c r="AN1820" s="40">
        <v>32349</v>
      </c>
      <c r="AO1820" s="42">
        <v>1.3611040000000001</v>
      </c>
      <c r="AP1820" s="39">
        <f>IF(ISBLANK(AO1821),"",Short3[[#This Row],[Adj Close]]/AO1821-1)</f>
        <v>3.3708001701197032E-2</v>
      </c>
      <c r="AT1820" s="40">
        <v>32349</v>
      </c>
      <c r="AU1820" s="42">
        <v>11.830830000000001</v>
      </c>
      <c r="AV1820" s="39">
        <f>IF(ISBLANK(AU1821),"",Short5[[#This Row],[Adj Close]]/AU1821-1)</f>
        <v>-3.3328301205217681E-3</v>
      </c>
    </row>
    <row r="1821" spans="1:48" x14ac:dyDescent="0.25">
      <c r="A1821" s="40">
        <v>32342</v>
      </c>
      <c r="B1821" s="42">
        <v>263.5</v>
      </c>
      <c r="C1821" s="39">
        <f>IF(ISBLANK(B1822), "", GSPC[[#This Row],[Adj Close]]/B1822-1)</f>
        <v>-3.1428003591751574E-2</v>
      </c>
      <c r="P1821" s="40">
        <v>32342</v>
      </c>
      <c r="Q1821" s="38">
        <v>5.3522E-2</v>
      </c>
      <c r="R1821" s="39">
        <f>IF(ISBLANK(Q1822),"",Long4[[#This Row],[Adj Close]]/Q1822-1)</f>
        <v>-3.7027707808564236E-2</v>
      </c>
      <c r="AE1821" s="32">
        <v>32342</v>
      </c>
      <c r="AF1821" s="47">
        <v>0.77492700000000003</v>
      </c>
      <c r="AG1821" s="36">
        <f>IF(ISBLANK(AF1822),"",Short0[[#This Row],[Adj Close]]/AF1822-1)</f>
        <v>-1.3794183001046068E-2</v>
      </c>
      <c r="AH1821" s="40">
        <v>32342</v>
      </c>
      <c r="AI1821" s="42">
        <v>0.18958900000000001</v>
      </c>
      <c r="AJ1821" s="39">
        <f>IF(ISBLANK(AH1822),"",Short1[[#This Row],[Adj Close]]/AH1822-1)</f>
        <v>-0.99999413672491111</v>
      </c>
      <c r="AN1821" s="40">
        <v>32342</v>
      </c>
      <c r="AO1821" s="42">
        <v>1.3167199999999999</v>
      </c>
      <c r="AP1821" s="39">
        <f>IF(ISBLANK(AO1822),"",Short3[[#This Row],[Adj Close]]/AO1822-1)</f>
        <v>-6.3158134398870858E-2</v>
      </c>
      <c r="AT1821" s="40">
        <v>32342</v>
      </c>
      <c r="AU1821" s="42">
        <v>11.870392000000001</v>
      </c>
      <c r="AV1821" s="39">
        <f>IF(ISBLANK(AU1822),"",Short5[[#This Row],[Adj Close]]/AU1822-1)</f>
        <v>-9.909963788340781E-2</v>
      </c>
    </row>
    <row r="1822" spans="1:48" x14ac:dyDescent="0.25">
      <c r="A1822" s="40">
        <v>32335</v>
      </c>
      <c r="B1822" s="42">
        <v>272.04998799999998</v>
      </c>
      <c r="C1822" s="39">
        <f>IF(ISBLANK(B1823), "", GSPC[[#This Row],[Adj Close]]/B1823-1)</f>
        <v>7.5179582353066543E-3</v>
      </c>
      <c r="P1822" s="40">
        <v>32335</v>
      </c>
      <c r="Q1822" s="38">
        <v>5.5579999999999997E-2</v>
      </c>
      <c r="R1822" s="39">
        <f>IF(ISBLANK(Q1823),"",Long4[[#This Row],[Adj Close]]/Q1823-1)</f>
        <v>3.845147789693959E-2</v>
      </c>
      <c r="AE1822" s="32">
        <v>32335</v>
      </c>
      <c r="AF1822" s="47">
        <v>0.78576599999999996</v>
      </c>
      <c r="AG1822" s="36">
        <f>IF(ISBLANK(AF1823),"",Short0[[#This Row],[Adj Close]]/AF1823-1)</f>
        <v>-2.6845271858536024E-2</v>
      </c>
      <c r="AH1822" s="40">
        <v>32335</v>
      </c>
      <c r="AI1822" s="42">
        <v>0.183755</v>
      </c>
      <c r="AJ1822" s="39">
        <f>IF(ISBLANK(AH1823),"",Short1[[#This Row],[Adj Close]]/AH1823-1)</f>
        <v>-0.99999431591808963</v>
      </c>
      <c r="AN1822" s="40">
        <v>32335</v>
      </c>
      <c r="AO1822" s="42">
        <v>1.4054880000000001</v>
      </c>
      <c r="AP1822" s="39">
        <f>IF(ISBLANK(AO1823),"",Short3[[#This Row],[Adj Close]]/AO1823-1)</f>
        <v>-3.0612357504662513E-2</v>
      </c>
      <c r="AT1822" s="40">
        <v>32335</v>
      </c>
      <c r="AU1822" s="42">
        <v>13.176143</v>
      </c>
      <c r="AV1822" s="39">
        <f>IF(ISBLANK(AU1823),"",Short5[[#This Row],[Adj Close]]/AU1823-1)</f>
        <v>9.0908325062186712E-3</v>
      </c>
    </row>
    <row r="1823" spans="1:48" x14ac:dyDescent="0.25">
      <c r="A1823" s="40">
        <v>32328</v>
      </c>
      <c r="B1823" s="42">
        <v>270.01998900000001</v>
      </c>
      <c r="C1823" s="39">
        <f>IF(ISBLANK(B1824), "", GSPC[[#This Row],[Adj Close]]/B1824-1)</f>
        <v>-6.4758628540577678E-3</v>
      </c>
      <c r="P1823" s="40">
        <v>32328</v>
      </c>
      <c r="Q1823" s="38">
        <v>5.3522E-2</v>
      </c>
      <c r="R1823" s="39">
        <f>IF(ISBLANK(Q1824),"",Long4[[#This Row],[Adj Close]]/Q1824-1)</f>
        <v>8.3331646594474229E-2</v>
      </c>
      <c r="AE1823" s="32">
        <v>32328</v>
      </c>
      <c r="AF1823" s="47">
        <v>0.80744199999999999</v>
      </c>
      <c r="AG1823" s="36">
        <f>IF(ISBLANK(AF1824),"",Short0[[#This Row],[Adj Close]]/AF1824-1)</f>
        <v>-3.870917048035849E-2</v>
      </c>
      <c r="AH1823" s="40">
        <v>32328</v>
      </c>
      <c r="AI1823" s="42">
        <v>0.180838</v>
      </c>
      <c r="AJ1823" s="39">
        <f>IF(ISBLANK(AH1824),"",Short1[[#This Row],[Adj Close]]/AH1824-1)</f>
        <v>-0.99999440493796599</v>
      </c>
      <c r="AN1823" s="40">
        <v>32328</v>
      </c>
      <c r="AO1823" s="42">
        <v>1.449872</v>
      </c>
      <c r="AP1823" s="39">
        <f>IF(ISBLANK(AO1824),"",Short3[[#This Row],[Adj Close]]/AO1824-1)</f>
        <v>-5.4089337079905042E-2</v>
      </c>
      <c r="AT1823" s="40">
        <v>32328</v>
      </c>
      <c r="AU1823" s="42">
        <v>13.05744</v>
      </c>
      <c r="AV1823" s="39">
        <f>IF(ISBLANK(AU1824),"",Short5[[#This Row],[Adj Close]]/AU1824-1)</f>
        <v>3.7736426372987353E-2</v>
      </c>
    </row>
    <row r="1824" spans="1:48" x14ac:dyDescent="0.25">
      <c r="A1824" s="40">
        <v>32321</v>
      </c>
      <c r="B1824" s="42">
        <v>271.77999899999998</v>
      </c>
      <c r="C1824" s="39">
        <f>IF(ISBLANK(B1825), "", GSPC[[#This Row],[Adj Close]]/B1825-1)</f>
        <v>-7.3051355369462279E-3</v>
      </c>
      <c r="P1824" s="40">
        <v>32321</v>
      </c>
      <c r="Q1824" s="38">
        <v>4.9404999999999998E-2</v>
      </c>
      <c r="R1824" s="39">
        <f>IF(ISBLANK(Q1825),"",Long4[[#This Row],[Adj Close]]/Q1825-1)</f>
        <v>0</v>
      </c>
      <c r="AE1824" s="32">
        <v>32321</v>
      </c>
      <c r="AF1824" s="47">
        <v>0.83995600000000004</v>
      </c>
      <c r="AG1824" s="36">
        <f>IF(ISBLANK(AF1825),"",Short0[[#This Row],[Adj Close]]/AF1825-1)</f>
        <v>-9.3567118935619309E-2</v>
      </c>
      <c r="AH1824" s="40">
        <v>32321</v>
      </c>
      <c r="AI1824" s="42">
        <v>0.180838</v>
      </c>
      <c r="AJ1824" s="39">
        <f>IF(ISBLANK(AH1825),"",Short1[[#This Row],[Adj Close]]/AH1825-1)</f>
        <v>-0.99999440372593917</v>
      </c>
      <c r="AN1824" s="40">
        <v>32321</v>
      </c>
      <c r="AO1824" s="42">
        <v>1.5327789999999999</v>
      </c>
      <c r="AP1824" s="39">
        <f>IF(ISBLANK(AO1825),"",Short3[[#This Row],[Adj Close]]/AO1825-1)</f>
        <v>9.7098954638188406E-3</v>
      </c>
      <c r="AT1824" s="40">
        <v>32321</v>
      </c>
      <c r="AU1824" s="42">
        <v>12.582617000000001</v>
      </c>
      <c r="AV1824" s="39">
        <f>IF(ISBLANK(AU1825),"",Short5[[#This Row],[Adj Close]]/AU1825-1)</f>
        <v>-3.9275092171850323E-2</v>
      </c>
    </row>
    <row r="1825" spans="1:48" x14ac:dyDescent="0.25">
      <c r="A1825" s="40">
        <v>32314</v>
      </c>
      <c r="B1825" s="42">
        <v>273.77999899999998</v>
      </c>
      <c r="C1825" s="39">
        <f>IF(ISBLANK(B1826), "", GSPC[[#This Row],[Adj Close]]/B1826-1)</f>
        <v>1.1452660263663983E-2</v>
      </c>
      <c r="P1825" s="40">
        <v>32314</v>
      </c>
      <c r="Q1825" s="38">
        <v>4.9404999999999998E-2</v>
      </c>
      <c r="R1825" s="39">
        <f>IF(ISBLANK(Q1826),"",Long4[[#This Row],[Adj Close]]/Q1826-1)</f>
        <v>0</v>
      </c>
      <c r="AE1825" s="32">
        <v>32314</v>
      </c>
      <c r="AF1825" s="47">
        <v>0.92666099999999996</v>
      </c>
      <c r="AG1825" s="36">
        <f>IF(ISBLANK(AF1826),"",Short0[[#This Row],[Adj Close]]/AF1826-1)</f>
        <v>0.10322564515284127</v>
      </c>
      <c r="AH1825" s="40">
        <v>32314</v>
      </c>
      <c r="AI1825" s="42">
        <v>0.180838</v>
      </c>
      <c r="AJ1825" s="39">
        <f>IF(ISBLANK(AH1826),"",Short1[[#This Row],[Adj Close]]/AH1826-1)</f>
        <v>-0.99999440251338723</v>
      </c>
      <c r="AN1825" s="40">
        <v>32314</v>
      </c>
      <c r="AO1825" s="42">
        <v>1.5180389999999999</v>
      </c>
      <c r="AP1825" s="39">
        <f>IF(ISBLANK(AO1826),"",Short3[[#This Row],[Adj Close]]/AO1826-1)</f>
        <v>9.5743744026978383E-2</v>
      </c>
      <c r="AT1825" s="40">
        <v>32314</v>
      </c>
      <c r="AU1825" s="42">
        <v>13.097003000000001</v>
      </c>
      <c r="AV1825" s="39">
        <f>IF(ISBLANK(AU1826),"",Short5[[#This Row],[Adj Close]]/AU1826-1)</f>
        <v>0.11827575698764226</v>
      </c>
    </row>
    <row r="1826" spans="1:48" x14ac:dyDescent="0.25">
      <c r="A1826" s="40">
        <v>32307</v>
      </c>
      <c r="B1826" s="42">
        <v>270.67999300000002</v>
      </c>
      <c r="C1826" s="39">
        <f>IF(ISBLANK(B1827), "", GSPC[[#This Row],[Adj Close]]/B1827-1)</f>
        <v>-2.1382326130563456E-3</v>
      </c>
      <c r="P1826" s="40">
        <v>32307</v>
      </c>
      <c r="Q1826" s="38">
        <v>4.9404999999999998E-2</v>
      </c>
      <c r="R1826" s="39">
        <f>IF(ISBLANK(Q1827),"",Long4[[#This Row],[Adj Close]]/Q1827-1)</f>
        <v>4.3488362269251901E-2</v>
      </c>
      <c r="AE1826" s="32">
        <v>32307</v>
      </c>
      <c r="AF1826" s="47">
        <v>0.83995600000000004</v>
      </c>
      <c r="AG1826" s="36">
        <f>IF(ISBLANK(AF1827),"",Short0[[#This Row],[Adj Close]]/AF1827-1)</f>
        <v>1.973657853172095E-2</v>
      </c>
      <c r="AH1826" s="40">
        <v>32307</v>
      </c>
      <c r="AI1826" s="42">
        <v>0.18958900000000001</v>
      </c>
      <c r="AJ1826" s="39">
        <f>IF(ISBLANK(AH1827),"",Short1[[#This Row],[Adj Close]]/AH1827-1)</f>
        <v>-0.99999413037151708</v>
      </c>
      <c r="AN1826" s="40">
        <v>32307</v>
      </c>
      <c r="AO1826" s="42">
        <v>1.3853960000000001</v>
      </c>
      <c r="AP1826" s="39">
        <f>IF(ISBLANK(AO1827),"",Short3[[#This Row],[Adj Close]]/AO1827-1)</f>
        <v>-1.0526135355615862E-2</v>
      </c>
      <c r="AT1826" s="40">
        <v>32307</v>
      </c>
      <c r="AU1826" s="42">
        <v>11.711783</v>
      </c>
      <c r="AV1826" s="39">
        <f>IF(ISBLANK(AU1827),"",Short5[[#This Row],[Adj Close]]/AU1827-1)</f>
        <v>9.1574976522128537E-2</v>
      </c>
    </row>
    <row r="1827" spans="1:48" x14ac:dyDescent="0.25">
      <c r="A1827" s="40">
        <v>32300</v>
      </c>
      <c r="B1827" s="42">
        <v>271.26001000000002</v>
      </c>
      <c r="C1827" s="39">
        <f>IF(ISBLANK(B1828), "", GSPC[[#This Row],[Adj Close]]/B1828-1)</f>
        <v>1.8052159066894724E-2</v>
      </c>
      <c r="P1827" s="40">
        <v>32300</v>
      </c>
      <c r="Q1827" s="38">
        <v>4.7345999999999999E-2</v>
      </c>
      <c r="R1827" s="39">
        <f>IF(ISBLANK(Q1828),"",Long4[[#This Row],[Adj Close]]/Q1828-1)</f>
        <v>4.5442501324854279E-2</v>
      </c>
      <c r="AE1827" s="32">
        <v>32300</v>
      </c>
      <c r="AF1827" s="47">
        <v>0.82369899999999996</v>
      </c>
      <c r="AG1827" s="36">
        <f>IF(ISBLANK(AF1828),"",Short0[[#This Row],[Adj Close]]/AF1828-1)</f>
        <v>0.10948892328124638</v>
      </c>
      <c r="AH1827" s="40">
        <v>32300</v>
      </c>
      <c r="AI1827" s="42">
        <v>0.19833899999999999</v>
      </c>
      <c r="AJ1827" s="39">
        <f>IF(ISBLANK(AH1828),"",Short1[[#This Row],[Adj Close]]/AH1828-1)</f>
        <v>-0.99999385814263153</v>
      </c>
      <c r="AN1827" s="40">
        <v>32300</v>
      </c>
      <c r="AO1827" s="42">
        <v>1.400134</v>
      </c>
      <c r="AP1827" s="39">
        <f>IF(ISBLANK(AO1828),"",Short3[[#This Row],[Adj Close]]/AO1828-1)</f>
        <v>-1.0416489972237764E-2</v>
      </c>
      <c r="AT1827" s="40">
        <v>32300</v>
      </c>
      <c r="AU1827" s="42">
        <v>10.729252000000001</v>
      </c>
      <c r="AV1827" s="39">
        <f>IF(ISBLANK(AU1828),"",Short5[[#This Row],[Adj Close]]/AU1828-1)</f>
        <v>9.2000038268466033E-2</v>
      </c>
    </row>
    <row r="1828" spans="1:48" x14ac:dyDescent="0.25">
      <c r="A1828" s="40">
        <v>32293</v>
      </c>
      <c r="B1828" s="42">
        <v>266.45001200000002</v>
      </c>
      <c r="C1828" s="39">
        <f>IF(ISBLANK(B1829), "", GSPC[[#This Row],[Adj Close]]/B1829-1)</f>
        <v>5.141667627982538E-2</v>
      </c>
      <c r="P1828" s="40">
        <v>32293</v>
      </c>
      <c r="Q1828" s="38">
        <v>4.5288000000000002E-2</v>
      </c>
      <c r="R1828" s="39">
        <f>IF(ISBLANK(Q1829),"",Long4[[#This Row],[Adj Close]]/Q1829-1)</f>
        <v>0</v>
      </c>
      <c r="AE1828" s="32">
        <v>32293</v>
      </c>
      <c r="AF1828" s="47">
        <v>0.74241299999999999</v>
      </c>
      <c r="AG1828" s="36">
        <f>IF(ISBLANK(AF1829),"",Short0[[#This Row],[Adj Close]]/AF1829-1)</f>
        <v>4.5800881533851978E-2</v>
      </c>
      <c r="AH1828" s="40">
        <v>32293</v>
      </c>
      <c r="AI1828" s="42">
        <v>0.186672</v>
      </c>
      <c r="AJ1828" s="39">
        <f>IF(ISBLANK(AH1829),"",Short1[[#This Row],[Adj Close]]/AH1829-1)</f>
        <v>-0.9999942181750604</v>
      </c>
      <c r="AN1828" s="40">
        <v>32293</v>
      </c>
      <c r="AO1828" s="42">
        <v>1.4148719999999999</v>
      </c>
      <c r="AP1828" s="39">
        <f>IF(ISBLANK(AO1829),"",Short3[[#This Row],[Adj Close]]/AO1829-1)</f>
        <v>2.127622715815547E-2</v>
      </c>
      <c r="AT1828" s="40">
        <v>32293</v>
      </c>
      <c r="AU1828" s="42">
        <v>9.8253219999999999</v>
      </c>
      <c r="AV1828" s="39">
        <f>IF(ISBLANK(AU1829),"",Short5[[#This Row],[Adj Close]]/AU1829-1)</f>
        <v>9.6491186954938968E-2</v>
      </c>
    </row>
    <row r="1829" spans="1:48" x14ac:dyDescent="0.25">
      <c r="A1829" s="40">
        <v>32286</v>
      </c>
      <c r="B1829" s="42">
        <v>253.41999799999999</v>
      </c>
      <c r="C1829" s="39">
        <f>IF(ISBLANK(B1830), "", GSPC[[#This Row],[Adj Close]]/B1830-1)</f>
        <v>1.5808789569065063E-3</v>
      </c>
      <c r="P1829" s="40">
        <v>32286</v>
      </c>
      <c r="Q1829" s="38">
        <v>4.5288000000000002E-2</v>
      </c>
      <c r="R1829" s="39">
        <f>IF(ISBLANK(Q1830),"",Long4[[#This Row],[Adj Close]]/Q1830-1)</f>
        <v>-8.3331646594474118E-2</v>
      </c>
      <c r="AE1829" s="32">
        <v>32286</v>
      </c>
      <c r="AF1829" s="47">
        <v>0.70989899999999995</v>
      </c>
      <c r="AG1829" s="36">
        <f>IF(ISBLANK(AF1830),"",Short0[[#This Row],[Adj Close]]/AF1830-1)</f>
        <v>-2.23877513922629E-2</v>
      </c>
      <c r="AH1829" s="40">
        <v>32286</v>
      </c>
      <c r="AI1829" s="42">
        <v>0.16625499999999999</v>
      </c>
      <c r="AJ1829" s="39">
        <f>IF(ISBLANK(AH1830),"",Short1[[#This Row],[Adj Close]]/AH1830-1)</f>
        <v>-0.99999484943771488</v>
      </c>
      <c r="AN1829" s="40">
        <v>32286</v>
      </c>
      <c r="AO1829" s="42">
        <v>1.3853960000000001</v>
      </c>
      <c r="AP1829" s="39">
        <f>IF(ISBLANK(AO1830),"",Short3[[#This Row],[Adj Close]]/AO1830-1)</f>
        <v>2.1738745648710811E-2</v>
      </c>
      <c r="AT1829" s="40">
        <v>32286</v>
      </c>
      <c r="AU1829" s="42">
        <v>8.9606940000000002</v>
      </c>
      <c r="AV1829" s="39">
        <f>IF(ISBLANK(AU1830),"",Short5[[#This Row],[Adj Close]]/AU1830-1)</f>
        <v>-1.7241793425527785E-2</v>
      </c>
    </row>
    <row r="1830" spans="1:48" x14ac:dyDescent="0.25">
      <c r="A1830" s="40">
        <v>32279</v>
      </c>
      <c r="B1830" s="42">
        <v>253.020004</v>
      </c>
      <c r="C1830" s="39">
        <f>IF(ISBLANK(B1831), "", GSPC[[#This Row],[Adj Close]]/B1831-1)</f>
        <v>-1.4642865544991168E-2</v>
      </c>
      <c r="P1830" s="40">
        <v>32279</v>
      </c>
      <c r="Q1830" s="38">
        <v>4.9404999999999998E-2</v>
      </c>
      <c r="R1830" s="39">
        <f>IF(ISBLANK(Q1831),"",Long4[[#This Row],[Adj Close]]/Q1831-1)</f>
        <v>-3.9989895653187779E-2</v>
      </c>
      <c r="AE1830" s="32">
        <v>32279</v>
      </c>
      <c r="AF1830" s="47">
        <v>0.72615600000000002</v>
      </c>
      <c r="AG1830" s="36">
        <f>IF(ISBLANK(AF1831),"",Short0[[#This Row],[Adj Close]]/AF1831-1)</f>
        <v>7.5186926715293811E-3</v>
      </c>
      <c r="AH1830" s="40">
        <v>32279</v>
      </c>
      <c r="AI1830" s="42">
        <v>0.16333800000000001</v>
      </c>
      <c r="AJ1830" s="39">
        <f>IF(ISBLANK(AH1831),"",Short1[[#This Row],[Adj Close]]/AH1831-1)</f>
        <v>-0.99999493870847789</v>
      </c>
      <c r="AN1830" s="40">
        <v>32279</v>
      </c>
      <c r="AO1830" s="42">
        <v>1.35592</v>
      </c>
      <c r="AP1830" s="39">
        <f>IF(ISBLANK(AO1831),"",Short3[[#This Row],[Adj Close]]/AO1831-1)</f>
        <v>-2.1276227158155581E-2</v>
      </c>
      <c r="AT1830" s="40">
        <v>32279</v>
      </c>
      <c r="AU1830" s="42">
        <v>9.1179030000000001</v>
      </c>
      <c r="AV1830" s="39">
        <f>IF(ISBLANK(AU1831),"",Short5[[#This Row],[Adj Close]]/AU1831-1)</f>
        <v>0</v>
      </c>
    </row>
    <row r="1831" spans="1:48" x14ac:dyDescent="0.25">
      <c r="A1831" s="40">
        <v>32272</v>
      </c>
      <c r="B1831" s="42">
        <v>256.77999899999998</v>
      </c>
      <c r="C1831" s="39">
        <f>IF(ISBLANK(B1832), "", GSPC[[#This Row],[Adj Close]]/B1832-1)</f>
        <v>-2.7187042492398117E-3</v>
      </c>
      <c r="P1831" s="40">
        <v>32272</v>
      </c>
      <c r="Q1831" s="38">
        <v>5.1463000000000002E-2</v>
      </c>
      <c r="R1831" s="39">
        <f>IF(ISBLANK(Q1832),"",Long4[[#This Row],[Adj Close]]/Q1832-1)</f>
        <v>-0.13792987922341149</v>
      </c>
      <c r="AE1831" s="32">
        <v>32272</v>
      </c>
      <c r="AF1831" s="47">
        <v>0.72073699999999996</v>
      </c>
      <c r="AG1831" s="36">
        <f>IF(ISBLANK(AF1832),"",Short0[[#This Row],[Adj Close]]/AF1832-1)</f>
        <v>-4.3163624294722869E-2</v>
      </c>
      <c r="AH1831" s="40">
        <v>32272</v>
      </c>
      <c r="AI1831" s="42">
        <v>0.19833899999999999</v>
      </c>
      <c r="AJ1831" s="39">
        <f>IF(ISBLANK(AH1832),"",Short1[[#This Row],[Adj Close]]/AH1832-1)</f>
        <v>-0.9999938528126453</v>
      </c>
      <c r="AN1831" s="40">
        <v>32272</v>
      </c>
      <c r="AO1831" s="42">
        <v>1.3853960000000001</v>
      </c>
      <c r="AP1831" s="39">
        <f>IF(ISBLANK(AO1832),"",Short3[[#This Row],[Adj Close]]/AO1832-1)</f>
        <v>3.2967213224762482E-2</v>
      </c>
      <c r="AT1831" s="40">
        <v>32272</v>
      </c>
      <c r="AU1831" s="42">
        <v>9.1179030000000001</v>
      </c>
      <c r="AV1831" s="39">
        <f>IF(ISBLANK(AU1832),"",Short5[[#This Row],[Adj Close]]/AU1832-1)</f>
        <v>0</v>
      </c>
    </row>
    <row r="1832" spans="1:48" x14ac:dyDescent="0.25">
      <c r="A1832" s="40">
        <v>32265</v>
      </c>
      <c r="B1832" s="42">
        <v>257.48001099999999</v>
      </c>
      <c r="C1832" s="39">
        <f>IF(ISBLANK(B1833), "", GSPC[[#This Row],[Adj Close]]/B1833-1)</f>
        <v>-1.4732239664482227E-2</v>
      </c>
      <c r="P1832" s="40">
        <v>32265</v>
      </c>
      <c r="Q1832" s="38">
        <v>5.9697E-2</v>
      </c>
      <c r="R1832" s="39">
        <f>IF(ISBLANK(Q1833),"",Long4[[#This Row],[Adj Close]]/Q1833-1)</f>
        <v>-3.334088995401252E-2</v>
      </c>
      <c r="AE1832" s="32">
        <v>32265</v>
      </c>
      <c r="AF1832" s="47">
        <v>0.75324999999999998</v>
      </c>
      <c r="AG1832" s="36">
        <f>IF(ISBLANK(AF1833),"",Short0[[#This Row],[Adj Close]]/AF1833-1)</f>
        <v>-6.3995029512270873E-2</v>
      </c>
      <c r="AH1832" s="40">
        <v>32265</v>
      </c>
      <c r="AI1832" s="42">
        <v>0.207089</v>
      </c>
      <c r="AJ1832" s="39">
        <f>IF(ISBLANK(AH1833),"",Short1[[#This Row],[Adj Close]]/AH1833-1)</f>
        <v>-0.99999358022816043</v>
      </c>
      <c r="AN1832" s="40">
        <v>32265</v>
      </c>
      <c r="AO1832" s="42">
        <v>1.341181</v>
      </c>
      <c r="AP1832" s="39">
        <f>IF(ISBLANK(AO1833),"",Short3[[#This Row],[Adj Close]]/AO1833-1)</f>
        <v>8.3333535269823455E-2</v>
      </c>
      <c r="AT1832" s="40">
        <v>32265</v>
      </c>
      <c r="AU1832" s="42">
        <v>9.1179030000000001</v>
      </c>
      <c r="AV1832" s="39">
        <f>IF(ISBLANK(AU1833),"",Short5[[#This Row],[Adj Close]]/AU1833-1)</f>
        <v>-1.6948916810222925E-2</v>
      </c>
    </row>
    <row r="1833" spans="1:48" x14ac:dyDescent="0.25">
      <c r="A1833" s="40">
        <v>32258</v>
      </c>
      <c r="B1833" s="42">
        <v>261.32998700000002</v>
      </c>
      <c r="C1833" s="39">
        <f>IF(ISBLANK(B1834), "", GSPC[[#This Row],[Adj Close]]/B1834-1)</f>
        <v>4.574352008090754E-3</v>
      </c>
      <c r="P1833" s="40">
        <v>32258</v>
      </c>
      <c r="Q1833" s="38">
        <v>6.1755999999999998E-2</v>
      </c>
      <c r="R1833" s="39">
        <f>IF(ISBLANK(Q1834),"",Long4[[#This Row],[Adj Close]]/Q1834-1)</f>
        <v>0.11111910759265919</v>
      </c>
      <c r="AE1833" s="32">
        <v>32258</v>
      </c>
      <c r="AF1833" s="47">
        <v>0.80474999999999997</v>
      </c>
      <c r="AG1833" s="36">
        <f>IF(ISBLANK(AF1834),"",Short0[[#This Row],[Adj Close]]/AF1834-1)</f>
        <v>4.1957987632453841E-2</v>
      </c>
      <c r="AH1833" s="40">
        <v>32258</v>
      </c>
      <c r="AI1833" s="42">
        <v>0.20125499999999999</v>
      </c>
      <c r="AJ1833" s="39">
        <f>IF(ISBLANK(AH1834),"",Short1[[#This Row],[Adj Close]]/AH1834-1)</f>
        <v>-0.99999375972838056</v>
      </c>
      <c r="AN1833" s="40">
        <v>32258</v>
      </c>
      <c r="AO1833" s="42">
        <v>1.238013</v>
      </c>
      <c r="AP1833" s="39">
        <f>IF(ISBLANK(AO1834),"",Short3[[#This Row],[Adj Close]]/AO1834-1)</f>
        <v>5.0000000000000044E-2</v>
      </c>
      <c r="AT1833" s="40">
        <v>32258</v>
      </c>
      <c r="AU1833" s="42">
        <v>9.2751059999999992</v>
      </c>
      <c r="AV1833" s="39">
        <f>IF(ISBLANK(AU1834),"",Short5[[#This Row],[Adj Close]]/AU1834-1)</f>
        <v>-8.4036164897548504E-3</v>
      </c>
    </row>
    <row r="1834" spans="1:48" x14ac:dyDescent="0.25">
      <c r="A1834" s="40">
        <v>32251</v>
      </c>
      <c r="B1834" s="42">
        <v>260.14001500000001</v>
      </c>
      <c r="C1834" s="39">
        <f>IF(ISBLANK(B1835), "", GSPC[[#This Row],[Adj Close]]/B1835-1)</f>
        <v>1.4244370622813474E-3</v>
      </c>
      <c r="P1834" s="40">
        <v>32251</v>
      </c>
      <c r="Q1834" s="38">
        <v>5.5579999999999997E-2</v>
      </c>
      <c r="R1834" s="39">
        <f>IF(ISBLANK(Q1835),"",Long4[[#This Row],[Adj Close]]/Q1835-1)</f>
        <v>3.845147789693959E-2</v>
      </c>
      <c r="AE1834" s="32">
        <v>32251</v>
      </c>
      <c r="AF1834" s="47">
        <v>0.77234400000000003</v>
      </c>
      <c r="AG1834" s="36">
        <f>IF(ISBLANK(AF1835),"",Short0[[#This Row],[Adj Close]]/AF1835-1)</f>
        <v>7.0422443388882261E-3</v>
      </c>
      <c r="AH1834" s="40">
        <v>32251</v>
      </c>
      <c r="AI1834" s="42">
        <v>0.20125499999999999</v>
      </c>
      <c r="AJ1834" s="39">
        <f>IF(ISBLANK(AH1835),"",Short1[[#This Row],[Adj Close]]/AH1835-1)</f>
        <v>-0.9999937583736509</v>
      </c>
      <c r="AN1834" s="40">
        <v>32251</v>
      </c>
      <c r="AO1834" s="42">
        <v>1.17906</v>
      </c>
      <c r="AP1834" s="39">
        <f>IF(ISBLANK(AO1835),"",Short3[[#This Row],[Adj Close]]/AO1835-1)</f>
        <v>1.2658010412927023E-2</v>
      </c>
      <c r="AT1834" s="40">
        <v>32251</v>
      </c>
      <c r="AU1834" s="42">
        <v>9.3537110000000006</v>
      </c>
      <c r="AV1834" s="39">
        <f>IF(ISBLANK(AU1835),"",Short5[[#This Row],[Adj Close]]/AU1835-1)</f>
        <v>8.4748357592896451E-3</v>
      </c>
    </row>
    <row r="1835" spans="1:48" x14ac:dyDescent="0.25">
      <c r="A1835" s="40">
        <v>32244</v>
      </c>
      <c r="B1835" s="42">
        <v>259.76998900000001</v>
      </c>
      <c r="C1835" s="39">
        <f>IF(ISBLANK(B1836), "", GSPC[[#This Row],[Adj Close]]/B1836-1)</f>
        <v>-3.5853484211017306E-2</v>
      </c>
      <c r="P1835" s="40">
        <v>32244</v>
      </c>
      <c r="Q1835" s="38">
        <v>5.3522E-2</v>
      </c>
      <c r="R1835" s="39">
        <f>IF(ISBLANK(Q1836),"",Long4[[#This Row],[Adj Close]]/Q1836-1)</f>
        <v>0</v>
      </c>
      <c r="AE1835" s="32">
        <v>32244</v>
      </c>
      <c r="AF1835" s="47">
        <v>0.76694300000000004</v>
      </c>
      <c r="AG1835" s="36">
        <f>IF(ISBLANK(AF1836),"",Short0[[#This Row],[Adj Close]]/AF1836-1)</f>
        <v>-6.5789393546280994E-2</v>
      </c>
      <c r="AH1835" s="40">
        <v>32244</v>
      </c>
      <c r="AI1835" s="42">
        <v>0.18958900000000001</v>
      </c>
      <c r="AJ1835" s="39">
        <f>IF(ISBLANK(AH1836),"",Short1[[#This Row],[Adj Close]]/AH1836-1)</f>
        <v>-0.99999411890064216</v>
      </c>
      <c r="AN1835" s="40">
        <v>32244</v>
      </c>
      <c r="AO1835" s="42">
        <v>1.1643220000000001</v>
      </c>
      <c r="AP1835" s="39">
        <f>IF(ISBLANK(AO1836),"",Short3[[#This Row],[Adj Close]]/AO1836-1)</f>
        <v>1.2821170807153504E-2</v>
      </c>
      <c r="AT1835" s="40">
        <v>32244</v>
      </c>
      <c r="AU1835" s="42">
        <v>9.2751059999999992</v>
      </c>
      <c r="AV1835" s="39">
        <f>IF(ISBLANK(AU1836),"",Short5[[#This Row],[Adj Close]]/AU1836-1)</f>
        <v>-7.8124822957262419E-2</v>
      </c>
    </row>
    <row r="1836" spans="1:48" x14ac:dyDescent="0.25">
      <c r="A1836" s="40">
        <v>32237</v>
      </c>
      <c r="B1836" s="42">
        <v>269.42999300000002</v>
      </c>
      <c r="C1836" s="39">
        <f>IF(ISBLANK(B1837), "", GSPC[[#This Row],[Adj Close]]/B1837-1)</f>
        <v>4.0712184284125597E-2</v>
      </c>
      <c r="P1836" s="40">
        <v>32237</v>
      </c>
      <c r="Q1836" s="38">
        <v>5.3522E-2</v>
      </c>
      <c r="R1836" s="39">
        <f>IF(ISBLANK(Q1837),"",Long4[[#This Row],[Adj Close]]/Q1837-1)</f>
        <v>-7.142733218827535E-2</v>
      </c>
      <c r="AE1836" s="32">
        <v>32237</v>
      </c>
      <c r="AF1836" s="47">
        <v>0.82095300000000004</v>
      </c>
      <c r="AG1836" s="36">
        <f>IF(ISBLANK(AF1837),"",Short0[[#This Row],[Adj Close]]/AF1837-1)</f>
        <v>4.1095838294990639E-2</v>
      </c>
      <c r="AH1836" s="40">
        <v>32237</v>
      </c>
      <c r="AI1836" s="42">
        <v>0.20417199999999999</v>
      </c>
      <c r="AJ1836" s="39">
        <f>IF(ISBLANK(AH1837),"",Short1[[#This Row],[Adj Close]]/AH1837-1)</f>
        <v>-0.99999366515668631</v>
      </c>
      <c r="AN1836" s="40">
        <v>32237</v>
      </c>
      <c r="AO1836" s="42">
        <v>1.149583</v>
      </c>
      <c r="AP1836" s="39">
        <f>IF(ISBLANK(AO1837),"",Short3[[#This Row],[Adj Close]]/AO1837-1)</f>
        <v>0</v>
      </c>
      <c r="AT1836" s="40">
        <v>32237</v>
      </c>
      <c r="AU1836" s="42">
        <v>10.06113</v>
      </c>
      <c r="AV1836" s="39">
        <f>IF(ISBLANK(AU1837),"",Short5[[#This Row],[Adj Close]]/AU1837-1)</f>
        <v>6.2239841176027211E-2</v>
      </c>
    </row>
    <row r="1837" spans="1:48" x14ac:dyDescent="0.25">
      <c r="A1837" s="40">
        <v>32230</v>
      </c>
      <c r="B1837" s="42">
        <v>258.89001500000001</v>
      </c>
      <c r="C1837" s="39">
        <f>IF(ISBLANK(B1838), "", GSPC[[#This Row],[Adj Close]]/B1838-1)</f>
        <v>1.4699817620213995E-3</v>
      </c>
      <c r="P1837" s="40">
        <v>32230</v>
      </c>
      <c r="Q1837" s="38">
        <v>5.7639000000000003E-2</v>
      </c>
      <c r="R1837" s="39">
        <f>IF(ISBLANK(Q1838),"",Long4[[#This Row],[Adj Close]]/Q1838-1)</f>
        <v>0.12000854983191811</v>
      </c>
      <c r="AE1837" s="32">
        <v>32230</v>
      </c>
      <c r="AF1837" s="47">
        <v>0.788547</v>
      </c>
      <c r="AG1837" s="36">
        <f>IF(ISBLANK(AF1838),"",Short0[[#This Row],[Adj Close]]/AF1838-1)</f>
        <v>1.3887567406325463E-2</v>
      </c>
      <c r="AH1837" s="40">
        <v>32230</v>
      </c>
      <c r="AI1837" s="42">
        <v>0.21875600000000001</v>
      </c>
      <c r="AJ1837" s="39">
        <f>IF(ISBLANK(AH1838),"",Short1[[#This Row],[Adj Close]]/AH1838-1)</f>
        <v>-0.99999321118455764</v>
      </c>
      <c r="AN1837" s="40">
        <v>32230</v>
      </c>
      <c r="AO1837" s="42">
        <v>1.149583</v>
      </c>
      <c r="AP1837" s="39">
        <f>IF(ISBLANK(AO1838),"",Short3[[#This Row],[Adj Close]]/AO1838-1)</f>
        <v>-2.5000424066629279E-2</v>
      </c>
      <c r="AT1837" s="40">
        <v>32230</v>
      </c>
      <c r="AU1837" s="42">
        <v>9.4716179999999994</v>
      </c>
      <c r="AV1837" s="39">
        <f>IF(ISBLANK(AU1838),"",Short5[[#This Row],[Adj Close]]/AU1838-1)</f>
        <v>6.1674666537538947E-2</v>
      </c>
    </row>
    <row r="1838" spans="1:48" x14ac:dyDescent="0.25">
      <c r="A1838" s="40">
        <v>32223</v>
      </c>
      <c r="B1838" s="42">
        <v>258.51001000000002</v>
      </c>
      <c r="C1838" s="39">
        <f>IF(ISBLANK(B1839), "", GSPC[[#This Row],[Adj Close]]/B1839-1)</f>
        <v>-4.6510715670380565E-2</v>
      </c>
      <c r="P1838" s="40">
        <v>32223</v>
      </c>
      <c r="Q1838" s="38">
        <v>5.1463000000000002E-2</v>
      </c>
      <c r="R1838" s="39">
        <f>IF(ISBLANK(Q1839),"",Long4[[#This Row],[Adj Close]]/Q1839-1)</f>
        <v>-7.407340770061166E-2</v>
      </c>
      <c r="AE1838" s="32">
        <v>32223</v>
      </c>
      <c r="AF1838" s="47">
        <v>0.77774600000000005</v>
      </c>
      <c r="AG1838" s="36">
        <f>IF(ISBLANK(AF1839),"",Short0[[#This Row],[Adj Close]]/AF1839-1)</f>
        <v>-4.6356332888644713E-2</v>
      </c>
      <c r="AH1838" s="40">
        <v>32223</v>
      </c>
      <c r="AI1838" s="42">
        <v>0.210006</v>
      </c>
      <c r="AJ1838" s="39">
        <f>IF(ISBLANK(AH1839),"",Short1[[#This Row],[Adj Close]]/AH1839-1)</f>
        <v>-0.99999348131363297</v>
      </c>
      <c r="AN1838" s="40">
        <v>32223</v>
      </c>
      <c r="AO1838" s="42">
        <v>1.17906</v>
      </c>
      <c r="AP1838" s="39">
        <f>IF(ISBLANK(AO1839),"",Short3[[#This Row],[Adj Close]]/AO1839-1)</f>
        <v>-2.4390647534994758E-2</v>
      </c>
      <c r="AT1838" s="40">
        <v>32223</v>
      </c>
      <c r="AU1838" s="42">
        <v>8.9213939999999994</v>
      </c>
      <c r="AV1838" s="39">
        <f>IF(ISBLANK(AU1839),"",Short5[[#This Row],[Adj Close]]/AU1839-1)</f>
        <v>-8.0971479748786046E-2</v>
      </c>
    </row>
    <row r="1839" spans="1:48" x14ac:dyDescent="0.25">
      <c r="A1839" s="40">
        <v>32216</v>
      </c>
      <c r="B1839" s="42">
        <v>271.11999500000002</v>
      </c>
      <c r="C1839" s="39">
        <f>IF(ISBLANK(B1840), "", GSPC[[#This Row],[Adj Close]]/B1840-1)</f>
        <v>2.3326009486480004E-2</v>
      </c>
      <c r="P1839" s="40">
        <v>32216</v>
      </c>
      <c r="Q1839" s="38">
        <v>5.5579999999999997E-2</v>
      </c>
      <c r="R1839" s="39">
        <f>IF(ISBLANK(Q1840),"",Long4[[#This Row],[Adj Close]]/Q1840-1)</f>
        <v>0.12498734945855694</v>
      </c>
      <c r="AE1839" s="32">
        <v>32216</v>
      </c>
      <c r="AF1839" s="47">
        <v>0.81555200000000005</v>
      </c>
      <c r="AG1839" s="36">
        <f>IF(ISBLANK(AF1840),"",Short0[[#This Row],[Adj Close]]/AF1840-1)</f>
        <v>2.7209556281322822E-2</v>
      </c>
      <c r="AH1839" s="40">
        <v>32216</v>
      </c>
      <c r="AI1839" s="42">
        <v>0.210006</v>
      </c>
      <c r="AJ1839" s="39">
        <f>IF(ISBLANK(AH1840),"",Short1[[#This Row],[Adj Close]]/AH1840-1)</f>
        <v>-0.99999347989692322</v>
      </c>
      <c r="AN1839" s="40">
        <v>32216</v>
      </c>
      <c r="AO1839" s="42">
        <v>1.208537</v>
      </c>
      <c r="AP1839" s="39">
        <f>IF(ISBLANK(AO1840),"",Short3[[#This Row],[Adj Close]]/AO1840-1)</f>
        <v>-2.3809119936543555E-2</v>
      </c>
      <c r="AT1839" s="40">
        <v>32216</v>
      </c>
      <c r="AU1839" s="42">
        <v>9.7074180000000005</v>
      </c>
      <c r="AV1839" s="39">
        <f>IF(ISBLANK(AU1840),"",Short5[[#This Row],[Adj Close]]/AU1840-1)</f>
        <v>6.9797566031560176E-2</v>
      </c>
    </row>
    <row r="1840" spans="1:48" x14ac:dyDescent="0.25">
      <c r="A1840" s="40">
        <v>32209</v>
      </c>
      <c r="B1840" s="42">
        <v>264.94000199999999</v>
      </c>
      <c r="C1840" s="39">
        <f>IF(ISBLANK(B1841), "", GSPC[[#This Row],[Adj Close]]/B1841-1)</f>
        <v>-8.8289790720079697E-3</v>
      </c>
      <c r="P1840" s="40">
        <v>32209</v>
      </c>
      <c r="Q1840" s="38">
        <v>4.9404999999999998E-2</v>
      </c>
      <c r="R1840" s="39">
        <f>IF(ISBLANK(Q1841),"",Long4[[#This Row],[Adj Close]]/Q1841-1)</f>
        <v>9.0907083554142343E-2</v>
      </c>
      <c r="AE1840" s="32">
        <v>32209</v>
      </c>
      <c r="AF1840" s="47">
        <v>0.79394900000000002</v>
      </c>
      <c r="AG1840" s="36">
        <f>IF(ISBLANK(AF1841),"",Short0[[#This Row],[Adj Close]]/AF1841-1)</f>
        <v>1.3793068223462379E-2</v>
      </c>
      <c r="AH1840" s="40">
        <v>32209</v>
      </c>
      <c r="AI1840" s="42">
        <v>0.19250600000000001</v>
      </c>
      <c r="AJ1840" s="39">
        <f>IF(ISBLANK(AH1841),"",Short1[[#This Row],[Adj Close]]/AH1841-1)</f>
        <v>-0.99999402192410414</v>
      </c>
      <c r="AN1840" s="40">
        <v>32209</v>
      </c>
      <c r="AO1840" s="42">
        <v>1.238013</v>
      </c>
      <c r="AP1840" s="39">
        <f>IF(ISBLANK(AO1841),"",Short3[[#This Row],[Adj Close]]/AO1841-1)</f>
        <v>-2.3255428646718035E-2</v>
      </c>
      <c r="AT1840" s="40">
        <v>32209</v>
      </c>
      <c r="AU1840" s="42">
        <v>9.0740700000000007</v>
      </c>
      <c r="AV1840" s="39">
        <f>IF(ISBLANK(AU1841),"",Short5[[#This Row],[Adj Close]]/AU1841-1)</f>
        <v>-6.4516521455128317E-2</v>
      </c>
    </row>
    <row r="1841" spans="1:48" x14ac:dyDescent="0.25">
      <c r="A1841" s="40">
        <v>32202</v>
      </c>
      <c r="B1841" s="42">
        <v>267.29998799999998</v>
      </c>
      <c r="C1841" s="39">
        <f>IF(ISBLANK(B1842), "", GSPC[[#This Row],[Adj Close]]/B1842-1)</f>
        <v>1.8440894482847137E-2</v>
      </c>
      <c r="P1841" s="40">
        <v>32202</v>
      </c>
      <c r="Q1841" s="38">
        <v>4.5288000000000002E-2</v>
      </c>
      <c r="R1841" s="39">
        <f>IF(ISBLANK(Q1842),"",Long4[[#This Row],[Adj Close]]/Q1842-1)</f>
        <v>0</v>
      </c>
      <c r="AE1841" s="32">
        <v>32202</v>
      </c>
      <c r="AF1841" s="47">
        <v>0.78314700000000004</v>
      </c>
      <c r="AG1841" s="36">
        <f>IF(ISBLANK(AF1842),"",Short0[[#This Row],[Adj Close]]/AF1842-1)</f>
        <v>-1.3605407904034084E-2</v>
      </c>
      <c r="AH1841" s="40">
        <v>32202</v>
      </c>
      <c r="AI1841" s="42">
        <v>0.18958900000000001</v>
      </c>
      <c r="AJ1841" s="39">
        <f>IF(ISBLANK(AH1842),"",Short1[[#This Row],[Adj Close]]/AH1842-1)</f>
        <v>-0.99999411122845161</v>
      </c>
      <c r="AN1841" s="40">
        <v>32202</v>
      </c>
      <c r="AO1841" s="42">
        <v>1.2674890000000001</v>
      </c>
      <c r="AP1841" s="39">
        <f>IF(ISBLANK(AO1842),"",Short3[[#This Row],[Adj Close]]/AO1842-1)</f>
        <v>8.8606931759427354E-2</v>
      </c>
      <c r="AT1841" s="40">
        <v>32202</v>
      </c>
      <c r="AU1841" s="42">
        <v>9.6998719999999992</v>
      </c>
      <c r="AV1841" s="39">
        <f>IF(ISBLANK(AU1842),"",Short5[[#This Row],[Adj Close]]/AU1842-1)</f>
        <v>9.7345316954842387E-2</v>
      </c>
    </row>
    <row r="1842" spans="1:48" x14ac:dyDescent="0.25">
      <c r="A1842" s="40">
        <v>32195</v>
      </c>
      <c r="B1842" s="42">
        <v>262.459991</v>
      </c>
      <c r="C1842" s="39">
        <f>IF(ISBLANK(B1843), "", GSPC[[#This Row],[Adj Close]]/B1843-1)</f>
        <v>3.2491343937044448E-3</v>
      </c>
      <c r="P1842" s="40">
        <v>32195</v>
      </c>
      <c r="Q1842" s="38">
        <v>4.5288000000000002E-2</v>
      </c>
      <c r="R1842" s="39">
        <f>IF(ISBLANK(Q1843),"",Long4[[#This Row],[Adj Close]]/Q1843-1)</f>
        <v>4.7630063152050761E-2</v>
      </c>
      <c r="AE1842" s="32">
        <v>32195</v>
      </c>
      <c r="AF1842" s="47">
        <v>0.79394900000000002</v>
      </c>
      <c r="AG1842" s="36">
        <f>IF(ISBLANK(AF1843),"",Short0[[#This Row],[Adj Close]]/AF1843-1)</f>
        <v>0</v>
      </c>
      <c r="AH1842" s="40">
        <v>32195</v>
      </c>
      <c r="AI1842" s="42">
        <v>0.16333800000000001</v>
      </c>
      <c r="AJ1842" s="39">
        <f>IF(ISBLANK(AH1843),"",Short1[[#This Row],[Adj Close]]/AH1843-1)</f>
        <v>-0.99999492550018643</v>
      </c>
      <c r="AN1842" s="40">
        <v>32195</v>
      </c>
      <c r="AO1842" s="42">
        <v>1.1643220000000001</v>
      </c>
      <c r="AP1842" s="39">
        <f>IF(ISBLANK(AO1843),"",Short3[[#This Row],[Adj Close]]/AO1843-1)</f>
        <v>0.16176495533331159</v>
      </c>
      <c r="AT1842" s="40">
        <v>32195</v>
      </c>
      <c r="AU1842" s="42">
        <v>8.8393979999999992</v>
      </c>
      <c r="AV1842" s="39">
        <f>IF(ISBLANK(AU1843),"",Short5[[#This Row],[Adj Close]]/AU1843-1)</f>
        <v>-8.7720675372723322E-3</v>
      </c>
    </row>
    <row r="1843" spans="1:48" x14ac:dyDescent="0.25">
      <c r="A1843" s="40">
        <v>32188</v>
      </c>
      <c r="B1843" s="42">
        <v>261.60998499999999</v>
      </c>
      <c r="C1843" s="39">
        <f>IF(ISBLANK(B1844), "", GSPC[[#This Row],[Adj Close]]/B1844-1)</f>
        <v>1.5448433500593328E-2</v>
      </c>
      <c r="P1843" s="40">
        <v>32188</v>
      </c>
      <c r="Q1843" s="38">
        <v>4.3228999999999997E-2</v>
      </c>
      <c r="R1843" s="39">
        <f>IF(ISBLANK(Q1844),"",Long4[[#This Row],[Adj Close]]/Q1844-1)</f>
        <v>-4.5464582229288175E-2</v>
      </c>
      <c r="AE1843" s="32">
        <v>32188</v>
      </c>
      <c r="AF1843" s="47">
        <v>0.79394900000000002</v>
      </c>
      <c r="AG1843" s="36">
        <f>IF(ISBLANK(AF1844),"",Short0[[#This Row],[Adj Close]]/AF1844-1)</f>
        <v>6.85057453772564E-3</v>
      </c>
      <c r="AH1843" s="40">
        <v>32188</v>
      </c>
      <c r="AI1843" s="42">
        <v>0.16333800000000001</v>
      </c>
      <c r="AJ1843" s="39">
        <f>IF(ISBLANK(AH1844),"",Short1[[#This Row],[Adj Close]]/AH1844-1)</f>
        <v>-0.99999492439638293</v>
      </c>
      <c r="AN1843" s="40">
        <v>32188</v>
      </c>
      <c r="AO1843" s="42">
        <v>1.0022009999999999</v>
      </c>
      <c r="AP1843" s="39">
        <f>IF(ISBLANK(AO1844),"",Short3[[#This Row],[Adj Close]]/AO1844-1)</f>
        <v>1.4925116181568221E-2</v>
      </c>
      <c r="AT1843" s="40">
        <v>32188</v>
      </c>
      <c r="AU1843" s="42">
        <v>8.917624</v>
      </c>
      <c r="AV1843" s="39">
        <f>IF(ISBLANK(AU1844),"",Short5[[#This Row],[Adj Close]]/AU1844-1)</f>
        <v>0.11764674181209034</v>
      </c>
    </row>
    <row r="1844" spans="1:48" x14ac:dyDescent="0.25">
      <c r="A1844" s="40">
        <v>32181</v>
      </c>
      <c r="B1844" s="42">
        <v>257.63000499999998</v>
      </c>
      <c r="C1844" s="39">
        <f>IF(ISBLANK(B1845), "", GSPC[[#This Row],[Adj Close]]/B1845-1)</f>
        <v>2.6577931996949689E-2</v>
      </c>
      <c r="P1844" s="40">
        <v>32181</v>
      </c>
      <c r="Q1844" s="38">
        <v>4.5288000000000002E-2</v>
      </c>
      <c r="R1844" s="39">
        <f>IF(ISBLANK(Q1845),"",Long4[[#This Row],[Adj Close]]/Q1845-1)</f>
        <v>0.15790550214767851</v>
      </c>
      <c r="AE1844" s="32">
        <v>32181</v>
      </c>
      <c r="AF1844" s="47">
        <v>0.788547</v>
      </c>
      <c r="AG1844" s="36">
        <f>IF(ISBLANK(AF1845),"",Short0[[#This Row],[Adj Close]]/AF1845-1)</f>
        <v>-6.6931956947718141E-2</v>
      </c>
      <c r="AH1844" s="40">
        <v>32181</v>
      </c>
      <c r="AI1844" s="42">
        <v>0.16042100000000001</v>
      </c>
      <c r="AJ1844" s="39">
        <f>IF(ISBLANK(AH1845),"",Short1[[#This Row],[Adj Close]]/AH1845-1)</f>
        <v>-0.99999501395536772</v>
      </c>
      <c r="AN1844" s="40">
        <v>32181</v>
      </c>
      <c r="AO1844" s="42">
        <v>0.98746299999999998</v>
      </c>
      <c r="AP1844" s="39">
        <f>IF(ISBLANK(AO1845),"",Short3[[#This Row],[Adj Close]]/AO1845-1)</f>
        <v>-1.4705632901982679E-2</v>
      </c>
      <c r="AT1844" s="40">
        <v>32181</v>
      </c>
      <c r="AU1844" s="42">
        <v>7.9789289999999999</v>
      </c>
      <c r="AV1844" s="39">
        <f>IF(ISBLANK(AU1845),"",Short5[[#This Row],[Adj Close]]/AU1845-1)</f>
        <v>3.0302979434432276E-2</v>
      </c>
    </row>
    <row r="1845" spans="1:48" x14ac:dyDescent="0.25">
      <c r="A1845" s="40">
        <v>32174</v>
      </c>
      <c r="B1845" s="42">
        <v>250.96000699999999</v>
      </c>
      <c r="C1845" s="39">
        <f>IF(ISBLANK(B1846), "", GSPC[[#This Row],[Adj Close]]/B1846-1)</f>
        <v>-2.3767844686758743E-2</v>
      </c>
      <c r="P1845" s="40">
        <v>32174</v>
      </c>
      <c r="Q1845" s="38">
        <v>3.9112000000000001E-2</v>
      </c>
      <c r="R1845" s="39">
        <f>IF(ISBLANK(Q1846),"",Long4[[#This Row],[Adj Close]]/Q1846-1)</f>
        <v>5.5540562422410567E-2</v>
      </c>
      <c r="AE1845" s="32">
        <v>32174</v>
      </c>
      <c r="AF1845" s="47">
        <v>0.84511199999999997</v>
      </c>
      <c r="AG1845" s="36">
        <f>IF(ISBLANK(AF1846),"",Short0[[#This Row],[Adj Close]]/AF1846-1)</f>
        <v>9.7901661833941223E-2</v>
      </c>
      <c r="AH1845" s="40">
        <v>32174</v>
      </c>
      <c r="AI1845" s="42">
        <v>0.16333800000000001</v>
      </c>
      <c r="AJ1845" s="39">
        <f>IF(ISBLANK(AH1846),"",Short1[[#This Row],[Adj Close]]/AH1846-1)</f>
        <v>-0.99999492218733488</v>
      </c>
      <c r="AN1845" s="40">
        <v>32174</v>
      </c>
      <c r="AO1845" s="42">
        <v>1.0022009999999999</v>
      </c>
      <c r="AP1845" s="39">
        <f>IF(ISBLANK(AO1846),"",Short3[[#This Row],[Adj Close]]/AO1846-1)</f>
        <v>-1.4492511350238435E-2</v>
      </c>
      <c r="AT1845" s="40">
        <v>32174</v>
      </c>
      <c r="AU1845" s="42">
        <v>7.7442549999999999</v>
      </c>
      <c r="AV1845" s="39">
        <f>IF(ISBLANK(AU1846),"",Short5[[#This Row],[Adj Close]]/AU1846-1)</f>
        <v>1.0204898915004756E-2</v>
      </c>
    </row>
    <row r="1846" spans="1:48" x14ac:dyDescent="0.25">
      <c r="A1846" s="40">
        <v>32167</v>
      </c>
      <c r="B1846" s="42">
        <v>257.07000699999998</v>
      </c>
      <c r="C1846" s="39">
        <f>IF(ISBLANK(B1847), "", GSPC[[#This Row],[Adj Close]]/B1847-1)</f>
        <v>4.2880352941176314E-2</v>
      </c>
      <c r="P1846" s="40">
        <v>32167</v>
      </c>
      <c r="Q1846" s="38">
        <v>3.7053999999999997E-2</v>
      </c>
      <c r="R1846" s="39">
        <f>IF(ISBLANK(Q1847),"",Long4[[#This Row],[Adj Close]]/Q1847-1)</f>
        <v>-9.9997571105875593E-2</v>
      </c>
      <c r="AE1846" s="32">
        <v>32167</v>
      </c>
      <c r="AF1846" s="47">
        <v>0.76975199999999999</v>
      </c>
      <c r="AG1846" s="36">
        <f>IF(ISBLANK(AF1847),"",Short0[[#This Row],[Adj Close]]/AF1847-1)</f>
        <v>2.877763224719998E-2</v>
      </c>
      <c r="AH1846" s="40">
        <v>32167</v>
      </c>
      <c r="AI1846" s="42">
        <v>0.16042100000000001</v>
      </c>
      <c r="AJ1846" s="39">
        <f>IF(ISBLANK(AH1847),"",Short1[[#This Row],[Adj Close]]/AH1847-1)</f>
        <v>-0.99999501178482586</v>
      </c>
      <c r="AN1846" s="40">
        <v>32167</v>
      </c>
      <c r="AO1846" s="42">
        <v>1.016939</v>
      </c>
      <c r="AP1846" s="39">
        <f>IF(ISBLANK(AO1847),"",Short3[[#This Row],[Adj Close]]/AO1847-1)</f>
        <v>-2.8169485176067655E-2</v>
      </c>
      <c r="AT1846" s="40">
        <v>32167</v>
      </c>
      <c r="AU1846" s="42">
        <v>7.6660240000000002</v>
      </c>
      <c r="AV1846" s="39" t="str">
        <f>IF(ISBLANK(AU1847),"",Short5[[#This Row],[Adj Close]]/AU1847-1)</f>
        <v/>
      </c>
    </row>
    <row r="1847" spans="1:48" x14ac:dyDescent="0.25">
      <c r="A1847" s="40">
        <v>32160</v>
      </c>
      <c r="B1847" s="42">
        <v>246.5</v>
      </c>
      <c r="C1847" s="39">
        <f>IF(ISBLANK(B1848), "", GSPC[[#This Row],[Adj Close]]/B1848-1)</f>
        <v>-2.2019452227501124E-2</v>
      </c>
      <c r="P1847" s="40">
        <v>32160</v>
      </c>
      <c r="Q1847" s="38">
        <v>4.1170999999999999E-2</v>
      </c>
      <c r="R1847" s="39">
        <f>IF(ISBLANK(Q1848),"",Long4[[#This Row],[Adj Close]]/Q1848-1)</f>
        <v>0.25003036191401495</v>
      </c>
      <c r="AE1847" s="32">
        <v>32160</v>
      </c>
      <c r="AF1847" s="47">
        <v>0.74822</v>
      </c>
      <c r="AG1847" s="36">
        <f>IF(ISBLANK(AF1848),"",Short0[[#This Row],[Adj Close]]/AF1848-1)</f>
        <v>1.4598876675697703E-2</v>
      </c>
      <c r="AH1847" s="40">
        <v>32160</v>
      </c>
      <c r="AI1847" s="42">
        <v>0.16625499999999999</v>
      </c>
      <c r="AJ1847" s="39">
        <f>IF(ISBLANK(AH1848),"",Short1[[#This Row],[Adj Close]]/AH1848-1)</f>
        <v>-0.99999482925387984</v>
      </c>
      <c r="AN1847" s="40">
        <v>32160</v>
      </c>
      <c r="AO1847" s="42">
        <v>1.046416</v>
      </c>
      <c r="AP1847" s="39">
        <f>IF(ISBLANK(AO1848),"",Short3[[#This Row],[Adj Close]]/AO1848-1)</f>
        <v>-5.3333321270996437E-2</v>
      </c>
    </row>
    <row r="1848" spans="1:48" x14ac:dyDescent="0.25">
      <c r="A1848" s="40">
        <v>32153</v>
      </c>
      <c r="B1848" s="42">
        <v>252.050003</v>
      </c>
      <c r="C1848" s="39">
        <f>IF(ISBLANK(B1849), "", GSPC[[#This Row],[Adj Close]]/B1849-1)</f>
        <v>3.5538246562158982E-2</v>
      </c>
      <c r="P1848" s="40">
        <v>32153</v>
      </c>
      <c r="Q1848" s="38">
        <v>3.2936E-2</v>
      </c>
      <c r="R1848" s="39">
        <f>IF(ISBLANK(Q1849),"",Long4[[#This Row],[Adj Close]]/Q1849-1)</f>
        <v>-0.11113510012414307</v>
      </c>
      <c r="AE1848" s="32">
        <v>32153</v>
      </c>
      <c r="AF1848" s="47">
        <v>0.73745400000000005</v>
      </c>
      <c r="AG1848" s="36">
        <f>IF(ISBLANK(AF1849),"",Short0[[#This Row],[Adj Close]]/AF1849-1)</f>
        <v>6.201549271231932E-2</v>
      </c>
      <c r="AH1848" s="40">
        <v>32153</v>
      </c>
      <c r="AI1848" s="42">
        <v>0.17500499999999999</v>
      </c>
      <c r="AJ1848" s="39">
        <f>IF(ISBLANK(AH1849),"",Short1[[#This Row],[Adj Close]]/AH1849-1)</f>
        <v>-0.99999455593230879</v>
      </c>
      <c r="AN1848" s="40">
        <v>32153</v>
      </c>
      <c r="AO1848" s="42">
        <v>1.105369</v>
      </c>
      <c r="AP1848" s="39">
        <f>IF(ISBLANK(AO1849),"",Short3[[#This Row],[Adj Close]]/AO1849-1)</f>
        <v>4.1667883896101765E-2</v>
      </c>
    </row>
    <row r="1849" spans="1:48" x14ac:dyDescent="0.25">
      <c r="A1849" s="40">
        <v>32146</v>
      </c>
      <c r="B1849" s="42">
        <v>243.39999399999999</v>
      </c>
      <c r="C1849" s="39">
        <f>IF(ISBLANK(B1850), "", GSPC[[#This Row],[Adj Close]]/B1850-1)</f>
        <v>-1.4893993727586263E-2</v>
      </c>
      <c r="P1849" s="40">
        <v>32146</v>
      </c>
      <c r="Q1849" s="38">
        <v>3.7053999999999997E-2</v>
      </c>
      <c r="R1849" s="39">
        <f>IF(ISBLANK(Q1850),"",Long4[[#This Row],[Adj Close]]/Q1850-1)</f>
        <v>0.12503036191401495</v>
      </c>
      <c r="AE1849" s="32">
        <v>32146</v>
      </c>
      <c r="AF1849" s="47">
        <v>0.69439099999999998</v>
      </c>
      <c r="AG1849" s="36">
        <f>IF(ISBLANK(AF1850),"",Short0[[#This Row],[Adj Close]]/AF1850-1)</f>
        <v>-3.0075860113447983E-2</v>
      </c>
      <c r="AH1849" s="40">
        <v>32146</v>
      </c>
      <c r="AI1849" s="42">
        <v>0.177921</v>
      </c>
      <c r="AJ1849" s="39">
        <f>IF(ISBLANK(AH1850),"",Short1[[#This Row],[Adj Close]]/AH1850-1)</f>
        <v>-0.99999446401568193</v>
      </c>
      <c r="AN1849" s="40">
        <v>32146</v>
      </c>
      <c r="AO1849" s="42">
        <v>1.061153</v>
      </c>
      <c r="AP1849" s="39">
        <f>IF(ISBLANK(AO1850),"",Short3[[#This Row],[Adj Close]]/AO1850-1)</f>
        <v>9.0908623617799167E-2</v>
      </c>
    </row>
    <row r="1850" spans="1:48" x14ac:dyDescent="0.25">
      <c r="A1850" s="40">
        <v>32139</v>
      </c>
      <c r="B1850" s="42">
        <v>247.08000200000001</v>
      </c>
      <c r="C1850" s="39">
        <f>IF(ISBLANK(B1851), "", GSPC[[#This Row],[Adj Close]]/B1851-1)</f>
        <v>-1.9640507160419429E-2</v>
      </c>
      <c r="P1850" s="40">
        <v>32139</v>
      </c>
      <c r="Q1850" s="38">
        <v>3.2936E-2</v>
      </c>
      <c r="R1850" s="39">
        <f>IF(ISBLANK(Q1851),"",Long4[[#This Row],[Adj Close]]/Q1851-1)</f>
        <v>0</v>
      </c>
      <c r="AE1850" s="32">
        <v>32139</v>
      </c>
      <c r="AF1850" s="47">
        <v>0.71592299999999998</v>
      </c>
      <c r="AG1850" s="36">
        <f>IF(ISBLANK(AF1851),"",Short0[[#This Row],[Adj Close]]/AF1851-1)</f>
        <v>-7.4628521043773599E-3</v>
      </c>
      <c r="AH1850" s="40">
        <v>32139</v>
      </c>
      <c r="AI1850" s="42">
        <v>0.19250600000000001</v>
      </c>
      <c r="AJ1850" s="39">
        <f>IF(ISBLANK(AH1851),"",Short1[[#This Row],[Adj Close]]/AH1851-1)</f>
        <v>-0.99999400890078427</v>
      </c>
      <c r="AN1850" s="40">
        <v>32139</v>
      </c>
      <c r="AO1850" s="42">
        <v>0.97272400000000003</v>
      </c>
      <c r="AP1850" s="39">
        <f>IF(ISBLANK(AO1851),"",Short3[[#This Row],[Adj Close]]/AO1851-1)</f>
        <v>-6.5230448115179307E-2</v>
      </c>
    </row>
    <row r="1851" spans="1:48" x14ac:dyDescent="0.25">
      <c r="A1851" s="40">
        <v>32132</v>
      </c>
      <c r="B1851" s="42">
        <v>252.029999</v>
      </c>
      <c r="C1851" s="39">
        <f>IF(ISBLANK(B1852), "", GSPC[[#This Row],[Adj Close]]/B1852-1)</f>
        <v>1.1518682589200857E-2</v>
      </c>
      <c r="P1851" s="40">
        <v>32132</v>
      </c>
      <c r="Q1851" s="38">
        <v>3.2936E-2</v>
      </c>
      <c r="R1851" s="39">
        <f>IF(ISBLANK(Q1852),"",Long4[[#This Row],[Adj Close]]/Q1852-1)</f>
        <v>-0.15790550214767851</v>
      </c>
      <c r="AE1851" s="32">
        <v>32132</v>
      </c>
      <c r="AF1851" s="47">
        <v>0.721306</v>
      </c>
      <c r="AG1851" s="36">
        <f>IF(ISBLANK(AF1852),"",Short0[[#This Row],[Adj Close]]/AF1852-1)</f>
        <v>-2.1896958996764582E-2</v>
      </c>
      <c r="AH1851" s="40">
        <v>32132</v>
      </c>
      <c r="AI1851" s="42">
        <v>0.21875600000000001</v>
      </c>
      <c r="AJ1851" s="39">
        <f>IF(ISBLANK(AH1852),"",Short1[[#This Row],[Adj Close]]/AH1852-1)</f>
        <v>-0.99999319047470814</v>
      </c>
      <c r="AN1851" s="40">
        <v>32132</v>
      </c>
      <c r="AO1851" s="42">
        <v>1.0406029999999999</v>
      </c>
      <c r="AP1851" s="39">
        <f>IF(ISBLANK(AO1852),"",Short3[[#This Row],[Adj Close]]/AO1852-1)</f>
        <v>2.8985750872647653E-2</v>
      </c>
    </row>
    <row r="1852" spans="1:48" x14ac:dyDescent="0.25">
      <c r="A1852" s="40">
        <v>32125</v>
      </c>
      <c r="B1852" s="42">
        <v>249.16000399999999</v>
      </c>
      <c r="C1852" s="39">
        <f>IF(ISBLANK(B1853), "", GSPC[[#This Row],[Adj Close]]/B1853-1)</f>
        <v>5.8813516013536349E-2</v>
      </c>
      <c r="P1852" s="40">
        <v>32125</v>
      </c>
      <c r="Q1852" s="38">
        <v>3.9112000000000001E-2</v>
      </c>
      <c r="R1852" s="39">
        <f>IF(ISBLANK(Q1853),"",Long4[[#This Row],[Adj Close]]/Q1853-1)</f>
        <v>0.18751518095700748</v>
      </c>
      <c r="AE1852" s="32">
        <v>32125</v>
      </c>
      <c r="AF1852" s="47">
        <v>0.73745400000000005</v>
      </c>
      <c r="AG1852" s="36">
        <f>IF(ISBLANK(AF1853),"",Short0[[#This Row],[Adj Close]]/AF1853-1)</f>
        <v>0.14166509274769101</v>
      </c>
      <c r="AH1852" s="40">
        <v>32125</v>
      </c>
      <c r="AI1852" s="42">
        <v>0.23625699999999999</v>
      </c>
      <c r="AJ1852" s="39">
        <f>IF(ISBLANK(AH1853),"",Short1[[#This Row],[Adj Close]]/AH1853-1)</f>
        <v>-0.99999264409365463</v>
      </c>
      <c r="AN1852" s="40">
        <v>32125</v>
      </c>
      <c r="AO1852" s="42">
        <v>1.01129</v>
      </c>
      <c r="AP1852" s="39">
        <f>IF(ISBLANK(AO1853),"",Short3[[#This Row],[Adj Close]]/AO1853-1)</f>
        <v>0</v>
      </c>
    </row>
    <row r="1853" spans="1:48" x14ac:dyDescent="0.25">
      <c r="A1853" s="40">
        <v>32118</v>
      </c>
      <c r="B1853" s="42">
        <v>235.320007</v>
      </c>
      <c r="C1853" s="39">
        <f>IF(ISBLANK(B1854), "", GSPC[[#This Row],[Adj Close]]/B1854-1)</f>
        <v>5.0911080304672174E-2</v>
      </c>
      <c r="P1853" s="40">
        <v>32118</v>
      </c>
      <c r="Q1853" s="38">
        <v>3.2936E-2</v>
      </c>
      <c r="R1853" s="39">
        <f>IF(ISBLANK(Q1854),"",Long4[[#This Row],[Adj Close]]/Q1854-1)</f>
        <v>-0.15790550214767851</v>
      </c>
      <c r="AE1853" s="32">
        <v>32118</v>
      </c>
      <c r="AF1853" s="47">
        <v>0.64594600000000002</v>
      </c>
      <c r="AG1853" s="36">
        <f>IF(ISBLANK(AF1854),"",Short0[[#This Row],[Adj Close]]/AF1854-1)</f>
        <v>0</v>
      </c>
      <c r="AH1853" s="40">
        <v>32118</v>
      </c>
      <c r="AI1853" s="42">
        <v>0.17500499999999999</v>
      </c>
      <c r="AJ1853" s="39">
        <f>IF(ISBLANK(AH1854),"",Short1[[#This Row],[Adj Close]]/AH1854-1)</f>
        <v>-0.99999454999844295</v>
      </c>
      <c r="AN1853" s="40">
        <v>32118</v>
      </c>
      <c r="AO1853" s="42">
        <v>1.01129</v>
      </c>
      <c r="AP1853" s="39">
        <f>IF(ISBLANK(AO1854),"",Short3[[#This Row],[Adj Close]]/AO1854-1)</f>
        <v>-6.7566807521130423E-2</v>
      </c>
    </row>
    <row r="1854" spans="1:48" x14ac:dyDescent="0.25">
      <c r="A1854" s="40">
        <v>32111</v>
      </c>
      <c r="B1854" s="42">
        <v>223.91999799999999</v>
      </c>
      <c r="C1854" s="39">
        <f>IF(ISBLANK(B1855), "", GSPC[[#This Row],[Adj Close]]/B1855-1)</f>
        <v>-6.831987298526887E-2</v>
      </c>
      <c r="P1854" s="40">
        <v>32111</v>
      </c>
      <c r="Q1854" s="38">
        <v>3.9112000000000001E-2</v>
      </c>
      <c r="R1854" s="39">
        <f>IF(ISBLANK(Q1855),"",Long4[[#This Row],[Adj Close]]/Q1855-1)</f>
        <v>-0.23999766822765867</v>
      </c>
      <c r="AE1854" s="32">
        <v>32111</v>
      </c>
      <c r="AF1854" s="47">
        <v>0.64594600000000002</v>
      </c>
      <c r="AG1854" s="36">
        <f>IF(ISBLANK(AF1855),"",Short0[[#This Row],[Adj Close]]/AF1855-1)</f>
        <v>0</v>
      </c>
      <c r="AH1854" s="40">
        <v>32111</v>
      </c>
      <c r="AI1854" s="42">
        <v>0.151671</v>
      </c>
      <c r="AJ1854" s="39">
        <f>IF(ISBLANK(AH1855),"",Short1[[#This Row],[Adj Close]]/AH1855-1)</f>
        <v>-0.99999527563543489</v>
      </c>
      <c r="AN1854" s="40">
        <v>32111</v>
      </c>
      <c r="AO1854" s="42">
        <v>1.084571</v>
      </c>
      <c r="AP1854" s="39">
        <f>IF(ISBLANK(AO1855),"",Short3[[#This Row],[Adj Close]]/AO1855-1)</f>
        <v>-9.7561787384664922E-2</v>
      </c>
    </row>
    <row r="1855" spans="1:48" x14ac:dyDescent="0.25">
      <c r="A1855" s="40">
        <v>32104</v>
      </c>
      <c r="B1855" s="42">
        <v>240.33999600000001</v>
      </c>
      <c r="C1855" s="39">
        <f>IF(ISBLANK(B1856), "", GSPC[[#This Row],[Adj Close]]/B1856-1)</f>
        <v>-6.8595206611569148E-3</v>
      </c>
      <c r="P1855" s="40">
        <v>32104</v>
      </c>
      <c r="Q1855" s="38">
        <v>5.1463000000000002E-2</v>
      </c>
      <c r="R1855" s="39">
        <f>IF(ISBLANK(Q1856),"",Long4[[#This Row],[Adj Close]]/Q1856-1)</f>
        <v>0.13634958487899662</v>
      </c>
      <c r="AE1855" s="32">
        <v>32104</v>
      </c>
      <c r="AF1855" s="47">
        <v>0.64594600000000002</v>
      </c>
      <c r="AG1855" s="36">
        <f>IF(ISBLANK(AF1856),"",Short0[[#This Row],[Adj Close]]/AF1856-1)</f>
        <v>8.4035450065020889E-3</v>
      </c>
      <c r="AH1855" s="40">
        <v>32104</v>
      </c>
      <c r="AI1855" s="42">
        <v>0.17208799999999999</v>
      </c>
      <c r="AJ1855" s="39">
        <f>IF(ISBLANK(AH1856),"",Short1[[#This Row],[Adj Close]]/AH1856-1)</f>
        <v>-0.99999463850204073</v>
      </c>
      <c r="AN1855" s="40">
        <v>32104</v>
      </c>
      <c r="AO1855" s="42">
        <v>1.2018230000000001</v>
      </c>
      <c r="AP1855" s="39">
        <f>IF(ISBLANK(AO1856),"",Short3[[#This Row],[Adj Close]]/AO1856-1)</f>
        <v>-2.3809717204273051E-2</v>
      </c>
    </row>
    <row r="1856" spans="1:48" x14ac:dyDescent="0.25">
      <c r="A1856" s="40">
        <v>32097</v>
      </c>
      <c r="B1856" s="42">
        <v>242</v>
      </c>
      <c r="C1856" s="39">
        <f>IF(ISBLANK(B1857), "", GSPC[[#This Row],[Adj Close]]/B1857-1)</f>
        <v>-1.4818429469216854E-2</v>
      </c>
      <c r="P1856" s="40">
        <v>32097</v>
      </c>
      <c r="Q1856" s="38">
        <v>4.5288000000000002E-2</v>
      </c>
      <c r="R1856" s="39">
        <f>IF(ISBLANK(Q1857),"",Long4[[#This Row],[Adj Close]]/Q1857-1)</f>
        <v>-0.15384327939912557</v>
      </c>
      <c r="AE1856" s="32">
        <v>32097</v>
      </c>
      <c r="AF1856" s="47">
        <v>0.64056299999999999</v>
      </c>
      <c r="AG1856" s="36">
        <f>IF(ISBLANK(AF1857),"",Short0[[#This Row],[Adj Close]]/AF1857-1)</f>
        <v>8.4747630592902912E-3</v>
      </c>
      <c r="AH1856" s="40">
        <v>32097</v>
      </c>
      <c r="AI1856" s="42">
        <v>0.20125499999999999</v>
      </c>
      <c r="AJ1856" s="39">
        <f>IF(ISBLANK(AH1857),"",Short1[[#This Row],[Adj Close]]/AH1857-1)</f>
        <v>-0.99999372842006851</v>
      </c>
      <c r="AN1856" s="40">
        <v>32097</v>
      </c>
      <c r="AO1856" s="42">
        <v>1.231136</v>
      </c>
      <c r="AP1856" s="39">
        <f>IF(ISBLANK(AO1857),"",Short3[[#This Row],[Adj Close]]/AO1857-1)</f>
        <v>-2.3255998457692439E-2</v>
      </c>
    </row>
    <row r="1857" spans="1:42" x14ac:dyDescent="0.25">
      <c r="A1857" s="40">
        <v>32090</v>
      </c>
      <c r="B1857" s="42">
        <v>245.63999899999999</v>
      </c>
      <c r="C1857" s="39">
        <f>IF(ISBLANK(B1858), "", GSPC[[#This Row],[Adj Close]]/B1858-1)</f>
        <v>-1.9048779696517193E-2</v>
      </c>
      <c r="P1857" s="40">
        <v>32090</v>
      </c>
      <c r="Q1857" s="38">
        <v>5.3522E-2</v>
      </c>
      <c r="R1857" s="39">
        <f>IF(ISBLANK(Q1858),"",Long4[[#This Row],[Adj Close]]/Q1858-1)</f>
        <v>0.13044396569931993</v>
      </c>
      <c r="AE1857" s="32">
        <v>32090</v>
      </c>
      <c r="AF1857" s="47">
        <v>0.63517999999999997</v>
      </c>
      <c r="AG1857" s="36">
        <f>IF(ISBLANK(AF1858),"",Short0[[#This Row],[Adj Close]]/AF1858-1)</f>
        <v>-3.6731821759445338E-2</v>
      </c>
      <c r="AH1857" s="40">
        <v>32090</v>
      </c>
      <c r="AI1857" s="42">
        <v>0.21875600000000001</v>
      </c>
      <c r="AJ1857" s="39">
        <f>IF(ISBLANK(AH1858),"",Short1[[#This Row],[Adj Close]]/AH1858-1)</f>
        <v>-0.9999931815603279</v>
      </c>
      <c r="AN1857" s="40">
        <v>32090</v>
      </c>
      <c r="AO1857" s="42">
        <v>1.2604489999999999</v>
      </c>
      <c r="AP1857" s="39">
        <f>IF(ISBLANK(AO1858),"",Short3[[#This Row],[Adj Close]]/AO1858-1)</f>
        <v>7.5000639653393097E-2</v>
      </c>
    </row>
    <row r="1858" spans="1:42" x14ac:dyDescent="0.25">
      <c r="A1858" s="40">
        <v>32083</v>
      </c>
      <c r="B1858" s="42">
        <v>250.41000399999999</v>
      </c>
      <c r="C1858" s="39">
        <f>IF(ISBLANK(B1859), "", GSPC[[#This Row],[Adj Close]]/B1859-1)</f>
        <v>-5.4807142395052466E-3</v>
      </c>
      <c r="P1858" s="40">
        <v>32083</v>
      </c>
      <c r="Q1858" s="38">
        <v>4.7345999999999999E-2</v>
      </c>
      <c r="R1858" s="39">
        <f>IF(ISBLANK(Q1859),"",Long4[[#This Row],[Adj Close]]/Q1859-1)</f>
        <v>0</v>
      </c>
      <c r="AE1858" s="32">
        <v>32083</v>
      </c>
      <c r="AF1858" s="47">
        <v>0.65940100000000001</v>
      </c>
      <c r="AG1858" s="36">
        <f>IF(ISBLANK(AF1859),"",Short0[[#This Row],[Adj Close]]/AF1859-1)</f>
        <v>4.2373015320994689E-2</v>
      </c>
      <c r="AH1858" s="40">
        <v>32083</v>
      </c>
      <c r="AI1858" s="42">
        <v>0.19542200000000001</v>
      </c>
      <c r="AJ1858" s="39">
        <f>IF(ISBLANK(AH1859),"",Short1[[#This Row],[Adj Close]]/AH1859-1)</f>
        <v>-0.99999390753211126</v>
      </c>
      <c r="AN1858" s="40">
        <v>32083</v>
      </c>
      <c r="AO1858" s="42">
        <v>1.1725099999999999</v>
      </c>
      <c r="AP1858" s="39">
        <f>IF(ISBLANK(AO1859),"",Short3[[#This Row],[Adj Close]]/AO1859-1)</f>
        <v>6.6665817586690324E-2</v>
      </c>
    </row>
    <row r="1859" spans="1:42" x14ac:dyDescent="0.25">
      <c r="A1859" s="40">
        <v>32076</v>
      </c>
      <c r="B1859" s="42">
        <v>251.78999300000001</v>
      </c>
      <c r="C1859" s="39">
        <f>IF(ISBLANK(B1860), "", GSPC[[#This Row],[Adj Close]]/B1860-1)</f>
        <v>1.4382370419860013E-2</v>
      </c>
      <c r="P1859" s="40">
        <v>32076</v>
      </c>
      <c r="Q1859" s="38">
        <v>4.7345999999999999E-2</v>
      </c>
      <c r="R1859" s="39">
        <f>IF(ISBLANK(Q1860),"",Long4[[#This Row],[Adj Close]]/Q1860-1)</f>
        <v>-0.11539180150218609</v>
      </c>
      <c r="AE1859" s="32">
        <v>32076</v>
      </c>
      <c r="AF1859" s="47">
        <v>0.63259600000000005</v>
      </c>
      <c r="AG1859" s="36">
        <f>IF(ISBLANK(AF1860),"",Short0[[#This Row],[Adj Close]]/AF1860-1)</f>
        <v>-3.2786985505473543E-2</v>
      </c>
      <c r="AH1859" s="40">
        <v>32076</v>
      </c>
      <c r="AI1859" s="42">
        <v>0.23625699999999999</v>
      </c>
      <c r="AJ1859" s="39">
        <f>IF(ISBLANK(AH1860),"",Short1[[#This Row],[Adj Close]]/AH1860-1)</f>
        <v>-0.99999263285415818</v>
      </c>
      <c r="AN1859" s="40">
        <v>32076</v>
      </c>
      <c r="AO1859" s="42">
        <v>1.099229</v>
      </c>
      <c r="AP1859" s="39">
        <f>IF(ISBLANK(AO1860),"",Short3[[#This Row],[Adj Close]]/AO1860-1)</f>
        <v>2.7398438193688257E-2</v>
      </c>
    </row>
    <row r="1860" spans="1:42" x14ac:dyDescent="0.25">
      <c r="A1860" s="40">
        <v>32069</v>
      </c>
      <c r="B1860" s="42">
        <v>248.220001</v>
      </c>
      <c r="C1860" s="39">
        <f>IF(ISBLANK(B1861), "", GSPC[[#This Row],[Adj Close]]/B1861-1)</f>
        <v>-0.12196678293738461</v>
      </c>
      <c r="P1860" s="40">
        <v>32069</v>
      </c>
      <c r="Q1860" s="38">
        <v>5.3522E-2</v>
      </c>
      <c r="R1860" s="39">
        <f>IF(ISBLANK(Q1861),"",Long4[[#This Row],[Adj Close]]/Q1861-1)</f>
        <v>-0.18749715361377195</v>
      </c>
      <c r="AE1860" s="32">
        <v>32069</v>
      </c>
      <c r="AF1860" s="47">
        <v>0.65403999999999995</v>
      </c>
      <c r="AG1860" s="36">
        <f>IF(ISBLANK(AF1861),"",Short0[[#This Row],[Adj Close]]/AF1861-1)</f>
        <v>-0.18666713092614795</v>
      </c>
      <c r="AH1860" s="40">
        <v>32069</v>
      </c>
      <c r="AI1860" s="42">
        <v>0.23042299999999999</v>
      </c>
      <c r="AJ1860" s="39">
        <f>IF(ISBLANK(AH1861),"",Short1[[#This Row],[Adj Close]]/AH1861-1)</f>
        <v>-0.99999281320566402</v>
      </c>
      <c r="AN1860" s="40">
        <v>32069</v>
      </c>
      <c r="AO1860" s="42">
        <v>1.0699149999999999</v>
      </c>
      <c r="AP1860" s="39">
        <f>IF(ISBLANK(AO1861),"",Short3[[#This Row],[Adj Close]]/AO1861-1)</f>
        <v>-0.32407452449287355</v>
      </c>
    </row>
    <row r="1861" spans="1:42" x14ac:dyDescent="0.25">
      <c r="A1861" s="40">
        <v>32062</v>
      </c>
      <c r="B1861" s="42">
        <v>282.70001200000002</v>
      </c>
      <c r="C1861" s="39">
        <f>IF(ISBLANK(B1862), "", GSPC[[#This Row],[Adj Close]]/B1862-1)</f>
        <v>-9.1201319193720765E-2</v>
      </c>
      <c r="P1861" s="40">
        <v>32062</v>
      </c>
      <c r="Q1861" s="38">
        <v>6.5873000000000001E-2</v>
      </c>
      <c r="R1861" s="39">
        <f>IF(ISBLANK(Q1862),"",Long4[[#This Row],[Adj Close]]/Q1862-1)</f>
        <v>-0.15789271834731033</v>
      </c>
      <c r="AE1861" s="32">
        <v>32062</v>
      </c>
      <c r="AF1861" s="47">
        <v>0.80414799999999997</v>
      </c>
      <c r="AG1861" s="36">
        <f>IF(ISBLANK(AF1862),"",Short0[[#This Row],[Adj Close]]/AF1862-1)</f>
        <v>-0.16201063758836876</v>
      </c>
      <c r="AH1861" s="40">
        <v>32062</v>
      </c>
      <c r="AI1861" s="42">
        <v>0.332509</v>
      </c>
      <c r="AJ1861" s="39">
        <f>IF(ISBLANK(AH1862),"",Short1[[#This Row],[Adj Close]]/AH1862-1)</f>
        <v>-0.99998962692247695</v>
      </c>
      <c r="AN1861" s="40">
        <v>32062</v>
      </c>
      <c r="AO1861" s="42">
        <v>1.582889</v>
      </c>
      <c r="AP1861" s="39">
        <f>IF(ISBLANK(AO1862),"",Short3[[#This Row],[Adj Close]]/AO1862-1)</f>
        <v>-2.7027542030378826E-2</v>
      </c>
    </row>
    <row r="1862" spans="1:42" x14ac:dyDescent="0.25">
      <c r="A1862" s="40">
        <v>32055</v>
      </c>
      <c r="B1862" s="42">
        <v>311.07000699999998</v>
      </c>
      <c r="C1862" s="39">
        <f>IF(ISBLANK(B1863), "", GSPC[[#This Row],[Adj Close]]/B1863-1)</f>
        <v>-5.1818208422813816E-2</v>
      </c>
      <c r="P1862" s="40">
        <v>32055</v>
      </c>
      <c r="Q1862" s="38">
        <v>7.8224000000000002E-2</v>
      </c>
      <c r="R1862" s="39">
        <f>IF(ISBLANK(Q1863),"",Long4[[#This Row],[Adj Close]]/Q1863-1)</f>
        <v>-7.3164373985473707E-2</v>
      </c>
      <c r="AE1862" s="32">
        <v>32055</v>
      </c>
      <c r="AF1862" s="47">
        <v>0.95961600000000002</v>
      </c>
      <c r="AG1862" s="36">
        <f>IF(ISBLANK(AF1863),"",Short0[[#This Row],[Adj Close]]/AF1863-1)</f>
        <v>-4.7872482921819892E-2</v>
      </c>
      <c r="AH1862" s="40">
        <v>32055</v>
      </c>
      <c r="AI1862" s="42">
        <v>0.364593</v>
      </c>
      <c r="AJ1862" s="39">
        <f>IF(ISBLANK(AH1863),"",Short1[[#This Row],[Adj Close]]/AH1863-1)</f>
        <v>-0.99998862353344986</v>
      </c>
      <c r="AN1862" s="40">
        <v>32055</v>
      </c>
      <c r="AO1862" s="42">
        <v>1.6268590000000001</v>
      </c>
      <c r="AP1862" s="39">
        <f>IF(ISBLANK(AO1863),"",Short3[[#This Row],[Adj Close]]/AO1863-1)</f>
        <v>-2.6315112216884207E-2</v>
      </c>
    </row>
    <row r="1863" spans="1:42" x14ac:dyDescent="0.25">
      <c r="A1863" s="40">
        <v>32048</v>
      </c>
      <c r="B1863" s="42">
        <v>328.07000699999998</v>
      </c>
      <c r="C1863" s="39">
        <f>IF(ISBLANK(B1864), "", GSPC[[#This Row],[Adj Close]]/B1864-1)</f>
        <v>2.4706405863238246E-2</v>
      </c>
      <c r="P1863" s="40">
        <v>32048</v>
      </c>
      <c r="Q1863" s="38">
        <v>8.4399000000000002E-2</v>
      </c>
      <c r="R1863" s="39">
        <f>IF(ISBLANK(Q1864),"",Long4[[#This Row],[Adj Close]]/Q1864-1)</f>
        <v>-6.8186585702456504E-2</v>
      </c>
      <c r="AE1863" s="32">
        <v>32048</v>
      </c>
      <c r="AF1863" s="47">
        <v>1.007865</v>
      </c>
      <c r="AG1863" s="36">
        <f>IF(ISBLANK(AF1864),"",Short0[[#This Row],[Adj Close]]/AF1864-1)</f>
        <v>6.2147089137458922E-2</v>
      </c>
      <c r="AH1863" s="40">
        <v>32048</v>
      </c>
      <c r="AI1863" s="42">
        <v>0.41126099999999999</v>
      </c>
      <c r="AJ1863" s="39">
        <f>IF(ISBLANK(AH1864),"",Short1[[#This Row],[Adj Close]]/AH1864-1)</f>
        <v>-0.99998716453918413</v>
      </c>
      <c r="AN1863" s="40">
        <v>32048</v>
      </c>
      <c r="AO1863" s="42">
        <v>1.6708270000000001</v>
      </c>
      <c r="AP1863" s="39">
        <f>IF(ISBLANK(AO1864),"",Short3[[#This Row],[Adj Close]]/AO1864-1)</f>
        <v>8.8499369026127095E-3</v>
      </c>
    </row>
    <row r="1864" spans="1:42" x14ac:dyDescent="0.25">
      <c r="A1864" s="40">
        <v>32041</v>
      </c>
      <c r="B1864" s="42">
        <v>320.16000400000001</v>
      </c>
      <c r="C1864" s="39">
        <f>IF(ISBLANK(B1865), "", GSPC[[#This Row],[Adj Close]]/B1865-1)</f>
        <v>1.6832939250759349E-2</v>
      </c>
      <c r="P1864" s="40">
        <v>32041</v>
      </c>
      <c r="Q1864" s="38">
        <v>9.0575000000000003E-2</v>
      </c>
      <c r="R1864" s="39">
        <f>IF(ISBLANK(Q1865),"",Long4[[#This Row],[Adj Close]]/Q1865-1)</f>
        <v>0.22221922355512969</v>
      </c>
      <c r="AE1864" s="32">
        <v>32041</v>
      </c>
      <c r="AF1864" s="47">
        <v>0.94889400000000002</v>
      </c>
      <c r="AG1864" s="36">
        <f>IF(ISBLANK(AF1865),"",Short0[[#This Row],[Adj Close]]/AF1865-1)</f>
        <v>-1.1173219287715086E-2</v>
      </c>
      <c r="AH1864" s="40">
        <v>32041</v>
      </c>
      <c r="AI1864" s="42">
        <v>0.40834399999999998</v>
      </c>
      <c r="AJ1864" s="39">
        <f>IF(ISBLANK(AH1865),"",Short1[[#This Row],[Adj Close]]/AH1865-1)</f>
        <v>-0.99998725279390643</v>
      </c>
      <c r="AN1864" s="40">
        <v>32041</v>
      </c>
      <c r="AO1864" s="42">
        <v>1.6561699999999999</v>
      </c>
      <c r="AP1864" s="39">
        <f>IF(ISBLANK(AO1865),"",Short3[[#This Row],[Adj Close]]/AO1865-1)</f>
        <v>-3.4188886497935278E-2</v>
      </c>
    </row>
    <row r="1865" spans="1:42" x14ac:dyDescent="0.25">
      <c r="A1865" s="40">
        <v>32034</v>
      </c>
      <c r="B1865" s="42">
        <v>314.85998499999999</v>
      </c>
      <c r="C1865" s="39">
        <f>IF(ISBLANK(B1866), "", GSPC[[#This Row],[Adj Close]]/B1866-1)</f>
        <v>-2.2113254726238263E-2</v>
      </c>
      <c r="P1865" s="40">
        <v>32034</v>
      </c>
      <c r="Q1865" s="38">
        <v>7.4107000000000006E-2</v>
      </c>
      <c r="R1865" s="39">
        <f>IF(ISBLANK(Q1866),"",Long4[[#This Row],[Adj Close]]/Q1866-1)</f>
        <v>-0.1219445728029952</v>
      </c>
      <c r="AE1865" s="32">
        <v>32034</v>
      </c>
      <c r="AF1865" s="47">
        <v>0.95961600000000002</v>
      </c>
      <c r="AG1865" s="36">
        <f>IF(ISBLANK(AF1866),"",Short0[[#This Row],[Adj Close]]/AF1866-1)</f>
        <v>5.617995189965086E-3</v>
      </c>
      <c r="AH1865" s="40">
        <v>32034</v>
      </c>
      <c r="AI1865" s="42">
        <v>0.42584499999999997</v>
      </c>
      <c r="AJ1865" s="39">
        <f>IF(ISBLANK(AH1866),"",Short1[[#This Row],[Adj Close]]/AH1866-1)</f>
        <v>-0.99998670356261909</v>
      </c>
      <c r="AN1865" s="40">
        <v>32034</v>
      </c>
      <c r="AO1865" s="42">
        <v>1.7147969999999999</v>
      </c>
      <c r="AP1865" s="39">
        <f>IF(ISBLANK(AO1866),"",Short3[[#This Row],[Adj Close]]/AO1866-1)</f>
        <v>6.3637226375619305E-2</v>
      </c>
    </row>
    <row r="1866" spans="1:42" x14ac:dyDescent="0.25">
      <c r="A1866" s="40">
        <v>32027</v>
      </c>
      <c r="B1866" s="42">
        <v>321.98001099999999</v>
      </c>
      <c r="C1866" s="39">
        <f>IF(ISBLANK(B1867), "", GSPC[[#This Row],[Adj Close]]/B1867-1)</f>
        <v>1.6671925481329009E-2</v>
      </c>
      <c r="P1866" s="40">
        <v>32027</v>
      </c>
      <c r="Q1866" s="38">
        <v>8.4399000000000002E-2</v>
      </c>
      <c r="R1866" s="39">
        <f>IF(ISBLANK(Q1867),"",Long4[[#This Row],[Adj Close]]/Q1867-1)</f>
        <v>0.17141112298574579</v>
      </c>
      <c r="AE1866" s="32">
        <v>32027</v>
      </c>
      <c r="AF1866" s="47">
        <v>0.95425499999999996</v>
      </c>
      <c r="AG1866" s="36">
        <f>IF(ISBLANK(AF1867),"",Short0[[#This Row],[Adj Close]]/AF1867-1)</f>
        <v>-4.3010882090131597E-2</v>
      </c>
      <c r="AH1866" s="40">
        <v>32027</v>
      </c>
      <c r="AI1866" s="42">
        <v>0.43751200000000001</v>
      </c>
      <c r="AJ1866" s="39">
        <f>IF(ISBLANK(AH1867),"",Short1[[#This Row],[Adj Close]]/AH1867-1)</f>
        <v>-0.99998633628981881</v>
      </c>
      <c r="AN1866" s="40">
        <v>32027</v>
      </c>
      <c r="AO1866" s="42">
        <v>1.612201</v>
      </c>
      <c r="AP1866" s="39">
        <f>IF(ISBLANK(AO1867),"",Short3[[#This Row],[Adj Close]]/AO1867-1)</f>
        <v>-5.1724006095972164E-2</v>
      </c>
    </row>
    <row r="1867" spans="1:42" x14ac:dyDescent="0.25">
      <c r="A1867" s="40">
        <v>32020</v>
      </c>
      <c r="B1867" s="42">
        <v>316.70001200000002</v>
      </c>
      <c r="C1867" s="39">
        <f>IF(ISBLANK(B1868), "", GSPC[[#This Row],[Adj Close]]/B1868-1)</f>
        <v>-3.1616917549681101E-2</v>
      </c>
      <c r="P1867" s="40">
        <v>32020</v>
      </c>
      <c r="Q1867" s="38">
        <v>7.2049000000000002E-2</v>
      </c>
      <c r="R1867" s="39">
        <f>IF(ISBLANK(Q1868),"",Long4[[#This Row],[Adj Close]]/Q1868-1)</f>
        <v>0.45833417670276289</v>
      </c>
      <c r="AE1867" s="32">
        <v>32020</v>
      </c>
      <c r="AF1867" s="47">
        <v>0.997143</v>
      </c>
      <c r="AG1867" s="36">
        <f>IF(ISBLANK(AF1868),"",Short0[[#This Row],[Adj Close]]/AF1868-1)</f>
        <v>-8.8235536158574934E-2</v>
      </c>
      <c r="AH1867" s="40">
        <v>32020</v>
      </c>
      <c r="AI1867" s="42">
        <v>0.43167800000000001</v>
      </c>
      <c r="AJ1867" s="39">
        <f>IF(ISBLANK(AH1868),"",Short1[[#This Row],[Adj Close]]/AH1868-1)</f>
        <v>-0.99998651554056162</v>
      </c>
      <c r="AN1867" s="40">
        <v>32020</v>
      </c>
      <c r="AO1867" s="42">
        <v>1.7001390000000001</v>
      </c>
      <c r="AP1867" s="39">
        <f>IF(ISBLANK(AO1868),"",Short3[[#This Row],[Adj Close]]/AO1868-1)</f>
        <v>1.7543408144589545E-2</v>
      </c>
    </row>
    <row r="1868" spans="1:42" x14ac:dyDescent="0.25">
      <c r="A1868" s="40">
        <v>32013</v>
      </c>
      <c r="B1868" s="42">
        <v>327.040009</v>
      </c>
      <c r="C1868" s="39">
        <f>IF(ISBLANK(B1869), "", GSPC[[#This Row],[Adj Close]]/B1869-1)</f>
        <v>-2.6376853701283509E-2</v>
      </c>
      <c r="P1868" s="40">
        <v>32013</v>
      </c>
      <c r="Q1868" s="38">
        <v>4.9404999999999998E-2</v>
      </c>
      <c r="R1868" s="39">
        <f>IF(ISBLANK(Q1869),"",Long4[[#This Row],[Adj Close]]/Q1869-1)</f>
        <v>-0.1428546643765507</v>
      </c>
      <c r="AE1868" s="32">
        <v>32013</v>
      </c>
      <c r="AF1868" s="47">
        <v>1.0936410000000001</v>
      </c>
      <c r="AG1868" s="36">
        <f>IF(ISBLANK(AF1869),"",Short0[[#This Row],[Adj Close]]/AF1869-1)</f>
        <v>-6.4219547631800822E-2</v>
      </c>
      <c r="AH1868" s="40">
        <v>32013</v>
      </c>
      <c r="AI1868" s="42">
        <v>0.46084599999999998</v>
      </c>
      <c r="AJ1868" s="39">
        <f>IF(ISBLANK(AH1869),"",Short1[[#This Row],[Adj Close]]/AH1869-1)</f>
        <v>-0.99998560126226332</v>
      </c>
      <c r="AN1868" s="40">
        <v>32013</v>
      </c>
      <c r="AO1868" s="42">
        <v>1.6708270000000001</v>
      </c>
      <c r="AP1868" s="39">
        <f>IF(ISBLANK(AO1869),"",Short3[[#This Row],[Adj Close]]/AO1869-1)</f>
        <v>6.5420805084961842E-2</v>
      </c>
    </row>
    <row r="1869" spans="1:42" x14ac:dyDescent="0.25">
      <c r="A1869" s="40">
        <v>32006</v>
      </c>
      <c r="B1869" s="42">
        <v>335.89999399999999</v>
      </c>
      <c r="C1869" s="39">
        <f>IF(ISBLANK(B1870), "", GSPC[[#This Row],[Adj Close]]/B1870-1)</f>
        <v>5.7187462414667323E-3</v>
      </c>
      <c r="P1869" s="40">
        <v>32006</v>
      </c>
      <c r="Q1869" s="38">
        <v>5.7639000000000003E-2</v>
      </c>
      <c r="R1869" s="39">
        <f>IF(ISBLANK(Q1870),"",Long4[[#This Row],[Adj Close]]/Q1870-1)</f>
        <v>-0.1249981024091813</v>
      </c>
      <c r="AE1869" s="32">
        <v>32006</v>
      </c>
      <c r="AF1869" s="47">
        <v>1.1686939999999999</v>
      </c>
      <c r="AG1869" s="36">
        <f>IF(ISBLANK(AF1870),"",Short0[[#This Row],[Adj Close]]/AF1870-1)</f>
        <v>0.13541608982336673</v>
      </c>
      <c r="AH1869" s="40">
        <v>32006</v>
      </c>
      <c r="AI1869" s="42">
        <v>0.43751200000000001</v>
      </c>
      <c r="AJ1869" s="39">
        <f>IF(ISBLANK(AH1870),"",Short1[[#This Row],[Adj Close]]/AH1870-1)</f>
        <v>-0.99998632732272885</v>
      </c>
      <c r="AN1869" s="40">
        <v>32006</v>
      </c>
      <c r="AO1869" s="42">
        <v>1.5682320000000001</v>
      </c>
      <c r="AP1869" s="39">
        <f>IF(ISBLANK(AO1870),"",Short3[[#This Row],[Adj Close]]/AO1870-1)</f>
        <v>-1.8348778907636309E-2</v>
      </c>
    </row>
    <row r="1870" spans="1:42" x14ac:dyDescent="0.25">
      <c r="A1870" s="40">
        <v>31999</v>
      </c>
      <c r="B1870" s="42">
        <v>333.98998999999998</v>
      </c>
      <c r="C1870" s="39">
        <f>IF(ISBLANK(B1871), "", GSPC[[#This Row],[Adj Close]]/B1871-1)</f>
        <v>3.4024736842105163E-2</v>
      </c>
      <c r="P1870" s="40">
        <v>31999</v>
      </c>
      <c r="Q1870" s="38">
        <v>6.5873000000000001E-2</v>
      </c>
      <c r="R1870" s="39">
        <f>IF(ISBLANK(Q1871),"",Long4[[#This Row],[Adj Close]]/Q1871-1)</f>
        <v>0.14285466437655048</v>
      </c>
      <c r="AE1870" s="32">
        <v>31999</v>
      </c>
      <c r="AF1870" s="47">
        <v>1.029309</v>
      </c>
      <c r="AG1870" s="36">
        <f>IF(ISBLANK(AF1871),"",Short0[[#This Row],[Adj Close]]/AF1871-1)</f>
        <v>6.3563179316238116E-2</v>
      </c>
      <c r="AH1870" s="40">
        <v>31999</v>
      </c>
      <c r="AI1870" s="42">
        <v>0.39667799999999998</v>
      </c>
      <c r="AJ1870" s="39">
        <f>IF(ISBLANK(AH1871),"",Short1[[#This Row],[Adj Close]]/AH1871-1)</f>
        <v>-0.99998760071267812</v>
      </c>
      <c r="AN1870" s="40">
        <v>31999</v>
      </c>
      <c r="AO1870" s="42">
        <v>1.597545</v>
      </c>
      <c r="AP1870" s="39">
        <f>IF(ISBLANK(AO1871),"",Short3[[#This Row],[Adj Close]]/AO1871-1)</f>
        <v>-2.6786231012205231E-2</v>
      </c>
    </row>
    <row r="1871" spans="1:42" x14ac:dyDescent="0.25">
      <c r="A1871" s="40">
        <v>31992</v>
      </c>
      <c r="B1871" s="42">
        <v>323</v>
      </c>
      <c r="C1871" s="39">
        <f>IF(ISBLANK(B1872), "", GSPC[[#This Row],[Adj Close]]/B1872-1)</f>
        <v>1.3619519065844132E-2</v>
      </c>
      <c r="P1871" s="40">
        <v>31992</v>
      </c>
      <c r="Q1871" s="38">
        <v>5.7639000000000003E-2</v>
      </c>
      <c r="R1871" s="39">
        <f>IF(ISBLANK(Q1872),"",Long4[[#This Row],[Adj Close]]/Q1872-1)</f>
        <v>3.7045699892047645E-2</v>
      </c>
      <c r="AE1871" s="32">
        <v>31992</v>
      </c>
      <c r="AF1871" s="47">
        <v>0.96779300000000001</v>
      </c>
      <c r="AG1871" s="36">
        <f>IF(ISBLANK(AF1872),"",Short0[[#This Row],[Adj Close]]/AF1872-1)</f>
        <v>-1.0929118118074066E-2</v>
      </c>
      <c r="AH1871" s="40">
        <v>31992</v>
      </c>
      <c r="AI1871" s="42">
        <v>0.38792700000000002</v>
      </c>
      <c r="AJ1871" s="39">
        <f>IF(ISBLANK(AH1872),"",Short1[[#This Row],[Adj Close]]/AH1872-1)</f>
        <v>-0.99998787159606062</v>
      </c>
      <c r="AN1871" s="40">
        <v>31992</v>
      </c>
      <c r="AO1871" s="42">
        <v>1.6415150000000001</v>
      </c>
      <c r="AP1871" s="39">
        <f>IF(ISBLANK(AO1872),"",Short3[[#This Row],[Adj Close]]/AO1872-1)</f>
        <v>1.8182596338794044E-2</v>
      </c>
    </row>
    <row r="1872" spans="1:42" x14ac:dyDescent="0.25">
      <c r="A1872" s="40">
        <v>31985</v>
      </c>
      <c r="B1872" s="42">
        <v>318.66000400000001</v>
      </c>
      <c r="C1872" s="39">
        <f>IF(ISBLANK(B1873), "", GSPC[[#This Row],[Adj Close]]/B1873-1)</f>
        <v>3.0361869350342907E-2</v>
      </c>
      <c r="P1872" s="40">
        <v>31985</v>
      </c>
      <c r="Q1872" s="38">
        <v>5.5579999999999997E-2</v>
      </c>
      <c r="R1872" s="39">
        <f>IF(ISBLANK(Q1873),"",Long4[[#This Row],[Adj Close]]/Q1873-1)</f>
        <v>-0.10000647710343935</v>
      </c>
      <c r="AE1872" s="32">
        <v>31985</v>
      </c>
      <c r="AF1872" s="47">
        <v>0.978487</v>
      </c>
      <c r="AG1872" s="36">
        <f>IF(ISBLANK(AF1873),"",Short0[[#This Row],[Adj Close]]/AF1873-1)</f>
        <v>-1.080996380840693E-2</v>
      </c>
      <c r="AH1872" s="40">
        <v>31985</v>
      </c>
      <c r="AI1872" s="42">
        <v>0.37042700000000001</v>
      </c>
      <c r="AJ1872" s="39">
        <f>IF(ISBLANK(AH1873),"",Short1[[#This Row],[Adj Close]]/AH1873-1)</f>
        <v>-0.99998841619238221</v>
      </c>
      <c r="AN1872" s="40">
        <v>31985</v>
      </c>
      <c r="AO1872" s="42">
        <v>1.612201</v>
      </c>
      <c r="AP1872" s="39">
        <f>IF(ISBLANK(AO1873),"",Short3[[#This Row],[Adj Close]]/AO1873-1)</f>
        <v>-4.3478905762380449E-2</v>
      </c>
    </row>
    <row r="1873" spans="1:42" x14ac:dyDescent="0.25">
      <c r="A1873" s="40">
        <v>31978</v>
      </c>
      <c r="B1873" s="42">
        <v>309.26998900000001</v>
      </c>
      <c r="C1873" s="39">
        <f>IF(ISBLANK(B1874), "", GSPC[[#This Row],[Adj Close]]/B1874-1)</f>
        <v>-1.6910922367664782E-2</v>
      </c>
      <c r="P1873" s="40">
        <v>31978</v>
      </c>
      <c r="Q1873" s="38">
        <v>6.1755999999999998E-2</v>
      </c>
      <c r="R1873" s="39">
        <f>IF(ISBLANK(Q1874),"",Long4[[#This Row],[Adj Close]]/Q1874-1)</f>
        <v>0</v>
      </c>
      <c r="AE1873" s="32">
        <v>31978</v>
      </c>
      <c r="AF1873" s="47">
        <v>0.98917999999999995</v>
      </c>
      <c r="AG1873" s="36">
        <f>IF(ISBLANK(AF1874),"",Short0[[#This Row],[Adj Close]]/AF1874-1)</f>
        <v>-2.1164335304502013E-2</v>
      </c>
      <c r="AH1873" s="40">
        <v>31978</v>
      </c>
      <c r="AI1873" s="42">
        <v>0.35292600000000002</v>
      </c>
      <c r="AJ1873" s="39">
        <f>IF(ISBLANK(AH1874),"",Short1[[#This Row],[Adj Close]]/AH1874-1)</f>
        <v>-0.99998896105845925</v>
      </c>
      <c r="AN1873" s="40">
        <v>31978</v>
      </c>
      <c r="AO1873" s="42">
        <v>1.685484</v>
      </c>
      <c r="AP1873" s="39">
        <f>IF(ISBLANK(AO1874),"",Short3[[#This Row],[Adj Close]]/AO1874-1)</f>
        <v>-8.6198834330605267E-3</v>
      </c>
    </row>
    <row r="1874" spans="1:42" x14ac:dyDescent="0.25">
      <c r="A1874" s="40">
        <v>31971</v>
      </c>
      <c r="B1874" s="42">
        <v>314.58999599999999</v>
      </c>
      <c r="C1874" s="39">
        <f>IF(ISBLANK(B1875), "", GSPC[[#This Row],[Adj Close]]/B1875-1)</f>
        <v>2.0170577879991214E-2</v>
      </c>
      <c r="P1874" s="40">
        <v>31971</v>
      </c>
      <c r="Q1874" s="38">
        <v>6.1755999999999998E-2</v>
      </c>
      <c r="R1874" s="39">
        <f>IF(ISBLANK(Q1875),"",Long4[[#This Row],[Adj Close]]/Q1875-1)</f>
        <v>-3.224997649418615E-2</v>
      </c>
      <c r="AE1874" s="32">
        <v>31971</v>
      </c>
      <c r="AF1874" s="47">
        <v>1.0105679999999999</v>
      </c>
      <c r="AG1874" s="36">
        <f>IF(ISBLANK(AF1875),"",Short0[[#This Row],[Adj Close]]/AF1875-1)</f>
        <v>5.5865694144492828E-2</v>
      </c>
      <c r="AH1874" s="40">
        <v>31971</v>
      </c>
      <c r="AI1874" s="42">
        <v>0.39084400000000002</v>
      </c>
      <c r="AJ1874" s="39">
        <f>IF(ISBLANK(AH1875),"",Short1[[#This Row],[Adj Close]]/AH1875-1)</f>
        <v>-0.99998777236891501</v>
      </c>
      <c r="AN1874" s="40">
        <v>31971</v>
      </c>
      <c r="AO1874" s="42">
        <v>1.7001390000000001</v>
      </c>
      <c r="AP1874" s="39">
        <f>IF(ISBLANK(AO1875),"",Short3[[#This Row],[Adj Close]]/AO1875-1)</f>
        <v>-2.5210580302033825E-2</v>
      </c>
    </row>
    <row r="1875" spans="1:42" x14ac:dyDescent="0.25">
      <c r="A1875" s="40">
        <v>31964</v>
      </c>
      <c r="B1875" s="42">
        <v>308.36999500000002</v>
      </c>
      <c r="C1875" s="39">
        <f>IF(ISBLANK(B1876), "", GSPC[[#This Row],[Adj Close]]/B1876-1)</f>
        <v>8.9650556397433689E-3</v>
      </c>
      <c r="P1875" s="40">
        <v>31964</v>
      </c>
      <c r="Q1875" s="38">
        <v>6.3813999999999996E-2</v>
      </c>
      <c r="R1875" s="39">
        <f>IF(ISBLANK(Q1876),"",Long4[[#This Row],[Adj Close]]/Q1876-1)</f>
        <v>-0.16216109761701569</v>
      </c>
      <c r="AE1875" s="32">
        <v>31964</v>
      </c>
      <c r="AF1875" s="47">
        <v>0.95709900000000003</v>
      </c>
      <c r="AG1875" s="36">
        <f>IF(ISBLANK(AF1876),"",Short0[[#This Row],[Adj Close]]/AF1876-1)</f>
        <v>-0.11822650114010647</v>
      </c>
      <c r="AH1875" s="40">
        <v>31964</v>
      </c>
      <c r="AI1875" s="42">
        <v>0.36751</v>
      </c>
      <c r="AJ1875" s="39">
        <f>IF(ISBLANK(AH1876),"",Short1[[#This Row],[Adj Close]]/AH1876-1)</f>
        <v>-0.99998849985918581</v>
      </c>
      <c r="AN1875" s="40">
        <v>31964</v>
      </c>
      <c r="AO1875" s="42">
        <v>1.7441089999999999</v>
      </c>
      <c r="AP1875" s="39">
        <f>IF(ISBLANK(AO1876),"",Short3[[#This Row],[Adj Close]]/AO1876-1)</f>
        <v>-1.6529060765006931E-2</v>
      </c>
    </row>
    <row r="1876" spans="1:42" x14ac:dyDescent="0.25">
      <c r="A1876" s="40">
        <v>31957</v>
      </c>
      <c r="B1876" s="42">
        <v>305.63000499999998</v>
      </c>
      <c r="C1876" s="39">
        <f>IF(ISBLANK(B1877), "", GSPC[[#This Row],[Adj Close]]/B1877-1)</f>
        <v>-4.9811140124872422E-3</v>
      </c>
      <c r="P1876" s="40">
        <v>31957</v>
      </c>
      <c r="Q1876" s="38">
        <v>7.6164999999999997E-2</v>
      </c>
      <c r="R1876" s="39">
        <f>IF(ISBLANK(Q1877),"",Long4[[#This Row],[Adj Close]]/Q1877-1)</f>
        <v>0.12121122904123283</v>
      </c>
      <c r="AE1876" s="32">
        <v>31957</v>
      </c>
      <c r="AF1876" s="47">
        <v>1.0854250000000001</v>
      </c>
      <c r="AG1876" s="36">
        <f>IF(ISBLANK(AF1877),"",Short0[[#This Row],[Adj Close]]/AF1877-1)</f>
        <v>-4.6948179549633262E-2</v>
      </c>
      <c r="AH1876" s="40">
        <v>31957</v>
      </c>
      <c r="AI1876" s="42">
        <v>0.34417599999999998</v>
      </c>
      <c r="AJ1876" s="39">
        <f>IF(ISBLANK(AH1877),"",Short1[[#This Row],[Adj Close]]/AH1877-1)</f>
        <v>-0.99998922766823162</v>
      </c>
      <c r="AN1876" s="40">
        <v>31957</v>
      </c>
      <c r="AO1876" s="42">
        <v>1.7734220000000001</v>
      </c>
      <c r="AP1876" s="39">
        <f>IF(ISBLANK(AO1877),"",Short3[[#This Row],[Adj Close]]/AO1877-1)</f>
        <v>-5.0632641531556111E-3</v>
      </c>
    </row>
    <row r="1877" spans="1:42" x14ac:dyDescent="0.25">
      <c r="A1877" s="40">
        <v>31950</v>
      </c>
      <c r="B1877" s="42">
        <v>307.16000400000001</v>
      </c>
      <c r="C1877" s="39">
        <f>IF(ISBLANK(B1878), "", GSPC[[#This Row],[Adj Close]]/B1878-1)</f>
        <v>6.1896276307460418E-4</v>
      </c>
      <c r="P1877" s="40">
        <v>31950</v>
      </c>
      <c r="Q1877" s="38">
        <v>6.7931000000000005E-2</v>
      </c>
      <c r="R1877" s="39">
        <f>IF(ISBLANK(Q1878),"",Long4[[#This Row],[Adj Close]]/Q1878-1)</f>
        <v>-2.9418488355479222E-2</v>
      </c>
      <c r="AE1877" s="32">
        <v>31950</v>
      </c>
      <c r="AF1877" s="47">
        <v>1.1388940000000001</v>
      </c>
      <c r="AG1877" s="36">
        <f>IF(ISBLANK(AF1878),"",Short0[[#This Row],[Adj Close]]/AF1878-1)</f>
        <v>-4.6738364786469422E-3</v>
      </c>
      <c r="AH1877" s="40">
        <v>31950</v>
      </c>
      <c r="AI1877" s="42">
        <v>0.32667600000000002</v>
      </c>
      <c r="AJ1877" s="39">
        <f>IF(ISBLANK(AH1878),"",Short1[[#This Row],[Adj Close]]/AH1878-1)</f>
        <v>-0.99998977315843851</v>
      </c>
      <c r="AN1877" s="40">
        <v>31950</v>
      </c>
      <c r="AO1877" s="42">
        <v>1.7824469999999999</v>
      </c>
      <c r="AP1877" s="39">
        <f>IF(ISBLANK(AO1878),"",Short3[[#This Row],[Adj Close]]/AO1878-1)</f>
        <v>-3.1745040160010007E-2</v>
      </c>
    </row>
    <row r="1878" spans="1:42" x14ac:dyDescent="0.25">
      <c r="A1878" s="40">
        <v>31943</v>
      </c>
      <c r="B1878" s="42">
        <v>306.97000100000002</v>
      </c>
      <c r="C1878" s="39">
        <f>IF(ISBLANK(B1879), "", GSPC[[#This Row],[Adj Close]]/B1879-1)</f>
        <v>1.7737570746926057E-2</v>
      </c>
      <c r="P1878" s="40">
        <v>31943</v>
      </c>
      <c r="Q1878" s="38">
        <v>6.9989999999999997E-2</v>
      </c>
      <c r="R1878" s="39">
        <f>IF(ISBLANK(Q1879),"",Long4[[#This Row],[Adj Close]]/Q1879-1)</f>
        <v>-5.5554805888782588E-2</v>
      </c>
      <c r="AE1878" s="32">
        <v>31943</v>
      </c>
      <c r="AF1878" s="47">
        <v>1.144242</v>
      </c>
      <c r="AG1878" s="36">
        <f>IF(ISBLANK(AF1879),"",Short0[[#This Row],[Adj Close]]/AF1879-1)</f>
        <v>-7.3592526833012317E-2</v>
      </c>
      <c r="AH1878" s="40">
        <v>31943</v>
      </c>
      <c r="AI1878" s="42">
        <v>0.29750799999999999</v>
      </c>
      <c r="AJ1878" s="39">
        <f>IF(ISBLANK(AH1879),"",Short1[[#This Row],[Adj Close]]/AH1879-1)</f>
        <v>-0.99999068424348703</v>
      </c>
      <c r="AN1878" s="40">
        <v>31943</v>
      </c>
      <c r="AO1878" s="42">
        <v>1.840886</v>
      </c>
      <c r="AP1878" s="39">
        <f>IF(ISBLANK(AO1879),"",Short3[[#This Row],[Adj Close]]/AO1879-1)</f>
        <v>-2.3256011379957808E-2</v>
      </c>
    </row>
    <row r="1879" spans="1:42" x14ac:dyDescent="0.25">
      <c r="A1879" s="40">
        <v>31936</v>
      </c>
      <c r="B1879" s="42">
        <v>301.61999500000002</v>
      </c>
      <c r="C1879" s="39">
        <f>IF(ISBLANK(B1880), "", GSPC[[#This Row],[Adj Close]]/B1880-1)</f>
        <v>2.784114045290953E-2</v>
      </c>
      <c r="P1879" s="40">
        <v>31936</v>
      </c>
      <c r="Q1879" s="38">
        <v>7.4107000000000006E-2</v>
      </c>
      <c r="R1879" s="39">
        <f>IF(ISBLANK(Q1880),"",Long4[[#This Row],[Adj Close]]/Q1880-1)</f>
        <v>-9.9998785538188639E-2</v>
      </c>
      <c r="AE1879" s="32">
        <v>31936</v>
      </c>
      <c r="AF1879" s="47">
        <v>1.235139</v>
      </c>
      <c r="AG1879" s="36">
        <f>IF(ISBLANK(AF1880),"",Short0[[#This Row],[Adj Close]]/AF1880-1)</f>
        <v>6.9444600778398646E-2</v>
      </c>
      <c r="AH1879" s="40">
        <v>31936</v>
      </c>
      <c r="AI1879" s="42">
        <v>0.28000700000000001</v>
      </c>
      <c r="AJ1879" s="39">
        <f>IF(ISBLANK(AH1880),"",Short1[[#This Row],[Adj Close]]/AH1880-1)</f>
        <v>-0.99999123032353032</v>
      </c>
      <c r="AN1879" s="40">
        <v>31936</v>
      </c>
      <c r="AO1879" s="42">
        <v>1.884717</v>
      </c>
      <c r="AP1879" s="39">
        <f>IF(ISBLANK(AO1880),"",Short3[[#This Row],[Adj Close]]/AO1880-1)</f>
        <v>6.611529576272912E-2</v>
      </c>
    </row>
    <row r="1880" spans="1:42" x14ac:dyDescent="0.25">
      <c r="A1880" s="40">
        <v>31929</v>
      </c>
      <c r="B1880" s="42">
        <v>293.45001200000002</v>
      </c>
      <c r="C1880" s="39">
        <f>IF(ISBLANK(B1881), "", GSPC[[#This Row],[Adj Close]]/B1881-1)</f>
        <v>1.1547762601562983E-2</v>
      </c>
      <c r="P1880" s="40">
        <v>31929</v>
      </c>
      <c r="Q1880" s="38">
        <v>8.2340999999999998E-2</v>
      </c>
      <c r="R1880" s="39">
        <f>IF(ISBLANK(Q1881),"",Long4[[#This Row],[Adj Close]]/Q1881-1)</f>
        <v>0</v>
      </c>
      <c r="AE1880" s="32">
        <v>31929</v>
      </c>
      <c r="AF1880" s="47">
        <v>1.154935</v>
      </c>
      <c r="AG1880" s="36">
        <f>IF(ISBLANK(AF1881),"",Short0[[#This Row],[Adj Close]]/AF1881-1)</f>
        <v>-6.2936104061325548E-2</v>
      </c>
      <c r="AH1880" s="40">
        <v>31929</v>
      </c>
      <c r="AI1880" s="42">
        <v>0.29750799999999999</v>
      </c>
      <c r="AJ1880" s="39">
        <f>IF(ISBLANK(AH1881),"",Short1[[#This Row],[Adj Close]]/AH1881-1)</f>
        <v>-0.99999068015788484</v>
      </c>
      <c r="AN1880" s="40">
        <v>31929</v>
      </c>
      <c r="AO1880" s="42">
        <v>1.767836</v>
      </c>
      <c r="AP1880" s="39">
        <f>IF(ISBLANK(AO1881),"",Short3[[#This Row],[Adj Close]]/AO1881-1)</f>
        <v>0</v>
      </c>
    </row>
    <row r="1881" spans="1:42" x14ac:dyDescent="0.25">
      <c r="A1881" s="40">
        <v>31922</v>
      </c>
      <c r="B1881" s="42">
        <v>290.10000600000001</v>
      </c>
      <c r="C1881" s="39">
        <f>IF(ISBLANK(B1882), "", GSPC[[#This Row],[Adj Close]]/B1882-1)</f>
        <v>2.8140069065210271E-2</v>
      </c>
      <c r="P1881" s="40">
        <v>31922</v>
      </c>
      <c r="Q1881" s="38">
        <v>8.2340999999999998E-2</v>
      </c>
      <c r="R1881" s="39">
        <f>IF(ISBLANK(Q1882),"",Long4[[#This Row],[Adj Close]]/Q1882-1)</f>
        <v>-4.7618496842397384E-2</v>
      </c>
      <c r="AE1881" s="32">
        <v>31922</v>
      </c>
      <c r="AF1881" s="47">
        <v>1.232504</v>
      </c>
      <c r="AG1881" s="36">
        <f>IF(ISBLANK(AF1882),"",Short0[[#This Row],[Adj Close]]/AF1882-1)</f>
        <v>2.6666588920700063E-2</v>
      </c>
      <c r="AH1881" s="40">
        <v>31922</v>
      </c>
      <c r="AI1881" s="42">
        <v>0.28000700000000001</v>
      </c>
      <c r="AJ1881" s="39">
        <f>IF(ISBLANK(AH1882),"",Short1[[#This Row],[Adj Close]]/AH1882-1)</f>
        <v>-0.99999122647657845</v>
      </c>
      <c r="AN1881" s="40">
        <v>31922</v>
      </c>
      <c r="AO1881" s="42">
        <v>1.767836</v>
      </c>
      <c r="AP1881" s="39">
        <f>IF(ISBLANK(AO1882),"",Short3[[#This Row],[Adj Close]]/AO1882-1)</f>
        <v>8.3332097516235493E-3</v>
      </c>
    </row>
    <row r="1882" spans="1:42" x14ac:dyDescent="0.25">
      <c r="A1882" s="40">
        <v>31915</v>
      </c>
      <c r="B1882" s="42">
        <v>282.16000400000001</v>
      </c>
      <c r="C1882" s="39">
        <f>IF(ISBLANK(B1883), "", GSPC[[#This Row],[Adj Close]]/B1883-1)</f>
        <v>-1.8334861108249112E-2</v>
      </c>
      <c r="P1882" s="40">
        <v>31915</v>
      </c>
      <c r="Q1882" s="38">
        <v>8.6457999999999993E-2</v>
      </c>
      <c r="R1882" s="39">
        <f>IF(ISBLANK(Q1883),"",Long4[[#This Row],[Adj Close]]/Q1883-1)</f>
        <v>0.23529075582226033</v>
      </c>
      <c r="AE1882" s="32">
        <v>31915</v>
      </c>
      <c r="AF1882" s="47">
        <v>1.200491</v>
      </c>
      <c r="AG1882" s="36">
        <f>IF(ISBLANK(AF1883),"",Short0[[#This Row],[Adj Close]]/AF1883-1)</f>
        <v>-7.7868997270072349E-2</v>
      </c>
      <c r="AH1882" s="40">
        <v>31915</v>
      </c>
      <c r="AI1882" s="42">
        <v>0.300425</v>
      </c>
      <c r="AJ1882" s="39">
        <f>IF(ISBLANK(AH1883),"",Short1[[#This Row],[Adj Close]]/AH1883-1)</f>
        <v>-0.99999058464961765</v>
      </c>
      <c r="AN1882" s="40">
        <v>31915</v>
      </c>
      <c r="AO1882" s="42">
        <v>1.753226</v>
      </c>
      <c r="AP1882" s="39">
        <f>IF(ISBLANK(AO1883),"",Short3[[#This Row],[Adj Close]]/AO1883-1)</f>
        <v>-8.2643412624248125E-3</v>
      </c>
    </row>
    <row r="1883" spans="1:42" x14ac:dyDescent="0.25">
      <c r="A1883" s="40">
        <v>31908</v>
      </c>
      <c r="B1883" s="42">
        <v>287.42999300000002</v>
      </c>
      <c r="C1883" s="39">
        <f>IF(ISBLANK(B1884), "", GSPC[[#This Row],[Adj Close]]/B1884-1)</f>
        <v>-2.0247476228780648E-2</v>
      </c>
      <c r="P1883" s="40">
        <v>31908</v>
      </c>
      <c r="Q1883" s="38">
        <v>6.9989999999999997E-2</v>
      </c>
      <c r="R1883" s="39">
        <f>IF(ISBLANK(Q1884),"",Long4[[#This Row],[Adj Close]]/Q1884-1)</f>
        <v>-2.8577773459728895E-2</v>
      </c>
      <c r="AE1883" s="32">
        <v>31908</v>
      </c>
      <c r="AF1883" s="47">
        <v>1.301866</v>
      </c>
      <c r="AG1883" s="36">
        <f>IF(ISBLANK(AF1884),"",Short0[[#This Row],[Adj Close]]/AF1884-1)</f>
        <v>-6.8702093489900973E-2</v>
      </c>
      <c r="AH1883" s="40">
        <v>31908</v>
      </c>
      <c r="AI1883" s="42">
        <v>0.29167500000000002</v>
      </c>
      <c r="AJ1883" s="39">
        <f>IF(ISBLANK(AH1884),"",Short1[[#This Row],[Adj Close]]/AH1884-1)</f>
        <v>-0.99999085686969058</v>
      </c>
      <c r="AN1883" s="40">
        <v>31908</v>
      </c>
      <c r="AO1883" s="42">
        <v>1.767836</v>
      </c>
      <c r="AP1883" s="39">
        <f>IF(ISBLANK(AO1884),"",Short3[[#This Row],[Adj Close]]/AO1884-1)</f>
        <v>-2.4193739798759939E-2</v>
      </c>
    </row>
    <row r="1884" spans="1:42" x14ac:dyDescent="0.25">
      <c r="A1884" s="40">
        <v>31901</v>
      </c>
      <c r="B1884" s="42">
        <v>293.36999500000002</v>
      </c>
      <c r="C1884" s="39">
        <f>IF(ISBLANK(B1885), "", GSPC[[#This Row],[Adj Close]]/B1885-1)</f>
        <v>1.8539721621149807E-2</v>
      </c>
      <c r="P1884" s="40">
        <v>31901</v>
      </c>
      <c r="Q1884" s="38">
        <v>7.2049000000000002E-2</v>
      </c>
      <c r="R1884" s="39">
        <f>IF(ISBLANK(Q1885),"",Long4[[#This Row],[Adj Close]]/Q1885-1)</f>
        <v>-7.8939967273471079E-2</v>
      </c>
      <c r="AE1884" s="32">
        <v>31901</v>
      </c>
      <c r="AF1884" s="47">
        <v>1.397905</v>
      </c>
      <c r="AG1884" s="36">
        <f>IF(ISBLANK(AF1885),"",Short0[[#This Row],[Adj Close]]/AF1885-1)</f>
        <v>0.21296327629936007</v>
      </c>
      <c r="AH1884" s="40">
        <v>31901</v>
      </c>
      <c r="AI1884" s="42">
        <v>0.32084200000000002</v>
      </c>
      <c r="AJ1884" s="39">
        <f>IF(ISBLANK(AH1885),"",Short1[[#This Row],[Adj Close]]/AH1885-1)</f>
        <v>-0.99998994036495892</v>
      </c>
      <c r="AN1884" s="40">
        <v>31901</v>
      </c>
      <c r="AO1884" s="42">
        <v>1.8116669999999999</v>
      </c>
      <c r="AP1884" s="39">
        <f>IF(ISBLANK(AO1885),"",Short3[[#This Row],[Adj Close]]/AO1885-1)</f>
        <v>2.4793589450605058E-2</v>
      </c>
    </row>
    <row r="1885" spans="1:42" x14ac:dyDescent="0.25">
      <c r="A1885" s="40">
        <v>31894</v>
      </c>
      <c r="B1885" s="42">
        <v>288.02999899999998</v>
      </c>
      <c r="C1885" s="39">
        <f>IF(ISBLANK(B1886), "", GSPC[[#This Row],[Adj Close]]/B1886-1)</f>
        <v>2.3124503603187962E-2</v>
      </c>
      <c r="P1885" s="40">
        <v>31894</v>
      </c>
      <c r="Q1885" s="38">
        <v>7.8224000000000002E-2</v>
      </c>
      <c r="R1885" s="39">
        <f>IF(ISBLANK(Q1886),"",Long4[[#This Row],[Adj Close]]/Q1886-1)</f>
        <v>0.18749715361377195</v>
      </c>
      <c r="AE1885" s="32">
        <v>31894</v>
      </c>
      <c r="AF1885" s="47">
        <v>1.152471</v>
      </c>
      <c r="AG1885" s="36">
        <f>IF(ISBLANK(AF1886),"",Short0[[#This Row],[Adj Close]]/AF1886-1)</f>
        <v>1.408491602021722E-2</v>
      </c>
      <c r="AH1885" s="40">
        <v>31894</v>
      </c>
      <c r="AI1885" s="42">
        <v>0.28584100000000001</v>
      </c>
      <c r="AJ1885" s="39">
        <f>IF(ISBLANK(AH1886),"",Short1[[#This Row],[Adj Close]]/AH1886-1)</f>
        <v>-0.99999103581396809</v>
      </c>
      <c r="AN1885" s="40">
        <v>31894</v>
      </c>
      <c r="AO1885" s="42">
        <v>1.767836</v>
      </c>
      <c r="AP1885" s="39">
        <f>IF(ISBLANK(AO1886),"",Short3[[#This Row],[Adj Close]]/AO1886-1)</f>
        <v>-8.1971581763721213E-3</v>
      </c>
    </row>
    <row r="1886" spans="1:42" x14ac:dyDescent="0.25">
      <c r="A1886" s="40">
        <v>31887</v>
      </c>
      <c r="B1886" s="42">
        <v>281.51998900000001</v>
      </c>
      <c r="C1886" s="39">
        <f>IF(ISBLANK(B1887), "", GSPC[[#This Row],[Adj Close]]/B1887-1)</f>
        <v>-1.8786431023158023E-2</v>
      </c>
      <c r="P1886" s="40">
        <v>31887</v>
      </c>
      <c r="Q1886" s="38">
        <v>6.5873000000000001E-2</v>
      </c>
      <c r="R1886" s="39">
        <f>IF(ISBLANK(Q1887),"",Long4[[#This Row],[Adj Close]]/Q1887-1)</f>
        <v>-5.8822688955564972E-2</v>
      </c>
      <c r="AE1886" s="32">
        <v>31887</v>
      </c>
      <c r="AF1886" s="47">
        <v>1.1364639999999999</v>
      </c>
      <c r="AG1886" s="36">
        <f>IF(ISBLANK(AF1887),"",Short0[[#This Row],[Adj Close]]/AF1887-1)</f>
        <v>-7.391327022868921E-2</v>
      </c>
      <c r="AH1886" s="40">
        <v>31887</v>
      </c>
      <c r="AI1886" s="42">
        <v>0.29167500000000002</v>
      </c>
      <c r="AJ1886" s="39">
        <f>IF(ISBLANK(AH1887),"",Short1[[#This Row],[Adj Close]]/AH1887-1)</f>
        <v>-0.99999085084692596</v>
      </c>
      <c r="AN1886" s="40">
        <v>31887</v>
      </c>
      <c r="AO1886" s="42">
        <v>1.7824469999999999</v>
      </c>
      <c r="AP1886" s="39">
        <f>IF(ISBLANK(AO1887),"",Short3[[#This Row],[Adj Close]]/AO1887-1)</f>
        <v>1.6666989880369076E-2</v>
      </c>
    </row>
    <row r="1887" spans="1:42" x14ac:dyDescent="0.25">
      <c r="A1887" s="40">
        <v>31880</v>
      </c>
      <c r="B1887" s="42">
        <v>286.91000400000001</v>
      </c>
      <c r="C1887" s="39">
        <f>IF(ISBLANK(B1888), "", GSPC[[#This Row],[Adj Close]]/B1888-1)</f>
        <v>-1.9077528089080809E-2</v>
      </c>
      <c r="P1887" s="40">
        <v>31880</v>
      </c>
      <c r="Q1887" s="38">
        <v>6.9989999999999997E-2</v>
      </c>
      <c r="R1887" s="39">
        <f>IF(ISBLANK(Q1888),"",Long4[[#This Row],[Adj Close]]/Q1888-1)</f>
        <v>6.249905120459065E-2</v>
      </c>
      <c r="AE1887" s="32">
        <v>31880</v>
      </c>
      <c r="AF1887" s="47">
        <v>1.227168</v>
      </c>
      <c r="AG1887" s="36">
        <f>IF(ISBLANK(AF1888),"",Short0[[#This Row],[Adj Close]]/AF1888-1)</f>
        <v>-0.10852689526516057</v>
      </c>
      <c r="AH1887" s="40">
        <v>31880</v>
      </c>
      <c r="AI1887" s="42">
        <v>0.361676</v>
      </c>
      <c r="AJ1887" s="39">
        <f>IF(ISBLANK(AH1888),"",Short1[[#This Row],[Adj Close]]/AH1888-1)</f>
        <v>-0.99998865258996639</v>
      </c>
      <c r="AN1887" s="40">
        <v>31880</v>
      </c>
      <c r="AO1887" s="42">
        <v>1.753226</v>
      </c>
      <c r="AP1887" s="39">
        <f>IF(ISBLANK(AO1888),"",Short3[[#This Row],[Adj Close]]/AO1888-1)</f>
        <v>-6.250013368211893E-2</v>
      </c>
    </row>
    <row r="1888" spans="1:42" x14ac:dyDescent="0.25">
      <c r="A1888" s="40">
        <v>31873</v>
      </c>
      <c r="B1888" s="42">
        <v>292.48998999999998</v>
      </c>
      <c r="C1888" s="39">
        <f>IF(ISBLANK(B1889), "", GSPC[[#This Row],[Adj Close]]/B1889-1)</f>
        <v>-2.6364015493971493E-2</v>
      </c>
      <c r="P1888" s="40">
        <v>31873</v>
      </c>
      <c r="Q1888" s="38">
        <v>6.5873000000000001E-2</v>
      </c>
      <c r="R1888" s="39">
        <f>IF(ISBLANK(Q1889),"",Long4[[#This Row],[Adj Close]]/Q1889-1)</f>
        <v>0</v>
      </c>
      <c r="AE1888" s="32">
        <v>31873</v>
      </c>
      <c r="AF1888" s="47">
        <v>1.3765620000000001</v>
      </c>
      <c r="AG1888" s="36">
        <f>IF(ISBLANK(AF1889),"",Short0[[#This Row],[Adj Close]]/AF1889-1)</f>
        <v>-7.6937216837810185E-3</v>
      </c>
      <c r="AH1888" s="40">
        <v>31873</v>
      </c>
      <c r="AI1888" s="42">
        <v>0.38209300000000002</v>
      </c>
      <c r="AJ1888" s="39">
        <f>IF(ISBLANK(AH1889),"",Short1[[#This Row],[Adj Close]]/AH1889-1)</f>
        <v>-0.99998800938304144</v>
      </c>
      <c r="AN1888" s="40">
        <v>31873</v>
      </c>
      <c r="AO1888" s="42">
        <v>1.8701080000000001</v>
      </c>
      <c r="AP1888" s="39">
        <f>IF(ISBLANK(AO1889),"",Short3[[#This Row],[Adj Close]]/AO1889-1)</f>
        <v>-5.1852077185937762E-2</v>
      </c>
    </row>
    <row r="1889" spans="1:42" x14ac:dyDescent="0.25">
      <c r="A1889" s="40">
        <v>31866</v>
      </c>
      <c r="B1889" s="42">
        <v>300.41000400000001</v>
      </c>
      <c r="C1889" s="39">
        <f>IF(ISBLANK(B1890), "", GSPC[[#This Row],[Adj Close]]/B1890-1)</f>
        <v>1.4453108188074548E-2</v>
      </c>
      <c r="P1889" s="40">
        <v>31866</v>
      </c>
      <c r="Q1889" s="38">
        <v>6.5873000000000001E-2</v>
      </c>
      <c r="R1889" s="39">
        <f>IF(ISBLANK(Q1890),"",Long4[[#This Row],[Adj Close]]/Q1890-1)</f>
        <v>-5.8822688955564972E-2</v>
      </c>
      <c r="AE1889" s="32">
        <v>31866</v>
      </c>
      <c r="AF1889" s="47">
        <v>1.387235</v>
      </c>
      <c r="AG1889" s="36">
        <f>IF(ISBLANK(AF1890),"",Short0[[#This Row],[Adj Close]]/AF1890-1)</f>
        <v>-4.4116836404228033E-2</v>
      </c>
      <c r="AH1889" s="40">
        <v>31866</v>
      </c>
      <c r="AI1889" s="42">
        <v>0.41417799999999999</v>
      </c>
      <c r="AJ1889" s="39">
        <f>IF(ISBLANK(AH1890),"",Short1[[#This Row],[Adj Close]]/AH1890-1)</f>
        <v>-0.9999869996547287</v>
      </c>
      <c r="AN1889" s="40">
        <v>31866</v>
      </c>
      <c r="AO1889" s="42">
        <v>1.97238</v>
      </c>
      <c r="AP1889" s="39">
        <f>IF(ISBLANK(AO1890),"",Short3[[#This Row],[Adj Close]]/AO1890-1)</f>
        <v>7.4630868095264535E-3</v>
      </c>
    </row>
    <row r="1890" spans="1:42" x14ac:dyDescent="0.25">
      <c r="A1890" s="40">
        <v>31859</v>
      </c>
      <c r="B1890" s="42">
        <v>296.13000499999998</v>
      </c>
      <c r="C1890" s="39">
        <f>IF(ISBLANK(B1891), "", GSPC[[#This Row],[Adj Close]]/B1891-1)</f>
        <v>-6.8417611129795164E-3</v>
      </c>
      <c r="P1890" s="40">
        <v>31859</v>
      </c>
      <c r="Q1890" s="38">
        <v>6.9989999999999997E-2</v>
      </c>
      <c r="R1890" s="39">
        <f>IF(ISBLANK(Q1891),"",Long4[[#This Row],[Adj Close]]/Q1891-1)</f>
        <v>-2.8577773459728895E-2</v>
      </c>
      <c r="AE1890" s="32">
        <v>31859</v>
      </c>
      <c r="AF1890" s="47">
        <v>1.45126</v>
      </c>
      <c r="AG1890" s="36">
        <f>IF(ISBLANK(AF1891),"",Short0[[#This Row],[Adj Close]]/AF1891-1)</f>
        <v>-1.0908724116826751E-2</v>
      </c>
      <c r="AH1890" s="40">
        <v>31859</v>
      </c>
      <c r="AI1890" s="42">
        <v>0.40834399999999998</v>
      </c>
      <c r="AJ1890" s="39">
        <f>IF(ISBLANK(AH1891),"",Short1[[#This Row],[Adj Close]]/AH1891-1)</f>
        <v>-0.99998717995730257</v>
      </c>
      <c r="AN1890" s="40">
        <v>31859</v>
      </c>
      <c r="AO1890" s="42">
        <v>1.9577690000000001</v>
      </c>
      <c r="AP1890" s="39">
        <f>IF(ISBLANK(AO1891),"",Short3[[#This Row],[Adj Close]]/AO1891-1)</f>
        <v>7.20000306634756E-2</v>
      </c>
    </row>
    <row r="1891" spans="1:42" x14ac:dyDescent="0.25">
      <c r="A1891" s="40">
        <v>31852</v>
      </c>
      <c r="B1891" s="42">
        <v>298.17001299999998</v>
      </c>
      <c r="C1891" s="39">
        <f>IF(ISBLANK(B1892), "", GSPC[[#This Row],[Adj Close]]/B1892-1)</f>
        <v>2.8562549834632911E-2</v>
      </c>
      <c r="P1891" s="40">
        <v>31852</v>
      </c>
      <c r="Q1891" s="38">
        <v>7.2049000000000002E-2</v>
      </c>
      <c r="R1891" s="39">
        <f>IF(ISBLANK(Q1892),"",Long4[[#This Row],[Adj Close]]/Q1892-1)</f>
        <v>-0.1025621862660836</v>
      </c>
      <c r="AE1891" s="32">
        <v>31852</v>
      </c>
      <c r="AF1891" s="47">
        <v>1.467266</v>
      </c>
      <c r="AG1891" s="36">
        <f>IF(ISBLANK(AF1892),"",Short0[[#This Row],[Adj Close]]/AF1892-1)</f>
        <v>1.4759410066220724E-2</v>
      </c>
      <c r="AH1891" s="40">
        <v>31852</v>
      </c>
      <c r="AI1891" s="42">
        <v>0.40834399999999998</v>
      </c>
      <c r="AJ1891" s="39">
        <f>IF(ISBLANK(AH1892),"",Short1[[#This Row],[Adj Close]]/AH1892-1)</f>
        <v>-0.99998717713926832</v>
      </c>
      <c r="AN1891" s="40">
        <v>31852</v>
      </c>
      <c r="AO1891" s="42">
        <v>1.8262769999999999</v>
      </c>
      <c r="AP1891" s="39">
        <f>IF(ISBLANK(AO1892),"",Short3[[#This Row],[Adj Close]]/AO1892-1)</f>
        <v>-3.1007307728428191E-2</v>
      </c>
    </row>
    <row r="1892" spans="1:42" x14ac:dyDescent="0.25">
      <c r="A1892" s="40">
        <v>31845</v>
      </c>
      <c r="B1892" s="42">
        <v>289.89001500000001</v>
      </c>
      <c r="C1892" s="39">
        <f>IF(ISBLANK(B1893), "", GSPC[[#This Row],[Adj Close]]/B1893-1)</f>
        <v>-2.6491054476143194E-3</v>
      </c>
      <c r="P1892" s="40">
        <v>31845</v>
      </c>
      <c r="Q1892" s="38">
        <v>8.0282999999999993E-2</v>
      </c>
      <c r="R1892" s="39">
        <f>IF(ISBLANK(Q1893),"",Long4[[#This Row],[Adj Close]]/Q1893-1)</f>
        <v>0.1470638662666095</v>
      </c>
      <c r="AE1892" s="32">
        <v>31845</v>
      </c>
      <c r="AF1892" s="47">
        <v>1.4459249999999999</v>
      </c>
      <c r="AG1892" s="36">
        <f>IF(ISBLANK(AF1893),"",Short0[[#This Row],[Adj Close]]/AF1893-1)</f>
        <v>5.4476067402455808E-2</v>
      </c>
      <c r="AH1892" s="40">
        <v>31845</v>
      </c>
      <c r="AI1892" s="42">
        <v>0.46084599999999998</v>
      </c>
      <c r="AJ1892" s="39">
        <f>IF(ISBLANK(AH1893),"",Short1[[#This Row],[Adj Close]]/AH1893-1)</f>
        <v>-0.99998552528425155</v>
      </c>
      <c r="AN1892" s="40">
        <v>31845</v>
      </c>
      <c r="AO1892" s="42">
        <v>1.884717</v>
      </c>
      <c r="AP1892" s="39">
        <f>IF(ISBLANK(AO1893),"",Short3[[#This Row],[Adj Close]]/AO1893-1)</f>
        <v>6.611529576272912E-2</v>
      </c>
    </row>
    <row r="1893" spans="1:42" x14ac:dyDescent="0.25">
      <c r="A1893" s="40">
        <v>31838</v>
      </c>
      <c r="B1893" s="42">
        <v>290.66000400000001</v>
      </c>
      <c r="C1893" s="39">
        <f>IF(ISBLANK(B1894), "", GSPC[[#This Row],[Adj Close]]/B1894-1)</f>
        <v>2.2730442389988337E-2</v>
      </c>
      <c r="P1893" s="40">
        <v>31838</v>
      </c>
      <c r="Q1893" s="38">
        <v>6.9989999999999997E-2</v>
      </c>
      <c r="R1893" s="39">
        <f>IF(ISBLANK(Q1894),"",Long4[[#This Row],[Adj Close]]/Q1894-1)</f>
        <v>0</v>
      </c>
      <c r="AE1893" s="32">
        <v>31838</v>
      </c>
      <c r="AF1893" s="47">
        <v>1.3712260000000001</v>
      </c>
      <c r="AG1893" s="36">
        <f>IF(ISBLANK(AF1894),"",Short0[[#This Row],[Adj Close]]/AF1894-1)</f>
        <v>5.3277372632821063E-2</v>
      </c>
      <c r="AH1893" s="40">
        <v>31838</v>
      </c>
      <c r="AI1893" s="42">
        <v>0.46084599999999998</v>
      </c>
      <c r="AJ1893" s="39">
        <f>IF(ISBLANK(AH1894),"",Short1[[#This Row],[Adj Close]]/AH1894-1)</f>
        <v>-0.99998552210109637</v>
      </c>
      <c r="AN1893" s="40">
        <v>31838</v>
      </c>
      <c r="AO1893" s="42">
        <v>1.767836</v>
      </c>
      <c r="AP1893" s="39">
        <f>IF(ISBLANK(AO1894),"",Short3[[#This Row],[Adj Close]]/AO1894-1)</f>
        <v>-4.7243945961648048E-2</v>
      </c>
    </row>
    <row r="1894" spans="1:42" x14ac:dyDescent="0.25">
      <c r="A1894" s="40">
        <v>31831</v>
      </c>
      <c r="B1894" s="42">
        <v>284.20001200000002</v>
      </c>
      <c r="C1894" s="39">
        <f>IF(ISBLANK(B1895), "", GSPC[[#This Row],[Adj Close]]/B1895-1)</f>
        <v>-4.4836729391886099E-3</v>
      </c>
      <c r="P1894" s="40">
        <v>31831</v>
      </c>
      <c r="Q1894" s="38">
        <v>6.9989999999999997E-2</v>
      </c>
      <c r="R1894" s="39">
        <f>IF(ISBLANK(Q1895),"",Long4[[#This Row],[Adj Close]]/Q1895-1)</f>
        <v>-0.1052618122315403</v>
      </c>
      <c r="AE1894" s="32">
        <v>31831</v>
      </c>
      <c r="AF1894" s="47">
        <v>1.301866</v>
      </c>
      <c r="AG1894" s="36">
        <f>IF(ISBLANK(AF1895),"",Short0[[#This Row],[Adj Close]]/AF1895-1)</f>
        <v>0.12442401885633791</v>
      </c>
      <c r="AH1894" s="40">
        <v>31831</v>
      </c>
      <c r="AI1894" s="42">
        <v>0.519181</v>
      </c>
      <c r="AJ1894" s="39">
        <f>IF(ISBLANK(AH1895),"",Short1[[#This Row],[Adj Close]]/AH1895-1)</f>
        <v>-0.99998368586601305</v>
      </c>
      <c r="AN1894" s="40">
        <v>31831</v>
      </c>
      <c r="AO1894" s="42">
        <v>1.855497</v>
      </c>
      <c r="AP1894" s="39">
        <f>IF(ISBLANK(AO1895),"",Short3[[#This Row],[Adj Close]]/AO1895-1)</f>
        <v>3.2519836599506968E-2</v>
      </c>
    </row>
    <row r="1895" spans="1:42" x14ac:dyDescent="0.25">
      <c r="A1895" s="40">
        <v>31824</v>
      </c>
      <c r="B1895" s="42">
        <v>285.48001099999999</v>
      </c>
      <c r="C1895" s="39">
        <f>IF(ISBLANK(B1896), "", GSPC[[#This Row],[Adj Close]]/B1896-1)</f>
        <v>2.0664993750518557E-2</v>
      </c>
      <c r="P1895" s="40">
        <v>31824</v>
      </c>
      <c r="Q1895" s="38">
        <v>7.8224000000000002E-2</v>
      </c>
      <c r="R1895" s="39">
        <f>IF(ISBLANK(Q1896),"",Long4[[#This Row],[Adj Close]]/Q1896-1)</f>
        <v>-0.13636213083080317</v>
      </c>
      <c r="AE1895" s="32">
        <v>31824</v>
      </c>
      <c r="AF1895" s="47">
        <v>1.157807</v>
      </c>
      <c r="AG1895" s="36">
        <f>IF(ISBLANK(AF1896),"",Short0[[#This Row],[Adj Close]]/AF1896-1)</f>
        <v>0.11855684046797865</v>
      </c>
      <c r="AH1895" s="40">
        <v>31824</v>
      </c>
      <c r="AI1895" s="42">
        <v>0.49390299999999998</v>
      </c>
      <c r="AJ1895" s="39">
        <f>IF(ISBLANK(AH1896),"",Short1[[#This Row],[Adj Close]]/AH1896-1)</f>
        <v>-0.99998447675770818</v>
      </c>
      <c r="AN1895" s="40">
        <v>31824</v>
      </c>
      <c r="AO1895" s="42">
        <v>1.7970569999999999</v>
      </c>
      <c r="AP1895" s="39">
        <f>IF(ISBLANK(AO1896),"",Short3[[#This Row],[Adj Close]]/AO1896-1)</f>
        <v>-2.3808644315834959E-2</v>
      </c>
    </row>
    <row r="1896" spans="1:42" x14ac:dyDescent="0.25">
      <c r="A1896" s="40">
        <v>31817</v>
      </c>
      <c r="B1896" s="42">
        <v>279.70001200000002</v>
      </c>
      <c r="C1896" s="39">
        <f>IF(ISBLANK(B1897), "", GSPC[[#This Row],[Adj Close]]/B1897-1)</f>
        <v>-1.2141015179012449E-3</v>
      </c>
      <c r="P1896" s="40">
        <v>31817</v>
      </c>
      <c r="Q1896" s="38">
        <v>9.0575000000000003E-2</v>
      </c>
      <c r="R1896" s="39">
        <f>IF(ISBLANK(Q1897),"",Long4[[#This Row],[Adj Close]]/Q1897-1)</f>
        <v>-0.13725770348144961</v>
      </c>
      <c r="AE1896" s="32">
        <v>31817</v>
      </c>
      <c r="AF1896" s="47">
        <v>1.0350900000000001</v>
      </c>
      <c r="AG1896" s="36">
        <f>IF(ISBLANK(AF1897),"",Short0[[#This Row],[Adj Close]]/AF1897-1)</f>
        <v>3.1915826916405043E-2</v>
      </c>
      <c r="AH1896" s="40">
        <v>31817</v>
      </c>
      <c r="AI1896" s="42">
        <v>0.47056900000000002</v>
      </c>
      <c r="AJ1896" s="39">
        <f>IF(ISBLANK(AH1897),"",Short1[[#This Row],[Adj Close]]/AH1897-1)</f>
        <v>-0.99998520688462744</v>
      </c>
      <c r="AN1896" s="40">
        <v>31817</v>
      </c>
      <c r="AO1896" s="42">
        <v>1.840886</v>
      </c>
      <c r="AP1896" s="39">
        <f>IF(ISBLANK(AO1897),"",Short3[[#This Row],[Adj Close]]/AO1897-1)</f>
        <v>6.7795587718372241E-2</v>
      </c>
    </row>
    <row r="1897" spans="1:42" x14ac:dyDescent="0.25">
      <c r="A1897" s="40">
        <v>31810</v>
      </c>
      <c r="B1897" s="42">
        <v>280.040009</v>
      </c>
      <c r="C1897" s="39">
        <f>IF(ISBLANK(B1898), "", GSPC[[#This Row],[Adj Close]]/B1898-1)</f>
        <v>2.1745557073453714E-2</v>
      </c>
      <c r="P1897" s="40">
        <v>31810</v>
      </c>
      <c r="Q1897" s="38">
        <v>0.10498499999999999</v>
      </c>
      <c r="R1897" s="39">
        <f>IF(ISBLANK(Q1898),"",Long4[[#This Row],[Adj Close]]/Q1898-1)</f>
        <v>0.45713333981040671</v>
      </c>
      <c r="AE1897" s="32">
        <v>31810</v>
      </c>
      <c r="AF1897" s="47">
        <v>1.0030760000000001</v>
      </c>
      <c r="AG1897" s="36">
        <f>IF(ISBLANK(AF1898),"",Short0[[#This Row],[Adj Close]]/AF1898-1)</f>
        <v>6.4579979134539833E-2</v>
      </c>
      <c r="AH1897" s="40">
        <v>31810</v>
      </c>
      <c r="AI1897" s="42">
        <v>0.44334600000000002</v>
      </c>
      <c r="AJ1897" s="39">
        <f>IF(ISBLANK(AH1898),"",Short1[[#This Row],[Adj Close]]/AH1898-1)</f>
        <v>-0.99998605961701725</v>
      </c>
      <c r="AN1897" s="40">
        <v>31810</v>
      </c>
      <c r="AO1897" s="42">
        <v>1.7240059999999999</v>
      </c>
      <c r="AP1897" s="39">
        <f>IF(ISBLANK(AO1898),"",Short3[[#This Row],[Adj Close]]/AO1898-1)</f>
        <v>0.1238103557069028</v>
      </c>
    </row>
    <row r="1898" spans="1:42" x14ac:dyDescent="0.25">
      <c r="A1898" s="40">
        <v>31803</v>
      </c>
      <c r="B1898" s="42">
        <v>274.07998700000002</v>
      </c>
      <c r="C1898" s="39">
        <f>IF(ISBLANK(B1899), "", GSPC[[#This Row],[Adj Close]]/B1899-1)</f>
        <v>1.4735212556789001E-2</v>
      </c>
      <c r="P1898" s="40">
        <v>31803</v>
      </c>
      <c r="Q1898" s="38">
        <v>7.2049000000000002E-2</v>
      </c>
      <c r="R1898" s="39">
        <f>IF(ISBLANK(Q1899),"",Long4[[#This Row],[Adj Close]]/Q1899-1)</f>
        <v>6.0620335340271669E-2</v>
      </c>
      <c r="AE1898" s="32">
        <v>31803</v>
      </c>
      <c r="AF1898" s="47">
        <v>0.94222700000000004</v>
      </c>
      <c r="AG1898" s="36">
        <f>IF(ISBLANK(AF1899),"",Short0[[#This Row],[Adj Close]]/AF1899-1)</f>
        <v>4.7336659845427231E-2</v>
      </c>
      <c r="AH1898" s="40">
        <v>31803</v>
      </c>
      <c r="AI1898" s="42">
        <v>0.420012</v>
      </c>
      <c r="AJ1898" s="39">
        <f>IF(ISBLANK(AH1899),"",Short1[[#This Row],[Adj Close]]/AH1899-1)</f>
        <v>-0.99998679041388849</v>
      </c>
      <c r="AN1898" s="40">
        <v>31803</v>
      </c>
      <c r="AO1898" s="42">
        <v>1.5340720000000001</v>
      </c>
      <c r="AP1898" s="39">
        <f>IF(ISBLANK(AO1899),"",Short3[[#This Row],[Adj Close]]/AO1899-1)</f>
        <v>7.14282222180318E-2</v>
      </c>
    </row>
    <row r="1899" spans="1:42" x14ac:dyDescent="0.25">
      <c r="A1899" s="40">
        <v>31796</v>
      </c>
      <c r="B1899" s="42">
        <v>270.10000600000001</v>
      </c>
      <c r="C1899" s="39">
        <f>IF(ISBLANK(B1900), "", GSPC[[#This Row],[Adj Close]]/B1900-1)</f>
        <v>1.4345827754040252E-2</v>
      </c>
      <c r="P1899" s="40">
        <v>31796</v>
      </c>
      <c r="Q1899" s="38">
        <v>6.7931000000000005E-2</v>
      </c>
      <c r="R1899" s="39">
        <f>IF(ISBLANK(Q1900),"",Long4[[#This Row],[Adj Close]]/Q1900-1)</f>
        <v>-2.9418488355479222E-2</v>
      </c>
      <c r="AE1899" s="32">
        <v>31796</v>
      </c>
      <c r="AF1899" s="47">
        <v>0.89964100000000002</v>
      </c>
      <c r="AG1899" s="36">
        <f>IF(ISBLANK(AF1900),"",Short0[[#This Row],[Adj Close]]/AF1900-1)</f>
        <v>1.1976458783748978E-2</v>
      </c>
      <c r="AH1899" s="40">
        <v>31796</v>
      </c>
      <c r="AI1899" s="42">
        <v>0.44334600000000002</v>
      </c>
      <c r="AJ1899" s="39">
        <f>IF(ISBLANK(AH1900),"",Short1[[#This Row],[Adj Close]]/AH1900-1)</f>
        <v>-0.99998605347761804</v>
      </c>
      <c r="AN1899" s="40">
        <v>31796</v>
      </c>
      <c r="AO1899" s="42">
        <v>1.4318010000000001</v>
      </c>
      <c r="AP1899" s="39">
        <f>IF(ISBLANK(AO1900),"",Short3[[#This Row],[Adj Close]]/AO1900-1)</f>
        <v>-6.6666362465386264E-2</v>
      </c>
    </row>
    <row r="1900" spans="1:42" x14ac:dyDescent="0.25">
      <c r="A1900" s="40">
        <v>31789</v>
      </c>
      <c r="B1900" s="42">
        <v>266.27999899999998</v>
      </c>
      <c r="C1900" s="39">
        <f>IF(ISBLANK(B1901), "", GSPC[[#This Row],[Adj Close]]/B1901-1)</f>
        <v>2.9180951876510264E-2</v>
      </c>
      <c r="P1900" s="40">
        <v>31789</v>
      </c>
      <c r="Q1900" s="38">
        <v>6.9989999999999997E-2</v>
      </c>
      <c r="R1900" s="39">
        <f>IF(ISBLANK(Q1901),"",Long4[[#This Row],[Adj Close]]/Q1901-1)</f>
        <v>0</v>
      </c>
      <c r="AE1900" s="32">
        <v>31789</v>
      </c>
      <c r="AF1900" s="47">
        <v>0.88899399999999995</v>
      </c>
      <c r="AG1900" s="36">
        <f>IF(ISBLANK(AF1901),"",Short0[[#This Row],[Adj Close]]/AF1901-1)</f>
        <v>2.4539559133849087E-2</v>
      </c>
      <c r="AH1900" s="40">
        <v>31789</v>
      </c>
      <c r="AI1900" s="42">
        <v>0.44140099999999999</v>
      </c>
      <c r="AJ1900" s="39">
        <f>IF(ISBLANK(AH1901),"",Short1[[#This Row],[Adj Close]]/AH1901-1)</f>
        <v>-0.9999861116040526</v>
      </c>
      <c r="AN1900" s="40">
        <v>31789</v>
      </c>
      <c r="AO1900" s="42">
        <v>1.5340720000000001</v>
      </c>
      <c r="AP1900" s="39">
        <f>IF(ISBLANK(AO1901),"",Short3[[#This Row],[Adj Close]]/AO1901-1)</f>
        <v>2.9411330508736233E-2</v>
      </c>
    </row>
    <row r="1901" spans="1:42" x14ac:dyDescent="0.25">
      <c r="A1901" s="40">
        <v>31782</v>
      </c>
      <c r="B1901" s="42">
        <v>258.73001099999999</v>
      </c>
      <c r="C1901" s="39">
        <f>IF(ISBLANK(B1902), "", GSPC[[#This Row],[Adj Close]]/B1902-1)</f>
        <v>4.9827608640628185E-2</v>
      </c>
      <c r="P1901" s="40">
        <v>31782</v>
      </c>
      <c r="Q1901" s="38">
        <v>6.9989999999999997E-2</v>
      </c>
      <c r="R1901" s="39">
        <f>IF(ISBLANK(Q1902),"",Long4[[#This Row],[Adj Close]]/Q1902-1)</f>
        <v>-0.1052618122315403</v>
      </c>
      <c r="AE1901" s="32">
        <v>31782</v>
      </c>
      <c r="AF1901" s="47">
        <v>0.86770100000000006</v>
      </c>
      <c r="AG1901" s="36">
        <f>IF(ISBLANK(AF1902),"",Short0[[#This Row],[Adj Close]]/AF1902-1)</f>
        <v>7.236907151261085E-2</v>
      </c>
      <c r="AH1901" s="40">
        <v>31782</v>
      </c>
      <c r="AI1901" s="42">
        <v>0.420012</v>
      </c>
      <c r="AJ1901" s="39">
        <f>IF(ISBLANK(AH1902),"",Short1[[#This Row],[Adj Close]]/AH1902-1)</f>
        <v>-0.99998678168371358</v>
      </c>
      <c r="AN1901" s="40">
        <v>31782</v>
      </c>
      <c r="AO1901" s="42">
        <v>1.4902420000000001</v>
      </c>
      <c r="AP1901" s="39">
        <f>IF(ISBLANK(AO1902),"",Short3[[#This Row],[Adj Close]]/AO1902-1)</f>
        <v>0.12087964986096589</v>
      </c>
    </row>
    <row r="1902" spans="1:42" x14ac:dyDescent="0.25">
      <c r="A1902" s="40">
        <v>31775</v>
      </c>
      <c r="B1902" s="42">
        <v>246.449997</v>
      </c>
      <c r="C1902" s="39">
        <f>IF(ISBLANK(B1903), "", GSPC[[#This Row],[Adj Close]]/B1903-1)</f>
        <v>-1.9034545755990395E-3</v>
      </c>
      <c r="P1902" s="40">
        <v>31775</v>
      </c>
      <c r="Q1902" s="38">
        <v>7.8224000000000002E-2</v>
      </c>
      <c r="R1902" s="39">
        <f>IF(ISBLANK(Q1903),"",Long4[[#This Row],[Adj Close]]/Q1903-1)</f>
        <v>-4.9999392769094375E-2</v>
      </c>
      <c r="AE1902" s="32">
        <v>31775</v>
      </c>
      <c r="AF1902" s="47">
        <v>0.80914399999999997</v>
      </c>
      <c r="AG1902" s="36">
        <f>IF(ISBLANK(AF1903),"",Short0[[#This Row],[Adj Close]]/AF1903-1)</f>
        <v>-1.298745655904987E-2</v>
      </c>
      <c r="AH1902" s="40">
        <v>31775</v>
      </c>
      <c r="AI1902" s="42">
        <v>0.38501099999999999</v>
      </c>
      <c r="AJ1902" s="39">
        <f>IF(ISBLANK(AH1903),"",Short1[[#This Row],[Adj Close]]/AH1903-1)</f>
        <v>-0.99998788054016619</v>
      </c>
      <c r="AN1902" s="40">
        <v>31775</v>
      </c>
      <c r="AO1902" s="42">
        <v>1.329529</v>
      </c>
      <c r="AP1902" s="39">
        <f>IF(ISBLANK(AO1903),"",Short3[[#This Row],[Adj Close]]/AO1903-1)</f>
        <v>4.5659719861033121E-3</v>
      </c>
    </row>
    <row r="1903" spans="1:42" x14ac:dyDescent="0.25">
      <c r="A1903" s="40">
        <v>31768</v>
      </c>
      <c r="B1903" s="42">
        <v>246.91999799999999</v>
      </c>
      <c r="C1903" s="39">
        <f>IF(ISBLANK(B1904), "", GSPC[[#This Row],[Adj Close]]/B1904-1)</f>
        <v>-1.1252144496090133E-2</v>
      </c>
      <c r="P1903" s="40">
        <v>31768</v>
      </c>
      <c r="Q1903" s="38">
        <v>8.2340999999999998E-2</v>
      </c>
      <c r="R1903" s="39">
        <f>IF(ISBLANK(Q1904),"",Long4[[#This Row],[Adj Close]]/Q1904-1)</f>
        <v>-2.4384175167952327E-2</v>
      </c>
      <c r="AE1903" s="32">
        <v>31768</v>
      </c>
      <c r="AF1903" s="47">
        <v>0.81979100000000005</v>
      </c>
      <c r="AG1903" s="36">
        <f>IF(ISBLANK(AF1904),"",Short0[[#This Row],[Adj Close]]/AF1904-1)</f>
        <v>-2.5317298489451079E-2</v>
      </c>
      <c r="AH1903" s="40">
        <v>31768</v>
      </c>
      <c r="AI1903" s="42">
        <v>0.38112099999999999</v>
      </c>
      <c r="AJ1903" s="39">
        <f>IF(ISBLANK(AH1904),"",Short1[[#This Row],[Adj Close]]/AH1904-1)</f>
        <v>-0.99998800034633673</v>
      </c>
      <c r="AN1903" s="40">
        <v>31768</v>
      </c>
      <c r="AO1903" s="42">
        <v>1.3234859999999999</v>
      </c>
      <c r="AP1903" s="39">
        <f>IF(ISBLANK(AO1904),"",Short3[[#This Row],[Adj Close]]/AO1904-1)</f>
        <v>-1.0870450684625443E-2</v>
      </c>
    </row>
    <row r="1904" spans="1:42" x14ac:dyDescent="0.25">
      <c r="A1904" s="40">
        <v>31761</v>
      </c>
      <c r="B1904" s="42">
        <v>249.729996</v>
      </c>
      <c r="C1904" s="39">
        <f>IF(ISBLANK(B1905), "", GSPC[[#This Row],[Adj Close]]/B1905-1)</f>
        <v>9.6219524652043642E-3</v>
      </c>
      <c r="P1904" s="40">
        <v>31761</v>
      </c>
      <c r="Q1904" s="38">
        <v>8.4399000000000002E-2</v>
      </c>
      <c r="R1904" s="39">
        <f>IF(ISBLANK(Q1905),"",Long4[[#This Row],[Adj Close]]/Q1905-1)</f>
        <v>-0.10869978456469387</v>
      </c>
      <c r="AE1904" s="32">
        <v>31761</v>
      </c>
      <c r="AF1904" s="47">
        <v>0.84108499999999997</v>
      </c>
      <c r="AG1904" s="36">
        <f>IF(ISBLANK(AF1905),"",Short0[[#This Row],[Adj Close]]/AF1905-1)</f>
        <v>2.5974913118099519E-2</v>
      </c>
      <c r="AH1904" s="40">
        <v>31761</v>
      </c>
      <c r="AI1904" s="42">
        <v>0.40251100000000001</v>
      </c>
      <c r="AJ1904" s="39">
        <f>IF(ISBLANK(AH1905),"",Short1[[#This Row],[Adj Close]]/AH1905-1)</f>
        <v>-0.99998732408515467</v>
      </c>
      <c r="AN1904" s="40">
        <v>31761</v>
      </c>
      <c r="AO1904" s="42">
        <v>1.338031</v>
      </c>
      <c r="AP1904" s="39">
        <f>IF(ISBLANK(AO1905),"",Short3[[#This Row],[Adj Close]]/AO1905-1)</f>
        <v>-1.0752091937298758E-2</v>
      </c>
    </row>
    <row r="1905" spans="1:42" x14ac:dyDescent="0.25">
      <c r="A1905" s="40">
        <v>31754</v>
      </c>
      <c r="B1905" s="42">
        <v>247.35000600000001</v>
      </c>
      <c r="C1905" s="39">
        <f>IF(ISBLANK(B1906), "", GSPC[[#This Row],[Adj Close]]/B1906-1)</f>
        <v>-1.5208790979884368E-2</v>
      </c>
      <c r="P1905" s="40">
        <v>31754</v>
      </c>
      <c r="Q1905" s="38">
        <v>9.4691999999999998E-2</v>
      </c>
      <c r="R1905" s="39">
        <f>IF(ISBLANK(Q1906),"",Long4[[#This Row],[Adj Close]]/Q1906-1)</f>
        <v>6.9760610956087543E-2</v>
      </c>
      <c r="AE1905" s="32">
        <v>31754</v>
      </c>
      <c r="AF1905" s="47">
        <v>0.81979100000000005</v>
      </c>
      <c r="AG1905" s="36">
        <f>IF(ISBLANK(AF1906),"",Short0[[#This Row],[Adj Close]]/AF1906-1)</f>
        <v>0.12408696069491776</v>
      </c>
      <c r="AH1905" s="40">
        <v>31754</v>
      </c>
      <c r="AI1905" s="42">
        <v>0.420012</v>
      </c>
      <c r="AJ1905" s="39">
        <f>IF(ISBLANK(AH1906),"",Short1[[#This Row],[Adj Close]]/AH1906-1)</f>
        <v>-0.99998677002551417</v>
      </c>
      <c r="AN1905" s="40">
        <v>31754</v>
      </c>
      <c r="AO1905" s="42">
        <v>1.3525739999999999</v>
      </c>
      <c r="AP1905" s="39">
        <f>IF(ISBLANK(AO1906),"",Short3[[#This Row],[Adj Close]]/AO1906-1)</f>
        <v>-2.1052905848174208E-2</v>
      </c>
    </row>
    <row r="1906" spans="1:42" x14ac:dyDescent="0.25">
      <c r="A1906" s="40">
        <v>31747</v>
      </c>
      <c r="B1906" s="42">
        <v>251.16999799999999</v>
      </c>
      <c r="C1906" s="39">
        <f>IF(ISBLANK(B1907), "", GSPC[[#This Row],[Adj Close]]/B1907-1)</f>
        <v>7.8244000970051353E-3</v>
      </c>
      <c r="P1906" s="40">
        <v>31747</v>
      </c>
      <c r="Q1906" s="38">
        <v>8.8516999999999998E-2</v>
      </c>
      <c r="R1906" s="39">
        <f>IF(ISBLANK(Q1907),"",Long4[[#This Row],[Adj Close]]/Q1907-1)</f>
        <v>-0.10416055217642117</v>
      </c>
      <c r="AE1906" s="32">
        <v>31747</v>
      </c>
      <c r="AF1906" s="47">
        <v>0.72929500000000003</v>
      </c>
      <c r="AG1906" s="36">
        <f>IF(ISBLANK(AF1907),"",Short0[[#This Row],[Adj Close]]/AF1907-1)</f>
        <v>-1.4387633608625494E-2</v>
      </c>
      <c r="AH1906" s="40">
        <v>31747</v>
      </c>
      <c r="AI1906" s="42">
        <v>0.456957</v>
      </c>
      <c r="AJ1906" s="39">
        <f>IF(ISBLANK(AH1907),"",Short1[[#This Row],[Adj Close]]/AH1907-1)</f>
        <v>-0.99998560311909268</v>
      </c>
      <c r="AN1906" s="40">
        <v>31747</v>
      </c>
      <c r="AO1906" s="42">
        <v>1.3816619999999999</v>
      </c>
      <c r="AP1906" s="39">
        <f>IF(ISBLANK(AO1907),"",Short3[[#This Row],[Adj Close]]/AO1907-1)</f>
        <v>0</v>
      </c>
    </row>
    <row r="1907" spans="1:42" x14ac:dyDescent="0.25">
      <c r="A1907" s="40">
        <v>31740</v>
      </c>
      <c r="B1907" s="42">
        <v>249.220001</v>
      </c>
      <c r="C1907" s="39">
        <f>IF(ISBLANK(B1908), "", GSPC[[#This Row],[Adj Close]]/B1908-1)</f>
        <v>1.3666314106945743E-2</v>
      </c>
      <c r="P1907" s="40">
        <v>31740</v>
      </c>
      <c r="Q1907" s="38">
        <v>9.8808999999999994E-2</v>
      </c>
      <c r="R1907" s="39">
        <f>IF(ISBLANK(Q1908),"",Long4[[#This Row],[Adj Close]]/Q1908-1)</f>
        <v>0</v>
      </c>
      <c r="AE1907" s="32">
        <v>31740</v>
      </c>
      <c r="AF1907" s="47">
        <v>0.73994099999999996</v>
      </c>
      <c r="AG1907" s="36">
        <f>IF(ISBLANK(AF1908),"",Short0[[#This Row],[Adj Close]]/AF1908-1)</f>
        <v>0</v>
      </c>
      <c r="AH1907" s="40">
        <v>31740</v>
      </c>
      <c r="AI1907" s="42">
        <v>0.40445500000000001</v>
      </c>
      <c r="AJ1907" s="39">
        <f>IF(ISBLANK(AH1908),"",Short1[[#This Row],[Adj Close]]/AH1908-1)</f>
        <v>-0.99998725443544578</v>
      </c>
      <c r="AN1907" s="40">
        <v>31740</v>
      </c>
      <c r="AO1907" s="42">
        <v>1.3816619999999999</v>
      </c>
      <c r="AP1907" s="39">
        <f>IF(ISBLANK(AO1908),"",Short3[[#This Row],[Adj Close]]/AO1908-1)</f>
        <v>-1.0416800959170858E-2</v>
      </c>
    </row>
    <row r="1908" spans="1:42" x14ac:dyDescent="0.25">
      <c r="A1908" s="40">
        <v>31733</v>
      </c>
      <c r="B1908" s="42">
        <v>245.86000100000001</v>
      </c>
      <c r="C1908" s="39">
        <f>IF(ISBLANK(B1909), "", GSPC[[#This Row],[Adj Close]]/B1909-1)</f>
        <v>5.5623762781187303E-3</v>
      </c>
      <c r="P1908" s="40">
        <v>31733</v>
      </c>
      <c r="Q1908" s="38">
        <v>9.8808999999999994E-2</v>
      </c>
      <c r="R1908" s="39">
        <f>IF(ISBLANK(Q1909),"",Long4[[#This Row],[Adj Close]]/Q1909-1)</f>
        <v>-7.6922358304606586E-2</v>
      </c>
      <c r="AE1908" s="32">
        <v>31733</v>
      </c>
      <c r="AF1908" s="47">
        <v>0.73994099999999996</v>
      </c>
      <c r="AG1908" s="36">
        <f>IF(ISBLANK(AF1909),"",Short0[[#This Row],[Adj Close]]/AF1909-1)</f>
        <v>6.1067892250001865E-2</v>
      </c>
      <c r="AH1908" s="40">
        <v>31733</v>
      </c>
      <c r="AI1908" s="42">
        <v>0.40834399999999998</v>
      </c>
      <c r="AJ1908" s="39">
        <f>IF(ISBLANK(AH1909),"",Short1[[#This Row],[Adj Close]]/AH1909-1)</f>
        <v>-0.99998712904242582</v>
      </c>
      <c r="AN1908" s="40">
        <v>31733</v>
      </c>
      <c r="AO1908" s="42">
        <v>1.3962060000000001</v>
      </c>
      <c r="AP1908" s="39">
        <f>IF(ISBLANK(AO1909),"",Short3[[#This Row],[Adj Close]]/AO1909-1)</f>
        <v>0</v>
      </c>
    </row>
    <row r="1909" spans="1:42" x14ac:dyDescent="0.25">
      <c r="A1909" s="40">
        <v>31726</v>
      </c>
      <c r="B1909" s="42">
        <v>244.5</v>
      </c>
      <c r="C1909" s="39">
        <f>IF(ISBLANK(B1910), "", GSPC[[#This Row],[Adj Close]]/B1910-1)</f>
        <v>-5.1674491570582459E-3</v>
      </c>
      <c r="P1909" s="40">
        <v>31726</v>
      </c>
      <c r="Q1909" s="38">
        <v>0.107043</v>
      </c>
      <c r="R1909" s="39">
        <f>IF(ISBLANK(Q1910),"",Long4[[#This Row],[Adj Close]]/Q1910-1)</f>
        <v>0.29999635661456625</v>
      </c>
      <c r="AE1909" s="32">
        <v>31726</v>
      </c>
      <c r="AF1909" s="47">
        <v>0.69735499999999995</v>
      </c>
      <c r="AG1909" s="36">
        <f>IF(ISBLANK(AF1910),"",Short0[[#This Row],[Adj Close]]/AF1910-1)</f>
        <v>7.6918408397299576E-3</v>
      </c>
      <c r="AH1909" s="40">
        <v>31726</v>
      </c>
      <c r="AI1909" s="42">
        <v>0.40445500000000001</v>
      </c>
      <c r="AJ1909" s="39">
        <f>IF(ISBLANK(AH1910),"",Short1[[#This Row],[Adj Close]]/AH1910-1)</f>
        <v>-0.99998724880986156</v>
      </c>
      <c r="AN1909" s="40">
        <v>31726</v>
      </c>
      <c r="AO1909" s="42">
        <v>1.3962060000000001</v>
      </c>
      <c r="AP1909" s="39">
        <f>IF(ISBLANK(AO1910),"",Short3[[#This Row],[Adj Close]]/AO1910-1)</f>
        <v>-3.0302735656883351E-2</v>
      </c>
    </row>
    <row r="1910" spans="1:42" x14ac:dyDescent="0.25">
      <c r="A1910" s="40">
        <v>31719</v>
      </c>
      <c r="B1910" s="42">
        <v>245.770004</v>
      </c>
      <c r="C1910" s="39">
        <f>IF(ISBLANK(B1911), "", GSPC[[#This Row],[Adj Close]]/B1911-1)</f>
        <v>7.3366998497697011E-3</v>
      </c>
      <c r="P1910" s="40">
        <v>31719</v>
      </c>
      <c r="Q1910" s="38">
        <v>8.2340999999999998E-2</v>
      </c>
      <c r="R1910" s="39">
        <f>IF(ISBLANK(Q1911),"",Long4[[#This Row],[Adj Close]]/Q1911-1)</f>
        <v>-4.7618496842397384E-2</v>
      </c>
      <c r="AE1910" s="32">
        <v>31719</v>
      </c>
      <c r="AF1910" s="47">
        <v>0.69203199999999998</v>
      </c>
      <c r="AG1910" s="36">
        <f>IF(ISBLANK(AF1911),"",Short0[[#This Row],[Adj Close]]/AF1911-1)</f>
        <v>0</v>
      </c>
      <c r="AH1910" s="40">
        <v>31719</v>
      </c>
      <c r="AI1910" s="42">
        <v>0.40834399999999998</v>
      </c>
      <c r="AJ1910" s="39">
        <f>IF(ISBLANK(AH1911),"",Short1[[#This Row],[Adj Close]]/AH1911-1)</f>
        <v>-0.9999871233602422</v>
      </c>
      <c r="AN1910" s="40">
        <v>31719</v>
      </c>
      <c r="AO1910" s="42">
        <v>1.439837</v>
      </c>
      <c r="AP1910" s="39">
        <f>IF(ISBLANK(AO1911),"",Short3[[#This Row],[Adj Close]]/AO1911-1)</f>
        <v>3.1249686650823616E-2</v>
      </c>
    </row>
    <row r="1911" spans="1:42" x14ac:dyDescent="0.25">
      <c r="A1911" s="40">
        <v>31712</v>
      </c>
      <c r="B1911" s="42">
        <v>243.979996</v>
      </c>
      <c r="C1911" s="39">
        <f>IF(ISBLANK(B1912), "", GSPC[[#This Row],[Adj Close]]/B1912-1)</f>
        <v>2.400739158917542E-2</v>
      </c>
      <c r="P1911" s="40">
        <v>31712</v>
      </c>
      <c r="Q1911" s="38">
        <v>8.6457999999999993E-2</v>
      </c>
      <c r="R1911" s="39">
        <f>IF(ISBLANK(Q1912),"",Long4[[#This Row],[Adj Close]]/Q1912-1)</f>
        <v>-8.6955603430068029E-2</v>
      </c>
      <c r="AE1911" s="32">
        <v>31712</v>
      </c>
      <c r="AF1911" s="47">
        <v>0.69203199999999998</v>
      </c>
      <c r="AG1911" s="36">
        <f>IF(ISBLANK(AF1912),"",Short0[[#This Row],[Adj Close]]/AF1912-1)</f>
        <v>0</v>
      </c>
      <c r="AH1911" s="40">
        <v>31712</v>
      </c>
      <c r="AI1911" s="42">
        <v>0.41223399999999999</v>
      </c>
      <c r="AJ1911" s="39">
        <f>IF(ISBLANK(AH1912),"",Short1[[#This Row],[Adj Close]]/AH1912-1)</f>
        <v>-0.99998699782368716</v>
      </c>
      <c r="AN1911" s="40">
        <v>31712</v>
      </c>
      <c r="AO1911" s="42">
        <v>1.3962060000000001</v>
      </c>
      <c r="AP1911" s="39">
        <f>IF(ISBLANK(AO1912),"",Short3[[#This Row],[Adj Close]]/AO1912-1)</f>
        <v>2.1276875880501978E-2</v>
      </c>
    </row>
    <row r="1912" spans="1:42" x14ac:dyDescent="0.25">
      <c r="A1912" s="40">
        <v>31705</v>
      </c>
      <c r="B1912" s="42">
        <v>238.259995</v>
      </c>
      <c r="C1912" s="39">
        <f>IF(ISBLANK(B1913), "", GSPC[[#This Row],[Adj Close]]/B1913-1)</f>
        <v>-2.428408180010222E-3</v>
      </c>
      <c r="P1912" s="40">
        <v>31705</v>
      </c>
      <c r="Q1912" s="38">
        <v>9.4691999999999998E-2</v>
      </c>
      <c r="R1912" s="39">
        <f>IF(ISBLANK(Q1913),"",Long4[[#This Row],[Adj Close]]/Q1913-1)</f>
        <v>-4.166624497768423E-2</v>
      </c>
      <c r="AE1912" s="32">
        <v>31705</v>
      </c>
      <c r="AF1912" s="47">
        <v>0.69203199999999998</v>
      </c>
      <c r="AG1912" s="36">
        <f>IF(ISBLANK(AF1913),"",Short0[[#This Row],[Adj Close]]/AF1913-1)</f>
        <v>7.7529313769462149E-3</v>
      </c>
      <c r="AH1912" s="40">
        <v>31705</v>
      </c>
      <c r="AI1912" s="42">
        <v>0.365566</v>
      </c>
      <c r="AJ1912" s="39">
        <f>IF(ISBLANK(AH1913),"",Short1[[#This Row],[Adj Close]]/AH1913-1)</f>
        <v>-0.99998846722190671</v>
      </c>
      <c r="AN1912" s="40">
        <v>31705</v>
      </c>
      <c r="AO1912" s="42">
        <v>1.3671180000000001</v>
      </c>
      <c r="AP1912" s="39">
        <f>IF(ISBLANK(AO1913),"",Short3[[#This Row],[Adj Close]]/AO1913-1)</f>
        <v>-3.0927542745024073E-2</v>
      </c>
    </row>
    <row r="1913" spans="1:42" x14ac:dyDescent="0.25">
      <c r="A1913" s="40">
        <v>31698</v>
      </c>
      <c r="B1913" s="42">
        <v>238.83999600000001</v>
      </c>
      <c r="C1913" s="39">
        <f>IF(ISBLANK(B1914), "", GSPC[[#This Row],[Adj Close]]/B1914-1)</f>
        <v>1.4268727947490012E-2</v>
      </c>
      <c r="P1913" s="40">
        <v>31698</v>
      </c>
      <c r="Q1913" s="38">
        <v>9.8808999999999994E-2</v>
      </c>
      <c r="R1913" s="39">
        <f>IF(ISBLANK(Q1914),"",Long4[[#This Row],[Adj Close]]/Q1914-1)</f>
        <v>0</v>
      </c>
      <c r="AE1913" s="32">
        <v>31698</v>
      </c>
      <c r="AF1913" s="47">
        <v>0.68670799999999999</v>
      </c>
      <c r="AG1913" s="36">
        <f>IF(ISBLANK(AF1914),"",Short0[[#This Row],[Adj Close]]/AF1914-1)</f>
        <v>1.5748578900424581E-2</v>
      </c>
      <c r="AH1913" s="40">
        <v>31698</v>
      </c>
      <c r="AI1913" s="42">
        <v>0.334453</v>
      </c>
      <c r="AJ1913" s="39">
        <f>IF(ISBLANK(AH1914),"",Short1[[#This Row],[Adj Close]]/AH1914-1)</f>
        <v>-0.9999894464358966</v>
      </c>
      <c r="AN1913" s="40">
        <v>31698</v>
      </c>
      <c r="AO1913" s="42">
        <v>1.410749</v>
      </c>
      <c r="AP1913" s="39">
        <f>IF(ISBLANK(AO1914),"",Short3[[#This Row],[Adj Close]]/AO1914-1)</f>
        <v>-2.0202286786629275E-2</v>
      </c>
    </row>
    <row r="1914" spans="1:42" x14ac:dyDescent="0.25">
      <c r="A1914" s="40">
        <v>31691</v>
      </c>
      <c r="B1914" s="42">
        <v>235.479996</v>
      </c>
      <c r="C1914" s="39">
        <f>IF(ISBLANK(B1915), "", GSPC[[#This Row],[Adj Close]]/B1915-1)</f>
        <v>7.5734412176882149E-3</v>
      </c>
      <c r="P1914" s="40">
        <v>31691</v>
      </c>
      <c r="Q1914" s="38">
        <v>9.8808999999999994E-2</v>
      </c>
      <c r="R1914" s="39">
        <f>IF(ISBLANK(Q1915),"",Long4[[#This Row],[Adj Close]]/Q1915-1)</f>
        <v>4.3477801715033904E-2</v>
      </c>
      <c r="AE1914" s="32">
        <v>31691</v>
      </c>
      <c r="AF1914" s="47">
        <v>0.67606100000000002</v>
      </c>
      <c r="AG1914" s="36">
        <f>IF(ISBLANK(AF1915),"",Short0[[#This Row],[Adj Close]]/AF1915-1)</f>
        <v>-6.6177973733790751E-2</v>
      </c>
      <c r="AH1914" s="40">
        <v>31691</v>
      </c>
      <c r="AI1914" s="42">
        <v>0.34612100000000001</v>
      </c>
      <c r="AJ1914" s="39">
        <f>IF(ISBLANK(AH1915),"",Short1[[#This Row],[Adj Close]]/AH1915-1)</f>
        <v>-0.99998907584269658</v>
      </c>
      <c r="AN1914" s="40">
        <v>31691</v>
      </c>
      <c r="AO1914" s="42">
        <v>1.439837</v>
      </c>
      <c r="AP1914" s="39">
        <f>IF(ISBLANK(AO1915),"",Short3[[#This Row],[Adj Close]]/AO1915-1)</f>
        <v>0</v>
      </c>
    </row>
    <row r="1915" spans="1:42" x14ac:dyDescent="0.25">
      <c r="A1915" s="40">
        <v>31684</v>
      </c>
      <c r="B1915" s="42">
        <v>233.71000699999999</v>
      </c>
      <c r="C1915" s="39">
        <f>IF(ISBLANK(B1916), "", GSPC[[#This Row],[Adj Close]]/B1916-1)</f>
        <v>6.3730397687298268E-3</v>
      </c>
      <c r="P1915" s="40">
        <v>31684</v>
      </c>
      <c r="Q1915" s="38">
        <v>9.4691999999999998E-2</v>
      </c>
      <c r="R1915" s="39">
        <f>IF(ISBLANK(Q1916),"",Long4[[#This Row],[Adj Close]]/Q1916-1)</f>
        <v>-8.000816112390341E-2</v>
      </c>
      <c r="AE1915" s="32">
        <v>31684</v>
      </c>
      <c r="AF1915" s="47">
        <v>0.72397199999999995</v>
      </c>
      <c r="AG1915" s="36">
        <f>IF(ISBLANK(AF1916),"",Short0[[#This Row],[Adj Close]]/AF1916-1)</f>
        <v>-7.298829691688602E-3</v>
      </c>
      <c r="AH1915" s="40">
        <v>31684</v>
      </c>
      <c r="AI1915" s="42">
        <v>0.32278699999999999</v>
      </c>
      <c r="AJ1915" s="39">
        <f>IF(ISBLANK(AH1916),"",Short1[[#This Row],[Adj Close]]/AH1916-1)</f>
        <v>-0.99998981005145693</v>
      </c>
      <c r="AN1915" s="40">
        <v>31684</v>
      </c>
      <c r="AO1915" s="42">
        <v>1.439837</v>
      </c>
      <c r="AP1915" s="39">
        <f>IF(ISBLANK(AO1916),"",Short3[[#This Row],[Adj Close]]/AO1916-1)</f>
        <v>7.6086428490819813E-2</v>
      </c>
    </row>
    <row r="1916" spans="1:42" x14ac:dyDescent="0.25">
      <c r="A1916" s="40">
        <v>31677</v>
      </c>
      <c r="B1916" s="42">
        <v>232.229996</v>
      </c>
      <c r="C1916" s="39">
        <f>IF(ISBLANK(B1917), "", GSPC[[#This Row],[Adj Close]]/B1917-1)</f>
        <v>8.6081561506468063E-5</v>
      </c>
      <c r="P1916" s="40">
        <v>31677</v>
      </c>
      <c r="Q1916" s="38">
        <v>0.102927</v>
      </c>
      <c r="R1916" s="39">
        <f>IF(ISBLANK(Q1917),"",Long4[[#This Row],[Adj Close]]/Q1917-1)</f>
        <v>-9.0903470265591424E-2</v>
      </c>
      <c r="AE1916" s="32">
        <v>31677</v>
      </c>
      <c r="AF1916" s="47">
        <v>0.72929500000000003</v>
      </c>
      <c r="AG1916" s="36">
        <f>IF(ISBLANK(AF1917),"",Short0[[#This Row],[Adj Close]]/AF1917-1)</f>
        <v>0.13223116117754108</v>
      </c>
      <c r="AH1916" s="40">
        <v>31677</v>
      </c>
      <c r="AI1916" s="42">
        <v>0.34417599999999998</v>
      </c>
      <c r="AJ1916" s="39">
        <f>IF(ISBLANK(AH1917),"",Short1[[#This Row],[Adj Close]]/AH1917-1)</f>
        <v>-0.99998913242816545</v>
      </c>
      <c r="AN1916" s="40">
        <v>31677</v>
      </c>
      <c r="AO1916" s="42">
        <v>1.338031</v>
      </c>
      <c r="AP1916" s="39">
        <f>IF(ISBLANK(AO1917),"",Short3[[#This Row],[Adj Close]]/AO1917-1)</f>
        <v>3.3708307871066046E-2</v>
      </c>
    </row>
    <row r="1917" spans="1:42" x14ac:dyDescent="0.25">
      <c r="A1917" s="40">
        <v>31670</v>
      </c>
      <c r="B1917" s="42">
        <v>232.21000699999999</v>
      </c>
      <c r="C1917" s="39">
        <f>IF(ISBLANK(B1918), "", GSPC[[#This Row],[Adj Close]]/B1918-1)</f>
        <v>6.6762431757596552E-3</v>
      </c>
      <c r="P1917" s="40">
        <v>31670</v>
      </c>
      <c r="Q1917" s="38">
        <v>0.113219</v>
      </c>
      <c r="R1917" s="39">
        <f>IF(ISBLANK(Q1918),"",Long4[[#This Row],[Adj Close]]/Q1918-1)</f>
        <v>0.41024874506433506</v>
      </c>
      <c r="AE1917" s="32">
        <v>31670</v>
      </c>
      <c r="AF1917" s="47">
        <v>0.64412199999999997</v>
      </c>
      <c r="AG1917" s="36">
        <f>IF(ISBLANK(AF1918),"",Short0[[#This Row],[Adj Close]]/AF1918-1)</f>
        <v>8.334403050729744E-3</v>
      </c>
      <c r="AH1917" s="40">
        <v>31670</v>
      </c>
      <c r="AI1917" s="42">
        <v>0.35389799999999999</v>
      </c>
      <c r="AJ1917" s="39">
        <f>IF(ISBLANK(AH1918),"",Short1[[#This Row],[Adj Close]]/AH1918-1)</f>
        <v>-0.99998882297950287</v>
      </c>
      <c r="AN1917" s="40">
        <v>31670</v>
      </c>
      <c r="AO1917" s="42">
        <v>1.2943990000000001</v>
      </c>
      <c r="AP1917" s="39">
        <f>IF(ISBLANK(AO1918),"",Short3[[#This Row],[Adj Close]]/AO1918-1)</f>
        <v>-7.2916890487506825E-2</v>
      </c>
    </row>
    <row r="1918" spans="1:42" x14ac:dyDescent="0.25">
      <c r="A1918" s="40">
        <v>31663</v>
      </c>
      <c r="B1918" s="42">
        <v>230.66999799999999</v>
      </c>
      <c r="C1918" s="39">
        <f>IF(ISBLANK(B1919), "", GSPC[[#This Row],[Adj Close]]/B1919-1)</f>
        <v>-7.905139506107961E-2</v>
      </c>
      <c r="P1918" s="40">
        <v>31663</v>
      </c>
      <c r="Q1918" s="38">
        <v>8.0282999999999993E-2</v>
      </c>
      <c r="R1918" s="39">
        <f>IF(ISBLANK(Q1919),"",Long4[[#This Row],[Adj Close]]/Q1919-1)</f>
        <v>-0.18749304213178963</v>
      </c>
      <c r="AE1918" s="32">
        <v>31663</v>
      </c>
      <c r="AF1918" s="47">
        <v>0.63879799999999998</v>
      </c>
      <c r="AG1918" s="36">
        <f>IF(ISBLANK(AF1919),"",Short0[[#This Row],[Adj Close]]/AF1919-1)</f>
        <v>1.694974615976097E-2</v>
      </c>
      <c r="AH1918" s="40">
        <v>31663</v>
      </c>
      <c r="AI1918" s="42">
        <v>0.32278699999999999</v>
      </c>
      <c r="AJ1918" s="39">
        <f>IF(ISBLANK(AH1919),"",Short1[[#This Row],[Adj Close]]/AH1919-1)</f>
        <v>-0.99998980329163512</v>
      </c>
      <c r="AN1918" s="40">
        <v>31663</v>
      </c>
      <c r="AO1918" s="42">
        <v>1.3962060000000001</v>
      </c>
      <c r="AP1918" s="39">
        <f>IF(ISBLANK(AO1919),"",Short3[[#This Row],[Adj Close]]/AO1919-1)</f>
        <v>-7.6923382060973489E-2</v>
      </c>
    </row>
    <row r="1919" spans="1:42" x14ac:dyDescent="0.25">
      <c r="A1919" s="40">
        <v>31656</v>
      </c>
      <c r="B1919" s="42">
        <v>250.470001</v>
      </c>
      <c r="C1919" s="39">
        <f>IF(ISBLANK(B1920), "", GSPC[[#This Row],[Adj Close]]/B1920-1)</f>
        <v>-9.7259797891979805E-3</v>
      </c>
      <c r="P1919" s="40">
        <v>31656</v>
      </c>
      <c r="Q1919" s="38">
        <v>9.8808999999999994E-2</v>
      </c>
      <c r="R1919" s="39">
        <f>IF(ISBLANK(Q1920),"",Long4[[#This Row],[Adj Close]]/Q1920-1)</f>
        <v>-2.0412816750604801E-2</v>
      </c>
      <c r="AE1919" s="32">
        <v>31656</v>
      </c>
      <c r="AF1919" s="47">
        <v>0.62815100000000001</v>
      </c>
      <c r="AG1919" s="36">
        <f>IF(ISBLANK(AF1920),"",Short0[[#This Row],[Adj Close]]/AF1920-1)</f>
        <v>-9.2309315176176798E-2</v>
      </c>
      <c r="AH1919" s="40">
        <v>31656</v>
      </c>
      <c r="AI1919" s="42">
        <v>0.361676</v>
      </c>
      <c r="AJ1919" s="39">
        <f>IF(ISBLANK(AH1920),"",Short1[[#This Row],[Adj Close]]/AH1920-1)</f>
        <v>-0.9999885722771652</v>
      </c>
      <c r="AN1919" s="40">
        <v>31656</v>
      </c>
      <c r="AO1919" s="42">
        <v>1.5125569999999999</v>
      </c>
      <c r="AP1919" s="39">
        <f>IF(ISBLANK(AO1920),"",Short3[[#This Row],[Adj Close]]/AO1920-1)</f>
        <v>-1.8867520646790092E-2</v>
      </c>
    </row>
    <row r="1920" spans="1:42" x14ac:dyDescent="0.25">
      <c r="A1920" s="40">
        <v>31649</v>
      </c>
      <c r="B1920" s="42">
        <v>252.929993</v>
      </c>
      <c r="C1920" s="39">
        <f>IF(ISBLANK(B1921), "", GSPC[[#This Row],[Adj Close]]/B1921-1)</f>
        <v>1.0951640665481044E-2</v>
      </c>
      <c r="P1920" s="40">
        <v>31649</v>
      </c>
      <c r="Q1920" s="38">
        <v>0.100868</v>
      </c>
      <c r="R1920" s="39">
        <f>IF(ISBLANK(Q1921),"",Long4[[#This Row],[Adj Close]]/Q1921-1)</f>
        <v>-2.0004469186899465E-2</v>
      </c>
      <c r="AE1920" s="32">
        <v>31649</v>
      </c>
      <c r="AF1920" s="47">
        <v>0.69203199999999998</v>
      </c>
      <c r="AG1920" s="36">
        <f>IF(ISBLANK(AF1921),"",Short0[[#This Row],[Adj Close]]/AF1921-1)</f>
        <v>4.8387194512280018E-2</v>
      </c>
      <c r="AH1920" s="40">
        <v>31649</v>
      </c>
      <c r="AI1920" s="42">
        <v>0.365566</v>
      </c>
      <c r="AJ1920" s="39">
        <f>IF(ISBLANK(AH1921),"",Short1[[#This Row],[Adj Close]]/AH1921-1)</f>
        <v>-0.99998844681120025</v>
      </c>
      <c r="AN1920" s="40">
        <v>31649</v>
      </c>
      <c r="AO1920" s="42">
        <v>1.541644</v>
      </c>
      <c r="AP1920" s="39">
        <f>IF(ISBLANK(AO1921),"",Short3[[#This Row],[Adj Close]]/AO1921-1)</f>
        <v>-7.0175724293499164E-2</v>
      </c>
    </row>
    <row r="1921" spans="1:42" x14ac:dyDescent="0.25">
      <c r="A1921" s="40">
        <v>31642</v>
      </c>
      <c r="B1921" s="42">
        <v>250.19000199999999</v>
      </c>
      <c r="C1921" s="39">
        <f>IF(ISBLANK(B1922), "", GSPC[[#This Row],[Adj Close]]/B1922-1)</f>
        <v>1.2300255204537924E-2</v>
      </c>
      <c r="P1921" s="40">
        <v>31642</v>
      </c>
      <c r="Q1921" s="38">
        <v>0.102927</v>
      </c>
      <c r="R1921" s="39">
        <f>IF(ISBLANK(Q1922),"",Long4[[#This Row],[Adj Close]]/Q1922-1)</f>
        <v>6.3833965540407878E-2</v>
      </c>
      <c r="AE1921" s="32">
        <v>31642</v>
      </c>
      <c r="AF1921" s="47">
        <v>0.66009200000000001</v>
      </c>
      <c r="AG1921" s="36">
        <f>IF(ISBLANK(AF1922),"",Short0[[#This Row],[Adj Close]]/AF1922-1)</f>
        <v>-6.0605284354996236E-2</v>
      </c>
      <c r="AH1921" s="40">
        <v>31642</v>
      </c>
      <c r="AI1921" s="42">
        <v>0.39667799999999998</v>
      </c>
      <c r="AJ1921" s="39">
        <f>IF(ISBLANK(AH1922),"",Short1[[#This Row],[Adj Close]]/AH1922-1)</f>
        <v>-0.99998746078710288</v>
      </c>
      <c r="AN1921" s="40">
        <v>31642</v>
      </c>
      <c r="AO1921" s="42">
        <v>1.6579950000000001</v>
      </c>
      <c r="AP1921" s="39">
        <f>IF(ISBLANK(AO1922),"",Short3[[#This Row],[Adj Close]]/AO1922-1)</f>
        <v>1.7856748201863004E-2</v>
      </c>
    </row>
    <row r="1922" spans="1:42" x14ac:dyDescent="0.25">
      <c r="A1922" s="40">
        <v>31635</v>
      </c>
      <c r="B1922" s="42">
        <v>247.14999399999999</v>
      </c>
      <c r="C1922" s="39">
        <f>IF(ISBLANK(B1923), "", GSPC[[#This Row],[Adj Close]]/B1923-1)</f>
        <v>4.3355238024416431E-2</v>
      </c>
      <c r="P1922" s="40">
        <v>31635</v>
      </c>
      <c r="Q1922" s="38">
        <v>9.6751000000000004E-2</v>
      </c>
      <c r="R1922" s="39">
        <f>IF(ISBLANK(Q1923),"",Long4[[#This Row],[Adj Close]]/Q1923-1)</f>
        <v>0.14635244493418176</v>
      </c>
      <c r="AE1922" s="32">
        <v>31635</v>
      </c>
      <c r="AF1922" s="47">
        <v>0.70267800000000002</v>
      </c>
      <c r="AG1922" s="36">
        <f>IF(ISBLANK(AF1923),"",Short0[[#This Row],[Adj Close]]/AF1923-1)</f>
        <v>8.1966910207946775E-2</v>
      </c>
      <c r="AH1922" s="40">
        <v>31635</v>
      </c>
      <c r="AI1922" s="42">
        <v>0.40445500000000001</v>
      </c>
      <c r="AJ1922" s="39">
        <f>IF(ISBLANK(AH1923),"",Short1[[#This Row],[Adj Close]]/AH1923-1)</f>
        <v>-0.99998721212217023</v>
      </c>
      <c r="AN1922" s="40">
        <v>31635</v>
      </c>
      <c r="AO1922" s="42">
        <v>1.628908</v>
      </c>
      <c r="AP1922" s="39">
        <f>IF(ISBLANK(AO1923),"",Short3[[#This Row],[Adj Close]]/AO1923-1)</f>
        <v>-2.6086686169948803E-2</v>
      </c>
    </row>
    <row r="1923" spans="1:42" x14ac:dyDescent="0.25">
      <c r="A1923" s="40">
        <v>31628</v>
      </c>
      <c r="B1923" s="42">
        <v>236.88000500000001</v>
      </c>
      <c r="C1923" s="39">
        <f>IF(ISBLANK(B1924), "", GSPC[[#This Row],[Adj Close]]/B1924-1)</f>
        <v>8.3861945700705043E-3</v>
      </c>
      <c r="P1923" s="40">
        <v>31628</v>
      </c>
      <c r="Q1923" s="38">
        <v>8.4399000000000002E-2</v>
      </c>
      <c r="R1923" s="39">
        <f>IF(ISBLANK(Q1924),"",Long4[[#This Row],[Adj Close]]/Q1924-1)</f>
        <v>-4.6522136990634566E-2</v>
      </c>
      <c r="AE1923" s="32">
        <v>31628</v>
      </c>
      <c r="AF1923" s="47">
        <v>0.64944500000000005</v>
      </c>
      <c r="AG1923" s="36">
        <f>IF(ISBLANK(AF1924),"",Short0[[#This Row],[Adj Close]]/AF1924-1)</f>
        <v>5.1724277536214336E-2</v>
      </c>
      <c r="AH1923" s="40">
        <v>31628</v>
      </c>
      <c r="AI1923" s="42">
        <v>0.392789</v>
      </c>
      <c r="AJ1923" s="39">
        <f>IF(ISBLANK(AH1924),"",Short1[[#This Row],[Adj Close]]/AH1924-1)</f>
        <v>-0.99998757822333262</v>
      </c>
      <c r="AN1923" s="40">
        <v>31628</v>
      </c>
      <c r="AO1923" s="42">
        <v>1.672539</v>
      </c>
      <c r="AP1923" s="39">
        <f>IF(ISBLANK(AO1924),"",Short3[[#This Row],[Adj Close]]/AO1924-1)</f>
        <v>-0.31547582018204445</v>
      </c>
    </row>
    <row r="1924" spans="1:42" x14ac:dyDescent="0.25">
      <c r="A1924" s="40">
        <v>31621</v>
      </c>
      <c r="B1924" s="42">
        <v>234.91000399999999</v>
      </c>
      <c r="C1924" s="39">
        <f>IF(ISBLANK(B1925), "", GSPC[[#This Row],[Adj Close]]/B1925-1)</f>
        <v>-2.2104724743548743E-2</v>
      </c>
      <c r="P1924" s="40">
        <v>31621</v>
      </c>
      <c r="Q1924" s="38">
        <v>8.8516999999999998E-2</v>
      </c>
      <c r="R1924" s="39">
        <f>IF(ISBLANK(Q1925),"",Long4[[#This Row],[Adj Close]]/Q1925-1)</f>
        <v>-4.4443724766284443E-2</v>
      </c>
      <c r="AE1924" s="32">
        <v>31621</v>
      </c>
      <c r="AF1924" s="47">
        <v>0.61750499999999997</v>
      </c>
      <c r="AG1924" s="36">
        <f>IF(ISBLANK(AF1925),"",Short0[[#This Row],[Adj Close]]/AF1925-1)</f>
        <v>-0.12121199183694387</v>
      </c>
      <c r="AH1924" s="40">
        <v>31621</v>
      </c>
      <c r="AI1924" s="42">
        <v>0.40056599999999998</v>
      </c>
      <c r="AJ1924" s="39">
        <f>IF(ISBLANK(AH1925),"",Short1[[#This Row],[Adj Close]]/AH1925-1)</f>
        <v>-0.99998732947428359</v>
      </c>
      <c r="AN1924" s="40">
        <v>31621</v>
      </c>
      <c r="AO1924" s="42">
        <v>2.4433600000000002</v>
      </c>
      <c r="AP1924" s="39">
        <f>IF(ISBLANK(AO1925),"",Short3[[#This Row],[Adj Close]]/AO1925-1)</f>
        <v>-2.8901715725142108E-2</v>
      </c>
    </row>
    <row r="1925" spans="1:42" x14ac:dyDescent="0.25">
      <c r="A1925" s="40">
        <v>31614</v>
      </c>
      <c r="B1925" s="42">
        <v>240.220001</v>
      </c>
      <c r="C1925" s="39">
        <f>IF(ISBLANK(B1926), "", GSPC[[#This Row],[Adj Close]]/B1926-1)</f>
        <v>1.6331020408144159E-2</v>
      </c>
      <c r="P1925" s="40">
        <v>31614</v>
      </c>
      <c r="Q1925" s="38">
        <v>9.2633999999999994E-2</v>
      </c>
      <c r="R1925" s="39">
        <f>IF(ISBLANK(Q1926),"",Long4[[#This Row],[Adj Close]]/Q1926-1)</f>
        <v>-0.13460945601300411</v>
      </c>
      <c r="AE1925" s="32">
        <v>31614</v>
      </c>
      <c r="AF1925" s="47">
        <v>0.70267800000000002</v>
      </c>
      <c r="AG1925" s="36">
        <f>IF(ISBLANK(AF1926),"",Short0[[#This Row],[Adj Close]]/AF1926-1)</f>
        <v>-2.2222284066747422E-2</v>
      </c>
      <c r="AH1925" s="40">
        <v>31614</v>
      </c>
      <c r="AI1925" s="42">
        <v>0.43167800000000001</v>
      </c>
      <c r="AJ1925" s="39">
        <f>IF(ISBLANK(AH1926),"",Short1[[#This Row],[Adj Close]]/AH1926-1)</f>
        <v>-0.99998634232923089</v>
      </c>
      <c r="AN1925" s="40">
        <v>31614</v>
      </c>
      <c r="AO1925" s="42">
        <v>2.516079</v>
      </c>
      <c r="AP1925" s="39">
        <f>IF(ISBLANK(AO1926),"",Short3[[#This Row],[Adj Close]]/AO1926-1)</f>
        <v>-3.8889011973783472E-2</v>
      </c>
    </row>
    <row r="1926" spans="1:42" x14ac:dyDescent="0.25">
      <c r="A1926" s="40">
        <v>31607</v>
      </c>
      <c r="B1926" s="42">
        <v>236.36000100000001</v>
      </c>
      <c r="C1926" s="39">
        <f>IF(ISBLANK(B1927), "", GSPC[[#This Row],[Adj Close]]/B1927-1)</f>
        <v>-2.4192882403629379E-2</v>
      </c>
      <c r="P1926" s="40">
        <v>31607</v>
      </c>
      <c r="Q1926" s="38">
        <v>0.107043</v>
      </c>
      <c r="R1926" s="39">
        <f>IF(ISBLANK(Q1927),"",Long4[[#This Row],[Adj Close]]/Q1927-1)</f>
        <v>-3.7045366630382937E-2</v>
      </c>
      <c r="AE1926" s="32">
        <v>31607</v>
      </c>
      <c r="AF1926" s="47">
        <v>0.71864799999999995</v>
      </c>
      <c r="AG1926" s="36">
        <f>IF(ISBLANK(AF1927),"",Short0[[#This Row],[Adj Close]]/AF1927-1)</f>
        <v>-6.250016306659123E-2</v>
      </c>
      <c r="AH1926" s="40">
        <v>31607</v>
      </c>
      <c r="AI1926" s="42">
        <v>0.43556699999999998</v>
      </c>
      <c r="AJ1926" s="39">
        <f>IF(ISBLANK(AH1927),"",Short1[[#This Row],[Adj Close]]/AH1927-1)</f>
        <v>-0.99998621623417716</v>
      </c>
      <c r="AN1926" s="40">
        <v>31607</v>
      </c>
      <c r="AO1926" s="42">
        <v>2.6178859999999999</v>
      </c>
      <c r="AP1926" s="39">
        <f>IF(ISBLANK(AO1927),"",Short3[[#This Row],[Adj Close]]/AO1927-1)</f>
        <v>-0.11330059605865617</v>
      </c>
    </row>
    <row r="1927" spans="1:42" x14ac:dyDescent="0.25">
      <c r="A1927" s="40">
        <v>31600</v>
      </c>
      <c r="B1927" s="42">
        <v>242.220001</v>
      </c>
      <c r="C1927" s="39">
        <f>IF(ISBLANK(B1928), "", GSPC[[#This Row],[Adj Close]]/B1928-1)</f>
        <v>-3.8007832980082035E-2</v>
      </c>
      <c r="P1927" s="40">
        <v>31600</v>
      </c>
      <c r="Q1927" s="38">
        <v>0.111161</v>
      </c>
      <c r="R1927" s="39">
        <f>IF(ISBLANK(Q1928),"",Long4[[#This Row],[Adj Close]]/Q1928-1)</f>
        <v>-0.12903023607487329</v>
      </c>
      <c r="AE1927" s="32">
        <v>31600</v>
      </c>
      <c r="AF1927" s="47">
        <v>0.76655799999999996</v>
      </c>
      <c r="AG1927" s="36">
        <f>IF(ISBLANK(AF1928),"",Short0[[#This Row],[Adj Close]]/AF1928-1)</f>
        <v>6.9939072611049369E-3</v>
      </c>
      <c r="AH1927" s="40">
        <v>31600</v>
      </c>
      <c r="AI1927" s="42">
        <v>0.44723499999999999</v>
      </c>
      <c r="AJ1927" s="39">
        <f>IF(ISBLANK(AH1928),"",Short1[[#This Row],[Adj Close]]/AH1928-1)</f>
        <v>-0.99998584385781664</v>
      </c>
      <c r="AN1927" s="40">
        <v>31600</v>
      </c>
      <c r="AO1927" s="42">
        <v>2.952394</v>
      </c>
      <c r="AP1927" s="39">
        <f>IF(ISBLANK(AO1928),"",Short3[[#This Row],[Adj Close]]/AO1928-1)</f>
        <v>-1.9323915404724001E-2</v>
      </c>
    </row>
    <row r="1928" spans="1:42" x14ac:dyDescent="0.25">
      <c r="A1928" s="40">
        <v>31593</v>
      </c>
      <c r="B1928" s="42">
        <v>251.78999300000001</v>
      </c>
      <c r="C1928" s="39">
        <f>IF(ISBLANK(B1929), "", GSPC[[#This Row],[Adj Close]]/B1929-1)</f>
        <v>8.7739861672919695E-3</v>
      </c>
      <c r="P1928" s="40">
        <v>31593</v>
      </c>
      <c r="Q1928" s="38">
        <v>0.12762899999999999</v>
      </c>
      <c r="R1928" s="39">
        <f>IF(ISBLANK(Q1929),"",Long4[[#This Row],[Adj Close]]/Q1929-1)</f>
        <v>5.0850946456654E-2</v>
      </c>
      <c r="AE1928" s="32">
        <v>31593</v>
      </c>
      <c r="AF1928" s="47">
        <v>0.76123399999999997</v>
      </c>
      <c r="AG1928" s="36">
        <f>IF(ISBLANK(AF1929),"",Short0[[#This Row],[Adj Close]]/AF1929-1)</f>
        <v>7.0418342900155917E-3</v>
      </c>
      <c r="AH1928" s="40">
        <v>31593</v>
      </c>
      <c r="AI1928" s="42">
        <v>0.49973600000000001</v>
      </c>
      <c r="AJ1928" s="39">
        <f>IF(ISBLANK(AH1929),"",Short1[[#This Row],[Adj Close]]/AH1929-1)</f>
        <v>-0.99998417856012156</v>
      </c>
      <c r="AN1928" s="40">
        <v>31593</v>
      </c>
      <c r="AO1928" s="42">
        <v>3.01057</v>
      </c>
      <c r="AP1928" s="39">
        <f>IF(ISBLANK(AO1929),"",Short3[[#This Row],[Adj Close]]/AO1929-1)</f>
        <v>3.5000457239196647E-2</v>
      </c>
    </row>
    <row r="1929" spans="1:42" x14ac:dyDescent="0.25">
      <c r="A1929" s="40">
        <v>31586</v>
      </c>
      <c r="B1929" s="42">
        <v>249.60000600000001</v>
      </c>
      <c r="C1929" s="39">
        <f>IF(ISBLANK(B1930), "", GSPC[[#This Row],[Adj Close]]/B1930-1)</f>
        <v>8.1589950063898353E-3</v>
      </c>
      <c r="P1929" s="40">
        <v>31586</v>
      </c>
      <c r="Q1929" s="38">
        <v>0.12145300000000001</v>
      </c>
      <c r="R1929" s="39">
        <f>IF(ISBLANK(Q1930),"",Long4[[#This Row],[Adj Close]]/Q1930-1)</f>
        <v>-4.8390256133010401E-2</v>
      </c>
      <c r="AE1929" s="32">
        <v>31586</v>
      </c>
      <c r="AF1929" s="47">
        <v>0.755911</v>
      </c>
      <c r="AG1929" s="36">
        <f>IF(ISBLANK(AF1930),"",Short0[[#This Row],[Adj Close]]/AF1930-1)</f>
        <v>-1.3889359970152282E-2</v>
      </c>
      <c r="AH1929" s="40">
        <v>31586</v>
      </c>
      <c r="AI1929" s="42">
        <v>0.49779099999999998</v>
      </c>
      <c r="AJ1929" s="39">
        <f>IF(ISBLANK(AH1930),"",Short1[[#This Row],[Adj Close]]/AH1930-1)</f>
        <v>-0.99998423664460556</v>
      </c>
      <c r="AN1929" s="40">
        <v>31586</v>
      </c>
      <c r="AO1929" s="42">
        <v>2.9087619999999998</v>
      </c>
      <c r="AP1929" s="39">
        <f>IF(ISBLANK(AO1930),"",Short3[[#This Row],[Adj Close]]/AO1930-1)</f>
        <v>2.5641007558770967E-2</v>
      </c>
    </row>
    <row r="1930" spans="1:42" x14ac:dyDescent="0.25">
      <c r="A1930" s="40">
        <v>31579</v>
      </c>
      <c r="B1930" s="42">
        <v>247.58000200000001</v>
      </c>
      <c r="C1930" s="39">
        <f>IF(ISBLANK(B1931), "", GSPC[[#This Row],[Adj Close]]/B1931-1)</f>
        <v>7.5286128275524611E-3</v>
      </c>
      <c r="P1930" s="40">
        <v>31579</v>
      </c>
      <c r="Q1930" s="38">
        <v>0.12762899999999999</v>
      </c>
      <c r="R1930" s="39">
        <f>IF(ISBLANK(Q1931),"",Long4[[#This Row],[Adj Close]]/Q1931-1)</f>
        <v>-4.6149591940450319E-2</v>
      </c>
      <c r="AE1930" s="32">
        <v>31579</v>
      </c>
      <c r="AF1930" s="47">
        <v>0.76655799999999996</v>
      </c>
      <c r="AG1930" s="36">
        <f>IF(ISBLANK(AF1931),"",Short0[[#This Row],[Adj Close]]/AF1931-1)</f>
        <v>-7.0967163325310278E-2</v>
      </c>
      <c r="AH1930" s="40">
        <v>31579</v>
      </c>
      <c r="AI1930" s="42">
        <v>0.43945600000000001</v>
      </c>
      <c r="AJ1930" s="39">
        <f>IF(ISBLANK(AH1931),"",Short1[[#This Row],[Adj Close]]/AH1931-1)</f>
        <v>-0.99998608083111618</v>
      </c>
      <c r="AN1930" s="40">
        <v>31579</v>
      </c>
      <c r="AO1930" s="42">
        <v>2.8360430000000001</v>
      </c>
      <c r="AP1930" s="39">
        <f>IF(ISBLANK(AO1931),"",Short3[[#This Row],[Adj Close]]/AO1931-1)</f>
        <v>-4.41178750617639E-2</v>
      </c>
    </row>
    <row r="1931" spans="1:42" x14ac:dyDescent="0.25">
      <c r="A1931" s="40">
        <v>31572</v>
      </c>
      <c r="B1931" s="42">
        <v>245.729996</v>
      </c>
      <c r="C1931" s="39">
        <f>IF(ISBLANK(B1932), "", GSPC[[#This Row],[Adj Close]]/B1932-1)</f>
        <v>2.4422192570705548E-4</v>
      </c>
      <c r="P1931" s="40">
        <v>31572</v>
      </c>
      <c r="Q1931" s="38">
        <v>0.13380400000000001</v>
      </c>
      <c r="R1931" s="39">
        <f>IF(ISBLANK(Q1932),"",Long4[[#This Row],[Adj Close]]/Q1932-1)</f>
        <v>0</v>
      </c>
      <c r="AE1931" s="32">
        <v>31572</v>
      </c>
      <c r="AF1931" s="47">
        <v>0.82511400000000001</v>
      </c>
      <c r="AG1931" s="36">
        <f>IF(ISBLANK(AF1932),"",Short0[[#This Row],[Adj Close]]/AF1932-1)</f>
        <v>-2.5158079791306354E-2</v>
      </c>
      <c r="AH1931" s="40">
        <v>31572</v>
      </c>
      <c r="AI1931" s="42">
        <v>0.458901</v>
      </c>
      <c r="AJ1931" s="39">
        <f>IF(ISBLANK(AH1932),"",Short1[[#This Row],[Adj Close]]/AH1932-1)</f>
        <v>-0.99998546171392366</v>
      </c>
      <c r="AN1931" s="40">
        <v>31572</v>
      </c>
      <c r="AO1931" s="42">
        <v>2.9669379999999999</v>
      </c>
      <c r="AP1931" s="39">
        <f>IF(ISBLANK(AO1932),"",Short3[[#This Row],[Adj Close]]/AO1932-1)</f>
        <v>6.2500089528336078E-2</v>
      </c>
    </row>
    <row r="1932" spans="1:42" x14ac:dyDescent="0.25">
      <c r="A1932" s="40">
        <v>31565</v>
      </c>
      <c r="B1932" s="42">
        <v>245.66999799999999</v>
      </c>
      <c r="C1932" s="39">
        <f>IF(ISBLANK(B1933), "", GSPC[[#This Row],[Adj Close]]/B1933-1)</f>
        <v>-6.7920273266539599E-3</v>
      </c>
      <c r="P1932" s="40">
        <v>31565</v>
      </c>
      <c r="Q1932" s="38">
        <v>0.13380400000000001</v>
      </c>
      <c r="R1932" s="39">
        <f>IF(ISBLANK(Q1933),"",Long4[[#This Row],[Adj Close]]/Q1933-1)</f>
        <v>-7.1431049917763723E-2</v>
      </c>
      <c r="AE1932" s="32">
        <v>31565</v>
      </c>
      <c r="AF1932" s="47">
        <v>0.84640800000000005</v>
      </c>
      <c r="AG1932" s="36">
        <f>IF(ISBLANK(AF1933),"",Short0[[#This Row],[Adj Close]]/AF1933-1)</f>
        <v>-6.4705336344871078E-2</v>
      </c>
      <c r="AH1932" s="40">
        <v>31565</v>
      </c>
      <c r="AI1932" s="42">
        <v>0.46667999999999998</v>
      </c>
      <c r="AJ1932" s="39">
        <f>IF(ISBLANK(AH1933),"",Short1[[#This Row],[Adj Close]]/AH1933-1)</f>
        <v>-0.9999852119906204</v>
      </c>
      <c r="AN1932" s="40">
        <v>31565</v>
      </c>
      <c r="AO1932" s="42">
        <v>2.7924120000000001</v>
      </c>
      <c r="AP1932" s="39">
        <f>IF(ISBLANK(AO1933),"",Short3[[#This Row],[Adj Close]]/AO1933-1)</f>
        <v>-3.0303072395322372E-2</v>
      </c>
    </row>
    <row r="1933" spans="1:42" x14ac:dyDescent="0.25">
      <c r="A1933" s="40">
        <v>31558</v>
      </c>
      <c r="B1933" s="42">
        <v>247.35000600000001</v>
      </c>
      <c r="C1933" s="39">
        <f>IF(ISBLANK(B1934), "", GSPC[[#This Row],[Adj Close]]/B1934-1)</f>
        <v>2.4860160973022793E-2</v>
      </c>
      <c r="P1933" s="40">
        <v>31558</v>
      </c>
      <c r="Q1933" s="38">
        <v>0.144097</v>
      </c>
      <c r="R1933" s="39">
        <f>IF(ISBLANK(Q1934),"",Long4[[#This Row],[Adj Close]]/Q1934-1)</f>
        <v>-7.8946359173655112E-2</v>
      </c>
      <c r="AE1933" s="32">
        <v>31558</v>
      </c>
      <c r="AF1933" s="47">
        <v>0.90496399999999999</v>
      </c>
      <c r="AG1933" s="36">
        <f>IF(ISBLANK(AF1934),"",Short0[[#This Row],[Adj Close]]/AF1934-1)</f>
        <v>0.10389599300309471</v>
      </c>
      <c r="AH1933" s="40">
        <v>31558</v>
      </c>
      <c r="AI1933" s="42">
        <v>0.40834399999999998</v>
      </c>
      <c r="AJ1933" s="39">
        <f>IF(ISBLANK(AH1934),"",Short1[[#This Row],[Adj Close]]/AH1934-1)</f>
        <v>-0.99998705765268925</v>
      </c>
      <c r="AN1933" s="40">
        <v>31558</v>
      </c>
      <c r="AO1933" s="42">
        <v>2.8796750000000002</v>
      </c>
      <c r="AP1933" s="39">
        <f>IF(ISBLANK(AO1934),"",Short3[[#This Row],[Adj Close]]/AO1934-1)</f>
        <v>-1.9801895944312919E-2</v>
      </c>
    </row>
    <row r="1934" spans="1:42" x14ac:dyDescent="0.25">
      <c r="A1934" s="40">
        <v>31551</v>
      </c>
      <c r="B1934" s="42">
        <v>241.35000600000001</v>
      </c>
      <c r="C1934" s="39">
        <f>IF(ISBLANK(B1935), "", GSPC[[#This Row],[Adj Close]]/B1935-1)</f>
        <v>3.6905014540836278E-2</v>
      </c>
      <c r="P1934" s="40">
        <v>31551</v>
      </c>
      <c r="Q1934" s="38">
        <v>0.156448</v>
      </c>
      <c r="R1934" s="39">
        <f>IF(ISBLANK(Q1935),"",Long4[[#This Row],[Adj Close]]/Q1935-1)</f>
        <v>1.3329878878165724E-2</v>
      </c>
      <c r="AE1934" s="32">
        <v>31551</v>
      </c>
      <c r="AF1934" s="47">
        <v>0.81979100000000005</v>
      </c>
      <c r="AG1934" s="36">
        <f>IF(ISBLANK(AF1935),"",Short0[[#This Row],[Adj Close]]/AF1935-1)</f>
        <v>9.2198383134289408E-2</v>
      </c>
      <c r="AH1934" s="40">
        <v>31551</v>
      </c>
      <c r="AI1934" s="42">
        <v>0.40445500000000001</v>
      </c>
      <c r="AJ1934" s="39">
        <f>IF(ISBLANK(AH1935),"",Short1[[#This Row],[Adj Close]]/AH1935-1)</f>
        <v>-0.99998717806872939</v>
      </c>
      <c r="AN1934" s="40">
        <v>31551</v>
      </c>
      <c r="AO1934" s="42">
        <v>2.9378500000000001</v>
      </c>
      <c r="AP1934" s="39">
        <f>IF(ISBLANK(AO1935),"",Short3[[#This Row],[Adj Close]]/AO1935-1)</f>
        <v>-3.8095082181913376E-2</v>
      </c>
    </row>
    <row r="1935" spans="1:42" x14ac:dyDescent="0.25">
      <c r="A1935" s="40">
        <v>31544</v>
      </c>
      <c r="B1935" s="42">
        <v>232.759995</v>
      </c>
      <c r="C1935" s="39">
        <f>IF(ISBLANK(B1936), "", GSPC[[#This Row],[Adj Close]]/B1936-1)</f>
        <v>-2.1400087751101471E-2</v>
      </c>
      <c r="P1935" s="40">
        <v>31544</v>
      </c>
      <c r="Q1935" s="38">
        <v>0.15439</v>
      </c>
      <c r="R1935" s="39">
        <f>IF(ISBLANK(Q1936),"",Long4[[#This Row],[Adj Close]]/Q1936-1)</f>
        <v>0</v>
      </c>
      <c r="AE1935" s="32">
        <v>31544</v>
      </c>
      <c r="AF1935" s="47">
        <v>0.75058800000000003</v>
      </c>
      <c r="AG1935" s="36">
        <f>IF(ISBLANK(AF1936),"",Short0[[#This Row],[Adj Close]]/AF1936-1)</f>
        <v>4.4444568133495288E-2</v>
      </c>
      <c r="AH1935" s="40">
        <v>31544</v>
      </c>
      <c r="AI1935" s="42">
        <v>0.42778899999999997</v>
      </c>
      <c r="AJ1935" s="39">
        <f>IF(ISBLANK(AH1936),"",Short1[[#This Row],[Adj Close]]/AH1936-1)</f>
        <v>-0.99998643532992992</v>
      </c>
      <c r="AN1935" s="40">
        <v>31544</v>
      </c>
      <c r="AO1935" s="42">
        <v>3.0541999999999998</v>
      </c>
      <c r="AP1935" s="39">
        <f>IF(ISBLANK(AO1936),"",Short3[[#This Row],[Adj Close]]/AO1936-1)</f>
        <v>0.15384673506179891</v>
      </c>
    </row>
    <row r="1936" spans="1:42" x14ac:dyDescent="0.25">
      <c r="A1936" s="40">
        <v>31537</v>
      </c>
      <c r="B1936" s="42">
        <v>237.85000600000001</v>
      </c>
      <c r="C1936" s="39">
        <f>IF(ISBLANK(B1937), "", GSPC[[#This Row],[Adj Close]]/B1937-1)</f>
        <v>1.3032978794798922E-2</v>
      </c>
      <c r="P1936" s="40">
        <v>31537</v>
      </c>
      <c r="Q1936" s="38">
        <v>0.15439</v>
      </c>
      <c r="R1936" s="39">
        <f>IF(ISBLANK(Q1937),"",Long4[[#This Row],[Adj Close]]/Q1937-1)</f>
        <v>-1.3154530578850521E-2</v>
      </c>
      <c r="AE1936" s="32">
        <v>31537</v>
      </c>
      <c r="AF1936" s="47">
        <v>0.71864799999999995</v>
      </c>
      <c r="AG1936" s="36">
        <f>IF(ISBLANK(AF1937),"",Short0[[#This Row],[Adj Close]]/AF1937-1)</f>
        <v>-4.9295485844233045E-2</v>
      </c>
      <c r="AH1936" s="40">
        <v>31537</v>
      </c>
      <c r="AI1936" s="42">
        <v>0.39667799999999998</v>
      </c>
      <c r="AJ1936" s="39">
        <f>IF(ISBLANK(AH1937),"",Short1[[#This Row],[Adj Close]]/AH1937-1)</f>
        <v>-0.99998741902949573</v>
      </c>
      <c r="AN1936" s="40">
        <v>31537</v>
      </c>
      <c r="AO1936" s="42">
        <v>2.6469719999999999</v>
      </c>
      <c r="AP1936" s="39">
        <f>IF(ISBLANK(AO1937),"",Short3[[#This Row],[Adj Close]]/AO1937-1)</f>
        <v>-2.1505662536763226E-2</v>
      </c>
    </row>
    <row r="1937" spans="1:42" x14ac:dyDescent="0.25">
      <c r="A1937" s="40">
        <v>31530</v>
      </c>
      <c r="B1937" s="42">
        <v>234.78999300000001</v>
      </c>
      <c r="C1937" s="39">
        <f>IF(ISBLANK(B1938), "", GSPC[[#This Row],[Adj Close]]/B1938-1)</f>
        <v>-3.095464202683762E-2</v>
      </c>
      <c r="P1937" s="40">
        <v>31530</v>
      </c>
      <c r="Q1937" s="38">
        <v>0.156448</v>
      </c>
      <c r="R1937" s="39">
        <f>IF(ISBLANK(Q1938),"",Long4[[#This Row],[Adj Close]]/Q1938-1)</f>
        <v>-2.564070625603343E-2</v>
      </c>
      <c r="AE1937" s="32">
        <v>31530</v>
      </c>
      <c r="AF1937" s="47">
        <v>0.755911</v>
      </c>
      <c r="AG1937" s="36">
        <f>IF(ISBLANK(AF1938),"",Short0[[#This Row],[Adj Close]]/AF1938-1)</f>
        <v>-9.5541668012745218E-2</v>
      </c>
      <c r="AH1937" s="40">
        <v>31530</v>
      </c>
      <c r="AI1937" s="42">
        <v>0.35389799999999999</v>
      </c>
      <c r="AJ1937" s="39">
        <f>IF(ISBLANK(AH1938),"",Short1[[#This Row],[Adj Close]]/AH1938-1)</f>
        <v>-0.99998877334010083</v>
      </c>
      <c r="AN1937" s="40">
        <v>31530</v>
      </c>
      <c r="AO1937" s="42">
        <v>2.7051479999999999</v>
      </c>
      <c r="AP1937" s="39">
        <f>IF(ISBLANK(AO1938),"",Short3[[#This Row],[Adj Close]]/AO1938-1)</f>
        <v>-0.13888938405787876</v>
      </c>
    </row>
    <row r="1938" spans="1:42" x14ac:dyDescent="0.25">
      <c r="A1938" s="40">
        <v>31523</v>
      </c>
      <c r="B1938" s="42">
        <v>242.28999300000001</v>
      </c>
      <c r="C1938" s="39">
        <f>IF(ISBLANK(B1939), "", GSPC[[#This Row],[Adj Close]]/B1939-1)</f>
        <v>-3.7136726686670674E-4</v>
      </c>
      <c r="P1938" s="40">
        <v>31523</v>
      </c>
      <c r="Q1938" s="38">
        <v>0.16056500000000001</v>
      </c>
      <c r="R1938" s="39">
        <f>IF(ISBLANK(Q1939),"",Long4[[#This Row],[Adj Close]]/Q1939-1)</f>
        <v>0</v>
      </c>
      <c r="AE1938" s="32">
        <v>31523</v>
      </c>
      <c r="AF1938" s="47">
        <v>0.83576099999999998</v>
      </c>
      <c r="AG1938" s="36">
        <f>IF(ISBLANK(AF1939),"",Short0[[#This Row],[Adj Close]]/AF1939-1)</f>
        <v>0</v>
      </c>
      <c r="AH1938" s="40">
        <v>31523</v>
      </c>
      <c r="AI1938" s="42">
        <v>0.38501099999999999</v>
      </c>
      <c r="AJ1938" s="39">
        <f>IF(ISBLANK(AH1939),"",Short1[[#This Row],[Adj Close]]/AH1939-1)</f>
        <v>-0.99998778363370988</v>
      </c>
      <c r="AN1938" s="40">
        <v>31523</v>
      </c>
      <c r="AO1938" s="42">
        <v>3.141464</v>
      </c>
      <c r="AP1938" s="39">
        <f>IF(ISBLANK(AO1939),"",Short3[[#This Row],[Adj Close]]/AO1939-1)</f>
        <v>0.13684202907728915</v>
      </c>
    </row>
    <row r="1939" spans="1:42" x14ac:dyDescent="0.25">
      <c r="A1939" s="40">
        <v>31516</v>
      </c>
      <c r="B1939" s="42">
        <v>242.38000500000001</v>
      </c>
      <c r="C1939" s="39">
        <f>IF(ISBLANK(B1940), "", GSPC[[#This Row],[Adj Close]]/B1940-1)</f>
        <v>2.7164486895942419E-2</v>
      </c>
      <c r="P1939" s="40">
        <v>31516</v>
      </c>
      <c r="Q1939" s="38">
        <v>0.16056500000000001</v>
      </c>
      <c r="R1939" s="39">
        <f>IF(ISBLANK(Q1940),"",Long4[[#This Row],[Adj Close]]/Q1940-1)</f>
        <v>0</v>
      </c>
      <c r="AE1939" s="32">
        <v>31516</v>
      </c>
      <c r="AF1939" s="47">
        <v>0.83576099999999998</v>
      </c>
      <c r="AG1939" s="36">
        <f>IF(ISBLANK(AF1940),"",Short0[[#This Row],[Adj Close]]/AF1940-1)</f>
        <v>-3.6809914936135946E-2</v>
      </c>
      <c r="AH1939" s="40">
        <v>31516</v>
      </c>
      <c r="AI1939" s="42">
        <v>0.37723200000000001</v>
      </c>
      <c r="AJ1939" s="39">
        <f>IF(ISBLANK(AH1940),"",Short1[[#This Row],[Adj Close]]/AH1940-1)</f>
        <v>-0.99998802780158047</v>
      </c>
      <c r="AN1939" s="40">
        <v>31516</v>
      </c>
      <c r="AO1939" s="42">
        <v>2.763325</v>
      </c>
      <c r="AP1939" s="39">
        <f>IF(ISBLANK(AO1940),"",Short3[[#This Row],[Adj Close]]/AO1940-1)</f>
        <v>-5.9405687832939091E-2</v>
      </c>
    </row>
    <row r="1940" spans="1:42" x14ac:dyDescent="0.25">
      <c r="A1940" s="40">
        <v>31509</v>
      </c>
      <c r="B1940" s="42">
        <v>235.970001</v>
      </c>
      <c r="C1940" s="39">
        <f>IF(ISBLANK(B1941), "", GSPC[[#This Row],[Adj Close]]/B1941-1)</f>
        <v>3.1833481727810753E-2</v>
      </c>
      <c r="P1940" s="40">
        <v>31509</v>
      </c>
      <c r="Q1940" s="38">
        <v>0.16056500000000001</v>
      </c>
      <c r="R1940" s="39">
        <f>IF(ISBLANK(Q1941),"",Long4[[#This Row],[Adj Close]]/Q1941-1)</f>
        <v>6.8495794293015555E-2</v>
      </c>
      <c r="AE1940" s="32">
        <v>31509</v>
      </c>
      <c r="AF1940" s="47">
        <v>0.86770100000000006</v>
      </c>
      <c r="AG1940" s="36">
        <f>IF(ISBLANK(AF1941),"",Short0[[#This Row],[Adj Close]]/AF1941-1)</f>
        <v>8.666782718031496E-2</v>
      </c>
      <c r="AH1940" s="40">
        <v>31509</v>
      </c>
      <c r="AI1940" s="42">
        <v>0.334453</v>
      </c>
      <c r="AJ1940" s="39">
        <f>IF(ISBLANK(AH1941),"",Short1[[#This Row],[Adj Close]]/AH1941-1)</f>
        <v>-0.99998938311853214</v>
      </c>
      <c r="AN1940" s="40">
        <v>31509</v>
      </c>
      <c r="AO1940" s="42">
        <v>2.9378500000000001</v>
      </c>
      <c r="AP1940" s="39">
        <f>IF(ISBLANK(AO1941),"",Short3[[#This Row],[Adj Close]]/AO1941-1)</f>
        <v>0.14772767227537509</v>
      </c>
    </row>
    <row r="1941" spans="1:42" x14ac:dyDescent="0.25">
      <c r="A1941" s="40">
        <v>31502</v>
      </c>
      <c r="B1941" s="42">
        <v>228.69000199999999</v>
      </c>
      <c r="C1941" s="39">
        <f>IF(ISBLANK(B1942), "", GSPC[[#This Row],[Adj Close]]/B1942-1)</f>
        <v>-4.3017947679549917E-2</v>
      </c>
      <c r="P1941" s="40">
        <v>31502</v>
      </c>
      <c r="Q1941" s="38">
        <v>0.15027199999999999</v>
      </c>
      <c r="R1941" s="39">
        <f>IF(ISBLANK(Q1942),"",Long4[[#This Row],[Adj Close]]/Q1942-1)</f>
        <v>-5.1947560344718924E-2</v>
      </c>
      <c r="AE1941" s="32">
        <v>31502</v>
      </c>
      <c r="AF1941" s="47">
        <v>0.79849700000000001</v>
      </c>
      <c r="AG1941" s="36">
        <f>IF(ISBLANK(AF1942),"",Short0[[#This Row],[Adj Close]]/AF1942-1)</f>
        <v>-6.8323582878091704E-2</v>
      </c>
      <c r="AH1941" s="40">
        <v>31502</v>
      </c>
      <c r="AI1941" s="42">
        <v>0.33056400000000002</v>
      </c>
      <c r="AJ1941" s="39">
        <f>IF(ISBLANK(AH1942),"",Short1[[#This Row],[Adj Close]]/AH1942-1)</f>
        <v>-0.99998950423876809</v>
      </c>
      <c r="AN1941" s="40">
        <v>31502</v>
      </c>
      <c r="AO1941" s="42">
        <v>2.5597099999999999</v>
      </c>
      <c r="AP1941" s="39">
        <f>IF(ISBLANK(AO1942),"",Short3[[#This Row],[Adj Close]]/AO1942-1)</f>
        <v>-3.8251493415221494E-2</v>
      </c>
    </row>
    <row r="1942" spans="1:42" x14ac:dyDescent="0.25">
      <c r="A1942" s="40">
        <v>31495</v>
      </c>
      <c r="B1942" s="42">
        <v>238.970001</v>
      </c>
      <c r="C1942" s="39">
        <f>IF(ISBLANK(B1943), "", GSPC[[#This Row],[Adj Close]]/B1943-1)</f>
        <v>2.4127903902080972E-2</v>
      </c>
      <c r="P1942" s="40">
        <v>31495</v>
      </c>
      <c r="Q1942" s="38">
        <v>0.15850600000000001</v>
      </c>
      <c r="R1942" s="39">
        <f>IF(ISBLANK(Q1943),"",Long4[[#This Row],[Adj Close]]/Q1943-1)</f>
        <v>0</v>
      </c>
      <c r="AE1942" s="32">
        <v>31495</v>
      </c>
      <c r="AF1942" s="47">
        <v>0.85705399999999998</v>
      </c>
      <c r="AG1942" s="36">
        <f>IF(ISBLANK(AF1943),"",Short0[[#This Row],[Adj Close]]/AF1943-1)</f>
        <v>3.2051799233415723E-2</v>
      </c>
      <c r="AH1942" s="40">
        <v>31495</v>
      </c>
      <c r="AI1942" s="42">
        <v>0.28778599999999999</v>
      </c>
      <c r="AJ1942" s="39">
        <f>IF(ISBLANK(AH1943),"",Short1[[#This Row],[Adj Close]]/AH1943-1)</f>
        <v>-0.99999086045477648</v>
      </c>
      <c r="AN1942" s="40">
        <v>31495</v>
      </c>
      <c r="AO1942" s="42">
        <v>2.6615169999999999</v>
      </c>
      <c r="AP1942" s="39">
        <f>IF(ISBLANK(AO1943),"",Short3[[#This Row],[Adj Close]]/AO1943-1)</f>
        <v>4.5713681768747794E-2</v>
      </c>
    </row>
    <row r="1943" spans="1:42" x14ac:dyDescent="0.25">
      <c r="A1943" s="40">
        <v>31488</v>
      </c>
      <c r="B1943" s="42">
        <v>233.33999600000001</v>
      </c>
      <c r="C1943" s="39">
        <f>IF(ISBLANK(B1944), "", GSPC[[#This Row],[Adj Close]]/B1944-1)</f>
        <v>-1.3570099172647176E-2</v>
      </c>
      <c r="P1943" s="40">
        <v>31488</v>
      </c>
      <c r="Q1943" s="38">
        <v>0.15850600000000001</v>
      </c>
      <c r="R1943" s="39">
        <f>IF(ISBLANK(Q1944),"",Long4[[#This Row],[Adj Close]]/Q1944-1)</f>
        <v>-1.2823467131691246E-2</v>
      </c>
      <c r="AE1943" s="32">
        <v>31488</v>
      </c>
      <c r="AF1943" s="47">
        <v>0.83043699999999998</v>
      </c>
      <c r="AG1943" s="36">
        <f>IF(ISBLANK(AF1944),"",Short0[[#This Row],[Adj Close]]/AF1944-1)</f>
        <v>2.6315464243694686E-2</v>
      </c>
      <c r="AH1943" s="40">
        <v>31488</v>
      </c>
      <c r="AI1943" s="42">
        <v>0.27223000000000003</v>
      </c>
      <c r="AJ1943" s="39">
        <f>IF(ISBLANK(AH1944),"",Short1[[#This Row],[Adj Close]]/AH1944-1)</f>
        <v>-0.99999135256186267</v>
      </c>
      <c r="AN1943" s="40">
        <v>31488</v>
      </c>
      <c r="AO1943" s="42">
        <v>2.5451679999999999</v>
      </c>
      <c r="AP1943" s="39">
        <f>IF(ISBLANK(AO1944),"",Short3[[#This Row],[Adj Close]]/AO1944-1)</f>
        <v>0.16666750703965172</v>
      </c>
    </row>
    <row r="1944" spans="1:42" x14ac:dyDescent="0.25">
      <c r="A1944" s="40">
        <v>31481</v>
      </c>
      <c r="B1944" s="42">
        <v>236.550003</v>
      </c>
      <c r="C1944" s="39">
        <f>IF(ISBLANK(B1945), "", GSPC[[#This Row],[Adj Close]]/B1945-1)</f>
        <v>4.8676666486072273E-2</v>
      </c>
      <c r="P1944" s="40">
        <v>31481</v>
      </c>
      <c r="Q1944" s="38">
        <v>0.16056500000000001</v>
      </c>
      <c r="R1944" s="39">
        <f>IF(ISBLANK(Q1945),"",Long4[[#This Row],[Adj Close]]/Q1945-1)</f>
        <v>2.6315453057885074E-2</v>
      </c>
      <c r="AE1944" s="32">
        <v>31481</v>
      </c>
      <c r="AF1944" s="47">
        <v>0.80914399999999997</v>
      </c>
      <c r="AG1944" s="36">
        <f>IF(ISBLANK(AF1945),"",Short0[[#This Row],[Adj Close]]/AF1945-1)</f>
        <v>-6.5367822922447472E-3</v>
      </c>
      <c r="AH1944" s="40">
        <v>31481</v>
      </c>
      <c r="AI1944" s="42">
        <v>0.26347999999999999</v>
      </c>
      <c r="AJ1944" s="39">
        <f>IF(ISBLANK(AH1945),"",Short1[[#This Row],[Adj Close]]/AH1945-1)</f>
        <v>-0.99999162864586644</v>
      </c>
      <c r="AN1944" s="40">
        <v>31481</v>
      </c>
      <c r="AO1944" s="42">
        <v>2.1815709999999999</v>
      </c>
      <c r="AP1944" s="39">
        <f>IF(ISBLANK(AO1945),"",Short3[[#This Row],[Adj Close]]/AO1945-1)</f>
        <v>4.1665751488557001E-2</v>
      </c>
    </row>
    <row r="1945" spans="1:42" x14ac:dyDescent="0.25">
      <c r="A1945" s="40">
        <v>31474</v>
      </c>
      <c r="B1945" s="42">
        <v>225.570007</v>
      </c>
      <c r="C1945" s="39">
        <f>IF(ISBLANK(B1946), "", GSPC[[#This Row],[Adj Close]]/B1946-1)</f>
        <v>-5.9491936008213564E-3</v>
      </c>
      <c r="P1945" s="40">
        <v>31474</v>
      </c>
      <c r="Q1945" s="38">
        <v>0.156448</v>
      </c>
      <c r="R1945" s="39">
        <f>IF(ISBLANK(Q1946),"",Long4[[#This Row],[Adj Close]]/Q1946-1)</f>
        <v>0.2666623485977071</v>
      </c>
      <c r="AE1945" s="32">
        <v>31474</v>
      </c>
      <c r="AF1945" s="47">
        <v>0.81446799999999997</v>
      </c>
      <c r="AG1945" s="36">
        <f>IF(ISBLANK(AF1946),"",Short0[[#This Row],[Adj Close]]/AF1946-1)</f>
        <v>0.1249993093655557</v>
      </c>
      <c r="AH1945" s="40">
        <v>31474</v>
      </c>
      <c r="AI1945" s="42">
        <v>0.26736900000000002</v>
      </c>
      <c r="AJ1945" s="39">
        <f>IF(ISBLANK(AH1946),"",Short1[[#This Row],[Adj Close]]/AH1946-1)</f>
        <v>-0.99999150319382213</v>
      </c>
      <c r="AN1945" s="40">
        <v>31474</v>
      </c>
      <c r="AO1945" s="42">
        <v>2.0943100000000001</v>
      </c>
      <c r="AP1945" s="39">
        <f>IF(ISBLANK(AO1946),"",Short3[[#This Row],[Adj Close]]/AO1946-1)</f>
        <v>3.5971685653371832E-2</v>
      </c>
    </row>
    <row r="1946" spans="1:42" x14ac:dyDescent="0.25">
      <c r="A1946" s="40">
        <v>31467</v>
      </c>
      <c r="B1946" s="42">
        <v>226.91999799999999</v>
      </c>
      <c r="C1946" s="39">
        <f>IF(ISBLANK(B1947), "", GSPC[[#This Row],[Adj Close]]/B1947-1)</f>
        <v>1.0239529210211318E-2</v>
      </c>
      <c r="P1946" s="40">
        <v>31467</v>
      </c>
      <c r="Q1946" s="38">
        <v>0.123512</v>
      </c>
      <c r="R1946" s="39">
        <f>IF(ISBLANK(Q1947),"",Long4[[#This Row],[Adj Close]]/Q1947-1)</f>
        <v>-6.249905120459065E-2</v>
      </c>
      <c r="AE1946" s="32">
        <v>31467</v>
      </c>
      <c r="AF1946" s="47">
        <v>0.72397199999999995</v>
      </c>
      <c r="AG1946" s="36">
        <f>IF(ISBLANK(AF1947),"",Short0[[#This Row],[Adj Close]]/AF1947-1)</f>
        <v>1.4927298114181031E-2</v>
      </c>
      <c r="AH1946" s="40">
        <v>31467</v>
      </c>
      <c r="AI1946" s="42">
        <v>0.273202</v>
      </c>
      <c r="AJ1946" s="39">
        <f>IF(ISBLANK(AH1947),"",Short1[[#This Row],[Adj Close]]/AH1947-1)</f>
        <v>-0.99999131589319767</v>
      </c>
      <c r="AN1946" s="40">
        <v>31467</v>
      </c>
      <c r="AO1946" s="42">
        <v>2.0215900000000002</v>
      </c>
      <c r="AP1946" s="39">
        <f>IF(ISBLANK(AO1947),"",Short3[[#This Row],[Adj Close]]/AO1947-1)</f>
        <v>2.2058596765655913E-2</v>
      </c>
    </row>
    <row r="1947" spans="1:42" x14ac:dyDescent="0.25">
      <c r="A1947" s="40">
        <v>31460</v>
      </c>
      <c r="B1947" s="42">
        <v>224.61999499999999</v>
      </c>
      <c r="C1947" s="39">
        <f>IF(ISBLANK(B1948), "", GSPC[[#This Row],[Adj Close]]/B1948-1)</f>
        <v>2.2115035086344825E-2</v>
      </c>
      <c r="P1947" s="40">
        <v>31460</v>
      </c>
      <c r="Q1947" s="38">
        <v>0.131746</v>
      </c>
      <c r="R1947" s="39">
        <f>IF(ISBLANK(Q1948),"",Long4[[#This Row],[Adj Close]]/Q1948-1)</f>
        <v>6.666558714942683E-2</v>
      </c>
      <c r="AE1947" s="32">
        <v>31460</v>
      </c>
      <c r="AF1947" s="47">
        <v>0.71332399999999996</v>
      </c>
      <c r="AG1947" s="36">
        <f>IF(ISBLANK(AF1948),"",Short0[[#This Row],[Adj Close]]/AF1948-1)</f>
        <v>7.1998677517038256E-2</v>
      </c>
      <c r="AH1947" s="40">
        <v>31460</v>
      </c>
      <c r="AI1947" s="42">
        <v>0.23333999999999999</v>
      </c>
      <c r="AJ1947" s="39">
        <f>IF(ISBLANK(AH1948),"",Short1[[#This Row],[Adj Close]]/AH1948-1)</f>
        <v>-0.99999258131179858</v>
      </c>
      <c r="AN1947" s="40">
        <v>31460</v>
      </c>
      <c r="AO1947" s="42">
        <v>1.977959</v>
      </c>
      <c r="AP1947" s="39">
        <f>IF(ISBLANK(AO1948),"",Short3[[#This Row],[Adj Close]]/AO1948-1)</f>
        <v>4.6155009747743447E-2</v>
      </c>
    </row>
    <row r="1948" spans="1:42" x14ac:dyDescent="0.25">
      <c r="A1948" s="40">
        <v>31453</v>
      </c>
      <c r="B1948" s="42">
        <v>219.759995</v>
      </c>
      <c r="C1948" s="39">
        <f>IF(ISBLANK(B1949), "", GSPC[[#This Row],[Adj Close]]/B1949-1)</f>
        <v>2.4235631284821313E-2</v>
      </c>
      <c r="P1948" s="40">
        <v>31453</v>
      </c>
      <c r="Q1948" s="38">
        <v>0.123512</v>
      </c>
      <c r="R1948" s="39">
        <f>IF(ISBLANK(Q1949),"",Long4[[#This Row],[Adj Close]]/Q1949-1)</f>
        <v>7.1427332188275239E-2</v>
      </c>
      <c r="AE1948" s="32">
        <v>31453</v>
      </c>
      <c r="AF1948" s="47">
        <v>0.66541499999999998</v>
      </c>
      <c r="AG1948" s="36">
        <f>IF(ISBLANK(AF1949),"",Short0[[#This Row],[Adj Close]]/AF1949-1)</f>
        <v>2.4590227040010904E-2</v>
      </c>
      <c r="AH1948" s="40">
        <v>31453</v>
      </c>
      <c r="AI1948" s="42">
        <v>0.21875600000000001</v>
      </c>
      <c r="AJ1948" s="39">
        <f>IF(ISBLANK(AH1949),"",Short1[[#This Row],[Adj Close]]/AH1949-1)</f>
        <v>-0.9999930434395472</v>
      </c>
      <c r="AN1948" s="40">
        <v>31453</v>
      </c>
      <c r="AO1948" s="42">
        <v>1.8906940000000001</v>
      </c>
      <c r="AP1948" s="39">
        <f>IF(ISBLANK(AO1949),"",Short3[[#This Row],[Adj Close]]/AO1949-1)</f>
        <v>-1.5152233351373501E-2</v>
      </c>
    </row>
    <row r="1949" spans="1:42" x14ac:dyDescent="0.25">
      <c r="A1949" s="40">
        <v>31446</v>
      </c>
      <c r="B1949" s="42">
        <v>214.55999800000001</v>
      </c>
      <c r="C1949" s="39">
        <f>IF(ISBLANK(B1950), "", GSPC[[#This Row],[Adj Close]]/B1950-1)</f>
        <v>1.312682506906615E-2</v>
      </c>
      <c r="P1949" s="40">
        <v>31446</v>
      </c>
      <c r="Q1949" s="38">
        <v>0.11527800000000001</v>
      </c>
      <c r="R1949" s="39">
        <f>IF(ISBLANK(Q1950),"",Long4[[#This Row],[Adj Close]]/Q1950-1)</f>
        <v>-0.13845624943947865</v>
      </c>
      <c r="AE1949" s="32">
        <v>31446</v>
      </c>
      <c r="AF1949" s="47">
        <v>0.64944500000000005</v>
      </c>
      <c r="AG1949" s="36">
        <f>IF(ISBLANK(AF1950),"",Short0[[#This Row],[Adj Close]]/AF1950-1)</f>
        <v>7.9646238373494382E-2</v>
      </c>
      <c r="AH1949" s="40">
        <v>31446</v>
      </c>
      <c r="AI1949" s="42">
        <v>0.21778400000000001</v>
      </c>
      <c r="AJ1949" s="39">
        <f>IF(ISBLANK(AH1950),"",Short1[[#This Row],[Adj Close]]/AH1950-1)</f>
        <v>-0.99999307280765926</v>
      </c>
      <c r="AN1949" s="40">
        <v>31446</v>
      </c>
      <c r="AO1949" s="42">
        <v>1.919783</v>
      </c>
      <c r="AP1949" s="39">
        <f>IF(ISBLANK(AO1950),"",Short3[[#This Row],[Adj Close]]/AO1950-1)</f>
        <v>-6.3829652353832311E-2</v>
      </c>
    </row>
    <row r="1950" spans="1:42" x14ac:dyDescent="0.25">
      <c r="A1950" s="40">
        <v>31439</v>
      </c>
      <c r="B1950" s="42">
        <v>211.779999</v>
      </c>
      <c r="C1950" s="39">
        <f>IF(ISBLANK(B1951), "", GSPC[[#This Row],[Adj Close]]/B1951-1)</f>
        <v>2.591680560682863E-2</v>
      </c>
      <c r="P1950" s="40">
        <v>31439</v>
      </c>
      <c r="Q1950" s="38">
        <v>0.13380400000000001</v>
      </c>
      <c r="R1950" s="39">
        <f>IF(ISBLANK(Q1951),"",Long4[[#This Row],[Adj Close]]/Q1951-1)</f>
        <v>0.29998931281393615</v>
      </c>
      <c r="AE1950" s="32">
        <v>31439</v>
      </c>
      <c r="AF1950" s="47">
        <v>0.60153500000000004</v>
      </c>
      <c r="AG1950" s="36">
        <f>IF(ISBLANK(AF1951),"",Short0[[#This Row],[Adj Close]]/AF1951-1)</f>
        <v>9.7087006795525177E-2</v>
      </c>
      <c r="AH1950" s="40">
        <v>31439</v>
      </c>
      <c r="AI1950" s="42">
        <v>0.21584</v>
      </c>
      <c r="AJ1950" s="39">
        <f>IF(ISBLANK(AH1951),"",Short1[[#This Row],[Adj Close]]/AH1951-1)</f>
        <v>-0.99999313311275129</v>
      </c>
      <c r="AN1950" s="40">
        <v>31439</v>
      </c>
      <c r="AO1950" s="42">
        <v>2.0506769999999999</v>
      </c>
      <c r="AP1950" s="39">
        <f>IF(ISBLANK(AO1951),"",Short3[[#This Row],[Adj Close]]/AO1951-1)</f>
        <v>2.1738913806659044E-2</v>
      </c>
    </row>
    <row r="1951" spans="1:42" x14ac:dyDescent="0.25">
      <c r="A1951" s="40">
        <v>31432</v>
      </c>
      <c r="B1951" s="42">
        <v>206.429993</v>
      </c>
      <c r="C1951" s="39">
        <f>IF(ISBLANK(B1952), "", GSPC[[#This Row],[Adj Close]]/B1952-1)</f>
        <v>-9.5955479881438821E-3</v>
      </c>
      <c r="P1951" s="40">
        <v>31432</v>
      </c>
      <c r="Q1951" s="38">
        <v>0.102927</v>
      </c>
      <c r="R1951" s="39">
        <f>IF(ISBLANK(Q1952),"",Long4[[#This Row],[Adj Close]]/Q1952-1)</f>
        <v>8.6966163984286027E-2</v>
      </c>
      <c r="AE1951" s="32">
        <v>31432</v>
      </c>
      <c r="AF1951" s="47">
        <v>0.54830199999999996</v>
      </c>
      <c r="AG1951" s="36">
        <f>IF(ISBLANK(AF1952),"",Short0[[#This Row],[Adj Close]]/AF1952-1)</f>
        <v>-3.7382701744221758E-2</v>
      </c>
      <c r="AH1951" s="40">
        <v>31432</v>
      </c>
      <c r="AI1951" s="42">
        <v>0.238201</v>
      </c>
      <c r="AJ1951" s="39">
        <f>IF(ISBLANK(AH1952),"",Short1[[#This Row],[Adj Close]]/AH1952-1)</f>
        <v>-0.99999242001591093</v>
      </c>
      <c r="AN1951" s="40">
        <v>31432</v>
      </c>
      <c r="AO1951" s="42">
        <v>2.0070459999999999</v>
      </c>
      <c r="AP1951" s="39">
        <f>IF(ISBLANK(AO1952),"",Short3[[#This Row],[Adj Close]]/AO1952-1)</f>
        <v>2.2221995859255328E-2</v>
      </c>
    </row>
    <row r="1952" spans="1:42" x14ac:dyDescent="0.25">
      <c r="A1952" s="40">
        <v>31425</v>
      </c>
      <c r="B1952" s="42">
        <v>208.429993</v>
      </c>
      <c r="C1952" s="39">
        <f>IF(ISBLANK(B1953), "", GSPC[[#This Row],[Adj Close]]/B1953-1)</f>
        <v>1.199255154424228E-2</v>
      </c>
      <c r="P1952" s="40">
        <v>31425</v>
      </c>
      <c r="Q1952" s="38">
        <v>9.4691999999999998E-2</v>
      </c>
      <c r="R1952" s="39">
        <f>IF(ISBLANK(Q1953),"",Long4[[#This Row],[Adj Close]]/Q1953-1)</f>
        <v>0.17947759799708529</v>
      </c>
      <c r="AE1952" s="32">
        <v>31425</v>
      </c>
      <c r="AF1952" s="47">
        <v>0.56959499999999996</v>
      </c>
      <c r="AG1952" s="36">
        <f>IF(ISBLANK(AF1953),"",Short0[[#This Row],[Adj Close]]/AF1953-1)</f>
        <v>5.9406124745422284E-2</v>
      </c>
      <c r="AH1952" s="40">
        <v>31425</v>
      </c>
      <c r="AI1952" s="42">
        <v>0.243062</v>
      </c>
      <c r="AJ1952" s="39">
        <f>IF(ISBLANK(AH1953),"",Short1[[#This Row],[Adj Close]]/AH1953-1)</f>
        <v>-0.99999226360684956</v>
      </c>
      <c r="AN1952" s="40">
        <v>31425</v>
      </c>
      <c r="AO1952" s="42">
        <v>1.9634149999999999</v>
      </c>
      <c r="AP1952" s="39">
        <f>IF(ISBLANK(AO1953),"",Short3[[#This Row],[Adj Close]]/AO1953-1)</f>
        <v>3.0534751808040994E-2</v>
      </c>
    </row>
    <row r="1953" spans="1:42" x14ac:dyDescent="0.25">
      <c r="A1953" s="40">
        <v>31418</v>
      </c>
      <c r="B1953" s="42">
        <v>205.96000699999999</v>
      </c>
      <c r="C1953" s="39">
        <f>IF(ISBLANK(B1954), "", GSPC[[#This Row],[Adj Close]]/B1954-1)</f>
        <v>-2.3330794211618211E-2</v>
      </c>
      <c r="P1953" s="40">
        <v>31418</v>
      </c>
      <c r="Q1953" s="38">
        <v>8.0282999999999993E-2</v>
      </c>
      <c r="R1953" s="39">
        <f>IF(ISBLANK(Q1954),"",Long4[[#This Row],[Adj Close]]/Q1954-1)</f>
        <v>-2.4993624075490994E-2</v>
      </c>
      <c r="AE1953" s="32">
        <v>31418</v>
      </c>
      <c r="AF1953" s="47">
        <v>0.53765499999999999</v>
      </c>
      <c r="AG1953" s="36">
        <f>IF(ISBLANK(AF1954),"",Short0[[#This Row],[Adj Close]]/AF1954-1)</f>
        <v>-5.6074930433026915E-2</v>
      </c>
      <c r="AH1953" s="40">
        <v>31418</v>
      </c>
      <c r="AI1953" s="42">
        <v>0.23528399999999999</v>
      </c>
      <c r="AJ1953" s="39">
        <f>IF(ISBLANK(AH1954),"",Short1[[#This Row],[Adj Close]]/AH1954-1)</f>
        <v>-0.99999250950304031</v>
      </c>
      <c r="AN1953" s="40">
        <v>31418</v>
      </c>
      <c r="AO1953" s="42">
        <v>1.9052389999999999</v>
      </c>
      <c r="AP1953" s="39">
        <f>IF(ISBLANK(AO1954),"",Short3[[#This Row],[Adj Close]]/AO1954-1)</f>
        <v>-5.755420238525133E-2</v>
      </c>
    </row>
    <row r="1954" spans="1:42" x14ac:dyDescent="0.25">
      <c r="A1954" s="40">
        <v>31411</v>
      </c>
      <c r="B1954" s="42">
        <v>210.88000500000001</v>
      </c>
      <c r="C1954" s="39">
        <f>IF(ISBLANK(B1955), "", GSPC[[#This Row],[Adj Close]]/B1955-1)</f>
        <v>6.0588902912128706E-3</v>
      </c>
      <c r="P1954" s="40">
        <v>31411</v>
      </c>
      <c r="Q1954" s="38">
        <v>8.2340999999999998E-2</v>
      </c>
      <c r="R1954" s="39">
        <f>IF(ISBLANK(Q1955),"",Long4[[#This Row],[Adj Close]]/Q1955-1)</f>
        <v>8.1087113503577779E-2</v>
      </c>
      <c r="AE1954" s="32">
        <v>31411</v>
      </c>
      <c r="AF1954" s="47">
        <v>0.56959499999999996</v>
      </c>
      <c r="AG1954" s="36">
        <f>IF(ISBLANK(AF1955),"",Short0[[#This Row],[Adj Close]]/AF1955-1)</f>
        <v>0.1263162057680709</v>
      </c>
      <c r="AH1954" s="40">
        <v>31411</v>
      </c>
      <c r="AI1954" s="42">
        <v>0.23333999999999999</v>
      </c>
      <c r="AJ1954" s="39">
        <f>IF(ISBLANK(AH1955),"",Short1[[#This Row],[Adj Close]]/AH1955-1)</f>
        <v>-0.99999256973633932</v>
      </c>
      <c r="AN1954" s="40">
        <v>31411</v>
      </c>
      <c r="AO1954" s="42">
        <v>2.0215900000000002</v>
      </c>
      <c r="AP1954" s="39">
        <f>IF(ISBLANK(AO1955),"",Short3[[#This Row],[Adj Close]]/AO1955-1)</f>
        <v>-2.1126552557813372E-2</v>
      </c>
    </row>
    <row r="1955" spans="1:42" x14ac:dyDescent="0.25">
      <c r="A1955" s="40">
        <v>31404</v>
      </c>
      <c r="B1955" s="42">
        <v>209.61000100000001</v>
      </c>
      <c r="C1955" s="39">
        <f>IF(ISBLANK(B1956), "", GSPC[[#This Row],[Adj Close]]/B1956-1)</f>
        <v>-6.3051151388534565E-3</v>
      </c>
      <c r="P1955" s="40">
        <v>31404</v>
      </c>
      <c r="Q1955" s="38">
        <v>7.6164999999999997E-2</v>
      </c>
      <c r="R1955" s="39">
        <f>IF(ISBLANK(Q1956),"",Long4[[#This Row],[Adj Close]]/Q1956-1)</f>
        <v>-9.7560397635043095E-2</v>
      </c>
      <c r="AE1955" s="32">
        <v>31404</v>
      </c>
      <c r="AF1955" s="47">
        <v>0.50571500000000003</v>
      </c>
      <c r="AG1955" s="36">
        <f>IF(ISBLANK(AF1956),"",Short0[[#This Row],[Adj Close]]/AF1956-1)</f>
        <v>-2.0619255483556032E-2</v>
      </c>
      <c r="AH1955" s="40">
        <v>31404</v>
      </c>
      <c r="AI1955" s="42">
        <v>0.212923</v>
      </c>
      <c r="AJ1955" s="39">
        <f>IF(ISBLANK(AH1956),"",Short1[[#This Row],[Adj Close]]/AH1956-1)</f>
        <v>-0.99999321836481192</v>
      </c>
      <c r="AN1955" s="40">
        <v>31404</v>
      </c>
      <c r="AO1955" s="42">
        <v>2.0652210000000002</v>
      </c>
      <c r="AP1955" s="39">
        <f>IF(ISBLANK(AO1956),"",Short3[[#This Row],[Adj Close]]/AO1956-1)</f>
        <v>-4.0540603321557622E-2</v>
      </c>
    </row>
    <row r="1956" spans="1:42" x14ac:dyDescent="0.25">
      <c r="A1956" s="40">
        <v>31397</v>
      </c>
      <c r="B1956" s="42">
        <v>210.94000199999999</v>
      </c>
      <c r="C1956" s="39">
        <f>IF(ISBLANK(B1957), "", GSPC[[#This Row],[Adj Close]]/B1957-1)</f>
        <v>4.7632656495830705E-3</v>
      </c>
      <c r="P1956" s="40">
        <v>31397</v>
      </c>
      <c r="Q1956" s="38">
        <v>8.4399000000000002E-2</v>
      </c>
      <c r="R1956" s="39">
        <f>IF(ISBLANK(Q1957),"",Long4[[#This Row],[Adj Close]]/Q1957-1)</f>
        <v>-0.12766793108081576</v>
      </c>
      <c r="AE1956" s="32">
        <v>31397</v>
      </c>
      <c r="AF1956" s="47">
        <v>0.51636199999999999</v>
      </c>
      <c r="AG1956" s="36">
        <f>IF(ISBLANK(AF1957),"",Short0[[#This Row],[Adj Close]]/AF1957-1)</f>
        <v>-5.8252568839799901E-2</v>
      </c>
      <c r="AH1956" s="40">
        <v>31397</v>
      </c>
      <c r="AI1956" s="42">
        <v>0.20319999999999999</v>
      </c>
      <c r="AJ1956" s="39">
        <f>IF(ISBLANK(AH1957),"",Short1[[#This Row],[Adj Close]]/AH1957-1)</f>
        <v>-0.9999935266008283</v>
      </c>
      <c r="AN1956" s="40">
        <v>31397</v>
      </c>
      <c r="AO1956" s="42">
        <v>2.1524839999999998</v>
      </c>
      <c r="AP1956" s="39">
        <f>IF(ISBLANK(AO1957),"",Short3[[#This Row],[Adj Close]]/AO1957-1)</f>
        <v>5.7142604563353849E-2</v>
      </c>
    </row>
    <row r="1957" spans="1:42" x14ac:dyDescent="0.25">
      <c r="A1957" s="40">
        <v>31390</v>
      </c>
      <c r="B1957" s="42">
        <v>209.94000199999999</v>
      </c>
      <c r="C1957" s="39">
        <f>IF(ISBLANK(B1958), "", GSPC[[#This Row],[Adj Close]]/B1958-1)</f>
        <v>3.4238124187444541E-2</v>
      </c>
      <c r="P1957" s="40">
        <v>31390</v>
      </c>
      <c r="Q1957" s="38">
        <v>9.6751000000000004E-2</v>
      </c>
      <c r="R1957" s="39">
        <f>IF(ISBLANK(Q1958),"",Long4[[#This Row],[Adj Close]]/Q1958-1)</f>
        <v>0.30555817938926144</v>
      </c>
      <c r="AE1957" s="32">
        <v>31390</v>
      </c>
      <c r="AF1957" s="47">
        <v>0.54830199999999996</v>
      </c>
      <c r="AG1957" s="36">
        <f>IF(ISBLANK(AF1958),"",Short0[[#This Row],[Adj Close]]/AF1958-1)</f>
        <v>9.8033257271459284E-3</v>
      </c>
      <c r="AH1957" s="40">
        <v>31390</v>
      </c>
      <c r="AI1957" s="42">
        <v>0.22361700000000001</v>
      </c>
      <c r="AJ1957" s="39">
        <f>IF(ISBLANK(AH1958),"",Short1[[#This Row],[Adj Close]]/AH1958-1)</f>
        <v>-0.99999287458177999</v>
      </c>
      <c r="AN1957" s="40">
        <v>31390</v>
      </c>
      <c r="AO1957" s="42">
        <v>2.0361340000000001</v>
      </c>
      <c r="AP1957" s="39">
        <f>IF(ISBLANK(AO1958),"",Short3[[#This Row],[Adj Close]]/AO1958-1)</f>
        <v>-8.496707940803605E-2</v>
      </c>
    </row>
    <row r="1958" spans="1:42" x14ac:dyDescent="0.25">
      <c r="A1958" s="40">
        <v>31383</v>
      </c>
      <c r="B1958" s="42">
        <v>202.990005</v>
      </c>
      <c r="C1958" s="39">
        <f>IF(ISBLANK(B1959), "", GSPC[[#This Row],[Adj Close]]/B1959-1)</f>
        <v>4.0560271460259312E-3</v>
      </c>
      <c r="P1958" s="40">
        <v>31383</v>
      </c>
      <c r="Q1958" s="38">
        <v>7.4107000000000006E-2</v>
      </c>
      <c r="R1958" s="39">
        <f>IF(ISBLANK(Q1959),"",Long4[[#This Row],[Adj Close]]/Q1959-1)</f>
        <v>5.8822688955565194E-2</v>
      </c>
      <c r="AE1958" s="32">
        <v>31383</v>
      </c>
      <c r="AF1958" s="47">
        <v>0.54297899999999999</v>
      </c>
      <c r="AG1958" s="36">
        <f>IF(ISBLANK(AF1959),"",Short0[[#This Row],[Adj Close]]/AF1959-1)</f>
        <v>-6.4219756584321774E-2</v>
      </c>
      <c r="AH1958" s="40">
        <v>31383</v>
      </c>
      <c r="AI1958" s="42">
        <v>0.21778400000000001</v>
      </c>
      <c r="AJ1958" s="39">
        <f>IF(ISBLANK(AH1959),"",Short1[[#This Row],[Adj Close]]/AH1959-1)</f>
        <v>-0.99999305889852119</v>
      </c>
      <c r="AN1958" s="40">
        <v>31383</v>
      </c>
      <c r="AO1958" s="42">
        <v>2.225203</v>
      </c>
      <c r="AP1958" s="39">
        <f>IF(ISBLANK(AO1959),"",Short3[[#This Row],[Adj Close]]/AO1959-1)</f>
        <v>2.6845996842678854E-2</v>
      </c>
    </row>
    <row r="1959" spans="1:42" x14ac:dyDescent="0.25">
      <c r="A1959" s="40">
        <v>31376</v>
      </c>
      <c r="B1959" s="42">
        <v>202.16999799999999</v>
      </c>
      <c r="C1959" s="39">
        <f>IF(ISBLANK(B1960), "", GSPC[[#This Row],[Adj Close]]/B1960-1)</f>
        <v>3.2254564663465324E-3</v>
      </c>
      <c r="P1959" s="40">
        <v>31376</v>
      </c>
      <c r="Q1959" s="38">
        <v>6.9989999999999997E-2</v>
      </c>
      <c r="R1959" s="39">
        <f>IF(ISBLANK(Q1960),"",Long4[[#This Row],[Adj Close]]/Q1960-1)</f>
        <v>-0.1052618122315403</v>
      </c>
      <c r="AE1959" s="32">
        <v>31376</v>
      </c>
      <c r="AF1959" s="47">
        <v>0.58024200000000004</v>
      </c>
      <c r="AG1959" s="36">
        <f>IF(ISBLANK(AF1960),"",Short0[[#This Row],[Adj Close]]/AF1960-1)</f>
        <v>0</v>
      </c>
      <c r="AH1959" s="40">
        <v>31376</v>
      </c>
      <c r="AI1959" s="42">
        <v>0.18861600000000001</v>
      </c>
      <c r="AJ1959" s="39">
        <f>IF(ISBLANK(AH1960),"",Short1[[#This Row],[Adj Close]]/AH1960-1)</f>
        <v>-0.99999398718480026</v>
      </c>
      <c r="AN1959" s="40">
        <v>31376</v>
      </c>
      <c r="AO1959" s="42">
        <v>2.167027</v>
      </c>
      <c r="AP1959" s="39">
        <f>IF(ISBLANK(AO1960),"",Short3[[#This Row],[Adj Close]]/AO1960-1)</f>
        <v>6.4285061788664111E-2</v>
      </c>
    </row>
    <row r="1960" spans="1:42" x14ac:dyDescent="0.25">
      <c r="A1960" s="40">
        <v>31369</v>
      </c>
      <c r="B1960" s="42">
        <v>201.520004</v>
      </c>
      <c r="C1960" s="39">
        <f>IF(ISBLANK(B1961), "", GSPC[[#This Row],[Adj Close]]/B1961-1)</f>
        <v>1.7212674689754737E-2</v>
      </c>
      <c r="P1960" s="40">
        <v>31369</v>
      </c>
      <c r="Q1960" s="38">
        <v>7.8224000000000002E-2</v>
      </c>
      <c r="R1960" s="39">
        <f>IF(ISBLANK(Q1961),"",Long4[[#This Row],[Adj Close]]/Q1961-1)</f>
        <v>-4.9999392769094375E-2</v>
      </c>
      <c r="AE1960" s="32">
        <v>31369</v>
      </c>
      <c r="AF1960" s="47">
        <v>0.58024200000000004</v>
      </c>
      <c r="AG1960" s="36">
        <f>IF(ISBLANK(AF1961),"",Short0[[#This Row],[Adj Close]]/AF1961-1)</f>
        <v>0.10100966017658153</v>
      </c>
      <c r="AH1960" s="40">
        <v>31369</v>
      </c>
      <c r="AI1960" s="42">
        <v>0.18861600000000001</v>
      </c>
      <c r="AJ1960" s="39">
        <f>IF(ISBLANK(AH1961),"",Short1[[#This Row],[Adj Close]]/AH1961-1)</f>
        <v>-0.99999398584273957</v>
      </c>
      <c r="AN1960" s="40">
        <v>31369</v>
      </c>
      <c r="AO1960" s="42">
        <v>2.0361340000000001</v>
      </c>
      <c r="AP1960" s="39">
        <f>IF(ISBLANK(AO1961),"",Short3[[#This Row],[Adj Close]]/AO1961-1)</f>
        <v>1.4492941367562295E-2</v>
      </c>
    </row>
    <row r="1961" spans="1:42" x14ac:dyDescent="0.25">
      <c r="A1961" s="40">
        <v>31362</v>
      </c>
      <c r="B1961" s="42">
        <v>198.11000100000001</v>
      </c>
      <c r="C1961" s="39">
        <f>IF(ISBLANK(B1962), "", GSPC[[#This Row],[Adj Close]]/B1962-1)</f>
        <v>2.266157328793339E-2</v>
      </c>
      <c r="P1961" s="40">
        <v>31362</v>
      </c>
      <c r="Q1961" s="38">
        <v>8.2340999999999998E-2</v>
      </c>
      <c r="R1961" s="39">
        <f>IF(ISBLANK(Q1962),"",Long4[[#This Row],[Adj Close]]/Q1962-1)</f>
        <v>-9.0908087220535561E-2</v>
      </c>
      <c r="AE1961" s="32">
        <v>31362</v>
      </c>
      <c r="AF1961" s="47">
        <v>0.52700899999999995</v>
      </c>
      <c r="AG1961" s="36">
        <f>IF(ISBLANK(AF1962),"",Short0[[#This Row],[Adj Close]]/AF1962-1)</f>
        <v>0.10000020872512771</v>
      </c>
      <c r="AH1961" s="40">
        <v>31362</v>
      </c>
      <c r="AI1961" s="42">
        <v>0.183755</v>
      </c>
      <c r="AJ1961" s="39">
        <f>IF(ISBLANK(AH1962),"",Short1[[#This Row],[Adj Close]]/AH1962-1)</f>
        <v>-0.99999413953117522</v>
      </c>
      <c r="AN1961" s="40">
        <v>31362</v>
      </c>
      <c r="AO1961" s="42">
        <v>2.0070459999999999</v>
      </c>
      <c r="AP1961" s="39">
        <f>IF(ISBLANK(AO1962),"",Short3[[#This Row],[Adj Close]]/AO1962-1)</f>
        <v>6.153930778856842E-2</v>
      </c>
    </row>
    <row r="1962" spans="1:42" x14ac:dyDescent="0.25">
      <c r="A1962" s="40">
        <v>31355</v>
      </c>
      <c r="B1962" s="42">
        <v>193.720001</v>
      </c>
      <c r="C1962" s="39">
        <f>IF(ISBLANK(B1963), "", GSPC[[#This Row],[Adj Close]]/B1963-1)</f>
        <v>1.1434250568758131E-2</v>
      </c>
      <c r="P1962" s="40">
        <v>31355</v>
      </c>
      <c r="Q1962" s="38">
        <v>9.0575000000000003E-2</v>
      </c>
      <c r="R1962" s="39">
        <f>IF(ISBLANK(Q1963),"",Long4[[#This Row],[Adj Close]]/Q1963-1)</f>
        <v>2.3249771230385186E-2</v>
      </c>
      <c r="AE1962" s="32">
        <v>31355</v>
      </c>
      <c r="AF1962" s="47">
        <v>0.479099</v>
      </c>
      <c r="AG1962" s="36">
        <f>IF(ISBLANK(AF1963),"",Short0[[#This Row],[Adj Close]]/AF1963-1)</f>
        <v>-2.1737843163278869E-2</v>
      </c>
      <c r="AH1962" s="40">
        <v>31355</v>
      </c>
      <c r="AI1962" s="42">
        <v>0.177921</v>
      </c>
      <c r="AJ1962" s="39">
        <f>IF(ISBLANK(AH1963),"",Short1[[#This Row],[Adj Close]]/AH1963-1)</f>
        <v>-0.99999432432691082</v>
      </c>
      <c r="AN1962" s="40">
        <v>31355</v>
      </c>
      <c r="AO1962" s="42">
        <v>1.8906940000000001</v>
      </c>
      <c r="AP1962" s="39">
        <f>IF(ISBLANK(AO1963),"",Short3[[#This Row],[Adj Close]]/AO1963-1)</f>
        <v>3.1745919141902501E-2</v>
      </c>
    </row>
    <row r="1963" spans="1:42" x14ac:dyDescent="0.25">
      <c r="A1963" s="40">
        <v>31348</v>
      </c>
      <c r="B1963" s="42">
        <v>191.529999</v>
      </c>
      <c r="C1963" s="39">
        <f>IF(ISBLANK(B1964), "", GSPC[[#This Row],[Adj Close]]/B1964-1)</f>
        <v>2.1384358545555537E-2</v>
      </c>
      <c r="P1963" s="40">
        <v>31348</v>
      </c>
      <c r="Q1963" s="38">
        <v>8.8516999999999998E-2</v>
      </c>
      <c r="R1963" s="39">
        <f>IF(ISBLANK(Q1964),"",Long4[[#This Row],[Adj Close]]/Q1964-1)</f>
        <v>-2.2721501518078946E-2</v>
      </c>
      <c r="AE1963" s="32">
        <v>31348</v>
      </c>
      <c r="AF1963" s="47">
        <v>0.48974499999999999</v>
      </c>
      <c r="AG1963" s="36">
        <f>IF(ISBLANK(AF1964),"",Short0[[#This Row],[Adj Close]]/AF1964-1)</f>
        <v>2.2220877104732084E-2</v>
      </c>
      <c r="AH1963" s="40">
        <v>31348</v>
      </c>
      <c r="AI1963" s="42">
        <v>0.15750400000000001</v>
      </c>
      <c r="AJ1963" s="39">
        <f>IF(ISBLANK(AH1964),"",Short1[[#This Row],[Adj Close]]/AH1964-1)</f>
        <v>-0.99999497450623787</v>
      </c>
      <c r="AN1963" s="40">
        <v>31348</v>
      </c>
      <c r="AO1963" s="42">
        <v>1.832519</v>
      </c>
      <c r="AP1963" s="39">
        <f>IF(ISBLANK(AO1964),"",Short3[[#This Row],[Adj Close]]/AO1964-1)</f>
        <v>-7.8741223228443458E-3</v>
      </c>
    </row>
    <row r="1964" spans="1:42" x14ac:dyDescent="0.25">
      <c r="A1964" s="40">
        <v>31341</v>
      </c>
      <c r="B1964" s="42">
        <v>187.520004</v>
      </c>
      <c r="C1964" s="39">
        <f>IF(ISBLANK(B1965), "", GSPC[[#This Row],[Adj Close]]/B1965-1)</f>
        <v>2.566354886465394E-3</v>
      </c>
      <c r="P1964" s="40">
        <v>31341</v>
      </c>
      <c r="Q1964" s="38">
        <v>9.0575000000000003E-2</v>
      </c>
      <c r="R1964" s="39">
        <f>IF(ISBLANK(Q1965),"",Long4[[#This Row],[Adj Close]]/Q1965-1)</f>
        <v>2.3249771230385186E-2</v>
      </c>
      <c r="AE1964" s="32">
        <v>31341</v>
      </c>
      <c r="AF1964" s="47">
        <v>0.479099</v>
      </c>
      <c r="AG1964" s="36">
        <f>IF(ISBLANK(AF1965),"",Short0[[#This Row],[Adj Close]]/AF1965-1)</f>
        <v>2.2728048978337245E-2</v>
      </c>
      <c r="AH1964" s="40">
        <v>31341</v>
      </c>
      <c r="AI1964" s="42">
        <v>0.148754</v>
      </c>
      <c r="AJ1964" s="39">
        <f>IF(ISBLANK(AH1965),"",Short1[[#This Row],[Adj Close]]/AH1965-1)</f>
        <v>-0.99999525263292266</v>
      </c>
      <c r="AN1964" s="40">
        <v>31341</v>
      </c>
      <c r="AO1964" s="42">
        <v>1.8470629999999999</v>
      </c>
      <c r="AP1964" s="39">
        <f>IF(ISBLANK(AO1965),"",Short3[[#This Row],[Adj Close]]/AO1965-1)</f>
        <v>6.7226628562910173E-2</v>
      </c>
    </row>
    <row r="1965" spans="1:42" x14ac:dyDescent="0.25">
      <c r="A1965" s="40">
        <v>31334</v>
      </c>
      <c r="B1965" s="42">
        <v>187.03999300000001</v>
      </c>
      <c r="C1965" s="39">
        <f>IF(ISBLANK(B1966), "", GSPC[[#This Row],[Adj Close]]/B1966-1)</f>
        <v>1.4977176117740187E-2</v>
      </c>
      <c r="P1965" s="40">
        <v>31334</v>
      </c>
      <c r="Q1965" s="38">
        <v>8.8516999999999998E-2</v>
      </c>
      <c r="R1965" s="39">
        <f>IF(ISBLANK(Q1966),"",Long4[[#This Row],[Adj Close]]/Q1966-1)</f>
        <v>-6.5211422295442079E-2</v>
      </c>
      <c r="AE1965" s="32">
        <v>31334</v>
      </c>
      <c r="AF1965" s="47">
        <v>0.46845199999999998</v>
      </c>
      <c r="AG1965" s="36">
        <f>IF(ISBLANK(AF1966),"",Short0[[#This Row],[Adj Close]]/AF1966-1)</f>
        <v>0</v>
      </c>
      <c r="AH1965" s="40">
        <v>31334</v>
      </c>
      <c r="AI1965" s="42">
        <v>0.15556</v>
      </c>
      <c r="AJ1965" s="39">
        <f>IF(ISBLANK(AH1966),"",Short1[[#This Row],[Adj Close]]/AH1966-1)</f>
        <v>-0.99999503431544678</v>
      </c>
      <c r="AN1965" s="40">
        <v>31334</v>
      </c>
      <c r="AO1965" s="42">
        <v>1.7307129999999999</v>
      </c>
      <c r="AP1965" s="39">
        <f>IF(ISBLANK(AO1966),"",Short3[[#This Row],[Adj Close]]/AO1966-1)</f>
        <v>8.1818005661890458E-2</v>
      </c>
    </row>
    <row r="1966" spans="1:42" x14ac:dyDescent="0.25">
      <c r="A1966" s="40">
        <v>31327</v>
      </c>
      <c r="B1966" s="42">
        <v>184.279999</v>
      </c>
      <c r="C1966" s="39">
        <f>IF(ISBLANK(B1967), "", GSPC[[#This Row],[Adj Close]]/B1967-1)</f>
        <v>5.7853836601606812E-3</v>
      </c>
      <c r="P1966" s="40">
        <v>31327</v>
      </c>
      <c r="Q1966" s="38">
        <v>9.4691999999999998E-2</v>
      </c>
      <c r="R1966" s="39">
        <f>IF(ISBLANK(Q1967),"",Long4[[#This Row],[Adj Close]]/Q1967-1)</f>
        <v>4.5454043610267725E-2</v>
      </c>
      <c r="AE1966" s="32">
        <v>31327</v>
      </c>
      <c r="AF1966" s="47">
        <v>0.46845199999999998</v>
      </c>
      <c r="AG1966" s="36">
        <f>IF(ISBLANK(AF1967),"",Short0[[#This Row],[Adj Close]]/AF1967-1)</f>
        <v>-3.2967123706190149E-2</v>
      </c>
      <c r="AH1966" s="40">
        <v>31327</v>
      </c>
      <c r="AI1966" s="42">
        <v>0.14583699999999999</v>
      </c>
      <c r="AJ1966" s="39">
        <f>IF(ISBLANK(AH1967),"",Short1[[#This Row],[Adj Close]]/AH1967-1)</f>
        <v>-0.99999534364623244</v>
      </c>
      <c r="AN1966" s="40">
        <v>31327</v>
      </c>
      <c r="AO1966" s="42">
        <v>1.5998190000000001</v>
      </c>
      <c r="AP1966" s="39">
        <f>IF(ISBLANK(AO1967),"",Short3[[#This Row],[Adj Close]]/AO1967-1)</f>
        <v>-9.0909659154836731E-2</v>
      </c>
    </row>
    <row r="1967" spans="1:42" x14ac:dyDescent="0.25">
      <c r="A1967" s="40">
        <v>31320</v>
      </c>
      <c r="B1967" s="42">
        <v>183.220001</v>
      </c>
      <c r="C1967" s="39">
        <f>IF(ISBLANK(B1968), "", GSPC[[#This Row],[Adj Close]]/B1968-1)</f>
        <v>1.0645970955495576E-2</v>
      </c>
      <c r="P1967" s="40">
        <v>31320</v>
      </c>
      <c r="Q1967" s="38">
        <v>9.0575000000000003E-2</v>
      </c>
      <c r="R1967" s="39">
        <f>IF(ISBLANK(Q1968),"",Long4[[#This Row],[Adj Close]]/Q1968-1)</f>
        <v>2.3249771230385186E-2</v>
      </c>
      <c r="AE1967" s="32">
        <v>31320</v>
      </c>
      <c r="AF1967" s="47">
        <v>0.48442200000000002</v>
      </c>
      <c r="AG1967" s="36">
        <f>IF(ISBLANK(AF1968),"",Short0[[#This Row],[Adj Close]]/AF1968-1)</f>
        <v>7.0588443297191938E-2</v>
      </c>
      <c r="AH1967" s="40">
        <v>31320</v>
      </c>
      <c r="AI1967" s="42">
        <v>0.13125300000000001</v>
      </c>
      <c r="AJ1967" s="39">
        <f>IF(ISBLANK(AH1968),"",Short1[[#This Row],[Adj Close]]/AH1968-1)</f>
        <v>-0.99999580835435764</v>
      </c>
      <c r="AN1967" s="40">
        <v>31320</v>
      </c>
      <c r="AO1967" s="42">
        <v>1.7598020000000001</v>
      </c>
      <c r="AP1967" s="39">
        <f>IF(ISBLANK(AO1968),"",Short3[[#This Row],[Adj Close]]/AO1968-1)</f>
        <v>2.5424652234133038E-2</v>
      </c>
    </row>
    <row r="1968" spans="1:42" x14ac:dyDescent="0.25">
      <c r="A1968" s="40">
        <v>31313</v>
      </c>
      <c r="B1968" s="42">
        <v>181.28999300000001</v>
      </c>
      <c r="C1968" s="39">
        <f>IF(ISBLANK(B1969), "", GSPC[[#This Row],[Adj Close]]/B1969-1)</f>
        <v>-4.1747321476286459E-3</v>
      </c>
      <c r="P1968" s="40">
        <v>31313</v>
      </c>
      <c r="Q1968" s="38">
        <v>8.8516999999999998E-2</v>
      </c>
      <c r="R1968" s="39">
        <f>IF(ISBLANK(Q1969),"",Long4[[#This Row],[Adj Close]]/Q1969-1)</f>
        <v>2.3815031576025492E-2</v>
      </c>
      <c r="AE1968" s="32">
        <v>31313</v>
      </c>
      <c r="AF1968" s="47">
        <v>0.452482</v>
      </c>
      <c r="AG1968" s="36">
        <f>IF(ISBLANK(AF1969),"",Short0[[#This Row],[Adj Close]]/AF1969-1)</f>
        <v>1.1904043080872784E-2</v>
      </c>
      <c r="AH1968" s="40">
        <v>31313</v>
      </c>
      <c r="AI1968" s="42">
        <v>0.13028100000000001</v>
      </c>
      <c r="AJ1968" s="39">
        <f>IF(ISBLANK(AH1969),"",Short1[[#This Row],[Adj Close]]/AH1969-1)</f>
        <v>-0.99999583846546991</v>
      </c>
      <c r="AN1968" s="40">
        <v>31313</v>
      </c>
      <c r="AO1968" s="42">
        <v>1.7161690000000001</v>
      </c>
      <c r="AP1968" s="39">
        <f>IF(ISBLANK(AO1969),"",Short3[[#This Row],[Adj Close]]/AO1969-1)</f>
        <v>-8.5271388070576326E-2</v>
      </c>
    </row>
    <row r="1969" spans="1:42" x14ac:dyDescent="0.25">
      <c r="A1969" s="40">
        <v>31306</v>
      </c>
      <c r="B1969" s="42">
        <v>182.050003</v>
      </c>
      <c r="C1969" s="39">
        <f>IF(ISBLANK(B1970), "", GSPC[[#This Row],[Adj Close]]/B1970-1)</f>
        <v>-4.7017712601438166E-3</v>
      </c>
      <c r="P1969" s="40">
        <v>31306</v>
      </c>
      <c r="Q1969" s="38">
        <v>8.6457999999999993E-2</v>
      </c>
      <c r="R1969" s="39">
        <f>IF(ISBLANK(Q1970),"",Long4[[#This Row],[Adj Close]]/Q1970-1)</f>
        <v>4.9999392769094264E-2</v>
      </c>
      <c r="AE1969" s="32">
        <v>31306</v>
      </c>
      <c r="AF1969" s="47">
        <v>0.44715899999999997</v>
      </c>
      <c r="AG1969" s="36">
        <f>IF(ISBLANK(AF1970),"",Short0[[#This Row],[Adj Close]]/AF1970-1)</f>
        <v>2.4391082032108935E-2</v>
      </c>
      <c r="AH1969" s="40">
        <v>31306</v>
      </c>
      <c r="AI1969" s="42">
        <v>0.12833700000000001</v>
      </c>
      <c r="AJ1969" s="39">
        <f>IF(ISBLANK(AH1970),"",Short1[[#This Row],[Adj Close]]/AH1970-1)</f>
        <v>-0.99999589964535607</v>
      </c>
      <c r="AN1969" s="40">
        <v>31306</v>
      </c>
      <c r="AO1969" s="42">
        <v>1.8761509999999999</v>
      </c>
      <c r="AP1969" s="39">
        <f>IF(ISBLANK(AO1970),"",Short3[[#This Row],[Adj Close]]/AO1970-1)</f>
        <v>-3.0075576673437299E-2</v>
      </c>
    </row>
    <row r="1970" spans="1:42" x14ac:dyDescent="0.25">
      <c r="A1970" s="40">
        <v>31299</v>
      </c>
      <c r="B1970" s="42">
        <v>182.91000399999999</v>
      </c>
      <c r="C1970" s="39">
        <f>IF(ISBLANK(B1971), "", GSPC[[#This Row],[Adj Close]]/B1971-1)</f>
        <v>-2.8314921687342731E-2</v>
      </c>
      <c r="P1970" s="40">
        <v>31299</v>
      </c>
      <c r="Q1970" s="38">
        <v>8.2340999999999998E-2</v>
      </c>
      <c r="R1970" s="39">
        <f>IF(ISBLANK(Q1971),"",Long4[[#This Row],[Adj Close]]/Q1971-1)</f>
        <v>-9.0908087220535561E-2</v>
      </c>
      <c r="AE1970" s="32">
        <v>31299</v>
      </c>
      <c r="AF1970" s="47">
        <v>0.43651200000000001</v>
      </c>
      <c r="AG1970" s="36">
        <f>IF(ISBLANK(AF1971),"",Short0[[#This Row],[Adj Close]]/AF1971-1)</f>
        <v>-6.81820122445842E-2</v>
      </c>
      <c r="AH1970" s="40">
        <v>31299</v>
      </c>
      <c r="AI1970" s="42">
        <v>0.13028100000000001</v>
      </c>
      <c r="AJ1970" s="39">
        <f>IF(ISBLANK(AH1971),"",Short1[[#This Row],[Adj Close]]/AH1971-1)</f>
        <v>-0.9999958366036048</v>
      </c>
      <c r="AN1970" s="40">
        <v>31299</v>
      </c>
      <c r="AO1970" s="42">
        <v>1.9343269999999999</v>
      </c>
      <c r="AP1970" s="39">
        <f>IF(ISBLANK(AO1971),"",Short3[[#This Row],[Adj Close]]/AO1971-1)</f>
        <v>-5.6737360393665059E-2</v>
      </c>
    </row>
    <row r="1971" spans="1:42" x14ac:dyDescent="0.25">
      <c r="A1971" s="40">
        <v>31292</v>
      </c>
      <c r="B1971" s="42">
        <v>188.240005</v>
      </c>
      <c r="C1971" s="39">
        <f>IF(ISBLANK(B1972), "", GSPC[[#This Row],[Adj Close]]/B1972-1)</f>
        <v>-2.0675395730388457E-3</v>
      </c>
      <c r="P1971" s="40">
        <v>31292</v>
      </c>
      <c r="Q1971" s="38">
        <v>9.0575000000000003E-2</v>
      </c>
      <c r="R1971" s="39">
        <f>IF(ISBLANK(Q1972),"",Long4[[#This Row],[Adj Close]]/Q1972-1)</f>
        <v>4.7618496842397606E-2</v>
      </c>
      <c r="AE1971" s="32">
        <v>31292</v>
      </c>
      <c r="AF1971" s="47">
        <v>0.46845199999999998</v>
      </c>
      <c r="AG1971" s="36">
        <f>IF(ISBLANK(AF1972),"",Short0[[#This Row],[Adj Close]]/AF1972-1)</f>
        <v>-6.382995731346619E-2</v>
      </c>
      <c r="AH1971" s="40">
        <v>31292</v>
      </c>
      <c r="AI1971" s="42">
        <v>0.13805899999999999</v>
      </c>
      <c r="AJ1971" s="39">
        <f>IF(ISBLANK(AH1972),"",Short1[[#This Row],[Adj Close]]/AH1972-1)</f>
        <v>-0.99999558705449898</v>
      </c>
      <c r="AN1971" s="40">
        <v>31292</v>
      </c>
      <c r="AO1971" s="42">
        <v>2.0506769999999999</v>
      </c>
      <c r="AP1971" s="39">
        <f>IF(ISBLANK(AO1972),"",Short3[[#This Row],[Adj Close]]/AO1972-1)</f>
        <v>-9.0322451858456665E-2</v>
      </c>
    </row>
    <row r="1972" spans="1:42" x14ac:dyDescent="0.25">
      <c r="A1972" s="40">
        <v>31285</v>
      </c>
      <c r="B1972" s="42">
        <v>188.63000500000001</v>
      </c>
      <c r="C1972" s="39">
        <f>IF(ISBLANK(B1973), "", GSPC[[#This Row],[Adj Close]]/B1973-1)</f>
        <v>7.8004328450118621E-3</v>
      </c>
      <c r="P1972" s="40">
        <v>31285</v>
      </c>
      <c r="Q1972" s="38">
        <v>8.6457999999999993E-2</v>
      </c>
      <c r="R1972" s="39">
        <f>IF(ISBLANK(Q1973),"",Long4[[#This Row],[Adj Close]]/Q1973-1)</f>
        <v>0</v>
      </c>
      <c r="AE1972" s="32">
        <v>31285</v>
      </c>
      <c r="AF1972" s="47">
        <v>0.50039199999999995</v>
      </c>
      <c r="AG1972" s="36">
        <f>IF(ISBLANK(AF1973),"",Short0[[#This Row],[Adj Close]]/AF1973-1)</f>
        <v>1.0752036584799285E-2</v>
      </c>
      <c r="AH1972" s="40">
        <v>31285</v>
      </c>
      <c r="AI1972" s="42">
        <v>0.13319800000000001</v>
      </c>
      <c r="AJ1972" s="39">
        <f>IF(ISBLANK(AH1973),"",Short1[[#This Row],[Adj Close]]/AH1973-1)</f>
        <v>-0.99999574147963421</v>
      </c>
      <c r="AN1972" s="40">
        <v>31285</v>
      </c>
      <c r="AO1972" s="42">
        <v>2.2542900000000001</v>
      </c>
      <c r="AP1972" s="39">
        <f>IF(ISBLANK(AO1973),"",Short3[[#This Row],[Adj Close]]/AO1973-1)</f>
        <v>9.9290624510832481E-2</v>
      </c>
    </row>
    <row r="1973" spans="1:42" x14ac:dyDescent="0.25">
      <c r="A1973" s="40">
        <v>31278</v>
      </c>
      <c r="B1973" s="42">
        <v>187.16999799999999</v>
      </c>
      <c r="C1973" s="39">
        <f>IF(ISBLANK(B1974), "", GSPC[[#This Row],[Adj Close]]/B1974-1)</f>
        <v>5.7495538178542471E-3</v>
      </c>
      <c r="P1973" s="40">
        <v>31278</v>
      </c>
      <c r="Q1973" s="38">
        <v>8.6457999999999993E-2</v>
      </c>
      <c r="R1973" s="39">
        <f>IF(ISBLANK(Q1974),"",Long4[[#This Row],[Adj Close]]/Q1974-1)</f>
        <v>-4.5454043610267836E-2</v>
      </c>
      <c r="AE1973" s="32">
        <v>31278</v>
      </c>
      <c r="AF1973" s="47">
        <v>0.49506899999999998</v>
      </c>
      <c r="AG1973" s="36">
        <f>IF(ISBLANK(AF1974),"",Short0[[#This Row],[Adj Close]]/AF1974-1)</f>
        <v>-1.0637660074501509E-2</v>
      </c>
      <c r="AH1973" s="40">
        <v>31278</v>
      </c>
      <c r="AI1973" s="42">
        <v>0.118615</v>
      </c>
      <c r="AJ1973" s="39">
        <f>IF(ISBLANK(AH1974),"",Short1[[#This Row],[Adj Close]]/AH1974-1)</f>
        <v>-0.99999620686898405</v>
      </c>
      <c r="AN1973" s="40">
        <v>31278</v>
      </c>
      <c r="AO1973" s="42">
        <v>2.0506769999999999</v>
      </c>
      <c r="AP1973" s="39">
        <f>IF(ISBLANK(AO1974),"",Short3[[#This Row],[Adj Close]]/AO1974-1)</f>
        <v>-4.0816841998914E-2</v>
      </c>
    </row>
    <row r="1974" spans="1:42" x14ac:dyDescent="0.25">
      <c r="A1974" s="40">
        <v>31271</v>
      </c>
      <c r="B1974" s="42">
        <v>186.10000600000001</v>
      </c>
      <c r="C1974" s="39">
        <f>IF(ISBLANK(B1975), "", GSPC[[#This Row],[Adj Close]]/B1975-1)</f>
        <v>-1.17884500715848E-2</v>
      </c>
      <c r="P1974" s="40">
        <v>31271</v>
      </c>
      <c r="Q1974" s="38">
        <v>9.0575000000000003E-2</v>
      </c>
      <c r="R1974" s="39">
        <f>IF(ISBLANK(Q1975),"",Long4[[#This Row],[Adj Close]]/Q1975-1)</f>
        <v>-4.3477801715034015E-2</v>
      </c>
      <c r="AE1974" s="32">
        <v>31271</v>
      </c>
      <c r="AF1974" s="47">
        <v>0.50039199999999995</v>
      </c>
      <c r="AG1974" s="36">
        <f>IF(ISBLANK(AF1975),"",Short0[[#This Row],[Adj Close]]/AF1975-1)</f>
        <v>-2.0832110332304143E-2</v>
      </c>
      <c r="AH1974" s="40">
        <v>31271</v>
      </c>
      <c r="AI1974" s="42">
        <v>0.115698</v>
      </c>
      <c r="AJ1974" s="39">
        <f>IF(ISBLANK(AH1975),"",Short1[[#This Row],[Adj Close]]/AH1975-1)</f>
        <v>-0.99999629932190381</v>
      </c>
      <c r="AN1974" s="40">
        <v>31271</v>
      </c>
      <c r="AO1974" s="42">
        <v>2.1379410000000001</v>
      </c>
      <c r="AP1974" s="39">
        <f>IF(ISBLANK(AO1975),"",Short3[[#This Row],[Adj Close]]/AO1975-1)</f>
        <v>-6.9619451669574395E-2</v>
      </c>
    </row>
    <row r="1975" spans="1:42" x14ac:dyDescent="0.25">
      <c r="A1975" s="40">
        <v>31264</v>
      </c>
      <c r="B1975" s="42">
        <v>188.320007</v>
      </c>
      <c r="C1975" s="39">
        <f>IF(ISBLANK(B1976), "", GSPC[[#This Row],[Adj Close]]/B1976-1)</f>
        <v>-1.6502971934467703E-2</v>
      </c>
      <c r="P1975" s="40">
        <v>31264</v>
      </c>
      <c r="Q1975" s="38">
        <v>9.4691999999999998E-2</v>
      </c>
      <c r="R1975" s="39">
        <f>IF(ISBLANK(Q1976),"",Long4[[#This Row],[Adj Close]]/Q1976-1)</f>
        <v>-8.000816112390341E-2</v>
      </c>
      <c r="AE1975" s="32">
        <v>31264</v>
      </c>
      <c r="AF1975" s="47">
        <v>0.51103799999999999</v>
      </c>
      <c r="AG1975" s="36">
        <f>IF(ISBLANK(AF1976),"",Short0[[#This Row],[Adj Close]]/AF1976-1)</f>
        <v>-5.8825479438431305E-2</v>
      </c>
      <c r="AH1975" s="40">
        <v>31264</v>
      </c>
      <c r="AI1975" s="42">
        <v>0.11375300000000001</v>
      </c>
      <c r="AJ1975" s="39">
        <f>IF(ISBLANK(AH1976),"",Short1[[#This Row],[Adj Close]]/AH1976-1)</f>
        <v>-0.99999636071919895</v>
      </c>
      <c r="AN1975" s="40">
        <v>31264</v>
      </c>
      <c r="AO1975" s="42">
        <v>2.2979210000000001</v>
      </c>
      <c r="AP1975" s="39">
        <f>IF(ISBLANK(AO1976),"",Short3[[#This Row],[Adj Close]]/AO1976-1)</f>
        <v>-4.242518950048535E-2</v>
      </c>
    </row>
    <row r="1976" spans="1:42" x14ac:dyDescent="0.25">
      <c r="A1976" s="40">
        <v>31257</v>
      </c>
      <c r="B1976" s="42">
        <v>191.479996</v>
      </c>
      <c r="C1976" s="39">
        <f>IF(ISBLANK(B1977), "", GSPC[[#This Row],[Adj Close]]/B1977-1)</f>
        <v>-4.7816945358116758E-3</v>
      </c>
      <c r="P1976" s="40">
        <v>31257</v>
      </c>
      <c r="Q1976" s="38">
        <v>0.102927</v>
      </c>
      <c r="R1976" s="39">
        <f>IF(ISBLANK(Q1977),"",Long4[[#This Row],[Adj Close]]/Q1977-1)</f>
        <v>4.1676365513263036E-2</v>
      </c>
      <c r="AE1976" s="32">
        <v>31257</v>
      </c>
      <c r="AF1976" s="47">
        <v>0.54297899999999999</v>
      </c>
      <c r="AG1976" s="36">
        <f>IF(ISBLANK(AF1977),"",Short0[[#This Row],[Adj Close]]/AF1977-1)</f>
        <v>-9.7081535358251037E-3</v>
      </c>
      <c r="AH1976" s="40">
        <v>31257</v>
      </c>
      <c r="AI1976" s="42">
        <v>0.115698</v>
      </c>
      <c r="AJ1976" s="39">
        <f>IF(ISBLANK(AH1977),"",Short1[[#This Row],[Adj Close]]/AH1977-1)</f>
        <v>-0.999996297664</v>
      </c>
      <c r="AN1976" s="40">
        <v>31257</v>
      </c>
      <c r="AO1976" s="42">
        <v>2.3997299999999999</v>
      </c>
      <c r="AP1976" s="39">
        <f>IF(ISBLANK(AO1977),"",Short3[[#This Row],[Adj Close]]/AO1977-1)</f>
        <v>-0.11290251032475851</v>
      </c>
    </row>
    <row r="1977" spans="1:42" x14ac:dyDescent="0.25">
      <c r="A1977" s="40">
        <v>31250</v>
      </c>
      <c r="B1977" s="42">
        <v>192.39999399999999</v>
      </c>
      <c r="C1977" s="39">
        <f>IF(ISBLANK(B1978), "", GSPC[[#This Row],[Adj Close]]/B1978-1)</f>
        <v>-1.3990728898920612E-2</v>
      </c>
      <c r="P1977" s="40">
        <v>31250</v>
      </c>
      <c r="Q1977" s="38">
        <v>9.8808999999999994E-2</v>
      </c>
      <c r="R1977" s="39">
        <f>IF(ISBLANK(Q1978),"",Long4[[#This Row],[Adj Close]]/Q1978-1)</f>
        <v>0</v>
      </c>
      <c r="AE1977" s="32">
        <v>31250</v>
      </c>
      <c r="AF1977" s="47">
        <v>0.54830199999999996</v>
      </c>
      <c r="AG1977" s="36">
        <f>IF(ISBLANK(AF1978),"",Short0[[#This Row],[Adj Close]]/AF1978-1)</f>
        <v>-8.0357322563115119E-2</v>
      </c>
      <c r="AH1977" s="40">
        <v>31250</v>
      </c>
      <c r="AI1977" s="42">
        <v>0.11278100000000001</v>
      </c>
      <c r="AJ1977" s="39">
        <f>IF(ISBLANK(AH1978),"",Short1[[#This Row],[Adj Close]]/AH1978-1)</f>
        <v>-0.99999639019940467</v>
      </c>
      <c r="AN1977" s="40">
        <v>31250</v>
      </c>
      <c r="AO1977" s="42">
        <v>2.7051479999999999</v>
      </c>
      <c r="AP1977" s="39">
        <f>IF(ISBLANK(AO1978),"",Short3[[#This Row],[Adj Close]]/AO1978-1)</f>
        <v>-8.3744242807701208E-2</v>
      </c>
    </row>
    <row r="1978" spans="1:42" x14ac:dyDescent="0.25">
      <c r="A1978" s="40">
        <v>31243</v>
      </c>
      <c r="B1978" s="42">
        <v>195.13000500000001</v>
      </c>
      <c r="C1978" s="39">
        <f>IF(ISBLANK(B1979), "", GSPC[[#This Row],[Adj Close]]/B1979-1)</f>
        <v>9.5194374599620879E-3</v>
      </c>
      <c r="P1978" s="40">
        <v>31243</v>
      </c>
      <c r="Q1978" s="38">
        <v>9.8808999999999994E-2</v>
      </c>
      <c r="R1978" s="39">
        <f>IF(ISBLANK(Q1979),"",Long4[[#This Row],[Adj Close]]/Q1979-1)</f>
        <v>-4.0008938373799041E-2</v>
      </c>
      <c r="AE1978" s="32">
        <v>31243</v>
      </c>
      <c r="AF1978" s="47">
        <v>0.59621199999999996</v>
      </c>
      <c r="AG1978" s="36">
        <f>IF(ISBLANK(AF1979),"",Short0[[#This Row],[Adj Close]]/AF1979-1)</f>
        <v>6.6666189580802504E-2</v>
      </c>
      <c r="AH1978" s="40">
        <v>31243</v>
      </c>
      <c r="AI1978" s="42">
        <v>0.11375300000000001</v>
      </c>
      <c r="AJ1978" s="39">
        <f>IF(ISBLANK(AH1979),"",Short1[[#This Row],[Adj Close]]/AH1979-1)</f>
        <v>-0.9999963582725061</v>
      </c>
      <c r="AN1978" s="40">
        <v>31243</v>
      </c>
      <c r="AO1978" s="42">
        <v>2.952394</v>
      </c>
      <c r="AP1978" s="39">
        <f>IF(ISBLANK(AO1979),"",Short3[[#This Row],[Adj Close]]/AO1979-1)</f>
        <v>-4.9020235677320612E-3</v>
      </c>
    </row>
    <row r="1979" spans="1:42" x14ac:dyDescent="0.25">
      <c r="A1979" s="40">
        <v>31236</v>
      </c>
      <c r="B1979" s="42">
        <v>193.28999300000001</v>
      </c>
      <c r="C1979" s="39">
        <f>IF(ISBLANK(B1980), "", GSPC[[#This Row],[Adj Close]]/B1980-1)</f>
        <v>3.9995272387383096E-3</v>
      </c>
      <c r="P1979" s="40">
        <v>31236</v>
      </c>
      <c r="Q1979" s="38">
        <v>0.102927</v>
      </c>
      <c r="R1979" s="39">
        <f>IF(ISBLANK(Q1980),"",Long4[[#This Row],[Adj Close]]/Q1980-1)</f>
        <v>-3.8451837112188469E-2</v>
      </c>
      <c r="AE1979" s="32">
        <v>31236</v>
      </c>
      <c r="AF1979" s="47">
        <v>0.55894900000000003</v>
      </c>
      <c r="AG1979" s="36">
        <f>IF(ISBLANK(AF1980),"",Short0[[#This Row],[Adj Close]]/AF1980-1)</f>
        <v>-5.4052544644670242E-2</v>
      </c>
      <c r="AH1979" s="40">
        <v>31236</v>
      </c>
      <c r="AI1979" s="42">
        <v>0.11375300000000001</v>
      </c>
      <c r="AJ1979" s="39">
        <f>IF(ISBLANK(AH1980),"",Short1[[#This Row],[Adj Close]]/AH1980-1)</f>
        <v>-0.99999635745621063</v>
      </c>
      <c r="AN1979" s="40">
        <v>31236</v>
      </c>
      <c r="AO1979" s="42">
        <v>2.9669379999999999</v>
      </c>
      <c r="AP1979" s="39">
        <f>IF(ISBLANK(AO1980),"",Short3[[#This Row],[Adj Close]]/AO1980-1)</f>
        <v>5.6995213674604583E-2</v>
      </c>
    </row>
    <row r="1980" spans="1:42" x14ac:dyDescent="0.25">
      <c r="A1980" s="40">
        <v>31229</v>
      </c>
      <c r="B1980" s="42">
        <v>192.520004</v>
      </c>
      <c r="C1980" s="39">
        <f>IF(ISBLANK(B1981), "", GSPC[[#This Row],[Adj Close]]/B1981-1)</f>
        <v>3.4923011678196225E-3</v>
      </c>
      <c r="P1980" s="40">
        <v>31229</v>
      </c>
      <c r="Q1980" s="38">
        <v>0.107043</v>
      </c>
      <c r="R1980" s="39">
        <f>IF(ISBLANK(Q1981),"",Long4[[#This Row],[Adj Close]]/Q1981-1)</f>
        <v>8.3332489955368461E-2</v>
      </c>
      <c r="AE1980" s="32">
        <v>31229</v>
      </c>
      <c r="AF1980" s="47">
        <v>0.59088799999999997</v>
      </c>
      <c r="AG1980" s="36">
        <f>IF(ISBLANK(AF1981),"",Short0[[#This Row],[Adj Close]]/AF1981-1)</f>
        <v>9.0903657151639727E-3</v>
      </c>
      <c r="AH1980" s="40">
        <v>31229</v>
      </c>
      <c r="AI1980" s="42">
        <v>0.101114</v>
      </c>
      <c r="AJ1980" s="39">
        <f>IF(ISBLANK(AH1981),"",Short1[[#This Row],[Adj Close]]/AH1981-1)</f>
        <v>-0.9999967614502594</v>
      </c>
      <c r="AN1980" s="40">
        <v>31229</v>
      </c>
      <c r="AO1980" s="42">
        <v>2.8069549999999999</v>
      </c>
      <c r="AP1980" s="39">
        <f>IF(ISBLANK(AO1981),"",Short3[[#This Row],[Adj Close]]/AO1981-1)</f>
        <v>5.2080423662410613E-3</v>
      </c>
    </row>
    <row r="1981" spans="1:42" x14ac:dyDescent="0.25">
      <c r="A1981" s="40">
        <v>31222</v>
      </c>
      <c r="B1981" s="42">
        <v>191.85000600000001</v>
      </c>
      <c r="C1981" s="39">
        <f>IF(ISBLANK(B1982), "", GSPC[[#This Row],[Adj Close]]/B1982-1)</f>
        <v>1.1813749212521651E-2</v>
      </c>
      <c r="P1981" s="40">
        <v>31222</v>
      </c>
      <c r="Q1981" s="38">
        <v>9.8808999999999994E-2</v>
      </c>
      <c r="R1981" s="39">
        <f>IF(ISBLANK(Q1982),"",Long4[[#This Row],[Adj Close]]/Q1982-1)</f>
        <v>4.3477801715033904E-2</v>
      </c>
      <c r="AE1981" s="32">
        <v>31222</v>
      </c>
      <c r="AF1981" s="47">
        <v>0.585565</v>
      </c>
      <c r="AG1981" s="36">
        <f>IF(ISBLANK(AF1982),"",Short0[[#This Row],[Adj Close]]/AF1982-1)</f>
        <v>8.9109187118133315E-2</v>
      </c>
      <c r="AH1981" s="40">
        <v>31222</v>
      </c>
      <c r="AI1981" s="42">
        <v>9.8197000000000007E-2</v>
      </c>
      <c r="AJ1981" s="39">
        <f>IF(ISBLANK(AH1982),"",Short1[[#This Row],[Adj Close]]/AH1982-1)</f>
        <v>-0.99999685417267337</v>
      </c>
      <c r="AN1981" s="40">
        <v>31222</v>
      </c>
      <c r="AO1981" s="42">
        <v>2.7924120000000001</v>
      </c>
      <c r="AP1981" s="39">
        <f>IF(ISBLANK(AO1982),"",Short3[[#This Row],[Adj Close]]/AO1982-1)</f>
        <v>-1.0309059120701458E-2</v>
      </c>
    </row>
    <row r="1982" spans="1:42" x14ac:dyDescent="0.25">
      <c r="A1982" s="40">
        <v>31215</v>
      </c>
      <c r="B1982" s="42">
        <v>189.61000100000001</v>
      </c>
      <c r="C1982" s="39">
        <f>IF(ISBLANK(B1983), "", GSPC[[#This Row],[Adj Close]]/B1983-1)</f>
        <v>1.3415258789462481E-2</v>
      </c>
      <c r="P1982" s="40">
        <v>31215</v>
      </c>
      <c r="Q1982" s="38">
        <v>9.4691999999999998E-2</v>
      </c>
      <c r="R1982" s="39">
        <f>IF(ISBLANK(Q1983),"",Long4[[#This Row],[Adj Close]]/Q1983-1)</f>
        <v>-8.000816112390341E-2</v>
      </c>
      <c r="AE1982" s="32">
        <v>31215</v>
      </c>
      <c r="AF1982" s="47">
        <v>0.53765499999999999</v>
      </c>
      <c r="AG1982" s="36">
        <f>IF(ISBLANK(AF1983),"",Short0[[#This Row],[Adj Close]]/AF1983-1)</f>
        <v>-9.8051674189977289E-3</v>
      </c>
      <c r="AH1982" s="40">
        <v>31215</v>
      </c>
      <c r="AI1982" s="42">
        <v>0.101114</v>
      </c>
      <c r="AJ1982" s="39">
        <f>IF(ISBLANK(AH1983),"",Short1[[#This Row],[Adj Close]]/AH1983-1)</f>
        <v>-0.99999675999743654</v>
      </c>
      <c r="AN1982" s="40">
        <v>31215</v>
      </c>
      <c r="AO1982" s="42">
        <v>2.8214990000000002</v>
      </c>
      <c r="AP1982" s="39">
        <f>IF(ISBLANK(AO1983),"",Short3[[#This Row],[Adj Close]]/AO1983-1)</f>
        <v>-2.0202279771154741E-2</v>
      </c>
    </row>
    <row r="1983" spans="1:42" x14ac:dyDescent="0.25">
      <c r="A1983" s="40">
        <v>31208</v>
      </c>
      <c r="B1983" s="42">
        <v>187.10000600000001</v>
      </c>
      <c r="C1983" s="39">
        <f>IF(ISBLANK(B1984), "", GSPC[[#This Row],[Adj Close]]/B1984-1)</f>
        <v>-1.3601787722545833E-2</v>
      </c>
      <c r="P1983" s="40">
        <v>31208</v>
      </c>
      <c r="Q1983" s="38">
        <v>0.102927</v>
      </c>
      <c r="R1983" s="39">
        <f>IF(ISBLANK(Q1984),"",Long4[[#This Row],[Adj Close]]/Q1984-1)</f>
        <v>4.1676365513263036E-2</v>
      </c>
      <c r="AE1983" s="32">
        <v>31208</v>
      </c>
      <c r="AF1983" s="47">
        <v>0.54297899999999999</v>
      </c>
      <c r="AG1983" s="36">
        <f>IF(ISBLANK(AF1984),"",Short0[[#This Row],[Adj Close]]/AF1984-1)</f>
        <v>-0.12068890130444287</v>
      </c>
      <c r="AH1983" s="40">
        <v>31208</v>
      </c>
      <c r="AI1983" s="42">
        <v>0.110836</v>
      </c>
      <c r="AJ1983" s="39">
        <f>IF(ISBLANK(AH1984),"",Short1[[#This Row],[Adj Close]]/AH1984-1)</f>
        <v>-0.99999644767795903</v>
      </c>
      <c r="AN1983" s="40">
        <v>31208</v>
      </c>
      <c r="AO1983" s="42">
        <v>2.8796750000000002</v>
      </c>
      <c r="AP1983" s="39">
        <f>IF(ISBLANK(AO1984),"",Short3[[#This Row],[Adj Close]]/AO1984-1)</f>
        <v>6.45166179447485E-2</v>
      </c>
    </row>
    <row r="1984" spans="1:42" x14ac:dyDescent="0.25">
      <c r="A1984" s="40">
        <v>31201</v>
      </c>
      <c r="B1984" s="42">
        <v>189.679993</v>
      </c>
      <c r="C1984" s="39">
        <f>IF(ISBLANK(B1985), "", GSPC[[#This Row],[Adj Close]]/B1985-1)</f>
        <v>6.8578210468284162E-4</v>
      </c>
      <c r="P1984" s="40">
        <v>31201</v>
      </c>
      <c r="Q1984" s="38">
        <v>9.8808999999999994E-2</v>
      </c>
      <c r="R1984" s="39">
        <f>IF(ISBLANK(Q1985),"",Long4[[#This Row],[Adj Close]]/Q1985-1)</f>
        <v>-7.6922358304606586E-2</v>
      </c>
      <c r="AE1984" s="32">
        <v>31201</v>
      </c>
      <c r="AF1984" s="47">
        <v>0.61750499999999997</v>
      </c>
      <c r="AG1984" s="36">
        <f>IF(ISBLANK(AF1985),"",Short0[[#This Row],[Adj Close]]/AF1985-1)</f>
        <v>5.454560979566736E-2</v>
      </c>
      <c r="AH1984" s="40">
        <v>31201</v>
      </c>
      <c r="AI1984" s="42">
        <v>0.118615</v>
      </c>
      <c r="AJ1984" s="39">
        <f>IF(ISBLANK(AH1985),"",Short1[[#This Row],[Adj Close]]/AH1985-1)</f>
        <v>-0.99999619750593061</v>
      </c>
      <c r="AN1984" s="40">
        <v>31201</v>
      </c>
      <c r="AO1984" s="42">
        <v>2.7051479999999999</v>
      </c>
      <c r="AP1984" s="39">
        <f>IF(ISBLANK(AO1985),"",Short3[[#This Row],[Adj Close]]/AO1985-1)</f>
        <v>2.1978320888925262E-2</v>
      </c>
    </row>
    <row r="1985" spans="1:42" x14ac:dyDescent="0.25">
      <c r="A1985" s="40">
        <v>31194</v>
      </c>
      <c r="B1985" s="42">
        <v>189.550003</v>
      </c>
      <c r="C1985" s="39">
        <f>IF(ISBLANK(B1986), "", GSPC[[#This Row],[Adj Close]]/B1986-1)</f>
        <v>6.6918585524615715E-3</v>
      </c>
      <c r="P1985" s="40">
        <v>31194</v>
      </c>
      <c r="Q1985" s="38">
        <v>0.107043</v>
      </c>
      <c r="R1985" s="39">
        <f>IF(ISBLANK(Q1986),"",Long4[[#This Row],[Adj Close]]/Q1986-1)</f>
        <v>0</v>
      </c>
      <c r="AE1985" s="32">
        <v>31194</v>
      </c>
      <c r="AF1985" s="47">
        <v>0.585565</v>
      </c>
      <c r="AG1985" s="36">
        <f>IF(ISBLANK(AF1986),"",Short0[[#This Row],[Adj Close]]/AF1986-1)</f>
        <v>-5.9828716756472167E-2</v>
      </c>
      <c r="AH1985" s="40">
        <v>31194</v>
      </c>
      <c r="AI1985" s="42">
        <v>0.11278100000000001</v>
      </c>
      <c r="AJ1985" s="39">
        <f>IF(ISBLANK(AH1986),"",Short1[[#This Row],[Adj Close]]/AH1986-1)</f>
        <v>-0.9999963837175746</v>
      </c>
      <c r="AN1985" s="40">
        <v>31194</v>
      </c>
      <c r="AO1985" s="42">
        <v>2.6469719999999999</v>
      </c>
      <c r="AP1985" s="39">
        <f>IF(ISBLANK(AO1986),"",Short3[[#This Row],[Adj Close]]/AO1986-1)</f>
        <v>1.6758836618916417E-2</v>
      </c>
    </row>
    <row r="1986" spans="1:42" x14ac:dyDescent="0.25">
      <c r="A1986" s="40">
        <v>31187</v>
      </c>
      <c r="B1986" s="42">
        <v>188.28999300000001</v>
      </c>
      <c r="C1986" s="39">
        <f>IF(ISBLANK(B1987), "", GSPC[[#This Row],[Adj Close]]/B1987-1)</f>
        <v>4.6419539498661067E-3</v>
      </c>
      <c r="P1986" s="40">
        <v>31187</v>
      </c>
      <c r="Q1986" s="38">
        <v>0.107043</v>
      </c>
      <c r="R1986" s="39">
        <f>IF(ISBLANK(Q1987),"",Long4[[#This Row],[Adj Close]]/Q1987-1)</f>
        <v>0</v>
      </c>
      <c r="AE1986" s="32">
        <v>31187</v>
      </c>
      <c r="AF1986" s="47">
        <v>0.62282800000000005</v>
      </c>
      <c r="AG1986" s="36">
        <f>IF(ISBLANK(AF1987),"",Short0[[#This Row],[Adj Close]]/AF1987-1)</f>
        <v>5.4054237012767459E-2</v>
      </c>
      <c r="AH1986" s="40">
        <v>31187</v>
      </c>
      <c r="AI1986" s="42">
        <v>0.105975</v>
      </c>
      <c r="AJ1986" s="39">
        <f>IF(ISBLANK(AH1987),"",Short1[[#This Row],[Adj Close]]/AH1987-1)</f>
        <v>-0.99999660118665812</v>
      </c>
      <c r="AN1986" s="40">
        <v>31187</v>
      </c>
      <c r="AO1986" s="42">
        <v>2.6033430000000002</v>
      </c>
      <c r="AP1986" s="39">
        <f>IF(ISBLANK(AO1987),"",Short3[[#This Row],[Adj Close]]/AO1987-1)</f>
        <v>-6.7708131894577139E-2</v>
      </c>
    </row>
    <row r="1987" spans="1:42" x14ac:dyDescent="0.25">
      <c r="A1987" s="40">
        <v>31180</v>
      </c>
      <c r="B1987" s="42">
        <v>187.41999799999999</v>
      </c>
      <c r="C1987" s="39">
        <f>IF(ISBLANK(B1988), "", GSPC[[#This Row],[Adj Close]]/B1988-1)</f>
        <v>1.7039282705878289E-2</v>
      </c>
      <c r="P1987" s="40">
        <v>31180</v>
      </c>
      <c r="Q1987" s="38">
        <v>0.107043</v>
      </c>
      <c r="R1987" s="39">
        <f>IF(ISBLANK(Q1988),"",Long4[[#This Row],[Adj Close]]/Q1988-1)</f>
        <v>0.13043340514510193</v>
      </c>
      <c r="AE1987" s="32">
        <v>31180</v>
      </c>
      <c r="AF1987" s="47">
        <v>0.59088799999999997</v>
      </c>
      <c r="AG1987" s="36">
        <f>IF(ISBLANK(AF1988),"",Short0[[#This Row],[Adj Close]]/AF1988-1)</f>
        <v>0</v>
      </c>
      <c r="AH1987" s="40">
        <v>31180</v>
      </c>
      <c r="AI1987" s="42">
        <v>0.11278100000000001</v>
      </c>
      <c r="AJ1987" s="39">
        <f>IF(ISBLANK(AH1988),"",Short1[[#This Row],[Adj Close]]/AH1988-1)</f>
        <v>-0.9999963820934783</v>
      </c>
      <c r="AN1987" s="40">
        <v>31180</v>
      </c>
      <c r="AO1987" s="42">
        <v>2.7924120000000001</v>
      </c>
      <c r="AP1987" s="39">
        <f>IF(ISBLANK(AO1988),"",Short3[[#This Row],[Adj Close]]/AO1988-1)</f>
        <v>5.4945802222313045E-2</v>
      </c>
    </row>
    <row r="1988" spans="1:42" x14ac:dyDescent="0.25">
      <c r="A1988" s="40">
        <v>31173</v>
      </c>
      <c r="B1988" s="42">
        <v>184.279999</v>
      </c>
      <c r="C1988" s="39">
        <f>IF(ISBLANK(B1989), "", GSPC[[#This Row],[Adj Close]]/B1989-1)</f>
        <v>2.3322950651677665E-2</v>
      </c>
      <c r="P1988" s="40">
        <v>31173</v>
      </c>
      <c r="Q1988" s="38">
        <v>9.4691999999999998E-2</v>
      </c>
      <c r="R1988" s="39">
        <f>IF(ISBLANK(Q1989),"",Long4[[#This Row],[Adj Close]]/Q1989-1)</f>
        <v>-0.11538353745690988</v>
      </c>
      <c r="AE1988" s="32">
        <v>31173</v>
      </c>
      <c r="AF1988" s="47">
        <v>0.59088799999999997</v>
      </c>
      <c r="AG1988" s="36">
        <f>IF(ISBLANK(AF1989),"",Short0[[#This Row],[Adj Close]]/AF1989-1)</f>
        <v>0.13265284606611272</v>
      </c>
      <c r="AH1988" s="40">
        <v>31173</v>
      </c>
      <c r="AI1988" s="42">
        <v>0.101114</v>
      </c>
      <c r="AJ1988" s="39">
        <f>IF(ISBLANK(AH1989),"",Short1[[#This Row],[Adj Close]]/AH1989-1)</f>
        <v>-0.99999675563113655</v>
      </c>
      <c r="AN1988" s="40">
        <v>31173</v>
      </c>
      <c r="AO1988" s="42">
        <v>2.6469719999999999</v>
      </c>
      <c r="AP1988" s="39">
        <f>IF(ISBLANK(AO1989),"",Short3[[#This Row],[Adj Close]]/AO1989-1)</f>
        <v>7.6922450998899716E-2</v>
      </c>
    </row>
    <row r="1989" spans="1:42" x14ac:dyDescent="0.25">
      <c r="A1989" s="40">
        <v>31166</v>
      </c>
      <c r="B1989" s="42">
        <v>180.08000200000001</v>
      </c>
      <c r="C1989" s="39">
        <f>IF(ISBLANK(B1990), "", GSPC[[#This Row],[Adj Close]]/B1990-1)</f>
        <v>-1.1527012189532782E-2</v>
      </c>
      <c r="P1989" s="40">
        <v>31166</v>
      </c>
      <c r="Q1989" s="38">
        <v>0.107043</v>
      </c>
      <c r="R1989" s="39">
        <f>IF(ISBLANK(Q1990),"",Long4[[#This Row],[Adj Close]]/Q1990-1)</f>
        <v>-3.7045366630382937E-2</v>
      </c>
      <c r="AE1989" s="32">
        <v>31166</v>
      </c>
      <c r="AF1989" s="47">
        <v>0.52168499999999995</v>
      </c>
      <c r="AG1989" s="36">
        <f>IF(ISBLANK(AF1990),"",Short0[[#This Row],[Adj Close]]/AF1990-1)</f>
        <v>-5.7692481372770499E-2</v>
      </c>
      <c r="AH1989" s="40">
        <v>31166</v>
      </c>
      <c r="AI1989" s="42">
        <v>9.0418999999999999E-2</v>
      </c>
      <c r="AJ1989" s="39">
        <f>IF(ISBLANK(AH1990),"",Short1[[#This Row],[Adj Close]]/AH1990-1)</f>
        <v>-0.99999709814178894</v>
      </c>
      <c r="AN1989" s="40">
        <v>31166</v>
      </c>
      <c r="AO1989" s="42">
        <v>2.4579040000000001</v>
      </c>
      <c r="AP1989" s="39">
        <f>IF(ISBLANK(AO1990),"",Short3[[#This Row],[Adj Close]]/AO1990-1)</f>
        <v>-6.1111140821258014E-2</v>
      </c>
    </row>
    <row r="1990" spans="1:42" x14ac:dyDescent="0.25">
      <c r="A1990" s="40">
        <v>31159</v>
      </c>
      <c r="B1990" s="42">
        <v>182.179993</v>
      </c>
      <c r="C1990" s="39">
        <f>IF(ISBLANK(B1991), "", GSPC[[#This Row],[Adj Close]]/B1991-1)</f>
        <v>5.9079675009221511E-3</v>
      </c>
      <c r="P1990" s="40">
        <v>31159</v>
      </c>
      <c r="Q1990" s="38">
        <v>0.111161</v>
      </c>
      <c r="R1990" s="39">
        <f>IF(ISBLANK(Q1991),"",Long4[[#This Row],[Adj Close]]/Q1991-1)</f>
        <v>3.8470521192417895E-2</v>
      </c>
      <c r="AE1990" s="32">
        <v>31159</v>
      </c>
      <c r="AF1990" s="47">
        <v>0.55362500000000003</v>
      </c>
      <c r="AG1990" s="36">
        <f>IF(ISBLANK(AF1991),"",Short0[[#This Row],[Adj Close]]/AF1991-1)</f>
        <v>-9.5250192772506903E-3</v>
      </c>
      <c r="AH1990" s="40">
        <v>31159</v>
      </c>
      <c r="AI1990" s="42">
        <v>9.6253000000000005E-2</v>
      </c>
      <c r="AJ1990" s="39">
        <f>IF(ISBLANK(AH1991),"",Short1[[#This Row],[Adj Close]]/AH1991-1)</f>
        <v>-0.99999691021443249</v>
      </c>
      <c r="AN1990" s="40">
        <v>31159</v>
      </c>
      <c r="AO1990" s="42">
        <v>2.6178859999999999</v>
      </c>
      <c r="AP1990" s="39">
        <f>IF(ISBLANK(AO1991),"",Short3[[#This Row],[Adj Close]]/AO1991-1)</f>
        <v>8.4337638841025298E-2</v>
      </c>
    </row>
    <row r="1991" spans="1:42" x14ac:dyDescent="0.25">
      <c r="A1991" s="40">
        <v>31152</v>
      </c>
      <c r="B1991" s="42">
        <v>181.11000100000001</v>
      </c>
      <c r="C1991" s="39">
        <f>IF(ISBLANK(B1992), "", GSPC[[#This Row],[Adj Close]]/B1992-1)</f>
        <v>3.1572395153465216E-3</v>
      </c>
      <c r="P1991" s="40">
        <v>31152</v>
      </c>
      <c r="Q1991" s="38">
        <v>0.107043</v>
      </c>
      <c r="R1991" s="39">
        <f>IF(ISBLANK(Q1992),"",Long4[[#This Row],[Adj Close]]/Q1992-1)</f>
        <v>-0.10345491854767785</v>
      </c>
      <c r="AE1991" s="32">
        <v>31152</v>
      </c>
      <c r="AF1991" s="47">
        <v>0.55894900000000003</v>
      </c>
      <c r="AG1991" s="36">
        <f>IF(ISBLANK(AF1992),"",Short0[[#This Row],[Adj Close]]/AF1992-1)</f>
        <v>9.6166177466696645E-3</v>
      </c>
      <c r="AH1991" s="40">
        <v>31152</v>
      </c>
      <c r="AI1991" s="42">
        <v>0.105975</v>
      </c>
      <c r="AJ1991" s="39" t="str">
        <f>IF(ISBLANK(AH1992),"",Short1[[#This Row],[Adj Close]]/AH1992-1)</f>
        <v/>
      </c>
      <c r="AN1991" s="40">
        <v>31152</v>
      </c>
      <c r="AO1991" s="42">
        <v>2.414272</v>
      </c>
      <c r="AP1991" s="39">
        <f>IF(ISBLANK(AO1992),"",Short3[[#This Row],[Adj Close]]/AO1992-1)</f>
        <v>-5.1429218031972757E-2</v>
      </c>
    </row>
    <row r="1992" spans="1:42" x14ac:dyDescent="0.25">
      <c r="A1992" s="40">
        <v>31145</v>
      </c>
      <c r="B1992" s="42">
        <v>180.53999300000001</v>
      </c>
      <c r="C1992" s="39">
        <f>IF(ISBLANK(B1993), "", GSPC[[#This Row],[Adj Close]]/B1993-1)</f>
        <v>8.4343071464800801E-3</v>
      </c>
      <c r="P1992" s="40">
        <v>31145</v>
      </c>
      <c r="Q1992" s="38">
        <v>0.119395</v>
      </c>
      <c r="R1992" s="39">
        <f>IF(ISBLANK(Q1993),"",Long4[[#This Row],[Adj Close]]/Q1993-1)</f>
        <v>3.5713666094137508E-2</v>
      </c>
      <c r="AE1992" s="32">
        <v>31145</v>
      </c>
      <c r="AF1992" s="47">
        <v>0.55362500000000003</v>
      </c>
      <c r="AG1992" s="36">
        <f>IF(ISBLANK(AF1993),"",Short0[[#This Row],[Adj Close]]/AF1993-1)</f>
        <v>-1.8868559843479682E-2</v>
      </c>
      <c r="AN1992" s="40">
        <v>31145</v>
      </c>
      <c r="AO1992" s="42">
        <v>2.5451679999999999</v>
      </c>
      <c r="AP1992" s="39">
        <f>IF(ISBLANK(AO1993),"",Short3[[#This Row],[Adj Close]]/AO1993-1)</f>
        <v>-5.6811123135043218E-3</v>
      </c>
    </row>
    <row r="1993" spans="1:42" x14ac:dyDescent="0.25">
      <c r="A1993" s="40">
        <v>31138</v>
      </c>
      <c r="B1993" s="42">
        <v>179.029999</v>
      </c>
      <c r="C1993" s="39">
        <f>IF(ISBLANK(B1994), "", GSPC[[#This Row],[Adj Close]]/B1994-1)</f>
        <v>-9.0225006305213462E-3</v>
      </c>
      <c r="P1993" s="40">
        <v>31138</v>
      </c>
      <c r="Q1993" s="38">
        <v>0.11527800000000001</v>
      </c>
      <c r="R1993" s="39">
        <f>IF(ISBLANK(Q1994),"",Long4[[#This Row],[Adj Close]]/Q1994-1)</f>
        <v>-0.15151292110434778</v>
      </c>
      <c r="AE1993" s="32">
        <v>31138</v>
      </c>
      <c r="AF1993" s="47">
        <v>0.564272</v>
      </c>
      <c r="AG1993" s="36">
        <f>IF(ISBLANK(AF1994),"",Short0[[#This Row],[Adj Close]]/AF1994-1)</f>
        <v>-9.345236527708245E-3</v>
      </c>
      <c r="AN1993" s="40">
        <v>31138</v>
      </c>
      <c r="AO1993" s="42">
        <v>2.5597099999999999</v>
      </c>
      <c r="AP1993" s="39">
        <f>IF(ISBLANK(AO1994),"",Short3[[#This Row],[Adj Close]]/AO1994-1)</f>
        <v>6.6665833239572869E-2</v>
      </c>
    </row>
    <row r="1994" spans="1:42" x14ac:dyDescent="0.25">
      <c r="A1994" s="40">
        <v>31131</v>
      </c>
      <c r="B1994" s="42">
        <v>180.66000399999999</v>
      </c>
      <c r="C1994" s="39">
        <f>IF(ISBLANK(B1995), "", GSPC[[#This Row],[Adj Close]]/B1995-1)</f>
        <v>9.0483191652044326E-3</v>
      </c>
      <c r="P1994" s="40">
        <v>31131</v>
      </c>
      <c r="Q1994" s="38">
        <v>0.13586300000000001</v>
      </c>
      <c r="R1994" s="39">
        <f>IF(ISBLANK(Q1995),"",Long4[[#This Row],[Adj Close]]/Q1995-1)</f>
        <v>3.1249525602295325E-2</v>
      </c>
      <c r="AE1994" s="32">
        <v>31131</v>
      </c>
      <c r="AF1994" s="47">
        <v>0.56959499999999996</v>
      </c>
      <c r="AG1994" s="36">
        <f>IF(ISBLANK(AF1995),"",Short0[[#This Row],[Adj Close]]/AF1995-1)</f>
        <v>4.9018470327581776E-2</v>
      </c>
      <c r="AN1994" s="40">
        <v>31131</v>
      </c>
      <c r="AO1994" s="42">
        <v>2.3997299999999999</v>
      </c>
      <c r="AP1994" s="39">
        <f>IF(ISBLANK(AO1995),"",Short3[[#This Row],[Adj Close]]/AO1995-1)</f>
        <v>0.12244912277747599</v>
      </c>
    </row>
    <row r="1995" spans="1:42" x14ac:dyDescent="0.25">
      <c r="A1995" s="40">
        <v>31124</v>
      </c>
      <c r="B1995" s="42">
        <v>179.03999300000001</v>
      </c>
      <c r="C1995" s="39">
        <f>IF(ISBLANK(B1996), "", GSPC[[#This Row],[Adj Close]]/B1996-1)</f>
        <v>1.4218512514691639E-2</v>
      </c>
      <c r="P1995" s="40">
        <v>31124</v>
      </c>
      <c r="Q1995" s="38">
        <v>0.131746</v>
      </c>
      <c r="R1995" s="39">
        <f>IF(ISBLANK(Q1996),"",Long4[[#This Row],[Adj Close]]/Q1996-1)</f>
        <v>3.2257559018718407E-2</v>
      </c>
      <c r="AE1995" s="32">
        <v>31124</v>
      </c>
      <c r="AF1995" s="47">
        <v>0.54297899999999999</v>
      </c>
      <c r="AG1995" s="36">
        <f>IF(ISBLANK(AF1996),"",Short0[[#This Row],[Adj Close]]/AF1996-1)</f>
        <v>2.000067626969626E-2</v>
      </c>
      <c r="AN1995" s="40">
        <v>31124</v>
      </c>
      <c r="AO1995" s="42">
        <v>2.1379410000000001</v>
      </c>
      <c r="AP1995" s="39">
        <f>IF(ISBLANK(AO1996),"",Short3[[#This Row],[Adj Close]]/AO1996-1)</f>
        <v>1.3793760776005026E-2</v>
      </c>
    </row>
    <row r="1996" spans="1:42" x14ac:dyDescent="0.25">
      <c r="A1996" s="40">
        <v>31117</v>
      </c>
      <c r="B1996" s="42">
        <v>176.529999</v>
      </c>
      <c r="C1996" s="39">
        <f>IF(ISBLANK(B1997), "", GSPC[[#This Row],[Adj Close]]/B1997-1)</f>
        <v>-1.4349564008389826E-2</v>
      </c>
      <c r="P1996" s="40">
        <v>31117</v>
      </c>
      <c r="Q1996" s="38">
        <v>0.12762899999999999</v>
      </c>
      <c r="R1996" s="39">
        <f>IF(ISBLANK(Q1997),"",Long4[[#This Row],[Adj Close]]/Q1997-1)</f>
        <v>0.10714099828241275</v>
      </c>
      <c r="AE1996" s="32">
        <v>31117</v>
      </c>
      <c r="AF1996" s="47">
        <v>0.53233200000000003</v>
      </c>
      <c r="AG1996" s="36">
        <f>IF(ISBLANK(AF1997),"",Short0[[#This Row],[Adj Close]]/AF1997-1)</f>
        <v>-4.7619729170282121E-2</v>
      </c>
      <c r="AN1996" s="40">
        <v>31117</v>
      </c>
      <c r="AO1996" s="42">
        <v>2.1088520000000002</v>
      </c>
      <c r="AP1996" s="39">
        <f>IF(ISBLANK(AO1997),"",Short3[[#This Row],[Adj Close]]/AO1997-1)</f>
        <v>1.3985714732193344E-2</v>
      </c>
    </row>
    <row r="1997" spans="1:42" x14ac:dyDescent="0.25">
      <c r="A1997" s="40">
        <v>31110</v>
      </c>
      <c r="B1997" s="42">
        <v>179.10000600000001</v>
      </c>
      <c r="C1997" s="39">
        <f>IF(ISBLANK(B1998), "", GSPC[[#This Row],[Adj Close]]/B1998-1)</f>
        <v>-2.2539922993831119E-2</v>
      </c>
      <c r="P1997" s="40">
        <v>31110</v>
      </c>
      <c r="Q1997" s="38">
        <v>0.11527800000000001</v>
      </c>
      <c r="R1997" s="39">
        <f>IF(ISBLANK(Q1998),"",Long4[[#This Row],[Adj Close]]/Q1998-1)</f>
        <v>0</v>
      </c>
      <c r="AE1997" s="32">
        <v>31110</v>
      </c>
      <c r="AF1997" s="47">
        <v>0.55894900000000003</v>
      </c>
      <c r="AG1997" s="36">
        <f>IF(ISBLANK(AF1998),"",Short0[[#This Row],[Adj Close]]/AF1998-1)</f>
        <v>-7.894598077309678E-2</v>
      </c>
      <c r="AN1997" s="40">
        <v>31110</v>
      </c>
      <c r="AO1997" s="42">
        <v>2.0797650000000001</v>
      </c>
      <c r="AP1997" s="39">
        <f>IF(ISBLANK(AO1998),"",Short3[[#This Row],[Adj Close]]/AO1998-1)</f>
        <v>-2.7211227999275889E-2</v>
      </c>
    </row>
    <row r="1998" spans="1:42" x14ac:dyDescent="0.25">
      <c r="A1998" s="40">
        <v>31103</v>
      </c>
      <c r="B1998" s="42">
        <v>183.229996</v>
      </c>
      <c r="C1998" s="39">
        <f>IF(ISBLANK(B1999), "", GSPC[[#This Row],[Adj Close]]/B1999-1)</f>
        <v>2.1576689219576783E-2</v>
      </c>
      <c r="P1998" s="40">
        <v>31103</v>
      </c>
      <c r="Q1998" s="38">
        <v>0.11527800000000001</v>
      </c>
      <c r="R1998" s="39">
        <f>IF(ISBLANK(Q1999),"",Long4[[#This Row],[Adj Close]]/Q1999-1)</f>
        <v>-6.6665587149426719E-2</v>
      </c>
      <c r="AE1998" s="32">
        <v>31103</v>
      </c>
      <c r="AF1998" s="47">
        <v>0.60685800000000001</v>
      </c>
      <c r="AG1998" s="36">
        <f>IF(ISBLANK(AF1999),"",Short0[[#This Row],[Adj Close]]/AF1999-1)</f>
        <v>-2.5641107978446764E-2</v>
      </c>
      <c r="AN1998" s="40">
        <v>31103</v>
      </c>
      <c r="AO1998" s="42">
        <v>2.1379410000000001</v>
      </c>
      <c r="AP1998" s="39">
        <f>IF(ISBLANK(AO1999),"",Short3[[#This Row],[Adj Close]]/AO1999-1)</f>
        <v>5.0000147338043588E-2</v>
      </c>
    </row>
    <row r="1999" spans="1:42" x14ac:dyDescent="0.25">
      <c r="A1999" s="40">
        <v>31096</v>
      </c>
      <c r="B1999" s="42">
        <v>179.36000100000001</v>
      </c>
      <c r="C1999" s="39">
        <f>IF(ISBLANK(B2000), "", GSPC[[#This Row],[Adj Close]]/B2000-1)</f>
        <v>-1.2334828887615723E-2</v>
      </c>
      <c r="P1999" s="40">
        <v>31096</v>
      </c>
      <c r="Q1999" s="38">
        <v>0.123512</v>
      </c>
      <c r="R1999" s="39">
        <f>IF(ISBLANK(Q2000),"",Long4[[#This Row],[Adj Close]]/Q2000-1)</f>
        <v>-9.0907752662608754E-2</v>
      </c>
      <c r="AE1999" s="32">
        <v>31096</v>
      </c>
      <c r="AF1999" s="47">
        <v>0.62282800000000005</v>
      </c>
      <c r="AG1999" s="36">
        <f>IF(ISBLANK(AF2000),"",Short0[[#This Row],[Adj Close]]/AF2000-1)</f>
        <v>8.6201731160073791E-3</v>
      </c>
      <c r="AN1999" s="40">
        <v>31096</v>
      </c>
      <c r="AO1999" s="42">
        <v>2.0361340000000001</v>
      </c>
      <c r="AP1999" s="39">
        <f>IF(ISBLANK(AO2000),"",Short3[[#This Row],[Adj Close]]/AO2000-1)</f>
        <v>-0.51048952393911717</v>
      </c>
    </row>
    <row r="2000" spans="1:42" x14ac:dyDescent="0.25">
      <c r="A2000" s="40">
        <v>31089</v>
      </c>
      <c r="B2000" s="42">
        <v>181.60000600000001</v>
      </c>
      <c r="C2000" s="39">
        <f>IF(ISBLANK(B2001), "", GSPC[[#This Row],[Adj Close]]/B2001-1)</f>
        <v>-3.2383555273246545E-3</v>
      </c>
      <c r="P2000" s="40">
        <v>31089</v>
      </c>
      <c r="Q2000" s="38">
        <v>0.13586300000000001</v>
      </c>
      <c r="R2000" s="39">
        <f>IF(ISBLANK(Q2001),"",Long4[[#This Row],[Adj Close]]/Q2001-1)</f>
        <v>-5.7142064026315498E-2</v>
      </c>
      <c r="AE2000" s="32">
        <v>31089</v>
      </c>
      <c r="AF2000" s="47">
        <v>0.61750499999999997</v>
      </c>
      <c r="AG2000" s="36">
        <f>IF(ISBLANK(AF2001),"",Short0[[#This Row],[Adj Close]]/AF2001-1)</f>
        <v>2.6548746124497979E-2</v>
      </c>
      <c r="AN2000" s="40">
        <v>31089</v>
      </c>
      <c r="AO2000" s="42">
        <v>4.1595310000000003</v>
      </c>
      <c r="AP2000" s="39">
        <f>IF(ISBLANK(AO2001),"",Short3[[#This Row],[Adj Close]]/AO2001-1)</f>
        <v>2.8777101192625665E-2</v>
      </c>
    </row>
    <row r="2001" spans="1:42" x14ac:dyDescent="0.25">
      <c r="A2001" s="40">
        <v>31082</v>
      </c>
      <c r="B2001" s="42">
        <v>182.19000199999999</v>
      </c>
      <c r="C2001" s="39">
        <f>IF(ISBLANK(B2002), "", GSPC[[#This Row],[Adj Close]]/B2002-1)</f>
        <v>1.9929445783758437E-2</v>
      </c>
      <c r="P2001" s="40">
        <v>31082</v>
      </c>
      <c r="Q2001" s="38">
        <v>0.144097</v>
      </c>
      <c r="R2001" s="39">
        <f>IF(ISBLANK(Q2002),"",Long4[[#This Row],[Adj Close]]/Q2002-1)</f>
        <v>0.12903023607487341</v>
      </c>
      <c r="AE2001" s="32">
        <v>31082</v>
      </c>
      <c r="AF2001" s="47">
        <v>0.60153500000000004</v>
      </c>
      <c r="AG2001" s="36">
        <f>IF(ISBLANK(AF2002),"",Short0[[#This Row],[Adj Close]]/AF2002-1)</f>
        <v>-1.7391886726496275E-2</v>
      </c>
      <c r="AN2001" s="40">
        <v>31082</v>
      </c>
      <c r="AO2001" s="42">
        <v>4.0431800000000004</v>
      </c>
      <c r="AP2001" s="39">
        <f>IF(ISBLANK(AO2002),"",Short3[[#This Row],[Adj Close]]/AO2002-1)</f>
        <v>8.5937533573126279E-2</v>
      </c>
    </row>
    <row r="2002" spans="1:42" x14ac:dyDescent="0.25">
      <c r="A2002" s="40">
        <v>31075</v>
      </c>
      <c r="B2002" s="42">
        <v>178.63000500000001</v>
      </c>
      <c r="C2002" s="39">
        <f>IF(ISBLANK(B2003), "", GSPC[[#This Row],[Adj Close]]/B2003-1)</f>
        <v>7.2173609060943722E-3</v>
      </c>
      <c r="P2002" s="40">
        <v>31075</v>
      </c>
      <c r="Q2002" s="38">
        <v>0.12762899999999999</v>
      </c>
      <c r="R2002" s="39">
        <f>IF(ISBLANK(Q2003),"",Long4[[#This Row],[Adj Close]]/Q2003-1)</f>
        <v>0</v>
      </c>
      <c r="AE2002" s="32">
        <v>31075</v>
      </c>
      <c r="AF2002" s="47">
        <v>0.612182</v>
      </c>
      <c r="AG2002" s="36">
        <f>IF(ISBLANK(AF2003),"",Short0[[#This Row],[Adj Close]]/AF2003-1)</f>
        <v>-4.9586879504193271E-2</v>
      </c>
      <c r="AN2002" s="40">
        <v>31075</v>
      </c>
      <c r="AO2002" s="42">
        <v>3.7232159999999999</v>
      </c>
      <c r="AP2002" s="39">
        <f>IF(ISBLANK(AO2003),"",Short3[[#This Row],[Adj Close]]/AO2003-1)</f>
        <v>3.2257635227470383E-2</v>
      </c>
    </row>
    <row r="2003" spans="1:42" x14ac:dyDescent="0.25">
      <c r="A2003" s="40">
        <v>31068</v>
      </c>
      <c r="B2003" s="42">
        <v>177.35000600000001</v>
      </c>
      <c r="C2003" s="39">
        <f>IF(ISBLANK(B2004), "", GSPC[[#This Row],[Adj Close]]/B2004-1)</f>
        <v>3.5197284342861401E-2</v>
      </c>
      <c r="P2003" s="40">
        <v>31068</v>
      </c>
      <c r="Q2003" s="38">
        <v>0.12762899999999999</v>
      </c>
      <c r="R2003" s="39">
        <f>IF(ISBLANK(Q2004),"",Long4[[#This Row],[Adj Close]]/Q2004-1)</f>
        <v>0</v>
      </c>
      <c r="AE2003" s="32">
        <v>31068</v>
      </c>
      <c r="AF2003" s="47">
        <v>0.64412199999999997</v>
      </c>
      <c r="AG2003" s="36">
        <f>IF(ISBLANK(AF2004),"",Short0[[#This Row],[Adj Close]]/AF2004-1)</f>
        <v>3.4189214357735809E-2</v>
      </c>
      <c r="AN2003" s="40">
        <v>31068</v>
      </c>
      <c r="AO2003" s="42">
        <v>3.6068669999999998</v>
      </c>
      <c r="AP2003" s="39">
        <f>IF(ISBLANK(AO2004),"",Short3[[#This Row],[Adj Close]]/AO2004-1)</f>
        <v>0.12217225963798573</v>
      </c>
    </row>
    <row r="2004" spans="1:42" x14ac:dyDescent="0.25">
      <c r="A2004" s="40">
        <v>31061</v>
      </c>
      <c r="B2004" s="42">
        <v>171.320007</v>
      </c>
      <c r="C2004" s="39">
        <f>IF(ISBLANK(B2005), "", GSPC[[#This Row],[Adj Close]]/B2005-1)</f>
        <v>2.0308515983359809E-2</v>
      </c>
      <c r="P2004" s="40">
        <v>31061</v>
      </c>
      <c r="Q2004" s="38">
        <v>0.12762899999999999</v>
      </c>
      <c r="R2004" s="39">
        <f>IF(ISBLANK(Q2005),"",Long4[[#This Row],[Adj Close]]/Q2005-1)</f>
        <v>0.19231523780163107</v>
      </c>
      <c r="AE2004" s="32">
        <v>31061</v>
      </c>
      <c r="AF2004" s="47">
        <v>0.62282800000000005</v>
      </c>
      <c r="AG2004" s="36">
        <f>IF(ISBLANK(AF2005),"",Short0[[#This Row],[Adj Close]]/AF2005-1)</f>
        <v>5.4054237012767459E-2</v>
      </c>
      <c r="AN2004" s="40">
        <v>31061</v>
      </c>
      <c r="AO2004" s="42">
        <v>3.2141829999999998</v>
      </c>
      <c r="AP2004" s="39">
        <f>IF(ISBLANK(AO2005),"",Short3[[#This Row],[Adj Close]]/AO2005-1)</f>
        <v>0.11055317878611759</v>
      </c>
    </row>
    <row r="2005" spans="1:42" x14ac:dyDescent="0.25">
      <c r="A2005" s="40">
        <v>31054</v>
      </c>
      <c r="B2005" s="42">
        <v>167.91000399999999</v>
      </c>
      <c r="C2005" s="39">
        <f>IF(ISBLANK(B2006), "", GSPC[[#This Row],[Adj Close]]/B2006-1)</f>
        <v>2.58431768139189E-2</v>
      </c>
      <c r="P2005" s="40">
        <v>31054</v>
      </c>
      <c r="Q2005" s="38">
        <v>0.107043</v>
      </c>
      <c r="R2005" s="39">
        <f>IF(ISBLANK(Q2006),"",Long4[[#This Row],[Adj Close]]/Q2006-1)</f>
        <v>8.3332489955368461E-2</v>
      </c>
      <c r="AE2005" s="32">
        <v>31054</v>
      </c>
      <c r="AF2005" s="47">
        <v>0.59088799999999997</v>
      </c>
      <c r="AG2005" s="36">
        <f>IF(ISBLANK(AF2006),"",Short0[[#This Row],[Adj Close]]/AF2006-1)</f>
        <v>8.8233614928017401E-2</v>
      </c>
      <c r="AN2005" s="40">
        <v>31054</v>
      </c>
      <c r="AO2005" s="42">
        <v>2.894218</v>
      </c>
      <c r="AP2005" s="39">
        <f>IF(ISBLANK(AO2006),"",Short3[[#This Row],[Adj Close]]/AO2006-1)</f>
        <v>1.5306326488658817E-2</v>
      </c>
    </row>
    <row r="2006" spans="1:42" x14ac:dyDescent="0.25">
      <c r="A2006" s="40">
        <v>31047</v>
      </c>
      <c r="B2006" s="42">
        <v>163.679993</v>
      </c>
      <c r="C2006" s="39">
        <f>IF(ISBLANK(B2007), "", GSPC[[#This Row],[Adj Close]]/B2007-1)</f>
        <v>-1.5517876083179338E-2</v>
      </c>
      <c r="P2006" s="40">
        <v>31047</v>
      </c>
      <c r="Q2006" s="38">
        <v>9.8808999999999994E-2</v>
      </c>
      <c r="R2006" s="39">
        <f>IF(ISBLANK(Q2007),"",Long4[[#This Row],[Adj Close]]/Q2007-1)</f>
        <v>0.14285549052719237</v>
      </c>
      <c r="AE2006" s="32">
        <v>31047</v>
      </c>
      <c r="AF2006" s="47">
        <v>0.54297899999999999</v>
      </c>
      <c r="AG2006" s="36">
        <f>IF(ISBLANK(AF2007),"",Short0[[#This Row],[Adj Close]]/AF2007-1)</f>
        <v>-9.7081535358251037E-3</v>
      </c>
      <c r="AN2006" s="40">
        <v>31047</v>
      </c>
      <c r="AO2006" s="42">
        <v>2.8505859999999998</v>
      </c>
      <c r="AP2006" s="39">
        <f>IF(ISBLANK(AO2007),"",Short3[[#This Row],[Adj Close]]/AO2007-1)</f>
        <v>-3.4483202445202088E-2</v>
      </c>
    </row>
    <row r="2007" spans="1:42" x14ac:dyDescent="0.25">
      <c r="A2007" s="40">
        <v>31040</v>
      </c>
      <c r="B2007" s="42">
        <v>166.259995</v>
      </c>
      <c r="C2007" s="39">
        <f>IF(ISBLANK(B2008), "", GSPC[[#This Row],[Adj Close]]/B2008-1)</f>
        <v>4.5314483877545442E-3</v>
      </c>
      <c r="P2007" s="40">
        <v>31040</v>
      </c>
      <c r="Q2007" s="38">
        <v>8.6457999999999993E-2</v>
      </c>
      <c r="R2007" s="39">
        <f>IF(ISBLANK(Q2008),"",Long4[[#This Row],[Adj Close]]/Q2008-1)</f>
        <v>-8.6955603430068029E-2</v>
      </c>
      <c r="AE2007" s="32">
        <v>31040</v>
      </c>
      <c r="AF2007" s="47">
        <v>0.54830199999999996</v>
      </c>
      <c r="AG2007" s="36">
        <f>IF(ISBLANK(AF2008),"",Short0[[#This Row],[Adj Close]]/AF2008-1)</f>
        <v>-9.6148114698578757E-3</v>
      </c>
      <c r="AN2007" s="40">
        <v>31040</v>
      </c>
      <c r="AO2007" s="42">
        <v>2.952394</v>
      </c>
      <c r="AP2007" s="39">
        <f>IF(ISBLANK(AO2008),"",Short3[[#This Row],[Adj Close]]/AO2008-1)</f>
        <v>4.9505590823220036E-3</v>
      </c>
    </row>
    <row r="2008" spans="1:42" x14ac:dyDescent="0.25">
      <c r="A2008" s="40">
        <v>31033</v>
      </c>
      <c r="B2008" s="42">
        <v>165.509995</v>
      </c>
      <c r="C2008" s="39">
        <f>IF(ISBLANK(B2009), "", GSPC[[#This Row],[Adj Close]]/B2009-1)</f>
        <v>1.733353596000331E-2</v>
      </c>
      <c r="P2008" s="40">
        <v>31033</v>
      </c>
      <c r="Q2008" s="38">
        <v>9.4691999999999998E-2</v>
      </c>
      <c r="R2008" s="39">
        <f>IF(ISBLANK(Q2009),"",Long4[[#This Row],[Adj Close]]/Q2009-1)</f>
        <v>-0.11538353745690988</v>
      </c>
      <c r="AE2008" s="32">
        <v>31033</v>
      </c>
      <c r="AF2008" s="47">
        <v>0.55362500000000003</v>
      </c>
      <c r="AG2008" s="36">
        <f>IF(ISBLANK(AF2009),"",Short0[[#This Row],[Adj Close]]/AF2009-1)</f>
        <v>1.9606651454292079E-2</v>
      </c>
      <c r="AN2008" s="40">
        <v>31033</v>
      </c>
      <c r="AO2008" s="42">
        <v>2.9378500000000001</v>
      </c>
      <c r="AP2008" s="39">
        <f>IF(ISBLANK(AO2009),"",Short3[[#This Row],[Adj Close]]/AO2009-1)</f>
        <v>8.6021910815970326E-2</v>
      </c>
    </row>
    <row r="2009" spans="1:42" x14ac:dyDescent="0.25">
      <c r="A2009" s="40">
        <v>31026</v>
      </c>
      <c r="B2009" s="42">
        <v>162.69000199999999</v>
      </c>
      <c r="C2009" s="39">
        <f>IF(ISBLANK(B2010), "", GSPC[[#This Row],[Adj Close]]/B2010-1)</f>
        <v>2.6501110147327811E-3</v>
      </c>
      <c r="P2009" s="40">
        <v>31026</v>
      </c>
      <c r="Q2009" s="38">
        <v>0.107043</v>
      </c>
      <c r="R2009" s="39">
        <f>IF(ISBLANK(Q2010),"",Long4[[#This Row],[Adj Close]]/Q2010-1)</f>
        <v>-0.10345491854767785</v>
      </c>
      <c r="AE2009" s="32">
        <v>31026</v>
      </c>
      <c r="AF2009" s="47">
        <v>0.54297899999999999</v>
      </c>
      <c r="AG2009" s="36">
        <f>IF(ISBLANK(AF2010),"",Short0[[#This Row],[Adj Close]]/AF2010-1)</f>
        <v>2.000067626969626E-2</v>
      </c>
      <c r="AN2009" s="40">
        <v>31026</v>
      </c>
      <c r="AO2009" s="42">
        <v>2.7051479999999999</v>
      </c>
      <c r="AP2009" s="39">
        <f>IF(ISBLANK(AO2010),"",Short3[[#This Row],[Adj Close]]/AO2010-1)</f>
        <v>-4.1237299747403866E-2</v>
      </c>
    </row>
    <row r="2010" spans="1:42" x14ac:dyDescent="0.25">
      <c r="A2010" s="40">
        <v>31019</v>
      </c>
      <c r="B2010" s="42">
        <v>162.259995</v>
      </c>
      <c r="C2010" s="39">
        <f>IF(ISBLANK(B2011), "", GSPC[[#This Row],[Adj Close]]/B2011-1)</f>
        <v>-8.0694888364165607E-3</v>
      </c>
      <c r="P2010" s="40">
        <v>31019</v>
      </c>
      <c r="Q2010" s="38">
        <v>0.119395</v>
      </c>
      <c r="R2010" s="39">
        <f>IF(ISBLANK(Q2011),"",Long4[[#This Row],[Adj Close]]/Q2011-1)</f>
        <v>0.26087737084442186</v>
      </c>
      <c r="AE2010" s="32">
        <v>31019</v>
      </c>
      <c r="AF2010" s="47">
        <v>0.53233200000000003</v>
      </c>
      <c r="AG2010" s="36">
        <f>IF(ISBLANK(AF2011),"",Short0[[#This Row],[Adj Close]]/AF2011-1)</f>
        <v>4.1668134267901946E-2</v>
      </c>
      <c r="AN2010" s="40">
        <v>31019</v>
      </c>
      <c r="AO2010" s="42">
        <v>2.8214990000000002</v>
      </c>
      <c r="AP2010" s="39">
        <f>IF(ISBLANK(AO2011),"",Short3[[#This Row],[Adj Close]]/AO2011-1)</f>
        <v>-3.0000048130441659E-2</v>
      </c>
    </row>
    <row r="2011" spans="1:42" x14ac:dyDescent="0.25">
      <c r="A2011" s="40">
        <v>31012</v>
      </c>
      <c r="B2011" s="42">
        <v>163.58000200000001</v>
      </c>
      <c r="C2011" s="39">
        <f>IF(ISBLANK(B2012), "", GSPC[[#This Row],[Adj Close]]/B2012-1)</f>
        <v>-2.0009561706321066E-2</v>
      </c>
      <c r="P2011" s="40">
        <v>31012</v>
      </c>
      <c r="Q2011" s="38">
        <v>9.4691999999999998E-2</v>
      </c>
      <c r="R2011" s="39">
        <f>IF(ISBLANK(Q2012),"",Long4[[#This Row],[Adj Close]]/Q2012-1)</f>
        <v>-8.000816112390341E-2</v>
      </c>
      <c r="AE2011" s="32">
        <v>31012</v>
      </c>
      <c r="AF2011" s="47">
        <v>0.51103799999999999</v>
      </c>
      <c r="AG2011" s="36">
        <f>IF(ISBLANK(AF2012),"",Short0[[#This Row],[Adj Close]]/AF2012-1)</f>
        <v>-7.6923910589297928E-2</v>
      </c>
      <c r="AN2011" s="40">
        <v>31012</v>
      </c>
      <c r="AO2011" s="42">
        <v>2.9087619999999998</v>
      </c>
      <c r="AP2011" s="39">
        <f>IF(ISBLANK(AO2012),"",Short3[[#This Row],[Adj Close]]/AO2012-1)</f>
        <v>-2.9126583013632135E-2</v>
      </c>
    </row>
    <row r="2012" spans="1:42" x14ac:dyDescent="0.25">
      <c r="A2012" s="40">
        <v>31005</v>
      </c>
      <c r="B2012" s="42">
        <v>166.91999799999999</v>
      </c>
      <c r="C2012" s="39">
        <f>IF(ISBLANK(B2013), "", GSPC[[#This Row],[Adj Close]]/B2013-1)</f>
        <v>1.7184594130971398E-2</v>
      </c>
      <c r="P2012" s="40">
        <v>31005</v>
      </c>
      <c r="Q2012" s="38">
        <v>0.102927</v>
      </c>
      <c r="R2012" s="39">
        <f>IF(ISBLANK(Q2013),"",Long4[[#This Row],[Adj Close]]/Q2013-1)</f>
        <v>0</v>
      </c>
      <c r="AE2012" s="32">
        <v>31005</v>
      </c>
      <c r="AF2012" s="47">
        <v>0.55362500000000003</v>
      </c>
      <c r="AG2012" s="36">
        <f>IF(ISBLANK(AF2013),"",Short0[[#This Row],[Adj Close]]/AF2013-1)</f>
        <v>0</v>
      </c>
      <c r="AN2012" s="40">
        <v>31005</v>
      </c>
      <c r="AO2012" s="42">
        <v>2.9960260000000001</v>
      </c>
      <c r="AP2012" s="39">
        <f>IF(ISBLANK(AO2013),"",Short3[[#This Row],[Adj Close]]/AO2013-1)</f>
        <v>9.8040471354643444E-3</v>
      </c>
    </row>
    <row r="2013" spans="1:42" x14ac:dyDescent="0.25">
      <c r="A2013" s="40">
        <v>30998</v>
      </c>
      <c r="B2013" s="42">
        <v>164.10000600000001</v>
      </c>
      <c r="C2013" s="39">
        <f>IF(ISBLANK(B2014), "", GSPC[[#This Row],[Adj Close]]/B2014-1)</f>
        <v>-2.0883054144998026E-2</v>
      </c>
      <c r="P2013" s="40">
        <v>30998</v>
      </c>
      <c r="Q2013" s="38">
        <v>0.102927</v>
      </c>
      <c r="R2013" s="39">
        <f>IF(ISBLANK(Q2014),"",Long4[[#This Row],[Adj Close]]/Q2014-1)</f>
        <v>-0.10714099828241297</v>
      </c>
      <c r="AE2013" s="32">
        <v>30998</v>
      </c>
      <c r="AF2013" s="47">
        <v>0.55362500000000003</v>
      </c>
      <c r="AG2013" s="36">
        <f>IF(ISBLANK(AF2014),"",Short0[[#This Row],[Adj Close]]/AF2014-1)</f>
        <v>-1.8868559843479682E-2</v>
      </c>
      <c r="AN2013" s="40">
        <v>30998</v>
      </c>
      <c r="AO2013" s="42">
        <v>2.9669379999999999</v>
      </c>
      <c r="AP2013" s="39">
        <f>IF(ISBLANK(AO2014),"",Short3[[#This Row],[Adj Close]]/AO2014-1)</f>
        <v>-8.1080896923430568E-2</v>
      </c>
    </row>
    <row r="2014" spans="1:42" x14ac:dyDescent="0.25">
      <c r="A2014" s="40">
        <v>30991</v>
      </c>
      <c r="B2014" s="42">
        <v>167.60000600000001</v>
      </c>
      <c r="C2014" s="39">
        <f>IF(ISBLANK(B2015), "", GSPC[[#This Row],[Adj Close]]/B2015-1)</f>
        <v>1.0751881624082582E-3</v>
      </c>
      <c r="P2014" s="40">
        <v>30991</v>
      </c>
      <c r="Q2014" s="38">
        <v>0.11527800000000001</v>
      </c>
      <c r="R2014" s="39">
        <f>IF(ISBLANK(Q2015),"",Long4[[#This Row],[Adj Close]]/Q2015-1)</f>
        <v>0</v>
      </c>
      <c r="AE2014" s="32">
        <v>30991</v>
      </c>
      <c r="AF2014" s="47">
        <v>0.564272</v>
      </c>
      <c r="AG2014" s="36">
        <f>IF(ISBLANK(AF2015),"",Short0[[#This Row],[Adj Close]]/AF2015-1)</f>
        <v>2.9126284419900061E-2</v>
      </c>
      <c r="AN2014" s="40">
        <v>30991</v>
      </c>
      <c r="AO2014" s="42">
        <v>3.228726</v>
      </c>
      <c r="AP2014" s="39">
        <f>IF(ISBLANK(AO2015),"",Short3[[#This Row],[Adj Close]]/AO2015-1)</f>
        <v>7.2463354115665846E-2</v>
      </c>
    </row>
    <row r="2015" spans="1:42" x14ac:dyDescent="0.25">
      <c r="A2015" s="40">
        <v>30984</v>
      </c>
      <c r="B2015" s="42">
        <v>167.41999799999999</v>
      </c>
      <c r="C2015" s="39">
        <f>IF(ISBLANK(B2016), "", GSPC[[#This Row],[Adj Close]]/B2016-1)</f>
        <v>1.288647280661448E-2</v>
      </c>
      <c r="P2015" s="40">
        <v>30984</v>
      </c>
      <c r="Q2015" s="38">
        <v>0.11527800000000001</v>
      </c>
      <c r="R2015" s="39">
        <f>IF(ISBLANK(Q2016),"",Long4[[#This Row],[Adj Close]]/Q2016-1)</f>
        <v>-6.6665587149426719E-2</v>
      </c>
      <c r="AE2015" s="32">
        <v>30984</v>
      </c>
      <c r="AF2015" s="47">
        <v>0.54830199999999996</v>
      </c>
      <c r="AG2015" s="36">
        <f>IF(ISBLANK(AF2016),"",Short0[[#This Row],[Adj Close]]/AF2016-1)</f>
        <v>7.2918256568004658E-2</v>
      </c>
      <c r="AN2015" s="40">
        <v>30984</v>
      </c>
      <c r="AO2015" s="42">
        <v>3.01057</v>
      </c>
      <c r="AP2015" s="39">
        <f>IF(ISBLANK(AO2016),"",Short3[[#This Row],[Adj Close]]/AO2016-1)</f>
        <v>-4.6082597408687587E-2</v>
      </c>
    </row>
    <row r="2016" spans="1:42" x14ac:dyDescent="0.25">
      <c r="A2016" s="40">
        <v>30977</v>
      </c>
      <c r="B2016" s="42">
        <v>165.28999300000001</v>
      </c>
      <c r="C2016" s="39">
        <f>IF(ISBLANK(B2017), "", GSPC[[#This Row],[Adj Close]]/B2017-1)</f>
        <v>-1.5896724748290736E-2</v>
      </c>
      <c r="P2016" s="40">
        <v>30977</v>
      </c>
      <c r="Q2016" s="38">
        <v>0.123512</v>
      </c>
      <c r="R2016" s="39">
        <f>IF(ISBLANK(Q2017),"",Long4[[#This Row],[Adj Close]]/Q2017-1)</f>
        <v>0</v>
      </c>
      <c r="AE2016" s="32">
        <v>30977</v>
      </c>
      <c r="AF2016" s="47">
        <v>0.51103799999999999</v>
      </c>
      <c r="AG2016" s="36">
        <f>IF(ISBLANK(AF2017),"",Short0[[#This Row],[Adj Close]]/AF2017-1)</f>
        <v>-7.6923910589297928E-2</v>
      </c>
      <c r="AN2016" s="40">
        <v>30977</v>
      </c>
      <c r="AO2016" s="42">
        <v>3.1560069999999998</v>
      </c>
      <c r="AP2016" s="39">
        <f>IF(ISBLANK(AO2017),"",Short3[[#This Row],[Adj Close]]/AO2017-1)</f>
        <v>1.4018876260090574E-2</v>
      </c>
    </row>
    <row r="2017" spans="1:42" x14ac:dyDescent="0.25">
      <c r="A2017" s="40">
        <v>30970</v>
      </c>
      <c r="B2017" s="42">
        <v>167.96000699999999</v>
      </c>
      <c r="C2017" s="39">
        <f>IF(ISBLANK(B2018), "", GSPC[[#This Row],[Adj Close]]/B2018-1)</f>
        <v>2.3023597034749432E-2</v>
      </c>
      <c r="P2017" s="40">
        <v>30970</v>
      </c>
      <c r="Q2017" s="38">
        <v>0.123512</v>
      </c>
      <c r="R2017" s="39">
        <f>IF(ISBLANK(Q2018),"",Long4[[#This Row],[Adj Close]]/Q2018-1)</f>
        <v>-3.2257559018718296E-2</v>
      </c>
      <c r="AE2017" s="32">
        <v>30970</v>
      </c>
      <c r="AF2017" s="47">
        <v>0.55362500000000003</v>
      </c>
      <c r="AG2017" s="36">
        <f>IF(ISBLANK(AF2018),"",Short0[[#This Row],[Adj Close]]/AF2018-1)</f>
        <v>0.15555448873823585</v>
      </c>
      <c r="AN2017" s="40">
        <v>30970</v>
      </c>
      <c r="AO2017" s="42">
        <v>3.1123750000000001</v>
      </c>
      <c r="AP2017" s="39">
        <f>IF(ISBLANK(AO2018),"",Short3[[#This Row],[Adj Close]]/AO2018-1)</f>
        <v>9.4337603233951572E-3</v>
      </c>
    </row>
    <row r="2018" spans="1:42" x14ac:dyDescent="0.25">
      <c r="A2018" s="40">
        <v>30963</v>
      </c>
      <c r="B2018" s="42">
        <v>164.179993</v>
      </c>
      <c r="C2018" s="39">
        <f>IF(ISBLANK(B2019), "", GSPC[[#This Row],[Adj Close]]/B2019-1)</f>
        <v>9.2205560889100369E-3</v>
      </c>
      <c r="P2018" s="40">
        <v>30963</v>
      </c>
      <c r="Q2018" s="38">
        <v>0.12762899999999999</v>
      </c>
      <c r="R2018" s="39">
        <f>IF(ISBLANK(Q2019),"",Long4[[#This Row],[Adj Close]]/Q2019-1)</f>
        <v>-3.1249525602295436E-2</v>
      </c>
      <c r="AE2018" s="32">
        <v>30963</v>
      </c>
      <c r="AF2018" s="47">
        <v>0.479099</v>
      </c>
      <c r="AG2018" s="36">
        <f>IF(ISBLANK(AF2019),"",Short0[[#This Row],[Adj Close]]/AF2019-1)</f>
        <v>-1.0988353130122142E-2</v>
      </c>
      <c r="AN2018" s="40">
        <v>30963</v>
      </c>
      <c r="AO2018" s="42">
        <v>3.083288</v>
      </c>
      <c r="AP2018" s="39">
        <f>IF(ISBLANK(AO2019),"",Short3[[#This Row],[Adj Close]]/AO2019-1)</f>
        <v>8.1633039662722062E-2</v>
      </c>
    </row>
    <row r="2019" spans="1:42" x14ac:dyDescent="0.25">
      <c r="A2019" s="40">
        <v>30956</v>
      </c>
      <c r="B2019" s="42">
        <v>162.679993</v>
      </c>
      <c r="C2019" s="39">
        <f>IF(ISBLANK(B2020), "", GSPC[[#This Row],[Adj Close]]/B2020-1)</f>
        <v>-2.0590083542802562E-2</v>
      </c>
      <c r="P2019" s="40">
        <v>30956</v>
      </c>
      <c r="Q2019" s="38">
        <v>0.131746</v>
      </c>
      <c r="R2019" s="39">
        <f>IF(ISBLANK(Q2020),"",Long4[[#This Row],[Adj Close]]/Q2020-1)</f>
        <v>-3.0302584220869622E-2</v>
      </c>
      <c r="AE2019" s="32">
        <v>30956</v>
      </c>
      <c r="AF2019" s="47">
        <v>0.48442200000000002</v>
      </c>
      <c r="AG2019" s="36">
        <f>IF(ISBLANK(AF2020),"",Short0[[#This Row],[Adj Close]]/AF2020-1)</f>
        <v>-1.0868921581639324E-2</v>
      </c>
      <c r="AN2019" s="40">
        <v>30956</v>
      </c>
      <c r="AO2019" s="42">
        <v>2.8505859999999998</v>
      </c>
      <c r="AP2019" s="39">
        <f>IF(ISBLANK(AO2020),"",Short3[[#This Row],[Adj Close]]/AO2020-1)</f>
        <v>2.0832885691652869E-2</v>
      </c>
    </row>
    <row r="2020" spans="1:42" x14ac:dyDescent="0.25">
      <c r="A2020" s="40">
        <v>30949</v>
      </c>
      <c r="B2020" s="42">
        <v>166.10000600000001</v>
      </c>
      <c r="C2020" s="39">
        <f>IF(ISBLANK(B2021), "", GSPC[[#This Row],[Adj Close]]/B2021-1)</f>
        <v>2.5955695369781484E-3</v>
      </c>
      <c r="P2020" s="40">
        <v>30949</v>
      </c>
      <c r="Q2020" s="38">
        <v>0.13586300000000001</v>
      </c>
      <c r="R2020" s="39">
        <f>IF(ISBLANK(Q2021),"",Long4[[#This Row],[Adj Close]]/Q2021-1)</f>
        <v>-8.3332208833173604E-2</v>
      </c>
      <c r="AE2020" s="32">
        <v>30949</v>
      </c>
      <c r="AF2020" s="47">
        <v>0.48974499999999999</v>
      </c>
      <c r="AG2020" s="36">
        <f>IF(ISBLANK(AF2021),"",Short0[[#This Row],[Adj Close]]/AF2021-1)</f>
        <v>-0.11538496274554089</v>
      </c>
      <c r="AN2020" s="40">
        <v>30949</v>
      </c>
      <c r="AO2020" s="42">
        <v>2.7924120000000001</v>
      </c>
      <c r="AP2020" s="39">
        <f>IF(ISBLANK(AO2021),"",Short3[[#This Row],[Adj Close]]/AO2021-1)</f>
        <v>-3.0303072395322372E-2</v>
      </c>
    </row>
    <row r="2021" spans="1:42" x14ac:dyDescent="0.25">
      <c r="A2021" s="40">
        <v>30942</v>
      </c>
      <c r="B2021" s="42">
        <v>165.66999799999999</v>
      </c>
      <c r="C2021" s="39">
        <f>IF(ISBLANK(B2022), "", GSPC[[#This Row],[Adj Close]]/B2022-1)</f>
        <v>-1.8426359867439124E-2</v>
      </c>
      <c r="P2021" s="40">
        <v>30942</v>
      </c>
      <c r="Q2021" s="38">
        <v>0.14821400000000001</v>
      </c>
      <c r="R2021" s="39">
        <f>IF(ISBLANK(Q2022),"",Long4[[#This Row],[Adj Close]]/Q2022-1)</f>
        <v>-5.2630906115770038E-2</v>
      </c>
      <c r="AE2021" s="32">
        <v>30942</v>
      </c>
      <c r="AF2021" s="47">
        <v>0.55362500000000003</v>
      </c>
      <c r="AG2021" s="36">
        <f>IF(ISBLANK(AF2022),"",Short0[[#This Row],[Adj Close]]/AF2022-1)</f>
        <v>-5.454560979566736E-2</v>
      </c>
      <c r="AN2021" s="40">
        <v>30942</v>
      </c>
      <c r="AO2021" s="42">
        <v>2.8796750000000002</v>
      </c>
      <c r="AP2021" s="39">
        <f>IF(ISBLANK(AO2022),"",Short3[[#This Row],[Adj Close]]/AO2022-1)</f>
        <v>4.2105072693222834E-2</v>
      </c>
    </row>
    <row r="2022" spans="1:42" x14ac:dyDescent="0.25">
      <c r="A2022" s="40">
        <v>30935</v>
      </c>
      <c r="B2022" s="42">
        <v>168.779999</v>
      </c>
      <c r="C2022" s="39">
        <f>IF(ISBLANK(B2023), "", GSPC[[#This Row],[Adj Close]]/B2023-1)</f>
        <v>2.6829738602839326E-2</v>
      </c>
      <c r="P2022" s="40">
        <v>30935</v>
      </c>
      <c r="Q2022" s="38">
        <v>0.156448</v>
      </c>
      <c r="R2022" s="39">
        <f>IF(ISBLANK(Q2023),"",Long4[[#This Row],[Adj Close]]/Q2023-1)</f>
        <v>0</v>
      </c>
      <c r="AE2022" s="32">
        <v>30935</v>
      </c>
      <c r="AF2022" s="47">
        <v>0.585565</v>
      </c>
      <c r="AG2022" s="36">
        <f>IF(ISBLANK(AF2023),"",Short0[[#This Row],[Adj Close]]/AF2023-1)</f>
        <v>6.7960722375625116E-2</v>
      </c>
      <c r="AN2022" s="40">
        <v>30935</v>
      </c>
      <c r="AO2022" s="42">
        <v>2.763325</v>
      </c>
      <c r="AP2022" s="39">
        <f>IF(ISBLANK(AO2023),"",Short3[[#This Row],[Adj Close]]/AO2023-1)</f>
        <v>-0.10798071295690426</v>
      </c>
    </row>
    <row r="2023" spans="1:42" x14ac:dyDescent="0.25">
      <c r="A2023" s="40">
        <v>30928</v>
      </c>
      <c r="B2023" s="42">
        <v>164.36999499999999</v>
      </c>
      <c r="C2023" s="39">
        <f>IF(ISBLANK(B2024), "", GSPC[[#This Row],[Adj Close]]/B2024-1)</f>
        <v>-1.3858879871683216E-2</v>
      </c>
      <c r="P2023" s="40">
        <v>30928</v>
      </c>
      <c r="Q2023" s="38">
        <v>0.156448</v>
      </c>
      <c r="R2023" s="39">
        <f>IF(ISBLANK(Q2024),"",Long4[[#This Row],[Adj Close]]/Q2024-1)</f>
        <v>-7.3169864750383562E-2</v>
      </c>
      <c r="AE2023" s="32">
        <v>30928</v>
      </c>
      <c r="AF2023" s="47">
        <v>0.54830199999999996</v>
      </c>
      <c r="AG2023" s="36">
        <f>IF(ISBLANK(AF2024),"",Short0[[#This Row],[Adj Close]]/AF2024-1)</f>
        <v>9.8033257271459284E-3</v>
      </c>
      <c r="AN2023" s="40">
        <v>30928</v>
      </c>
      <c r="AO2023" s="42">
        <v>3.0978309999999998</v>
      </c>
      <c r="AP2023" s="39">
        <f>IF(ISBLANK(AO2024),"",Short3[[#This Row],[Adj Close]]/AO2024-1)</f>
        <v>-3.6199556776947639E-2</v>
      </c>
    </row>
    <row r="2024" spans="1:42" x14ac:dyDescent="0.25">
      <c r="A2024" s="40">
        <v>30921</v>
      </c>
      <c r="B2024" s="42">
        <v>166.679993</v>
      </c>
      <c r="C2024" s="39">
        <f>IF(ISBLANK(B2025), "", GSPC[[#This Row],[Adj Close]]/B2025-1)</f>
        <v>-4.9549401514817903E-3</v>
      </c>
      <c r="P2024" s="40">
        <v>30921</v>
      </c>
      <c r="Q2024" s="38">
        <v>0.168799</v>
      </c>
      <c r="R2024" s="39">
        <f>IF(ISBLANK(Q2025),"",Long4[[#This Row],[Adj Close]]/Q2025-1)</f>
        <v>0.13888701472195608</v>
      </c>
      <c r="AE2024" s="32">
        <v>30921</v>
      </c>
      <c r="AF2024" s="47">
        <v>0.54297899999999999</v>
      </c>
      <c r="AG2024" s="36">
        <f>IF(ISBLANK(AF2025),"",Short0[[#This Row],[Adj Close]]/AF2025-1)</f>
        <v>2.000067626969626E-2</v>
      </c>
      <c r="AN2024" s="40">
        <v>30921</v>
      </c>
      <c r="AO2024" s="42">
        <v>3.2141829999999998</v>
      </c>
      <c r="AP2024" s="39">
        <f>IF(ISBLANK(AO2025),"",Short3[[#This Row],[Adj Close]]/AO2025-1)</f>
        <v>7.2815456207656393E-2</v>
      </c>
    </row>
    <row r="2025" spans="1:42" x14ac:dyDescent="0.25">
      <c r="A2025" s="40">
        <v>30914</v>
      </c>
      <c r="B2025" s="42">
        <v>167.509995</v>
      </c>
      <c r="C2025" s="39">
        <f>IF(ISBLANK(B2026), "", GSPC[[#This Row],[Adj Close]]/B2026-1)</f>
        <v>2.053122956336817E-2</v>
      </c>
      <c r="P2025" s="40">
        <v>30914</v>
      </c>
      <c r="Q2025" s="38">
        <v>0.14821400000000001</v>
      </c>
      <c r="R2025" s="39">
        <f>IF(ISBLANK(Q2026),"",Long4[[#This Row],[Adj Close]]/Q2026-1)</f>
        <v>5.8822688955565194E-2</v>
      </c>
      <c r="AE2025" s="32">
        <v>30914</v>
      </c>
      <c r="AF2025" s="47">
        <v>0.53233200000000003</v>
      </c>
      <c r="AG2025" s="36">
        <f>IF(ISBLANK(AF2026),"",Short0[[#This Row],[Adj Close]]/AF2026-1)</f>
        <v>-9.9004008146487132E-3</v>
      </c>
      <c r="AN2025" s="40">
        <v>30914</v>
      </c>
      <c r="AO2025" s="42">
        <v>2.9960260000000001</v>
      </c>
      <c r="AP2025" s="39">
        <f>IF(ISBLANK(AO2026),"",Short3[[#This Row],[Adj Close]]/AO2026-1)</f>
        <v>-0.18253912168465325</v>
      </c>
    </row>
    <row r="2026" spans="1:42" x14ac:dyDescent="0.25">
      <c r="A2026" s="40">
        <v>30907</v>
      </c>
      <c r="B2026" s="42">
        <v>164.13999899999999</v>
      </c>
      <c r="C2026" s="39">
        <f>IF(ISBLANK(B2027), "", GSPC[[#This Row],[Adj Close]]/B2027-1)</f>
        <v>-7.7378733857801363E-3</v>
      </c>
      <c r="P2026" s="40">
        <v>30907</v>
      </c>
      <c r="Q2026" s="38">
        <v>0.13997999999999999</v>
      </c>
      <c r="R2026" s="39">
        <f>IF(ISBLANK(Q2027),"",Long4[[#This Row],[Adj Close]]/Q2027-1)</f>
        <v>0.13333117429885344</v>
      </c>
      <c r="AE2026" s="32">
        <v>30907</v>
      </c>
      <c r="AF2026" s="47">
        <v>0.53765499999999999</v>
      </c>
      <c r="AG2026" s="36">
        <f>IF(ISBLANK(AF2027),"",Short0[[#This Row],[Adj Close]]/AF2027-1)</f>
        <v>-2.8846240686385305E-2</v>
      </c>
      <c r="AN2026" s="40">
        <v>30907</v>
      </c>
      <c r="AO2026" s="42">
        <v>3.6650390000000002</v>
      </c>
      <c r="AP2026" s="39">
        <f>IF(ISBLANK(AO2027),"",Short3[[#This Row],[Adj Close]]/AO2027-1)</f>
        <v>0.11504426663421463</v>
      </c>
    </row>
    <row r="2027" spans="1:42" x14ac:dyDescent="0.25">
      <c r="A2027" s="40">
        <v>30900</v>
      </c>
      <c r="B2027" s="42">
        <v>165.41999799999999</v>
      </c>
      <c r="C2027" s="39">
        <f>IF(ISBLANK(B2028), "", GSPC[[#This Row],[Adj Close]]/B2028-1)</f>
        <v>1.8909712882917873E-2</v>
      </c>
      <c r="P2027" s="40">
        <v>30900</v>
      </c>
      <c r="Q2027" s="38">
        <v>0.123512</v>
      </c>
      <c r="R2027" s="39">
        <f>IF(ISBLANK(Q2028),"",Long4[[#This Row],[Adj Close]]/Q2028-1)</f>
        <v>0</v>
      </c>
      <c r="AE2027" s="32">
        <v>30900</v>
      </c>
      <c r="AF2027" s="47">
        <v>0.55362500000000003</v>
      </c>
      <c r="AG2027" s="36">
        <f>IF(ISBLANK(AF2028),"",Short0[[#This Row],[Adj Close]]/AF2028-1)</f>
        <v>8.333431173415673E-2</v>
      </c>
      <c r="AN2027" s="40">
        <v>30900</v>
      </c>
      <c r="AO2027" s="42">
        <v>3.2869000000000002</v>
      </c>
      <c r="AP2027" s="39">
        <f>IF(ISBLANK(AO2028),"",Short3[[#This Row],[Adj Close]]/AO2028-1)</f>
        <v>0.33727761539913681</v>
      </c>
    </row>
    <row r="2028" spans="1:42" x14ac:dyDescent="0.25">
      <c r="A2028" s="40">
        <v>30893</v>
      </c>
      <c r="B2028" s="42">
        <v>162.35000600000001</v>
      </c>
      <c r="C2028" s="39">
        <f>IF(ISBLANK(B2029), "", GSPC[[#This Row],[Adj Close]]/B2029-1)</f>
        <v>7.3814431194993979E-2</v>
      </c>
      <c r="P2028" s="40">
        <v>30893</v>
      </c>
      <c r="Q2028" s="38">
        <v>0.123512</v>
      </c>
      <c r="R2028" s="39">
        <f>IF(ISBLANK(Q2029),"",Long4[[#This Row],[Adj Close]]/Q2029-1)</f>
        <v>0</v>
      </c>
      <c r="AE2028" s="32">
        <v>30893</v>
      </c>
      <c r="AF2028" s="47">
        <v>0.51103799999999999</v>
      </c>
      <c r="AG2028" s="36">
        <f>IF(ISBLANK(AF2029),"",Short0[[#This Row],[Adj Close]]/AF2029-1)</f>
        <v>0.15662634241289175</v>
      </c>
      <c r="AN2028" s="40">
        <v>30893</v>
      </c>
      <c r="AO2028" s="42">
        <v>2.4579040000000001</v>
      </c>
      <c r="AP2028" s="39">
        <f>IF(ISBLANK(AO2029),"",Short3[[#This Row],[Adj Close]]/AO2029-1)</f>
        <v>-0.28085137882677058</v>
      </c>
    </row>
    <row r="2029" spans="1:42" x14ac:dyDescent="0.25">
      <c r="A2029" s="40">
        <v>30886</v>
      </c>
      <c r="B2029" s="42">
        <v>151.19000199999999</v>
      </c>
      <c r="C2029" s="39">
        <f>IF(ISBLANK(B2030), "", GSPC[[#This Row],[Adj Close]]/B2030-1)</f>
        <v>1.0966225122710282E-2</v>
      </c>
      <c r="P2029" s="40">
        <v>30886</v>
      </c>
      <c r="Q2029" s="38">
        <v>0.123512</v>
      </c>
      <c r="R2029" s="39">
        <f>IF(ISBLANK(Q2030),"",Long4[[#This Row],[Adj Close]]/Q2030-1)</f>
        <v>0</v>
      </c>
      <c r="AE2029" s="32">
        <v>30886</v>
      </c>
      <c r="AF2029" s="47">
        <v>0.44183499999999998</v>
      </c>
      <c r="AG2029" s="36">
        <f>IF(ISBLANK(AF2030),"",Short0[[#This Row],[Adj Close]]/AF2030-1)</f>
        <v>5.0632279296716876E-2</v>
      </c>
      <c r="AN2029" s="40">
        <v>30886</v>
      </c>
      <c r="AO2029" s="42">
        <v>3.4177970000000002</v>
      </c>
      <c r="AP2029" s="39">
        <f>IF(ISBLANK(AO2030),"",Short3[[#This Row],[Adj Close]]/AO2030-1)</f>
        <v>3.5242436193110738E-2</v>
      </c>
    </row>
    <row r="2030" spans="1:42" x14ac:dyDescent="0.25">
      <c r="A2030" s="40">
        <v>30879</v>
      </c>
      <c r="B2030" s="42">
        <v>149.550003</v>
      </c>
      <c r="C2030" s="39">
        <f>IF(ISBLANK(B2031), "", GSPC[[#This Row],[Adj Close]]/B2031-1)</f>
        <v>-8.8149652434065251E-3</v>
      </c>
      <c r="P2030" s="40">
        <v>30879</v>
      </c>
      <c r="Q2030" s="38">
        <v>0.123512</v>
      </c>
      <c r="R2030" s="39">
        <f>IF(ISBLANK(Q2031),"",Long4[[#This Row],[Adj Close]]/Q2031-1)</f>
        <v>-6.249905120459065E-2</v>
      </c>
      <c r="AE2030" s="32">
        <v>30879</v>
      </c>
      <c r="AF2030" s="47">
        <v>0.42054200000000003</v>
      </c>
      <c r="AG2030" s="36">
        <f>IF(ISBLANK(AF2031),"",Short0[[#This Row],[Adj Close]]/AF2031-1)</f>
        <v>-3.6585477604281214E-2</v>
      </c>
      <c r="AN2030" s="40">
        <v>30879</v>
      </c>
      <c r="AO2030" s="42">
        <v>3.3014459999999999</v>
      </c>
      <c r="AP2030" s="39">
        <f>IF(ISBLANK(AO2031),"",Short3[[#This Row],[Adj Close]]/AO2031-1)</f>
        <v>-3.4042688901652185E-2</v>
      </c>
    </row>
    <row r="2031" spans="1:42" x14ac:dyDescent="0.25">
      <c r="A2031" s="40">
        <v>30872</v>
      </c>
      <c r="B2031" s="42">
        <v>150.88000500000001</v>
      </c>
      <c r="C2031" s="39">
        <f>IF(ISBLANK(B2032), "", GSPC[[#This Row],[Adj Close]]/B2032-1)</f>
        <v>-8.933262975129197E-3</v>
      </c>
      <c r="P2031" s="40">
        <v>30872</v>
      </c>
      <c r="Q2031" s="38">
        <v>0.131746</v>
      </c>
      <c r="R2031" s="39">
        <f>IF(ISBLANK(Q2032),"",Long4[[#This Row],[Adj Close]]/Q2032-1)</f>
        <v>-3.0302584220869622E-2</v>
      </c>
      <c r="AE2031" s="32">
        <v>30872</v>
      </c>
      <c r="AF2031" s="47">
        <v>0.43651200000000001</v>
      </c>
      <c r="AG2031" s="36">
        <f>IF(ISBLANK(AF2032),"",Short0[[#This Row],[Adj Close]]/AF2032-1)</f>
        <v>1.2344934587849021E-2</v>
      </c>
      <c r="AN2031" s="40">
        <v>30872</v>
      </c>
      <c r="AO2031" s="42">
        <v>3.4177970000000002</v>
      </c>
      <c r="AP2031" s="39">
        <f>IF(ISBLANK(AO2032),"",Short3[[#This Row],[Adj Close]]/AO2032-1)</f>
        <v>2.1739409885034089E-2</v>
      </c>
    </row>
    <row r="2032" spans="1:42" x14ac:dyDescent="0.25">
      <c r="A2032" s="40">
        <v>30865</v>
      </c>
      <c r="B2032" s="42">
        <v>152.240005</v>
      </c>
      <c r="C2032" s="39">
        <f>IF(ISBLANK(B2033), "", GSPC[[#This Row],[Adj Close]]/B2033-1)</f>
        <v>-6.1364932951785134E-3</v>
      </c>
      <c r="P2032" s="40">
        <v>30865</v>
      </c>
      <c r="Q2032" s="38">
        <v>0.13586300000000001</v>
      </c>
      <c r="R2032" s="39">
        <f>IF(ISBLANK(Q2033),"",Long4[[#This Row],[Adj Close]]/Q2033-1)</f>
        <v>9.9998380724140246E-2</v>
      </c>
      <c r="AE2032" s="32">
        <v>30865</v>
      </c>
      <c r="AF2032" s="47">
        <v>0.43118899999999999</v>
      </c>
      <c r="AG2032" s="36">
        <f>IF(ISBLANK(AF2033),"",Short0[[#This Row],[Adj Close]]/AF2033-1)</f>
        <v>-3.5714365583606744E-2</v>
      </c>
      <c r="AN2032" s="40">
        <v>30865</v>
      </c>
      <c r="AO2032" s="42">
        <v>3.3450769999999999</v>
      </c>
      <c r="AP2032" s="39">
        <f>IF(ISBLANK(AO2033),"",Short3[[#This Row],[Adj Close]]/AO2033-1)</f>
        <v>6.4814685127698279E-2</v>
      </c>
    </row>
    <row r="2033" spans="1:42" x14ac:dyDescent="0.25">
      <c r="A2033" s="40">
        <v>30858</v>
      </c>
      <c r="B2033" s="42">
        <v>153.179993</v>
      </c>
      <c r="C2033" s="39">
        <f>IF(ISBLANK(B2034), "", GSPC[[#This Row],[Adj Close]]/B2034-1)</f>
        <v>-8.2870253916277337E-3</v>
      </c>
      <c r="P2033" s="40">
        <v>30858</v>
      </c>
      <c r="Q2033" s="38">
        <v>0.123512</v>
      </c>
      <c r="R2033" s="39">
        <f>IF(ISBLANK(Q2034),"",Long4[[#This Row],[Adj Close]]/Q2034-1)</f>
        <v>3.4482180995853984E-2</v>
      </c>
      <c r="AE2033" s="32">
        <v>30858</v>
      </c>
      <c r="AF2033" s="47">
        <v>0.44715899999999997</v>
      </c>
      <c r="AG2033" s="36">
        <f>IF(ISBLANK(AF2034),"",Short0[[#This Row],[Adj Close]]/AF2034-1)</f>
        <v>-5.6178565774893219E-2</v>
      </c>
      <c r="AN2033" s="40">
        <v>30858</v>
      </c>
      <c r="AO2033" s="42">
        <v>3.141464</v>
      </c>
      <c r="AP2033" s="39">
        <f>IF(ISBLANK(AO2034),"",Short3[[#This Row],[Adj Close]]/AO2034-1)</f>
        <v>7.4627151587962404E-2</v>
      </c>
    </row>
    <row r="2034" spans="1:42" x14ac:dyDescent="0.25">
      <c r="A2034" s="40">
        <v>30851</v>
      </c>
      <c r="B2034" s="42">
        <v>154.46000699999999</v>
      </c>
      <c r="C2034" s="39">
        <f>IF(ISBLANK(B2035), "", GSPC[[#This Row],[Adj Close]]/B2035-1)</f>
        <v>3.643567091482014E-2</v>
      </c>
      <c r="P2034" s="40">
        <v>30851</v>
      </c>
      <c r="Q2034" s="38">
        <v>0.119395</v>
      </c>
      <c r="R2034" s="39">
        <f>IF(ISBLANK(Q2035),"",Long4[[#This Row],[Adj Close]]/Q2035-1)</f>
        <v>-0.14705672238891265</v>
      </c>
      <c r="AE2034" s="32">
        <v>30851</v>
      </c>
      <c r="AF2034" s="47">
        <v>0.473775</v>
      </c>
      <c r="AG2034" s="36">
        <f>IF(ISBLANK(AF2035),"",Short0[[#This Row],[Adj Close]]/AF2035-1)</f>
        <v>-2.1978770576068007E-2</v>
      </c>
      <c r="AN2034" s="40">
        <v>30851</v>
      </c>
      <c r="AO2034" s="42">
        <v>2.9233060000000002</v>
      </c>
      <c r="AP2034" s="39">
        <f>IF(ISBLANK(AO2035),"",Short3[[#This Row],[Adj Close]]/AO2035-1)</f>
        <v>4.6874888089579958E-2</v>
      </c>
    </row>
    <row r="2035" spans="1:42" x14ac:dyDescent="0.25">
      <c r="A2035" s="40">
        <v>30844</v>
      </c>
      <c r="B2035" s="42">
        <v>149.029999</v>
      </c>
      <c r="C2035" s="39">
        <f>IF(ISBLANK(B2036), "", GSPC[[#This Row],[Adj Close]]/B2036-1)</f>
        <v>-3.9569498479983145E-2</v>
      </c>
      <c r="P2035" s="40">
        <v>30844</v>
      </c>
      <c r="Q2035" s="38">
        <v>0.13997999999999999</v>
      </c>
      <c r="R2035" s="39">
        <f>IF(ISBLANK(Q2036),"",Long4[[#This Row],[Adj Close]]/Q2036-1)</f>
        <v>-2.8571032013157915E-2</v>
      </c>
      <c r="AE2035" s="32">
        <v>30844</v>
      </c>
      <c r="AF2035" s="47">
        <v>0.48442200000000002</v>
      </c>
      <c r="AG2035" s="36">
        <f>IF(ISBLANK(AF2036),"",Short0[[#This Row],[Adj Close]]/AF2036-1)</f>
        <v>-7.1428160671669572E-2</v>
      </c>
      <c r="AN2035" s="40">
        <v>30844</v>
      </c>
      <c r="AO2035" s="42">
        <v>2.7924120000000001</v>
      </c>
      <c r="AP2035" s="39">
        <f>IF(ISBLANK(AO2036),"",Short3[[#This Row],[Adj Close]]/AO2036-1)</f>
        <v>0.12280653785515283</v>
      </c>
    </row>
    <row r="2036" spans="1:42" x14ac:dyDescent="0.25">
      <c r="A2036" s="40">
        <v>30837</v>
      </c>
      <c r="B2036" s="42">
        <v>155.16999799999999</v>
      </c>
      <c r="C2036" s="39">
        <f>IF(ISBLANK(B2037), "", GSPC[[#This Row],[Adj Close]]/B2037-1)</f>
        <v>1.2594576722964712E-2</v>
      </c>
      <c r="P2036" s="40">
        <v>30837</v>
      </c>
      <c r="Q2036" s="38">
        <v>0.144097</v>
      </c>
      <c r="R2036" s="39">
        <f>IF(ISBLANK(Q2037),"",Long4[[#This Row],[Adj Close]]/Q2037-1)</f>
        <v>0.29629096535655508</v>
      </c>
      <c r="AE2036" s="32">
        <v>30837</v>
      </c>
      <c r="AF2036" s="47">
        <v>0.52168499999999995</v>
      </c>
      <c r="AG2036" s="36">
        <f>IF(ISBLANK(AF2037),"",Short0[[#This Row],[Adj Close]]/AF2037-1)</f>
        <v>0.11363597551083138</v>
      </c>
      <c r="AN2036" s="40">
        <v>30837</v>
      </c>
      <c r="AO2036" s="42">
        <v>2.486993</v>
      </c>
      <c r="AP2036" s="39">
        <f>IF(ISBLANK(AO2037),"",Short3[[#This Row],[Adj Close]]/AO2037-1)</f>
        <v>4.9080396399117321E-2</v>
      </c>
    </row>
    <row r="2037" spans="1:42" x14ac:dyDescent="0.25">
      <c r="A2037" s="40">
        <v>30830</v>
      </c>
      <c r="B2037" s="42">
        <v>153.240005</v>
      </c>
      <c r="C2037" s="39">
        <f>IF(ISBLANK(B2038), "", GSPC[[#This Row],[Adj Close]]/B2038-1)</f>
        <v>1.0684672559183372E-2</v>
      </c>
      <c r="P2037" s="40">
        <v>30830</v>
      </c>
      <c r="Q2037" s="38">
        <v>0.111161</v>
      </c>
      <c r="R2037" s="39">
        <f>IF(ISBLANK(Q2038),"",Long4[[#This Row],[Adj Close]]/Q2038-1)</f>
        <v>0</v>
      </c>
      <c r="AE2037" s="32">
        <v>30830</v>
      </c>
      <c r="AF2037" s="47">
        <v>0.46845199999999998</v>
      </c>
      <c r="AG2037" s="36">
        <f>IF(ISBLANK(AF2038),"",Short0[[#This Row],[Adj Close]]/AF2038-1)</f>
        <v>-4.347772820549467E-2</v>
      </c>
      <c r="AN2037" s="40">
        <v>30830</v>
      </c>
      <c r="AO2037" s="42">
        <v>2.370641</v>
      </c>
      <c r="AP2037" s="39">
        <f>IF(ISBLANK(AO2038),"",Short3[[#This Row],[Adj Close]]/AO2038-1)</f>
        <v>1.8749811990494303E-2</v>
      </c>
    </row>
    <row r="2038" spans="1:42" x14ac:dyDescent="0.25">
      <c r="A2038" s="40">
        <v>30823</v>
      </c>
      <c r="B2038" s="42">
        <v>151.61999499999999</v>
      </c>
      <c r="C2038" s="39">
        <f>IF(ISBLANK(B2039), "", GSPC[[#This Row],[Adj Close]]/B2039-1)</f>
        <v>-2.6704352463116976E-2</v>
      </c>
      <c r="P2038" s="40">
        <v>30823</v>
      </c>
      <c r="Q2038" s="38">
        <v>0.111161</v>
      </c>
      <c r="R2038" s="39">
        <f>IF(ISBLANK(Q2039),"",Long4[[#This Row],[Adj Close]]/Q2039-1)</f>
        <v>-0.15624762801147662</v>
      </c>
      <c r="AE2038" s="32">
        <v>30823</v>
      </c>
      <c r="AF2038" s="47">
        <v>0.48974499999999999</v>
      </c>
      <c r="AG2038" s="36">
        <f>IF(ISBLANK(AF2039),"",Short0[[#This Row],[Adj Close]]/AF2039-1)</f>
        <v>5.7469948977498575E-2</v>
      </c>
      <c r="AN2038" s="40">
        <v>30823</v>
      </c>
      <c r="AO2038" s="42">
        <v>2.32701</v>
      </c>
      <c r="AP2038" s="39">
        <f>IF(ISBLANK(AO2039),"",Short3[[#This Row],[Adj Close]]/AO2039-1)</f>
        <v>2.5640912626964774E-2</v>
      </c>
    </row>
    <row r="2039" spans="1:42" x14ac:dyDescent="0.25">
      <c r="A2039" s="40">
        <v>30816</v>
      </c>
      <c r="B2039" s="42">
        <v>155.779999</v>
      </c>
      <c r="C2039" s="39">
        <f>IF(ISBLANK(B2040), "", GSPC[[#This Row],[Adj Close]]/B2040-1)</f>
        <v>-1.7098907909050776E-2</v>
      </c>
      <c r="P2039" s="40">
        <v>30816</v>
      </c>
      <c r="Q2039" s="38">
        <v>0.131746</v>
      </c>
      <c r="R2039" s="39">
        <f>IF(ISBLANK(Q2040),"",Long4[[#This Row],[Adj Close]]/Q2040-1)</f>
        <v>-8.5713096039473413E-2</v>
      </c>
      <c r="AE2039" s="32">
        <v>30816</v>
      </c>
      <c r="AF2039" s="47">
        <v>0.46312900000000001</v>
      </c>
      <c r="AG2039" s="36">
        <f>IF(ISBLANK(AF2040),"",Short0[[#This Row],[Adj Close]]/AF2040-1)</f>
        <v>-0.10309240416606946</v>
      </c>
      <c r="AN2039" s="40">
        <v>30816</v>
      </c>
      <c r="AO2039" s="42">
        <v>2.2688350000000002</v>
      </c>
      <c r="AP2039" s="39">
        <f>IF(ISBLANK(AO2040),"",Short3[[#This Row],[Adj Close]]/AO2040-1)</f>
        <v>6.8493582920943652E-2</v>
      </c>
    </row>
    <row r="2040" spans="1:42" x14ac:dyDescent="0.25">
      <c r="A2040" s="40">
        <v>30809</v>
      </c>
      <c r="B2040" s="42">
        <v>158.490005</v>
      </c>
      <c r="C2040" s="39">
        <f>IF(ISBLANK(B2041), "", GSPC[[#This Row],[Adj Close]]/B2041-1)</f>
        <v>-3.8966500917815283E-3</v>
      </c>
      <c r="P2040" s="40">
        <v>30809</v>
      </c>
      <c r="Q2040" s="38">
        <v>0.144097</v>
      </c>
      <c r="R2040" s="39">
        <f>IF(ISBLANK(Q2041),"",Long4[[#This Row],[Adj Close]]/Q2041-1)</f>
        <v>-5.4053344361948641E-2</v>
      </c>
      <c r="AE2040" s="32">
        <v>30809</v>
      </c>
      <c r="AF2040" s="47">
        <v>0.51636199999999999</v>
      </c>
      <c r="AG2040" s="36">
        <f>IF(ISBLANK(AF2041),"",Short0[[#This Row],[Adj Close]]/AF2041-1)</f>
        <v>-6.7307292842628264E-2</v>
      </c>
      <c r="AN2040" s="40">
        <v>30809</v>
      </c>
      <c r="AO2040" s="42">
        <v>2.1233960000000001</v>
      </c>
      <c r="AP2040" s="39">
        <f>IF(ISBLANK(AO2041),"",Short3[[#This Row],[Adj Close]]/AO2041-1)</f>
        <v>-6.8032747395742055E-3</v>
      </c>
    </row>
    <row r="2041" spans="1:42" x14ac:dyDescent="0.25">
      <c r="A2041" s="40">
        <v>30802</v>
      </c>
      <c r="B2041" s="42">
        <v>159.11000100000001</v>
      </c>
      <c r="C2041" s="39">
        <f>IF(ISBLANK(B2042), "", GSPC[[#This Row],[Adj Close]]/B2042-1)</f>
        <v>-4.8783413901952732E-3</v>
      </c>
      <c r="P2041" s="40">
        <v>30802</v>
      </c>
      <c r="Q2041" s="38">
        <v>0.15233099999999999</v>
      </c>
      <c r="R2041" s="39">
        <f>IF(ISBLANK(Q2042),"",Long4[[#This Row],[Adj Close]]/Q2042-1)</f>
        <v>-2.6315453057885074E-2</v>
      </c>
      <c r="AE2041" s="32">
        <v>30802</v>
      </c>
      <c r="AF2041" s="47">
        <v>0.55362500000000003</v>
      </c>
      <c r="AG2041" s="36">
        <f>IF(ISBLANK(AF2042),"",Short0[[#This Row],[Adj Close]]/AF2042-1)</f>
        <v>-3.7036586087059398E-2</v>
      </c>
      <c r="AN2041" s="40">
        <v>30802</v>
      </c>
      <c r="AO2041" s="42">
        <v>2.1379410000000001</v>
      </c>
      <c r="AP2041" s="39">
        <f>IF(ISBLANK(AO2042),"",Short3[[#This Row],[Adj Close]]/AO2042-1)</f>
        <v>-0.15028860381569886</v>
      </c>
    </row>
    <row r="2042" spans="1:42" x14ac:dyDescent="0.25">
      <c r="A2042" s="40">
        <v>30795</v>
      </c>
      <c r="B2042" s="42">
        <v>159.88999899999999</v>
      </c>
      <c r="C2042" s="39">
        <f>IF(ISBLANK(B2043), "", GSPC[[#This Row],[Adj Close]]/B2043-1)</f>
        <v>1.1833913129124962E-2</v>
      </c>
      <c r="P2042" s="40">
        <v>30795</v>
      </c>
      <c r="Q2042" s="38">
        <v>0.156448</v>
      </c>
      <c r="R2042" s="39">
        <f>IF(ISBLANK(Q2043),"",Long4[[#This Row],[Adj Close]]/Q2043-1)</f>
        <v>2.7026672180974431E-2</v>
      </c>
      <c r="AE2042" s="32">
        <v>30795</v>
      </c>
      <c r="AF2042" s="47">
        <v>0.57491800000000004</v>
      </c>
      <c r="AG2042" s="36">
        <f>IF(ISBLANK(AF2043),"",Short0[[#This Row],[Adj Close]]/AF2043-1)</f>
        <v>0</v>
      </c>
      <c r="AN2042" s="40">
        <v>30795</v>
      </c>
      <c r="AO2042" s="42">
        <v>2.516079</v>
      </c>
      <c r="AP2042" s="39">
        <f>IF(ISBLANK(AO2043),"",Short3[[#This Row],[Adj Close]]/AO2043-1)</f>
        <v>0.13071886025679458</v>
      </c>
    </row>
    <row r="2043" spans="1:42" x14ac:dyDescent="0.25">
      <c r="A2043" s="40">
        <v>30788</v>
      </c>
      <c r="B2043" s="42">
        <v>158.020004</v>
      </c>
      <c r="C2043" s="39">
        <f>IF(ISBLANK(B2044), "", GSPC[[#This Row],[Adj Close]]/B2044-1)</f>
        <v>4.5134194204234923E-3</v>
      </c>
      <c r="P2043" s="40">
        <v>30788</v>
      </c>
      <c r="Q2043" s="38">
        <v>0.15233099999999999</v>
      </c>
      <c r="R2043" s="39">
        <f>IF(ISBLANK(Q2044),"",Long4[[#This Row],[Adj Close]]/Q2044-1)</f>
        <v>-2.6315453057885074E-2</v>
      </c>
      <c r="AE2043" s="32">
        <v>30788</v>
      </c>
      <c r="AF2043" s="47">
        <v>0.57491800000000004</v>
      </c>
      <c r="AG2043" s="36">
        <f>IF(ISBLANK(AF2044),"",Short0[[#This Row],[Adj Close]]/AF2044-1)</f>
        <v>0</v>
      </c>
      <c r="AN2043" s="40">
        <v>30788</v>
      </c>
      <c r="AO2043" s="42">
        <v>2.225203</v>
      </c>
      <c r="AP2043" s="39">
        <f>IF(ISBLANK(AO2044),"",Short3[[#This Row],[Adj Close]]/AO2044-1)</f>
        <v>6.9930016131630302E-2</v>
      </c>
    </row>
    <row r="2044" spans="1:42" x14ac:dyDescent="0.25">
      <c r="A2044" s="40">
        <v>30781</v>
      </c>
      <c r="B2044" s="42">
        <v>157.30999800000001</v>
      </c>
      <c r="C2044" s="39">
        <f>IF(ISBLANK(B2045), "", GSPC[[#This Row],[Adj Close]]/B2045-1)</f>
        <v>1.1770015738873596E-2</v>
      </c>
      <c r="P2044" s="40">
        <v>30781</v>
      </c>
      <c r="Q2044" s="38">
        <v>0.156448</v>
      </c>
      <c r="R2044" s="39">
        <f>IF(ISBLANK(Q2045),"",Long4[[#This Row],[Adj Close]]/Q2045-1)</f>
        <v>-2.564070625603343E-2</v>
      </c>
      <c r="AE2044" s="32">
        <v>30781</v>
      </c>
      <c r="AF2044" s="47">
        <v>0.57491800000000004</v>
      </c>
      <c r="AG2044" s="36">
        <f>IF(ISBLANK(AF2045),"",Short0[[#This Row],[Adj Close]]/AF2045-1)</f>
        <v>-9.1754819540812438E-3</v>
      </c>
      <c r="AN2044" s="40">
        <v>30781</v>
      </c>
      <c r="AO2044" s="42">
        <v>2.0797650000000001</v>
      </c>
      <c r="AP2044" s="39">
        <f>IF(ISBLANK(AO2045),"",Short3[[#This Row],[Adj Close]]/AO2045-1)</f>
        <v>7.0423455891643894E-3</v>
      </c>
    </row>
    <row r="2045" spans="1:42" x14ac:dyDescent="0.25">
      <c r="A2045" s="40">
        <v>30774</v>
      </c>
      <c r="B2045" s="42">
        <v>155.479996</v>
      </c>
      <c r="C2045" s="39">
        <f>IF(ISBLANK(B2046), "", GSPC[[#This Row],[Adj Close]]/B2046-1)</f>
        <v>-2.3244108322080348E-2</v>
      </c>
      <c r="P2045" s="40">
        <v>30774</v>
      </c>
      <c r="Q2045" s="38">
        <v>0.16056500000000001</v>
      </c>
      <c r="R2045" s="39">
        <f>IF(ISBLANK(Q2046),"",Long4[[#This Row],[Adj Close]]/Q2046-1)</f>
        <v>-0.13333657188505288</v>
      </c>
      <c r="AE2045" s="32">
        <v>30774</v>
      </c>
      <c r="AF2045" s="47">
        <v>0.58024200000000004</v>
      </c>
      <c r="AG2045" s="36">
        <f>IF(ISBLANK(AF2046),"",Short0[[#This Row],[Adj Close]]/AF2046-1)</f>
        <v>-5.2174026678340701E-2</v>
      </c>
      <c r="AN2045" s="40">
        <v>30774</v>
      </c>
      <c r="AO2045" s="42">
        <v>2.0652210000000002</v>
      </c>
      <c r="AP2045" s="39">
        <f>IF(ISBLANK(AO2046),"",Short3[[#This Row],[Adj Close]]/AO2046-1)</f>
        <v>0</v>
      </c>
    </row>
    <row r="2046" spans="1:42" x14ac:dyDescent="0.25">
      <c r="A2046" s="40">
        <v>30767</v>
      </c>
      <c r="B2046" s="42">
        <v>159.179993</v>
      </c>
      <c r="C2046" s="39">
        <f>IF(ISBLANK(B2047), "", GSPC[[#This Row],[Adj Close]]/B2047-1)</f>
        <v>1.4790207734347582E-2</v>
      </c>
      <c r="P2046" s="40">
        <v>30767</v>
      </c>
      <c r="Q2046" s="38">
        <v>0.18526799999999999</v>
      </c>
      <c r="R2046" s="39">
        <f>IF(ISBLANK(Q2047),"",Long4[[#This Row],[Adj Close]]/Q2047-1)</f>
        <v>0.28571725990131647</v>
      </c>
      <c r="AE2046" s="32">
        <v>30767</v>
      </c>
      <c r="AF2046" s="47">
        <v>0.612182</v>
      </c>
      <c r="AG2046" s="36">
        <f>IF(ISBLANK(AF2047),"",Short0[[#This Row],[Adj Close]]/AF2047-1)</f>
        <v>8.4905861003204075E-2</v>
      </c>
      <c r="AN2046" s="40">
        <v>30767</v>
      </c>
      <c r="AO2046" s="42">
        <v>2.0652210000000002</v>
      </c>
      <c r="AP2046" s="39">
        <f>IF(ISBLANK(AO2047),"",Short3[[#This Row],[Adj Close]]/AO2047-1)</f>
        <v>2.8985384490440413E-2</v>
      </c>
    </row>
    <row r="2047" spans="1:42" x14ac:dyDescent="0.25">
      <c r="A2047" s="40">
        <v>30760</v>
      </c>
      <c r="B2047" s="42">
        <v>156.86000100000001</v>
      </c>
      <c r="C2047" s="39">
        <f>IF(ISBLANK(B2048), "", GSPC[[#This Row],[Adj Close]]/B2048-1)</f>
        <v>-1.5131556096400822E-2</v>
      </c>
      <c r="P2047" s="40">
        <v>30760</v>
      </c>
      <c r="Q2047" s="38">
        <v>0.144097</v>
      </c>
      <c r="R2047" s="39">
        <f>IF(ISBLANK(Q2048),"",Long4[[#This Row],[Adj Close]]/Q2048-1)</f>
        <v>-0.18604900753527565</v>
      </c>
      <c r="AE2047" s="32">
        <v>30760</v>
      </c>
      <c r="AF2047" s="47">
        <v>0.564272</v>
      </c>
      <c r="AG2047" s="36">
        <f>IF(ISBLANK(AF2048),"",Short0[[#This Row],[Adj Close]]/AF2048-1)</f>
        <v>-1.8517423354287077E-2</v>
      </c>
      <c r="AN2047" s="40">
        <v>30760</v>
      </c>
      <c r="AO2047" s="42">
        <v>2.0070459999999999</v>
      </c>
      <c r="AP2047" s="39">
        <f>IF(ISBLANK(AO2048),"",Short3[[#This Row],[Adj Close]]/AO2048-1)</f>
        <v>2.985114450938231E-2</v>
      </c>
    </row>
    <row r="2048" spans="1:42" x14ac:dyDescent="0.25">
      <c r="A2048" s="40">
        <v>30753</v>
      </c>
      <c r="B2048" s="42">
        <v>159.270004</v>
      </c>
      <c r="C2048" s="39">
        <f>IF(ISBLANK(B2049), "", GSPC[[#This Row],[Adj Close]]/B2049-1)</f>
        <v>3.1875593189157225E-2</v>
      </c>
      <c r="P2048" s="40">
        <v>30753</v>
      </c>
      <c r="Q2048" s="38">
        <v>0.177034</v>
      </c>
      <c r="R2048" s="39">
        <f>IF(ISBLANK(Q2049),"",Long4[[#This Row],[Adj Close]]/Q2049-1)</f>
        <v>-8.5105063513555512E-2</v>
      </c>
      <c r="AE2048" s="32">
        <v>30753</v>
      </c>
      <c r="AF2048" s="47">
        <v>0.57491800000000004</v>
      </c>
      <c r="AG2048" s="36">
        <f>IF(ISBLANK(AF2049),"",Short0[[#This Row],[Adj Close]]/AF2049-1)</f>
        <v>3.8461052156242959E-2</v>
      </c>
      <c r="AN2048" s="40">
        <v>30753</v>
      </c>
      <c r="AO2048" s="42">
        <v>1.9488700000000001</v>
      </c>
      <c r="AP2048" s="39">
        <f>IF(ISBLANK(AO2049),"",Short3[[#This Row],[Adj Close]]/AO2049-1)</f>
        <v>-4.2857690112733215E-2</v>
      </c>
    </row>
    <row r="2049" spans="1:42" x14ac:dyDescent="0.25">
      <c r="A2049" s="40">
        <v>30746</v>
      </c>
      <c r="B2049" s="42">
        <v>154.35000600000001</v>
      </c>
      <c r="C2049" s="39">
        <f>IF(ISBLANK(B2050), "", GSPC[[#This Row],[Adj Close]]/B2050-1)</f>
        <v>-3.0708357488433813E-2</v>
      </c>
      <c r="P2049" s="40">
        <v>30746</v>
      </c>
      <c r="Q2049" s="38">
        <v>0.19350200000000001</v>
      </c>
      <c r="R2049" s="39">
        <f>IF(ISBLANK(Q2050),"",Long4[[#This Row],[Adj Close]]/Q2050-1)</f>
        <v>0.14634565370647934</v>
      </c>
      <c r="AE2049" s="32">
        <v>30746</v>
      </c>
      <c r="AF2049" s="47">
        <v>0.55362500000000003</v>
      </c>
      <c r="AG2049" s="36">
        <f>IF(ISBLANK(AF2050),"",Short0[[#This Row],[Adj Close]]/AF2050-1)</f>
        <v>-3.7036586087059398E-2</v>
      </c>
      <c r="AN2049" s="40">
        <v>30746</v>
      </c>
      <c r="AO2049" s="42">
        <v>2.0361340000000001</v>
      </c>
      <c r="AP2049" s="39">
        <f>IF(ISBLANK(AO2050),"",Short3[[#This Row],[Adj Close]]/AO2050-1)</f>
        <v>0.26126156261014422</v>
      </c>
    </row>
    <row r="2050" spans="1:42" x14ac:dyDescent="0.25">
      <c r="A2050" s="40">
        <v>30739</v>
      </c>
      <c r="B2050" s="42">
        <v>159.240005</v>
      </c>
      <c r="C2050" s="39">
        <f>IF(ISBLANK(B2051), "", GSPC[[#This Row],[Adj Close]]/B2051-1)</f>
        <v>1.098349346020866E-2</v>
      </c>
      <c r="P2050" s="40">
        <v>30739</v>
      </c>
      <c r="Q2050" s="38">
        <v>0.168799</v>
      </c>
      <c r="R2050" s="39">
        <f>IF(ISBLANK(Q2051),"",Long4[[#This Row],[Adj Close]]/Q2051-1)</f>
        <v>0.10810668872389728</v>
      </c>
      <c r="AE2050" s="32">
        <v>30739</v>
      </c>
      <c r="AF2050" s="47">
        <v>0.57491800000000004</v>
      </c>
      <c r="AG2050" s="36">
        <f>IF(ISBLANK(AF2051),"",Short0[[#This Row],[Adj Close]]/AF2051-1)</f>
        <v>-1.8182439182669707E-2</v>
      </c>
      <c r="AN2050" s="40">
        <v>30739</v>
      </c>
      <c r="AO2050" s="42">
        <v>1.614363</v>
      </c>
      <c r="AP2050" s="39">
        <f>IF(ISBLANK(AO2051),"",Short3[[#This Row],[Adj Close]]/AO2051-1)</f>
        <v>-0.34705860226730845</v>
      </c>
    </row>
    <row r="2051" spans="1:42" x14ac:dyDescent="0.25">
      <c r="A2051" s="40">
        <v>30732</v>
      </c>
      <c r="B2051" s="42">
        <v>157.509995</v>
      </c>
      <c r="C2051" s="39">
        <f>IF(ISBLANK(B2052), "", GSPC[[#This Row],[Adj Close]]/B2052-1)</f>
        <v>1.1365031097822387E-2</v>
      </c>
      <c r="P2051" s="40">
        <v>30732</v>
      </c>
      <c r="Q2051" s="38">
        <v>0.15233099999999999</v>
      </c>
      <c r="R2051" s="39">
        <f>IF(ISBLANK(Q2052),"",Long4[[#This Row],[Adj Close]]/Q2052-1)</f>
        <v>0.19354535411231</v>
      </c>
      <c r="AE2051" s="32">
        <v>30732</v>
      </c>
      <c r="AF2051" s="47">
        <v>0.585565</v>
      </c>
      <c r="AG2051" s="36">
        <f>IF(ISBLANK(AF2052),"",Short0[[#This Row],[Adj Close]]/AF2052-1)</f>
        <v>-8.3333072426651222E-2</v>
      </c>
      <c r="AN2051" s="40">
        <v>30732</v>
      </c>
      <c r="AO2051" s="42">
        <v>2.4724469999999998</v>
      </c>
      <c r="AP2051" s="39">
        <f>IF(ISBLANK(AO2052),"",Short3[[#This Row],[Adj Close]]/AO2052-1)</f>
        <v>4.9382516933725418E-2</v>
      </c>
    </row>
    <row r="2052" spans="1:42" x14ac:dyDescent="0.25">
      <c r="A2052" s="40">
        <v>30725</v>
      </c>
      <c r="B2052" s="42">
        <v>155.740005</v>
      </c>
      <c r="C2052" s="39">
        <f>IF(ISBLANK(B2053), "", GSPC[[#This Row],[Adj Close]]/B2053-1)</f>
        <v>-3.5828406222103704E-3</v>
      </c>
      <c r="P2052" s="40">
        <v>30725</v>
      </c>
      <c r="Q2052" s="38">
        <v>0.12762899999999999</v>
      </c>
      <c r="R2052" s="39">
        <f>IF(ISBLANK(Q2053),"",Long4[[#This Row],[Adj Close]]/Q2053-1)</f>
        <v>-0.18420817140519541</v>
      </c>
      <c r="AE2052" s="32">
        <v>30725</v>
      </c>
      <c r="AF2052" s="47">
        <v>0.63879799999999998</v>
      </c>
      <c r="AG2052" s="36">
        <f>IF(ISBLANK(AF2053),"",Short0[[#This Row],[Adj Close]]/AF2053-1)</f>
        <v>-3.2259139635081202E-2</v>
      </c>
      <c r="AN2052" s="40">
        <v>30725</v>
      </c>
      <c r="AO2052" s="42">
        <v>2.3560970000000001</v>
      </c>
      <c r="AP2052" s="39">
        <f>IF(ISBLANK(AO2053),"",Short3[[#This Row],[Adj Close]]/AO2053-1)</f>
        <v>-8.4746072164567976E-2</v>
      </c>
    </row>
    <row r="2053" spans="1:42" x14ac:dyDescent="0.25">
      <c r="A2053" s="40">
        <v>30718</v>
      </c>
      <c r="B2053" s="42">
        <v>156.300003</v>
      </c>
      <c r="C2053" s="39">
        <f>IF(ISBLANK(B2054), "", GSPC[[#This Row],[Adj Close]]/B2054-1)</f>
        <v>-2.8649561154693526E-2</v>
      </c>
      <c r="P2053" s="40">
        <v>30718</v>
      </c>
      <c r="Q2053" s="38">
        <v>0.156448</v>
      </c>
      <c r="R2053" s="39">
        <f>IF(ISBLANK(Q2054),"",Long4[[#This Row],[Adj Close]]/Q2054-1)</f>
        <v>-0.17391120686013595</v>
      </c>
      <c r="AE2053" s="32">
        <v>30718</v>
      </c>
      <c r="AF2053" s="47">
        <v>0.66009200000000001</v>
      </c>
      <c r="AG2053" s="36">
        <f>IF(ISBLANK(AF2054),"",Short0[[#This Row],[Adj Close]]/AF2054-1)</f>
        <v>-3.1249587237758392E-2</v>
      </c>
      <c r="AN2053" s="40">
        <v>30718</v>
      </c>
      <c r="AO2053" s="42">
        <v>2.574255</v>
      </c>
      <c r="AP2053" s="39">
        <f>IF(ISBLANK(AO2054),"",Short3[[#This Row],[Adj Close]]/AO2054-1)</f>
        <v>-6.3492144335980272E-2</v>
      </c>
    </row>
    <row r="2054" spans="1:42" x14ac:dyDescent="0.25">
      <c r="A2054" s="40">
        <v>30711</v>
      </c>
      <c r="B2054" s="42">
        <v>160.91000399999999</v>
      </c>
      <c r="C2054" s="39">
        <f>IF(ISBLANK(B2055), "", GSPC[[#This Row],[Adj Close]]/B2055-1)</f>
        <v>-1.8482359174303298E-2</v>
      </c>
      <c r="P2054" s="40">
        <v>30711</v>
      </c>
      <c r="Q2054" s="38">
        <v>0.189384</v>
      </c>
      <c r="R2054" s="39">
        <f>IF(ISBLANK(Q2055),"",Long4[[#This Row],[Adj Close]]/Q2055-1)</f>
        <v>2.2216464796942947E-2</v>
      </c>
      <c r="AE2054" s="32">
        <v>30711</v>
      </c>
      <c r="AF2054" s="47">
        <v>0.68138500000000002</v>
      </c>
      <c r="AG2054" s="36">
        <f>IF(ISBLANK(AF2055),"",Short0[[#This Row],[Adj Close]]/AF2055-1)</f>
        <v>-5.8824098169542371E-2</v>
      </c>
      <c r="AN2054" s="40">
        <v>30711</v>
      </c>
      <c r="AO2054" s="42">
        <v>2.7487810000000001</v>
      </c>
      <c r="AP2054" s="39">
        <f>IF(ISBLANK(AO2055),"",Short3[[#This Row],[Adj Close]]/AO2055-1)</f>
        <v>1.6129616568113958E-2</v>
      </c>
    </row>
    <row r="2055" spans="1:42" x14ac:dyDescent="0.25">
      <c r="A2055" s="40">
        <v>30704</v>
      </c>
      <c r="B2055" s="42">
        <v>163.94000199999999</v>
      </c>
      <c r="C2055" s="39">
        <f>IF(ISBLANK(B2056), "", GSPC[[#This Row],[Adj Close]]/B2056-1)</f>
        <v>-1.3657450841693342E-2</v>
      </c>
      <c r="P2055" s="40">
        <v>30704</v>
      </c>
      <c r="Q2055" s="38">
        <v>0.18526799999999999</v>
      </c>
      <c r="R2055" s="39">
        <f>IF(ISBLANK(Q2056),"",Long4[[#This Row],[Adj Close]]/Q2056-1)</f>
        <v>-0.1509413209657019</v>
      </c>
      <c r="AE2055" s="32">
        <v>30704</v>
      </c>
      <c r="AF2055" s="47">
        <v>0.72397199999999995</v>
      </c>
      <c r="AG2055" s="36">
        <f>IF(ISBLANK(AF2056),"",Short0[[#This Row],[Adj Close]]/AF2056-1)</f>
        <v>-4.2252328647155668E-2</v>
      </c>
      <c r="AN2055" s="40">
        <v>30704</v>
      </c>
      <c r="AO2055" s="42">
        <v>2.7051479999999999</v>
      </c>
      <c r="AP2055" s="39">
        <f>IF(ISBLANK(AO2056),"",Short3[[#This Row],[Adj Close]]/AO2056-1)</f>
        <v>0.12048186782599468</v>
      </c>
    </row>
    <row r="2056" spans="1:42" x14ac:dyDescent="0.25">
      <c r="A2056" s="40">
        <v>30697</v>
      </c>
      <c r="B2056" s="42">
        <v>166.21000699999999</v>
      </c>
      <c r="C2056" s="39">
        <f>IF(ISBLANK(B2057), "", GSPC[[#This Row],[Adj Close]]/B2057-1)</f>
        <v>-4.8497005185079711E-3</v>
      </c>
      <c r="P2056" s="40">
        <v>30697</v>
      </c>
      <c r="Q2056" s="38">
        <v>0.21820400000000001</v>
      </c>
      <c r="R2056" s="39">
        <f>IF(ISBLANK(Q2057),"",Long4[[#This Row],[Adj Close]]/Q2057-1)</f>
        <v>0</v>
      </c>
      <c r="AE2056" s="32">
        <v>30697</v>
      </c>
      <c r="AF2056" s="47">
        <v>0.755911</v>
      </c>
      <c r="AG2056" s="36">
        <f>IF(ISBLANK(AF2057),"",Short0[[#This Row],[Adj Close]]/AF2057-1)</f>
        <v>-6.5789278546216745E-2</v>
      </c>
      <c r="AN2056" s="40">
        <v>30697</v>
      </c>
      <c r="AO2056" s="42">
        <v>2.414272</v>
      </c>
      <c r="AP2056" s="39">
        <f>IF(ISBLANK(AO2057),"",Short3[[#This Row],[Adj Close]]/AO2057-1)</f>
        <v>5.0633159277451156E-2</v>
      </c>
    </row>
    <row r="2057" spans="1:42" x14ac:dyDescent="0.25">
      <c r="A2057" s="40">
        <v>30690</v>
      </c>
      <c r="B2057" s="42">
        <v>167.020004</v>
      </c>
      <c r="C2057" s="39">
        <f>IF(ISBLANK(B2058), "", GSPC[[#This Row],[Adj Close]]/B2058-1)</f>
        <v>-1.3350632167714038E-2</v>
      </c>
      <c r="P2057" s="40">
        <v>30690</v>
      </c>
      <c r="Q2057" s="38">
        <v>0.21820400000000001</v>
      </c>
      <c r="R2057" s="39">
        <f>IF(ISBLANK(Q2058),"",Long4[[#This Row],[Adj Close]]/Q2058-1)</f>
        <v>-0.10169365927560459</v>
      </c>
      <c r="AE2057" s="32">
        <v>30690</v>
      </c>
      <c r="AF2057" s="47">
        <v>0.80914399999999997</v>
      </c>
      <c r="AG2057" s="36">
        <f>IF(ISBLANK(AF2058),"",Short0[[#This Row],[Adj Close]]/AF2058-1)</f>
        <v>2.7026683979584964E-2</v>
      </c>
      <c r="AN2057" s="40">
        <v>30690</v>
      </c>
      <c r="AO2057" s="42">
        <v>2.2979210000000001</v>
      </c>
      <c r="AP2057" s="39">
        <f>IF(ISBLANK(AO2058),"",Short3[[#This Row],[Adj Close]]/AO2058-1)</f>
        <v>-6.2893924881024521E-3</v>
      </c>
    </row>
    <row r="2058" spans="1:42" x14ac:dyDescent="0.25">
      <c r="A2058" s="40">
        <v>30683</v>
      </c>
      <c r="B2058" s="42">
        <v>169.279999</v>
      </c>
      <c r="C2058" s="39">
        <f>IF(ISBLANK(B2059), "", GSPC[[#This Row],[Adj Close]]/B2059-1)</f>
        <v>2.6374863182101693E-2</v>
      </c>
      <c r="P2058" s="40">
        <v>30683</v>
      </c>
      <c r="Q2058" s="38">
        <v>0.24290600000000001</v>
      </c>
      <c r="R2058" s="39">
        <f>IF(ISBLANK(Q2059),"",Long4[[#This Row],[Adj Close]]/Q2059-1)</f>
        <v>9.2591343147970795E-2</v>
      </c>
      <c r="AE2058" s="32">
        <v>30683</v>
      </c>
      <c r="AF2058" s="47">
        <v>0.78785099999999997</v>
      </c>
      <c r="AG2058" s="36">
        <f>IF(ISBLANK(AF2059),"",Short0[[#This Row],[Adj Close]]/AF2059-1)</f>
        <v>7.2463511648230838E-2</v>
      </c>
      <c r="AN2058" s="40">
        <v>30683</v>
      </c>
      <c r="AO2058" s="42">
        <v>2.312465</v>
      </c>
      <c r="AP2058" s="39">
        <f>IF(ISBLANK(AO2059),"",Short3[[#This Row],[Adj Close]]/AO2059-1)</f>
        <v>0</v>
      </c>
    </row>
    <row r="2059" spans="1:42" x14ac:dyDescent="0.25">
      <c r="A2059" s="40">
        <v>30676</v>
      </c>
      <c r="B2059" s="42">
        <v>164.929993</v>
      </c>
      <c r="C2059" s="39">
        <f>IF(ISBLANK(B2060), "", GSPC[[#This Row],[Adj Close]]/B2060-1)</f>
        <v>1.0476608194604831E-2</v>
      </c>
      <c r="P2059" s="40">
        <v>30676</v>
      </c>
      <c r="Q2059" s="38">
        <v>0.22232099999999999</v>
      </c>
      <c r="R2059" s="39">
        <f>IF(ISBLANK(Q2060),"",Long4[[#This Row],[Adj Close]]/Q2060-1)</f>
        <v>0.10203929888567242</v>
      </c>
      <c r="AE2059" s="32">
        <v>30676</v>
      </c>
      <c r="AF2059" s="47">
        <v>0.73461799999999999</v>
      </c>
      <c r="AG2059" s="36">
        <f>IF(ISBLANK(AF2060),"",Short0[[#This Row],[Adj Close]]/AF2060-1)</f>
        <v>7.2988296916884909E-3</v>
      </c>
      <c r="AN2059" s="40">
        <v>30676</v>
      </c>
      <c r="AO2059" s="42">
        <v>2.312465</v>
      </c>
      <c r="AP2059" s="39">
        <f>IF(ISBLANK(AO2060),"",Short3[[#This Row],[Adj Close]]/AO2060-1)</f>
        <v>-3.6364507673779967E-2</v>
      </c>
    </row>
    <row r="2060" spans="1:42" x14ac:dyDescent="0.25">
      <c r="A2060" s="40">
        <v>30669</v>
      </c>
      <c r="B2060" s="42">
        <v>163.220001</v>
      </c>
      <c r="C2060" s="39">
        <f>IF(ISBLANK(B2061), "", GSPC[[#This Row],[Adj Close]]/B2061-1)</f>
        <v>5.1111645120460736E-3</v>
      </c>
      <c r="P2060" s="40">
        <v>30669</v>
      </c>
      <c r="Q2060" s="38">
        <v>0.201736</v>
      </c>
      <c r="R2060" s="39">
        <f>IF(ISBLANK(Q2061),"",Long4[[#This Row],[Adj Close]]/Q2061-1)</f>
        <v>-7.5470660482851004E-2</v>
      </c>
      <c r="AE2060" s="32">
        <v>30669</v>
      </c>
      <c r="AF2060" s="47">
        <v>0.72929500000000003</v>
      </c>
      <c r="AG2060" s="36">
        <f>IF(ISBLANK(AF2061),"",Short0[[#This Row],[Adj Close]]/AF2061-1)</f>
        <v>7.0312671984267272E-2</v>
      </c>
      <c r="AN2060" s="40">
        <v>30669</v>
      </c>
      <c r="AO2060" s="42">
        <v>2.3997299999999999</v>
      </c>
      <c r="AP2060" s="39">
        <f>IF(ISBLANK(AO2061),"",Short3[[#This Row],[Adj Close]]/AO2061-1)</f>
        <v>3.773678736759245E-2</v>
      </c>
    </row>
    <row r="2061" spans="1:42" x14ac:dyDescent="0.25">
      <c r="A2061" s="40">
        <v>30662</v>
      </c>
      <c r="B2061" s="42">
        <v>162.38999899999999</v>
      </c>
      <c r="C2061" s="39">
        <f>IF(ISBLANK(B2062), "", GSPC[[#This Row],[Adj Close]]/B2062-1)</f>
        <v>-1.6295147609702743E-2</v>
      </c>
      <c r="P2061" s="40">
        <v>30662</v>
      </c>
      <c r="Q2061" s="38">
        <v>0.21820400000000001</v>
      </c>
      <c r="R2061" s="39">
        <f>IF(ISBLANK(Q2062),"",Long4[[#This Row],[Adj Close]]/Q2062-1)</f>
        <v>-1.8518268629594048E-2</v>
      </c>
      <c r="AE2061" s="32">
        <v>30662</v>
      </c>
      <c r="AF2061" s="47">
        <v>0.68138500000000002</v>
      </c>
      <c r="AG2061" s="36">
        <f>IF(ISBLANK(AF2062),"",Short0[[#This Row],[Adj Close]]/AF2062-1)</f>
        <v>-4.4774884905036005E-2</v>
      </c>
      <c r="AN2061" s="40">
        <v>30662</v>
      </c>
      <c r="AO2061" s="42">
        <v>2.312465</v>
      </c>
      <c r="AP2061" s="39">
        <f>IF(ISBLANK(AO2062),"",Short3[[#This Row],[Adj Close]]/AO2062-1)</f>
        <v>-5.3571720908912379E-2</v>
      </c>
    </row>
    <row r="2062" spans="1:42" x14ac:dyDescent="0.25">
      <c r="A2062" s="40">
        <v>30655</v>
      </c>
      <c r="B2062" s="42">
        <v>165.08000200000001</v>
      </c>
      <c r="C2062" s="39">
        <f>IF(ISBLANK(B2063), "", GSPC[[#This Row],[Adj Close]]/B2063-1)</f>
        <v>-2.1760154475819471E-3</v>
      </c>
      <c r="P2062" s="40">
        <v>30655</v>
      </c>
      <c r="Q2062" s="38">
        <v>0.22232099999999999</v>
      </c>
      <c r="R2062" s="39">
        <f>IF(ISBLANK(Q2063),"",Long4[[#This Row],[Adj Close]]/Q2063-1)</f>
        <v>-0.19403066236953637</v>
      </c>
      <c r="AE2062" s="32">
        <v>30655</v>
      </c>
      <c r="AF2062" s="47">
        <v>0.71332399999999996</v>
      </c>
      <c r="AG2062" s="36">
        <f>IF(ISBLANK(AF2063),"",Short0[[#This Row],[Adj Close]]/AF2063-1)</f>
        <v>-6.2937283410882894E-2</v>
      </c>
      <c r="AN2062" s="40">
        <v>30655</v>
      </c>
      <c r="AO2062" s="42">
        <v>2.4433600000000002</v>
      </c>
      <c r="AP2062" s="39">
        <f>IF(ISBLANK(AO2063),"",Short3[[#This Row],[Adj Close]]/AO2063-1)</f>
        <v>0.10526318170283155</v>
      </c>
    </row>
    <row r="2063" spans="1:42" x14ac:dyDescent="0.25">
      <c r="A2063" s="40">
        <v>30648</v>
      </c>
      <c r="B2063" s="42">
        <v>165.44000199999999</v>
      </c>
      <c r="C2063" s="39">
        <f>IF(ISBLANK(B2064), "", GSPC[[#This Row],[Adj Close]]/B2064-1)</f>
        <v>-1.040789013551402E-2</v>
      </c>
      <c r="P2063" s="40">
        <v>30648</v>
      </c>
      <c r="Q2063" s="38">
        <v>0.275843</v>
      </c>
      <c r="R2063" s="39">
        <f>IF(ISBLANK(Q2064),"",Long4[[#This Row],[Adj Close]]/Q2064-1)</f>
        <v>-2.898509911045255E-2</v>
      </c>
      <c r="AE2063" s="32">
        <v>30648</v>
      </c>
      <c r="AF2063" s="47">
        <v>0.76123399999999997</v>
      </c>
      <c r="AG2063" s="36">
        <f>IF(ISBLANK(AF2064),"",Short0[[#This Row],[Adj Close]]/AF2064-1)</f>
        <v>-6.5360456150517887E-2</v>
      </c>
      <c r="AN2063" s="40">
        <v>30648</v>
      </c>
      <c r="AO2063" s="42">
        <v>2.2106590000000002</v>
      </c>
      <c r="AP2063" s="39">
        <f>IF(ISBLANK(AO2064),"",Short3[[#This Row],[Adj Close]]/AO2064-1)</f>
        <v>-0.18279554390369757</v>
      </c>
    </row>
    <row r="2064" spans="1:42" x14ac:dyDescent="0.25">
      <c r="A2064" s="40">
        <v>30641</v>
      </c>
      <c r="B2064" s="42">
        <v>167.179993</v>
      </c>
      <c r="C2064" s="39">
        <f>IF(ISBLANK(B2065), "", GSPC[[#This Row],[Adj Close]]/B2065-1)</f>
        <v>1.2659743477127394E-2</v>
      </c>
      <c r="P2064" s="40">
        <v>30641</v>
      </c>
      <c r="Q2064" s="38">
        <v>0.28407700000000002</v>
      </c>
      <c r="R2064" s="39">
        <f>IF(ISBLANK(Q2065),"",Long4[[#This Row],[Adj Close]]/Q2065-1)</f>
        <v>0</v>
      </c>
      <c r="AE2064" s="32">
        <v>30641</v>
      </c>
      <c r="AF2064" s="47">
        <v>0.81446799999999997</v>
      </c>
      <c r="AG2064" s="36">
        <f>IF(ISBLANK(AF2065),"",Short0[[#This Row],[Adj Close]]/AF2065-1)</f>
        <v>1.3245486246316052E-2</v>
      </c>
      <c r="AN2064" s="40">
        <v>30641</v>
      </c>
      <c r="AO2064" s="42">
        <v>2.7051479999999999</v>
      </c>
      <c r="AP2064" s="39">
        <f>IF(ISBLANK(AO2065),"",Short3[[#This Row],[Adj Close]]/AO2065-1)</f>
        <v>3.9105488596777205E-2</v>
      </c>
    </row>
    <row r="2065" spans="1:42" x14ac:dyDescent="0.25">
      <c r="A2065" s="40">
        <v>30634</v>
      </c>
      <c r="B2065" s="42">
        <v>165.08999600000001</v>
      </c>
      <c r="C2065" s="39">
        <f>IF(ISBLANK(B2066), "", GSPC[[#This Row],[Adj Close]]/B2066-1)</f>
        <v>-7.2162911210177372E-3</v>
      </c>
      <c r="P2065" s="40">
        <v>30634</v>
      </c>
      <c r="Q2065" s="38">
        <v>0.28407700000000002</v>
      </c>
      <c r="R2065" s="39">
        <f>IF(ISBLANK(Q2066),"",Long4[[#This Row],[Adj Close]]/Q2066-1)</f>
        <v>1.4709296718448117E-2</v>
      </c>
      <c r="AE2065" s="32">
        <v>30634</v>
      </c>
      <c r="AF2065" s="47">
        <v>0.80382100000000001</v>
      </c>
      <c r="AG2065" s="36">
        <f>IF(ISBLANK(AF2066),"",Short0[[#This Row],[Adj Close]]/AF2066-1)</f>
        <v>-1.9480574927024152E-2</v>
      </c>
      <c r="AN2065" s="40">
        <v>30634</v>
      </c>
      <c r="AO2065" s="42">
        <v>2.6033430000000002</v>
      </c>
      <c r="AP2065" s="39">
        <f>IF(ISBLANK(AO2066),"",Short3[[#This Row],[Adj Close]]/AO2066-1)</f>
        <v>9.8159949144556391E-2</v>
      </c>
    </row>
    <row r="2066" spans="1:42" x14ac:dyDescent="0.25">
      <c r="A2066" s="40">
        <v>30627</v>
      </c>
      <c r="B2066" s="42">
        <v>166.28999300000001</v>
      </c>
      <c r="C2066" s="39">
        <f>IF(ISBLANK(B2067), "", GSPC[[#This Row],[Adj Close]]/B2067-1)</f>
        <v>2.3701003155614409E-2</v>
      </c>
      <c r="P2066" s="40">
        <v>30627</v>
      </c>
      <c r="Q2066" s="38">
        <v>0.27995900000000001</v>
      </c>
      <c r="R2066" s="39">
        <f>IF(ISBLANK(Q2067),"",Long4[[#This Row],[Adj Close]]/Q2067-1)</f>
        <v>3.0298904043043251E-2</v>
      </c>
      <c r="AE2066" s="32">
        <v>30627</v>
      </c>
      <c r="AF2066" s="47">
        <v>0.81979100000000005</v>
      </c>
      <c r="AG2066" s="36">
        <f>IF(ISBLANK(AF2067),"",Short0[[#This Row],[Adj Close]]/AF2067-1)</f>
        <v>6.5355544969232238E-3</v>
      </c>
      <c r="AN2066" s="40">
        <v>30627</v>
      </c>
      <c r="AO2066" s="42">
        <v>2.370641</v>
      </c>
      <c r="AP2066" s="39">
        <f>IF(ISBLANK(AO2067),"",Short3[[#This Row],[Adj Close]]/AO2067-1)</f>
        <v>5.1613146489581929E-2</v>
      </c>
    </row>
    <row r="2067" spans="1:42" x14ac:dyDescent="0.25">
      <c r="A2067" s="40">
        <v>30620</v>
      </c>
      <c r="B2067" s="42">
        <v>162.44000199999999</v>
      </c>
      <c r="C2067" s="39">
        <f>IF(ISBLANK(B2068), "", GSPC[[#This Row],[Adj Close]]/B2068-1)</f>
        <v>-5.6925569471921733E-3</v>
      </c>
      <c r="P2067" s="40">
        <v>30620</v>
      </c>
      <c r="Q2067" s="38">
        <v>0.27172600000000002</v>
      </c>
      <c r="R2067" s="39">
        <f>IF(ISBLANK(Q2068),"",Long4[[#This Row],[Adj Close]]/Q2068-1)</f>
        <v>0.10000283374422647</v>
      </c>
      <c r="AE2067" s="32">
        <v>30620</v>
      </c>
      <c r="AF2067" s="47">
        <v>0.81446799999999997</v>
      </c>
      <c r="AG2067" s="36">
        <f>IF(ISBLANK(AF2068),"",Short0[[#This Row],[Adj Close]]/AF2068-1)</f>
        <v>0.16793885467229752</v>
      </c>
      <c r="AN2067" s="40">
        <v>30620</v>
      </c>
      <c r="AO2067" s="42">
        <v>2.2542900000000001</v>
      </c>
      <c r="AP2067" s="39">
        <f>IF(ISBLANK(AO2068),"",Short3[[#This Row],[Adj Close]]/AO2068-1)</f>
        <v>2.6489960680565527E-2</v>
      </c>
    </row>
    <row r="2068" spans="1:42" x14ac:dyDescent="0.25">
      <c r="A2068" s="40">
        <v>30613</v>
      </c>
      <c r="B2068" s="42">
        <v>163.36999499999999</v>
      </c>
      <c r="C2068" s="39">
        <f>IF(ISBLANK(B2069), "", GSPC[[#This Row],[Adj Close]]/B2069-1)</f>
        <v>-1.5546863794158483E-2</v>
      </c>
      <c r="P2068" s="40">
        <v>30613</v>
      </c>
      <c r="Q2068" s="38">
        <v>0.24702299999999999</v>
      </c>
      <c r="R2068" s="39">
        <f>IF(ISBLANK(Q2069),"",Long4[[#This Row],[Adj Close]]/Q2069-1)</f>
        <v>-0.10447972216079437</v>
      </c>
      <c r="AE2068" s="32">
        <v>30613</v>
      </c>
      <c r="AF2068" s="47">
        <v>0.69735499999999995</v>
      </c>
      <c r="AG2068" s="36">
        <f>IF(ISBLANK(AF2069),"",Short0[[#This Row],[Adj Close]]/AF2069-1)</f>
        <v>-0.11486435886988788</v>
      </c>
      <c r="AN2068" s="40">
        <v>30613</v>
      </c>
      <c r="AO2068" s="42">
        <v>2.1961149999999998</v>
      </c>
      <c r="AP2068" s="39">
        <f>IF(ISBLANK(AO2069),"",Short3[[#This Row],[Adj Close]]/AO2069-1)</f>
        <v>2.7210292519765478E-2</v>
      </c>
    </row>
    <row r="2069" spans="1:42" x14ac:dyDescent="0.25">
      <c r="A2069" s="40">
        <v>30606</v>
      </c>
      <c r="B2069" s="42">
        <v>165.949997</v>
      </c>
      <c r="C2069" s="39">
        <f>IF(ISBLANK(B2070), "", GSPC[[#This Row],[Adj Close]]/B2070-1)</f>
        <v>-2.301898020123061E-2</v>
      </c>
      <c r="P2069" s="40">
        <v>30606</v>
      </c>
      <c r="Q2069" s="38">
        <v>0.275843</v>
      </c>
      <c r="R2069" s="39">
        <f>IF(ISBLANK(Q2070),"",Long4[[#This Row],[Adj Close]]/Q2070-1)</f>
        <v>-0.18292466187595902</v>
      </c>
      <c r="AE2069" s="32">
        <v>30606</v>
      </c>
      <c r="AF2069" s="47">
        <v>0.78785099999999997</v>
      </c>
      <c r="AG2069" s="36">
        <f>IF(ISBLANK(AF2070),"",Short0[[#This Row],[Adj Close]]/AF2070-1)</f>
        <v>-6.9182947231122616E-2</v>
      </c>
      <c r="AN2069" s="40">
        <v>30606</v>
      </c>
      <c r="AO2069" s="42">
        <v>2.1379410000000001</v>
      </c>
      <c r="AP2069" s="39">
        <f>IF(ISBLANK(AO2070),"",Short3[[#This Row],[Adj Close]]/AO2070-1)</f>
        <v>-3.2894263656221945E-2</v>
      </c>
    </row>
    <row r="2070" spans="1:42" x14ac:dyDescent="0.25">
      <c r="A2070" s="40">
        <v>30599</v>
      </c>
      <c r="B2070" s="42">
        <v>169.86000100000001</v>
      </c>
      <c r="C2070" s="39">
        <f>IF(ISBLANK(B2071), "", GSPC[[#This Row],[Adj Close]]/B2071-1)</f>
        <v>-5.5035244934977801E-3</v>
      </c>
      <c r="P2070" s="40">
        <v>30599</v>
      </c>
      <c r="Q2070" s="38">
        <v>0.33759800000000001</v>
      </c>
      <c r="R2070" s="39">
        <f>IF(ISBLANK(Q2071),"",Long4[[#This Row],[Adj Close]]/Q2071-1)</f>
        <v>-4.6513795411602943E-2</v>
      </c>
      <c r="AE2070" s="32">
        <v>30599</v>
      </c>
      <c r="AF2070" s="47">
        <v>0.84640800000000005</v>
      </c>
      <c r="AG2070" s="36">
        <f>IF(ISBLANK(AF2071),"",Short0[[#This Row],[Adj Close]]/AF2071-1)</f>
        <v>-6.2484590187030786E-3</v>
      </c>
      <c r="AN2070" s="40">
        <v>30599</v>
      </c>
      <c r="AO2070" s="42">
        <v>2.2106590000000002</v>
      </c>
      <c r="AP2070" s="39">
        <f>IF(ISBLANK(AO2071),"",Short3[[#This Row],[Adj Close]]/AO2071-1)</f>
        <v>0.13432861093864656</v>
      </c>
    </row>
    <row r="2071" spans="1:42" x14ac:dyDescent="0.25">
      <c r="A2071" s="40">
        <v>30592</v>
      </c>
      <c r="B2071" s="42">
        <v>170.800003</v>
      </c>
      <c r="C2071" s="39">
        <f>IF(ISBLANK(B2072), "", GSPC[[#This Row],[Adj Close]]/B2072-1)</f>
        <v>2.848194014949379E-2</v>
      </c>
      <c r="P2071" s="40">
        <v>30592</v>
      </c>
      <c r="Q2071" s="38">
        <v>0.35406700000000002</v>
      </c>
      <c r="R2071" s="39">
        <f>IF(ISBLANK(Q2072),"",Long4[[#This Row],[Adj Close]]/Q2072-1)</f>
        <v>-3.3707405203892815E-2</v>
      </c>
      <c r="AE2071" s="32">
        <v>30592</v>
      </c>
      <c r="AF2071" s="47">
        <v>0.85172999999999999</v>
      </c>
      <c r="AG2071" s="36">
        <f>IF(ISBLANK(AF2072),"",Short0[[#This Row],[Adj Close]]/AF2072-1)</f>
        <v>6.2877477528566761E-3</v>
      </c>
      <c r="AN2071" s="40">
        <v>30592</v>
      </c>
      <c r="AO2071" s="42">
        <v>1.9488700000000001</v>
      </c>
      <c r="AP2071" s="39">
        <f>IF(ISBLANK(AO2072),"",Short3[[#This Row],[Adj Close]]/AO2072-1)</f>
        <v>-1.4706573796524514E-2</v>
      </c>
    </row>
    <row r="2072" spans="1:42" x14ac:dyDescent="0.25">
      <c r="A2072" s="40">
        <v>30585</v>
      </c>
      <c r="B2072" s="42">
        <v>166.070007</v>
      </c>
      <c r="C2072" s="39">
        <f>IF(ISBLANK(B2073), "", GSPC[[#This Row],[Adj Close]]/B2073-1)</f>
        <v>-2.0293717783426257E-2</v>
      </c>
      <c r="P2072" s="40">
        <v>30585</v>
      </c>
      <c r="Q2072" s="38">
        <v>0.36641800000000002</v>
      </c>
      <c r="R2072" s="39">
        <f>IF(ISBLANK(Q2073),"",Long4[[#This Row],[Adj Close]]/Q2073-1)</f>
        <v>-0.13592072745109129</v>
      </c>
      <c r="AE2072" s="32">
        <v>30585</v>
      </c>
      <c r="AF2072" s="47">
        <v>0.84640800000000005</v>
      </c>
      <c r="AG2072" s="36">
        <f>IF(ISBLANK(AF2073),"",Short0[[#This Row],[Adj Close]]/AF2073-1)</f>
        <v>-6.2484590187030786E-3</v>
      </c>
      <c r="AN2072" s="40">
        <v>30585</v>
      </c>
      <c r="AO2072" s="42">
        <v>1.977959</v>
      </c>
      <c r="AP2072" s="39">
        <f>IF(ISBLANK(AO2073),"",Short3[[#This Row],[Adj Close]]/AO2073-1)</f>
        <v>0.23636423870450329</v>
      </c>
    </row>
    <row r="2073" spans="1:42" x14ac:dyDescent="0.25">
      <c r="A2073" s="40">
        <v>30578</v>
      </c>
      <c r="B2073" s="42">
        <v>169.509995</v>
      </c>
      <c r="C2073" s="39">
        <f>IF(ISBLANK(B2074), "", GSPC[[#This Row],[Adj Close]]/B2074-1)</f>
        <v>1.9608992481203069E-2</v>
      </c>
      <c r="P2073" s="40">
        <v>30578</v>
      </c>
      <c r="Q2073" s="38">
        <v>0.42405599999999999</v>
      </c>
      <c r="R2073" s="39">
        <f>IF(ISBLANK(Q2074),"",Long4[[#This Row],[Adj Close]]/Q2074-1)</f>
        <v>0.11956363905177025</v>
      </c>
      <c r="AE2073" s="32">
        <v>30578</v>
      </c>
      <c r="AF2073" s="47">
        <v>0.85172999999999999</v>
      </c>
      <c r="AG2073" s="36">
        <f>IF(ISBLANK(AF2074),"",Short0[[#This Row],[Adj Close]]/AF2074-1)</f>
        <v>1.9107137088234527E-2</v>
      </c>
      <c r="AN2073" s="40">
        <v>30578</v>
      </c>
      <c r="AO2073" s="42">
        <v>1.5998190000000001</v>
      </c>
      <c r="AP2073" s="39">
        <f>IF(ISBLANK(AO2074),"",Short3[[#This Row],[Adj Close]]/AO2074-1)</f>
        <v>-1.7857976018289534E-2</v>
      </c>
    </row>
    <row r="2074" spans="1:42" x14ac:dyDescent="0.25">
      <c r="A2074" s="40">
        <v>30571</v>
      </c>
      <c r="B2074" s="42">
        <v>166.25</v>
      </c>
      <c r="C2074" s="39">
        <f>IF(ISBLANK(B2075), "", GSPC[[#This Row],[Adj Close]]/B2075-1)</f>
        <v>-4.0138869400178079E-3</v>
      </c>
      <c r="P2074" s="40">
        <v>30571</v>
      </c>
      <c r="Q2074" s="38">
        <v>0.37876900000000002</v>
      </c>
      <c r="R2074" s="39">
        <f>IF(ISBLANK(Q2075),"",Long4[[#This Row],[Adj Close]]/Q2075-1)</f>
        <v>-5.1545746380404212E-2</v>
      </c>
      <c r="AE2074" s="32">
        <v>30571</v>
      </c>
      <c r="AF2074" s="47">
        <v>0.83576099999999998</v>
      </c>
      <c r="AG2074" s="36">
        <f>IF(ISBLANK(AF2075),"",Short0[[#This Row],[Adj Close]]/AF2075-1)</f>
        <v>-5.4217010629521667E-2</v>
      </c>
      <c r="AN2074" s="40">
        <v>30571</v>
      </c>
      <c r="AO2074" s="42">
        <v>1.628908</v>
      </c>
      <c r="AP2074" s="39">
        <f>IF(ISBLANK(AO2075),"",Short3[[#This Row],[Adj Close]]/AO2075-1)</f>
        <v>-4.2734419901905629E-2</v>
      </c>
    </row>
    <row r="2075" spans="1:42" x14ac:dyDescent="0.25">
      <c r="A2075" s="40">
        <v>30564</v>
      </c>
      <c r="B2075" s="42">
        <v>166.91999799999999</v>
      </c>
      <c r="C2075" s="39">
        <f>IF(ISBLANK(B2076), "", GSPC[[#This Row],[Adj Close]]/B2076-1)</f>
        <v>1.1636351515151411E-2</v>
      </c>
      <c r="P2075" s="40">
        <v>30564</v>
      </c>
      <c r="Q2075" s="38">
        <v>0.39935399999999999</v>
      </c>
      <c r="R2075" s="39">
        <f>IF(ISBLANK(Q2076),"",Long4[[#This Row],[Adj Close]]/Q2076-1)</f>
        <v>-4.9019024191608862E-2</v>
      </c>
      <c r="AE2075" s="32">
        <v>30564</v>
      </c>
      <c r="AF2075" s="47">
        <v>0.88367099999999998</v>
      </c>
      <c r="AG2075" s="36">
        <f>IF(ISBLANK(AF2076),"",Short0[[#This Row],[Adj Close]]/AF2076-1)</f>
        <v>0.17730499288557766</v>
      </c>
      <c r="AN2075" s="40">
        <v>30564</v>
      </c>
      <c r="AO2075" s="42">
        <v>1.7016260000000001</v>
      </c>
      <c r="AP2075" s="39">
        <f>IF(ISBLANK(AO2076),"",Short3[[#This Row],[Adj Close]]/AO2076-1)</f>
        <v>-8.4741071537826063E-3</v>
      </c>
    </row>
    <row r="2076" spans="1:42" x14ac:dyDescent="0.25">
      <c r="A2076" s="40">
        <v>30557</v>
      </c>
      <c r="B2076" s="42">
        <v>165</v>
      </c>
      <c r="C2076" s="39">
        <f>IF(ISBLANK(B2077), "", GSPC[[#This Row],[Adj Close]]/B2077-1)</f>
        <v>1.7639083616868723E-2</v>
      </c>
      <c r="P2076" s="40">
        <v>30557</v>
      </c>
      <c r="Q2076" s="38">
        <v>0.41993900000000001</v>
      </c>
      <c r="R2076" s="39">
        <f>IF(ISBLANK(Q2077),"",Long4[[#This Row],[Adj Close]]/Q2077-1)</f>
        <v>-9.7086233893636242E-3</v>
      </c>
      <c r="AE2076" s="32">
        <v>30557</v>
      </c>
      <c r="AF2076" s="47">
        <v>0.75058800000000003</v>
      </c>
      <c r="AG2076" s="36">
        <f>IF(ISBLANK(AF2077),"",Short0[[#This Row],[Adj Close]]/AF2077-1)</f>
        <v>-7.0418342900155917E-3</v>
      </c>
      <c r="AN2076" s="40">
        <v>30557</v>
      </c>
      <c r="AO2076" s="42">
        <v>1.7161690000000001</v>
      </c>
      <c r="AP2076" s="39">
        <f>IF(ISBLANK(AO2077),"",Short3[[#This Row],[Adj Close]]/AO2077-1)</f>
        <v>-1.6666886309580797E-2</v>
      </c>
    </row>
    <row r="2077" spans="1:42" x14ac:dyDescent="0.25">
      <c r="A2077" s="40">
        <v>30550</v>
      </c>
      <c r="B2077" s="42">
        <v>162.13999899999999</v>
      </c>
      <c r="C2077" s="39">
        <f>IF(ISBLANK(B2078), "", GSPC[[#This Row],[Adj Close]]/B2078-1)</f>
        <v>-1.1220862573993573E-2</v>
      </c>
      <c r="P2077" s="40">
        <v>30550</v>
      </c>
      <c r="Q2077" s="38">
        <v>0.42405599999999999</v>
      </c>
      <c r="R2077" s="39">
        <f>IF(ISBLANK(Q2078),"",Long4[[#This Row],[Adj Close]]/Q2078-1)</f>
        <v>0.15730122428483306</v>
      </c>
      <c r="AE2077" s="32">
        <v>30550</v>
      </c>
      <c r="AF2077" s="47">
        <v>0.755911</v>
      </c>
      <c r="AG2077" s="36">
        <f>IF(ISBLANK(AF2078),"",Short0[[#This Row],[Adj Close]]/AF2078-1)</f>
        <v>-6.5789278546216745E-2</v>
      </c>
      <c r="AN2077" s="40">
        <v>30550</v>
      </c>
      <c r="AO2077" s="42">
        <v>1.7452570000000001</v>
      </c>
      <c r="AP2077" s="39">
        <f>IF(ISBLANK(AO2078),"",Short3[[#This Row],[Adj Close]]/AO2078-1)</f>
        <v>1.6949379693957933E-2</v>
      </c>
    </row>
    <row r="2078" spans="1:42" x14ac:dyDescent="0.25">
      <c r="A2078" s="40">
        <v>30543</v>
      </c>
      <c r="B2078" s="42">
        <v>163.979996</v>
      </c>
      <c r="C2078" s="39">
        <f>IF(ISBLANK(B2079), "", GSPC[[#This Row],[Adj Close]]/B2079-1)</f>
        <v>1.1223433368933611E-2</v>
      </c>
      <c r="P2078" s="40">
        <v>30543</v>
      </c>
      <c r="Q2078" s="38">
        <v>0.36641800000000002</v>
      </c>
      <c r="R2078" s="39">
        <f>IF(ISBLANK(Q2079),"",Long4[[#This Row],[Adj Close]]/Q2079-1)</f>
        <v>-0.13592072745109129</v>
      </c>
      <c r="AE2078" s="32">
        <v>30543</v>
      </c>
      <c r="AF2078" s="47">
        <v>0.80914399999999997</v>
      </c>
      <c r="AG2078" s="36">
        <f>IF(ISBLANK(AF2079),"",Short0[[#This Row],[Adj Close]]/AF2079-1)</f>
        <v>1.3333800878400304E-2</v>
      </c>
      <c r="AN2078" s="40">
        <v>30543</v>
      </c>
      <c r="AO2078" s="42">
        <v>1.7161690000000001</v>
      </c>
      <c r="AP2078" s="39">
        <f>IF(ISBLANK(AO2079),"",Short3[[#This Row],[Adj Close]]/AO2079-1)</f>
        <v>-6.3491838283804891E-2</v>
      </c>
    </row>
    <row r="2079" spans="1:42" x14ac:dyDescent="0.25">
      <c r="A2079" s="40">
        <v>30536</v>
      </c>
      <c r="B2079" s="42">
        <v>162.16000399999999</v>
      </c>
      <c r="C2079" s="39">
        <f>IF(ISBLANK(B2080), "", GSPC[[#This Row],[Adj Close]]/B2080-1)</f>
        <v>2.5967539694338182E-3</v>
      </c>
      <c r="P2079" s="40">
        <v>30536</v>
      </c>
      <c r="Q2079" s="38">
        <v>0.42405599999999999</v>
      </c>
      <c r="R2079" s="39">
        <f>IF(ISBLANK(Q2080),"",Long4[[#This Row],[Adj Close]]/Q2080-1)</f>
        <v>-8.0358265923532457E-2</v>
      </c>
      <c r="AE2079" s="32">
        <v>30536</v>
      </c>
      <c r="AF2079" s="47">
        <v>0.79849700000000001</v>
      </c>
      <c r="AG2079" s="36">
        <f>IF(ISBLANK(AF2080),"",Short0[[#This Row],[Adj Close]]/AF2080-1)</f>
        <v>-6.6233651521918624E-3</v>
      </c>
      <c r="AN2079" s="40">
        <v>30536</v>
      </c>
      <c r="AO2079" s="42">
        <v>1.832519</v>
      </c>
      <c r="AP2079" s="39">
        <f>IF(ISBLANK(AO2080),"",Short3[[#This Row],[Adj Close]]/AO2080-1)</f>
        <v>4.1321125899390854E-2</v>
      </c>
    </row>
    <row r="2080" spans="1:42" x14ac:dyDescent="0.25">
      <c r="A2080" s="40">
        <v>30529</v>
      </c>
      <c r="B2080" s="42">
        <v>161.740005</v>
      </c>
      <c r="C2080" s="39">
        <f>IF(ISBLANK(B2081), "", GSPC[[#This Row],[Adj Close]]/B2081-1)</f>
        <v>-5.0442483396192506E-3</v>
      </c>
      <c r="P2080" s="40">
        <v>30529</v>
      </c>
      <c r="Q2080" s="38">
        <v>0.46111000000000002</v>
      </c>
      <c r="R2080" s="39">
        <f>IF(ISBLANK(Q2081),"",Long4[[#This Row],[Adj Close]]/Q2081-1)</f>
        <v>-0.15151503999440608</v>
      </c>
      <c r="AE2080" s="32">
        <v>30529</v>
      </c>
      <c r="AF2080" s="47">
        <v>0.80382100000000001</v>
      </c>
      <c r="AG2080" s="36">
        <f>IF(ISBLANK(AF2081),"",Short0[[#This Row],[Adj Close]]/AF2081-1)</f>
        <v>-5.0314978119299525E-2</v>
      </c>
      <c r="AN2080" s="40">
        <v>30529</v>
      </c>
      <c r="AO2080" s="42">
        <v>1.7598020000000001</v>
      </c>
      <c r="AP2080" s="39">
        <f>IF(ISBLANK(AO2081),"",Short3[[#This Row],[Adj Close]]/AO2081-1)</f>
        <v>-0.1037034962043174</v>
      </c>
    </row>
    <row r="2081" spans="1:42" x14ac:dyDescent="0.25">
      <c r="A2081" s="40">
        <v>30522</v>
      </c>
      <c r="B2081" s="42">
        <v>162.55999800000001</v>
      </c>
      <c r="C2081" s="39">
        <f>IF(ISBLANK(B2082), "", GSPC[[#This Row],[Adj Close]]/B2082-1)</f>
        <v>-3.7480022721771644E-2</v>
      </c>
      <c r="P2081" s="40">
        <v>30522</v>
      </c>
      <c r="Q2081" s="38">
        <v>0.54345100000000002</v>
      </c>
      <c r="R2081" s="39">
        <f>IF(ISBLANK(Q2082),"",Long4[[#This Row],[Adj Close]]/Q2082-1)</f>
        <v>-0.11409410195927561</v>
      </c>
      <c r="AE2081" s="32">
        <v>30522</v>
      </c>
      <c r="AF2081" s="47">
        <v>0.84640800000000005</v>
      </c>
      <c r="AG2081" s="36">
        <f>IF(ISBLANK(AF2082),"",Short0[[#This Row],[Adj Close]]/AF2082-1)</f>
        <v>-0.10674054139623235</v>
      </c>
      <c r="AN2081" s="40">
        <v>30522</v>
      </c>
      <c r="AO2081" s="42">
        <v>1.9634149999999999</v>
      </c>
      <c r="AP2081" s="39">
        <f>IF(ISBLANK(AO2082),"",Short3[[#This Row],[Adj Close]]/AO2082-1)</f>
        <v>0.11570222104532202</v>
      </c>
    </row>
    <row r="2082" spans="1:42" x14ac:dyDescent="0.25">
      <c r="A2082" s="40">
        <v>30515</v>
      </c>
      <c r="B2082" s="42">
        <v>168.88999899999999</v>
      </c>
      <c r="C2082" s="39">
        <f>IF(ISBLANK(B2083), "", GSPC[[#This Row],[Adj Close]]/B2083-1)</f>
        <v>2.7999307298040899E-2</v>
      </c>
      <c r="P2082" s="40">
        <v>30515</v>
      </c>
      <c r="Q2082" s="38">
        <v>0.61344100000000001</v>
      </c>
      <c r="R2082" s="39">
        <f>IF(ISBLANK(Q2083),"",Long4[[#This Row],[Adj Close]]/Q2083-1)</f>
        <v>0.27350237494187213</v>
      </c>
      <c r="AE2082" s="32">
        <v>30515</v>
      </c>
      <c r="AF2082" s="47">
        <v>0.94755</v>
      </c>
      <c r="AG2082" s="36">
        <f>IF(ISBLANK(AF2083),"",Short0[[#This Row],[Adj Close]]/AF2083-1)</f>
        <v>-1.6574642975755616E-2</v>
      </c>
      <c r="AN2082" s="40">
        <v>30515</v>
      </c>
      <c r="AO2082" s="42">
        <v>1.7598020000000001</v>
      </c>
      <c r="AP2082" s="39">
        <f>IF(ISBLANK(AO2083),"",Short3[[#This Row],[Adj Close]]/AO2083-1)</f>
        <v>-6.9229605636871971E-2</v>
      </c>
    </row>
    <row r="2083" spans="1:42" x14ac:dyDescent="0.25">
      <c r="A2083" s="40">
        <v>30508</v>
      </c>
      <c r="B2083" s="42">
        <v>164.28999300000001</v>
      </c>
      <c r="C2083" s="39">
        <f>IF(ISBLANK(B2084), "", GSPC[[#This Row],[Adj Close]]/B2084-1)</f>
        <v>-1.6698641169515915E-2</v>
      </c>
      <c r="P2083" s="40">
        <v>30508</v>
      </c>
      <c r="Q2083" s="38">
        <v>0.48169600000000001</v>
      </c>
      <c r="R2083" s="39">
        <f>IF(ISBLANK(Q2084),"",Long4[[#This Row],[Adj Close]]/Q2084-1)</f>
        <v>6.3637728649784897E-2</v>
      </c>
      <c r="AE2083" s="32">
        <v>30508</v>
      </c>
      <c r="AF2083" s="47">
        <v>0.96352000000000004</v>
      </c>
      <c r="AG2083" s="36">
        <f>IF(ISBLANK(AF2084),"",Short0[[#This Row],[Adj Close]]/AF2084-1)</f>
        <v>-4.7369519027990914E-2</v>
      </c>
      <c r="AN2083" s="40">
        <v>30508</v>
      </c>
      <c r="AO2083" s="42">
        <v>1.8906940000000001</v>
      </c>
      <c r="AP2083" s="39">
        <f>IF(ISBLANK(AO2084),"",Short3[[#This Row],[Adj Close]]/AO2084-1)</f>
        <v>-7.6342128205436621E-3</v>
      </c>
    </row>
    <row r="2084" spans="1:42" x14ac:dyDescent="0.25">
      <c r="A2084" s="40">
        <v>30501</v>
      </c>
      <c r="B2084" s="42">
        <v>167.08000200000001</v>
      </c>
      <c r="C2084" s="39">
        <f>IF(ISBLANK(B2085), "", GSPC[[#This Row],[Adj Close]]/B2085-1)</f>
        <v>-9.2504566487811024E-3</v>
      </c>
      <c r="P2084" s="40">
        <v>30501</v>
      </c>
      <c r="Q2084" s="38">
        <v>0.452876</v>
      </c>
      <c r="R2084" s="39">
        <f>IF(ISBLANK(Q2085),"",Long4[[#This Row],[Adj Close]]/Q2085-1)</f>
        <v>0.10000121446181121</v>
      </c>
      <c r="AE2084" s="32">
        <v>30501</v>
      </c>
      <c r="AF2084" s="47">
        <v>1.011431</v>
      </c>
      <c r="AG2084" s="36">
        <f>IF(ISBLANK(AF2085),"",Short0[[#This Row],[Adj Close]]/AF2085-1)</f>
        <v>-4.0403522903330824E-2</v>
      </c>
      <c r="AN2084" s="40">
        <v>30501</v>
      </c>
      <c r="AO2084" s="42">
        <v>1.9052389999999999</v>
      </c>
      <c r="AP2084" s="39">
        <f>IF(ISBLANK(AO2085),"",Short3[[#This Row],[Adj Close]]/AO2085-1)</f>
        <v>7.6929423798879348E-3</v>
      </c>
    </row>
    <row r="2085" spans="1:42" x14ac:dyDescent="0.25">
      <c r="A2085" s="40">
        <v>30494</v>
      </c>
      <c r="B2085" s="42">
        <v>168.63999899999999</v>
      </c>
      <c r="C2085" s="39">
        <f>IF(ISBLANK(B2086), "", GSPC[[#This Row],[Adj Close]]/B2086-1)</f>
        <v>-1.0386743491890282E-2</v>
      </c>
      <c r="P2085" s="40">
        <v>30494</v>
      </c>
      <c r="Q2085" s="38">
        <v>0.41170499999999999</v>
      </c>
      <c r="R2085" s="39">
        <f>IF(ISBLANK(Q2086),"",Long4[[#This Row],[Adj Close]]/Q2086-1)</f>
        <v>-4.7620699945175815E-2</v>
      </c>
      <c r="AE2085" s="32">
        <v>30494</v>
      </c>
      <c r="AF2085" s="47">
        <v>1.054017</v>
      </c>
      <c r="AG2085" s="36">
        <f>IF(ISBLANK(AF2086),"",Short0[[#This Row],[Adj Close]]/AF2086-1)</f>
        <v>-0.12389387151204845</v>
      </c>
      <c r="AN2085" s="40">
        <v>30494</v>
      </c>
      <c r="AO2085" s="42">
        <v>1.8906940000000001</v>
      </c>
      <c r="AP2085" s="39">
        <f>IF(ISBLANK(AO2086),"",Short3[[#This Row],[Adj Close]]/AO2086-1)</f>
        <v>-0.40909127845087478</v>
      </c>
    </row>
    <row r="2086" spans="1:42" x14ac:dyDescent="0.25">
      <c r="A2086" s="40">
        <v>30487</v>
      </c>
      <c r="B2086" s="42">
        <v>170.41000399999999</v>
      </c>
      <c r="C2086" s="39">
        <f>IF(ISBLANK(B2087), "", GSPC[[#This Row],[Adj Close]]/B2087-1)</f>
        <v>7.5681367123472398E-3</v>
      </c>
      <c r="P2086" s="40">
        <v>30487</v>
      </c>
      <c r="Q2086" s="38">
        <v>0.43229099999999998</v>
      </c>
      <c r="R2086" s="39">
        <f>IF(ISBLANK(Q2087),"",Long4[[#This Row],[Adj Close]]/Q2087-1)</f>
        <v>0.31250227711589607</v>
      </c>
      <c r="AE2086" s="32">
        <v>30487</v>
      </c>
      <c r="AF2086" s="47">
        <v>1.2030700000000001</v>
      </c>
      <c r="AG2086" s="36">
        <f>IF(ISBLANK(AF2087),"",Short0[[#This Row],[Adj Close]]/AF2087-1)</f>
        <v>-3.4188384121792703E-2</v>
      </c>
      <c r="AN2086" s="40">
        <v>30487</v>
      </c>
      <c r="AO2086" s="42">
        <v>3.1996380000000002</v>
      </c>
      <c r="AP2086" s="39">
        <f>IF(ISBLANK(AO2087),"",Short3[[#This Row],[Adj Close]]/AO2087-1)</f>
        <v>-6.7796624983720855E-2</v>
      </c>
    </row>
    <row r="2087" spans="1:42" x14ac:dyDescent="0.25">
      <c r="A2087" s="40">
        <v>30480</v>
      </c>
      <c r="B2087" s="42">
        <v>169.13000500000001</v>
      </c>
      <c r="C2087" s="39">
        <f>IF(ISBLANK(B2088), "", GSPC[[#This Row],[Adj Close]]/B2088-1)</f>
        <v>3.9648464946762108E-2</v>
      </c>
      <c r="P2087" s="40">
        <v>30480</v>
      </c>
      <c r="Q2087" s="38">
        <v>0.32936399999999999</v>
      </c>
      <c r="R2087" s="39">
        <f>IF(ISBLANK(Q2088),"",Long4[[#This Row],[Adj Close]]/Q2088-1)</f>
        <v>2.5640706256033319E-2</v>
      </c>
      <c r="AE2087" s="32">
        <v>30480</v>
      </c>
      <c r="AF2087" s="47">
        <v>1.245657</v>
      </c>
      <c r="AG2087" s="36">
        <f>IF(ISBLANK(AF2088),"",Short0[[#This Row],[Adj Close]]/AF2088-1)</f>
        <v>6.8493326940050947E-2</v>
      </c>
      <c r="AN2087" s="40">
        <v>30480</v>
      </c>
      <c r="AO2087" s="42">
        <v>3.4323389999999998</v>
      </c>
      <c r="AP2087" s="39">
        <f>IF(ISBLANK(AO2088),"",Short3[[#This Row],[Adj Close]]/AO2088-1)</f>
        <v>-8.4028976505342579E-3</v>
      </c>
    </row>
    <row r="2088" spans="1:42" x14ac:dyDescent="0.25">
      <c r="A2088" s="40">
        <v>30473</v>
      </c>
      <c r="B2088" s="42">
        <v>162.679993</v>
      </c>
      <c r="C2088" s="39">
        <f>IF(ISBLANK(B2089), "", GSPC[[#This Row],[Adj Close]]/B2089-1)</f>
        <v>-1.0582684716977098E-2</v>
      </c>
      <c r="P2088" s="40">
        <v>30473</v>
      </c>
      <c r="Q2088" s="38">
        <v>0.32113000000000003</v>
      </c>
      <c r="R2088" s="39">
        <f>IF(ISBLANK(Q2089),"",Long4[[#This Row],[Adj Close]]/Q2089-1)</f>
        <v>-1.2658072172840873E-2</v>
      </c>
      <c r="AE2088" s="32">
        <v>30473</v>
      </c>
      <c r="AF2088" s="47">
        <v>1.165807</v>
      </c>
      <c r="AG2088" s="36">
        <f>IF(ISBLANK(AF2089),"",Short0[[#This Row],[Adj Close]]/AF2089-1)</f>
        <v>-3.0973260076304854E-2</v>
      </c>
      <c r="AN2088" s="40">
        <v>30473</v>
      </c>
      <c r="AO2088" s="42">
        <v>3.4614250000000002</v>
      </c>
      <c r="AP2088" s="39">
        <f>IF(ISBLANK(AO2089),"",Short3[[#This Row],[Adj Close]]/AO2089-1)</f>
        <v>5.3097143204843489E-2</v>
      </c>
    </row>
    <row r="2089" spans="1:42" x14ac:dyDescent="0.25">
      <c r="A2089" s="40">
        <v>30466</v>
      </c>
      <c r="B2089" s="42">
        <v>164.41999799999999</v>
      </c>
      <c r="C2089" s="39">
        <f>IF(ISBLANK(B2090), "", GSPC[[#This Row],[Adj Close]]/B2090-1)</f>
        <v>-2.4327495012210765E-4</v>
      </c>
      <c r="P2089" s="40">
        <v>30466</v>
      </c>
      <c r="Q2089" s="38">
        <v>0.32524700000000001</v>
      </c>
      <c r="R2089" s="39">
        <f>IF(ISBLANK(Q2090),"",Long4[[#This Row],[Adj Close]]/Q2090-1)</f>
        <v>-8.1397023727147744E-2</v>
      </c>
      <c r="AE2089" s="32">
        <v>30466</v>
      </c>
      <c r="AF2089" s="47">
        <v>1.2030700000000001</v>
      </c>
      <c r="AG2089" s="36">
        <f>IF(ISBLANK(AF2090),"",Short0[[#This Row],[Adj Close]]/AF2090-1)</f>
        <v>-1.3100472502952987E-2</v>
      </c>
      <c r="AN2089" s="40">
        <v>30466</v>
      </c>
      <c r="AO2089" s="42">
        <v>3.2869000000000002</v>
      </c>
      <c r="AP2089" s="39">
        <f>IF(ISBLANK(AO2090),"",Short3[[#This Row],[Adj Close]]/AO2090-1)</f>
        <v>0.10243905711257506</v>
      </c>
    </row>
    <row r="2090" spans="1:42" x14ac:dyDescent="0.25">
      <c r="A2090" s="40">
        <v>30459</v>
      </c>
      <c r="B2090" s="42">
        <v>164.46000699999999</v>
      </c>
      <c r="C2090" s="39">
        <f>IF(ISBLANK(B2091), "", GSPC[[#This Row],[Adj Close]]/B2091-1)</f>
        <v>1.4308671606689805E-2</v>
      </c>
      <c r="P2090" s="40">
        <v>30459</v>
      </c>
      <c r="Q2090" s="38">
        <v>0.35406700000000002</v>
      </c>
      <c r="R2090" s="39">
        <f>IF(ISBLANK(Q2091),"",Long4[[#This Row],[Adj Close]]/Q2091-1)</f>
        <v>8.8609579796278037E-2</v>
      </c>
      <c r="AE2090" s="32">
        <v>30459</v>
      </c>
      <c r="AF2090" s="47">
        <v>1.2190399999999999</v>
      </c>
      <c r="AG2090" s="36">
        <f>IF(ISBLANK(AF2091),"",Short0[[#This Row],[Adj Close]]/AF2091-1)</f>
        <v>2.2321776752041833E-2</v>
      </c>
      <c r="AN2090" s="40">
        <v>30459</v>
      </c>
      <c r="AO2090" s="42">
        <v>2.9814799999999999</v>
      </c>
      <c r="AP2090" s="39">
        <f>IF(ISBLANK(AO2091),"",Short3[[#This Row],[Adj Close]]/AO2091-1)</f>
        <v>-9.292038090602095E-2</v>
      </c>
    </row>
    <row r="2091" spans="1:42" x14ac:dyDescent="0.25">
      <c r="A2091" s="40">
        <v>30452</v>
      </c>
      <c r="B2091" s="42">
        <v>162.13999899999999</v>
      </c>
      <c r="C2091" s="39">
        <f>IF(ISBLANK(B2092), "", GSPC[[#This Row],[Adj Close]]/B2092-1)</f>
        <v>-1.6797070722283203E-2</v>
      </c>
      <c r="P2091" s="40">
        <v>30452</v>
      </c>
      <c r="Q2091" s="38">
        <v>0.32524700000000001</v>
      </c>
      <c r="R2091" s="39">
        <f>IF(ISBLANK(Q2092),"",Long4[[#This Row],[Adj Close]]/Q2092-1)</f>
        <v>8.21906869187643E-2</v>
      </c>
      <c r="AE2091" s="32">
        <v>30452</v>
      </c>
      <c r="AF2091" s="47">
        <v>1.192423</v>
      </c>
      <c r="AG2091" s="36">
        <f>IF(ISBLANK(AF2092),"",Short0[[#This Row],[Adj Close]]/AF2092-1)</f>
        <v>-1.3215899132153264E-2</v>
      </c>
      <c r="AN2091" s="40">
        <v>30452</v>
      </c>
      <c r="AO2091" s="42">
        <v>3.2869000000000002</v>
      </c>
      <c r="AP2091" s="39">
        <f>IF(ISBLANK(AO2092),"",Short3[[#This Row],[Adj Close]]/AO2092-1)</f>
        <v>0.19576641427600094</v>
      </c>
    </row>
    <row r="2092" spans="1:42" x14ac:dyDescent="0.25">
      <c r="A2092" s="40">
        <v>30445</v>
      </c>
      <c r="B2092" s="42">
        <v>164.91000399999999</v>
      </c>
      <c r="C2092" s="39">
        <f>IF(ISBLANK(B2093), "", GSPC[[#This Row],[Adj Close]]/B2093-1)</f>
        <v>-7.1643706021300435E-3</v>
      </c>
      <c r="P2092" s="40">
        <v>30445</v>
      </c>
      <c r="Q2092" s="38">
        <v>0.30054500000000001</v>
      </c>
      <c r="R2092" s="39">
        <f>IF(ISBLANK(Q2093),"",Long4[[#This Row],[Adj Close]]/Q2093-1)</f>
        <v>-2.6666321220031208E-2</v>
      </c>
      <c r="AE2092" s="32">
        <v>30445</v>
      </c>
      <c r="AF2092" s="47">
        <v>1.2083930000000001</v>
      </c>
      <c r="AG2092" s="36">
        <f>IF(ISBLANK(AF2093),"",Short0[[#This Row],[Adj Close]]/AF2093-1)</f>
        <v>0.1349993988713809</v>
      </c>
      <c r="AN2092" s="40">
        <v>30445</v>
      </c>
      <c r="AO2092" s="42">
        <v>2.7487810000000001</v>
      </c>
      <c r="AP2092" s="39">
        <f>IF(ISBLANK(AO2093),"",Short3[[#This Row],[Adj Close]]/AO2093-1)</f>
        <v>0.12500040927247724</v>
      </c>
    </row>
    <row r="2093" spans="1:42" x14ac:dyDescent="0.25">
      <c r="A2093" s="40">
        <v>30438</v>
      </c>
      <c r="B2093" s="42">
        <v>166.10000600000001</v>
      </c>
      <c r="C2093" s="39">
        <f>IF(ISBLANK(B2094), "", GSPC[[#This Row],[Adj Close]]/B2094-1)</f>
        <v>1.015637700598826E-2</v>
      </c>
      <c r="P2093" s="40">
        <v>30438</v>
      </c>
      <c r="Q2093" s="38">
        <v>0.30877900000000003</v>
      </c>
      <c r="R2093" s="39">
        <f>IF(ISBLANK(Q2094),"",Long4[[#This Row],[Adj Close]]/Q2094-1)</f>
        <v>2.7396895639588248E-2</v>
      </c>
      <c r="AE2093" s="32">
        <v>30438</v>
      </c>
      <c r="AF2093" s="47">
        <v>1.0646640000000001</v>
      </c>
      <c r="AG2093" s="36">
        <f>IF(ISBLANK(AF2094),"",Short0[[#This Row],[Adj Close]]/AF2094-1)</f>
        <v>-4.9748267969610405E-3</v>
      </c>
      <c r="AN2093" s="40">
        <v>30438</v>
      </c>
      <c r="AO2093" s="42">
        <v>2.4433600000000002</v>
      </c>
      <c r="AP2093" s="39">
        <f>IF(ISBLANK(AO2094),"",Short3[[#This Row],[Adj Close]]/AO2094-1)</f>
        <v>7.6922737880894765E-2</v>
      </c>
    </row>
    <row r="2094" spans="1:42" x14ac:dyDescent="0.25">
      <c r="A2094" s="40">
        <v>30431</v>
      </c>
      <c r="B2094" s="42">
        <v>164.429993</v>
      </c>
      <c r="C2094" s="39">
        <f>IF(ISBLANK(B2095), "", GSPC[[#This Row],[Adj Close]]/B2095-1)</f>
        <v>2.4996852325107177E-2</v>
      </c>
      <c r="P2094" s="40">
        <v>30431</v>
      </c>
      <c r="Q2094" s="38">
        <v>0.30054500000000001</v>
      </c>
      <c r="R2094" s="39">
        <f>IF(ISBLANK(Q2095),"",Long4[[#This Row],[Adj Close]]/Q2095-1)</f>
        <v>0</v>
      </c>
      <c r="AE2094" s="32">
        <v>30431</v>
      </c>
      <c r="AF2094" s="47">
        <v>1.069987</v>
      </c>
      <c r="AG2094" s="36">
        <f>IF(ISBLANK(AF2095),"",Short0[[#This Row],[Adj Close]]/AF2095-1)</f>
        <v>-4.9511257673360287E-3</v>
      </c>
      <c r="AN2094" s="40">
        <v>30431</v>
      </c>
      <c r="AO2094" s="42">
        <v>2.2688350000000002</v>
      </c>
      <c r="AP2094" s="39">
        <f>IF(ISBLANK(AO2095),"",Short3[[#This Row],[Adj Close]]/AO2095-1)</f>
        <v>-6.3686373297094923E-3</v>
      </c>
    </row>
    <row r="2095" spans="1:42" x14ac:dyDescent="0.25">
      <c r="A2095" s="40">
        <v>30424</v>
      </c>
      <c r="B2095" s="42">
        <v>160.41999799999999</v>
      </c>
      <c r="C2095" s="39">
        <f>IF(ISBLANK(B2096), "", GSPC[[#This Row],[Adj Close]]/B2096-1)</f>
        <v>1.0519672440944872E-2</v>
      </c>
      <c r="P2095" s="40">
        <v>30424</v>
      </c>
      <c r="Q2095" s="38">
        <v>0.30054500000000001</v>
      </c>
      <c r="R2095" s="39">
        <f>IF(ISBLANK(Q2096),"",Long4[[#This Row],[Adj Close]]/Q2096-1)</f>
        <v>-2.6666321220031208E-2</v>
      </c>
      <c r="AE2095" s="32">
        <v>30424</v>
      </c>
      <c r="AF2095" s="47">
        <v>1.0753109999999999</v>
      </c>
      <c r="AG2095" s="36">
        <f>IF(ISBLANK(AF2096),"",Short0[[#This Row],[Adj Close]]/AF2096-1)</f>
        <v>0</v>
      </c>
      <c r="AN2095" s="40">
        <v>30424</v>
      </c>
      <c r="AO2095" s="42">
        <v>2.2833770000000002</v>
      </c>
      <c r="AP2095" s="39">
        <f>IF(ISBLANK(AO2096),"",Short3[[#This Row],[Adj Close]]/AO2096-1)</f>
        <v>1.2902953923408234E-2</v>
      </c>
    </row>
    <row r="2096" spans="1:42" x14ac:dyDescent="0.25">
      <c r="A2096" s="40">
        <v>30417</v>
      </c>
      <c r="B2096" s="42">
        <v>158.75</v>
      </c>
      <c r="C2096" s="39">
        <f>IF(ISBLANK(B2097), "", GSPC[[#This Row],[Adj Close]]/B2097-1)</f>
        <v>3.8599893807004459E-2</v>
      </c>
      <c r="P2096" s="40">
        <v>30417</v>
      </c>
      <c r="Q2096" s="38">
        <v>0.30877900000000003</v>
      </c>
      <c r="R2096" s="39">
        <f>IF(ISBLANK(Q2097),"",Long4[[#This Row],[Adj Close]]/Q2097-1)</f>
        <v>8.6955297331357428E-2</v>
      </c>
      <c r="AE2096" s="32">
        <v>30417</v>
      </c>
      <c r="AF2096" s="47">
        <v>1.0753109999999999</v>
      </c>
      <c r="AG2096" s="36">
        <f>IF(ISBLANK(AF2097),"",Short0[[#This Row],[Adj Close]]/AF2097-1)</f>
        <v>7.4468616604582039E-2</v>
      </c>
      <c r="AN2096" s="40">
        <v>30417</v>
      </c>
      <c r="AO2096" s="42">
        <v>2.2542900000000001</v>
      </c>
      <c r="AP2096" s="39">
        <f>IF(ISBLANK(AO2097),"",Short3[[#This Row],[Adj Close]]/AO2097-1)</f>
        <v>2.6489960680565527E-2</v>
      </c>
    </row>
    <row r="2097" spans="1:42" x14ac:dyDescent="0.25">
      <c r="A2097" s="40">
        <v>30410</v>
      </c>
      <c r="B2097" s="42">
        <v>152.85000600000001</v>
      </c>
      <c r="C2097" s="39">
        <f>IF(ISBLANK(B2098), "", GSPC[[#This Row],[Adj Close]]/B2098-1)</f>
        <v>-7.1914876416012685E-4</v>
      </c>
      <c r="P2097" s="40">
        <v>30410</v>
      </c>
      <c r="Q2097" s="38">
        <v>0.28407700000000002</v>
      </c>
      <c r="R2097" s="39">
        <f>IF(ISBLANK(Q2098),"",Long4[[#This Row],[Adj Close]]/Q2098-1)</f>
        <v>4.5453876331304377E-2</v>
      </c>
      <c r="AE2097" s="32">
        <v>30410</v>
      </c>
      <c r="AF2097" s="47">
        <v>1.0007839999999999</v>
      </c>
      <c r="AG2097" s="36">
        <f>IF(ISBLANK(AF2098),"",Short0[[#This Row],[Adj Close]]/AF2098-1)</f>
        <v>-5.0504878004814069E-2</v>
      </c>
      <c r="AN2097" s="40">
        <v>30410</v>
      </c>
      <c r="AO2097" s="42">
        <v>2.1961149999999998</v>
      </c>
      <c r="AP2097" s="39">
        <f>IF(ISBLANK(AO2098),"",Short3[[#This Row],[Adj Close]]/AO2098-1)</f>
        <v>-3.8216203456547193E-2</v>
      </c>
    </row>
    <row r="2098" spans="1:42" x14ac:dyDescent="0.25">
      <c r="A2098" s="40">
        <v>30403</v>
      </c>
      <c r="B2098" s="42">
        <v>152.96000699999999</v>
      </c>
      <c r="C2098" s="39">
        <f>IF(ISBLANK(B2099), "", GSPC[[#This Row],[Adj Close]]/B2099-1)</f>
        <v>1.8995808200639175E-3</v>
      </c>
      <c r="P2098" s="40">
        <v>30403</v>
      </c>
      <c r="Q2098" s="38">
        <v>0.27172600000000002</v>
      </c>
      <c r="R2098" s="39">
        <f>IF(ISBLANK(Q2099),"",Long4[[#This Row],[Adj Close]]/Q2099-1)</f>
        <v>-8.3332208833173604E-2</v>
      </c>
      <c r="AE2098" s="32">
        <v>30403</v>
      </c>
      <c r="AF2098" s="47">
        <v>1.054017</v>
      </c>
      <c r="AG2098" s="36">
        <f>IF(ISBLANK(AF2099),"",Short0[[#This Row],[Adj Close]]/AF2099-1)</f>
        <v>-4.8076766764506784E-2</v>
      </c>
      <c r="AN2098" s="40">
        <v>30403</v>
      </c>
      <c r="AO2098" s="42">
        <v>2.2833770000000002</v>
      </c>
      <c r="AP2098" s="39">
        <f>IF(ISBLANK(AO2099),"",Short3[[#This Row],[Adj Close]]/AO2099-1)</f>
        <v>-6.3291993066776353E-3</v>
      </c>
    </row>
    <row r="2099" spans="1:42" x14ac:dyDescent="0.25">
      <c r="A2099" s="40">
        <v>30396</v>
      </c>
      <c r="B2099" s="42">
        <v>152.66999799999999</v>
      </c>
      <c r="C2099" s="39">
        <f>IF(ISBLANK(B2100), "", GSPC[[#This Row],[Adj Close]]/B2100-1)</f>
        <v>1.8479013414770318E-2</v>
      </c>
      <c r="P2099" s="40">
        <v>30396</v>
      </c>
      <c r="Q2099" s="38">
        <v>0.29642800000000002</v>
      </c>
      <c r="R2099" s="39">
        <f>IF(ISBLANK(Q2100),"",Long4[[#This Row],[Adj Close]]/Q2100-1)</f>
        <v>-7.6922118768100178E-2</v>
      </c>
      <c r="AE2099" s="32">
        <v>30396</v>
      </c>
      <c r="AF2099" s="47">
        <v>1.1072500000000001</v>
      </c>
      <c r="AG2099" s="36">
        <f>IF(ISBLANK(AF2100),"",Short0[[#This Row],[Adj Close]]/AF2100-1)</f>
        <v>-1.88676904646079E-2</v>
      </c>
      <c r="AN2099" s="40">
        <v>30396</v>
      </c>
      <c r="AO2099" s="42">
        <v>2.2979210000000001</v>
      </c>
      <c r="AP2099" s="39">
        <f>IF(ISBLANK(AO2100),"",Short3[[#This Row],[Adj Close]]/AO2100-1)</f>
        <v>-2.4691682897605705E-2</v>
      </c>
    </row>
    <row r="2100" spans="1:42" x14ac:dyDescent="0.25">
      <c r="A2100" s="40">
        <v>30389</v>
      </c>
      <c r="B2100" s="42">
        <v>149.89999399999999</v>
      </c>
      <c r="C2100" s="39">
        <f>IF(ISBLANK(B2101), "", GSPC[[#This Row],[Adj Close]]/B2101-1)</f>
        <v>-8.8601623624648962E-3</v>
      </c>
      <c r="P2100" s="40">
        <v>30389</v>
      </c>
      <c r="Q2100" s="38">
        <v>0.32113000000000003</v>
      </c>
      <c r="R2100" s="39">
        <f>IF(ISBLANK(Q2101),"",Long4[[#This Row],[Adj Close]]/Q2101-1)</f>
        <v>1.2986849119752231E-2</v>
      </c>
      <c r="AE2100" s="32">
        <v>30389</v>
      </c>
      <c r="AF2100" s="47">
        <v>1.1285430000000001</v>
      </c>
      <c r="AG2100" s="36">
        <f>IF(ISBLANK(AF2101),"",Short0[[#This Row],[Adj Close]]/AF2101-1)</f>
        <v>9.2782776424291669E-2</v>
      </c>
      <c r="AN2100" s="40">
        <v>30389</v>
      </c>
      <c r="AO2100" s="42">
        <v>2.3560970000000001</v>
      </c>
      <c r="AP2100" s="39">
        <f>IF(ISBLANK(AO2101),"",Short3[[#This Row],[Adj Close]]/AO2101-1)</f>
        <v>9.459443136394996E-2</v>
      </c>
    </row>
    <row r="2101" spans="1:42" x14ac:dyDescent="0.25">
      <c r="A2101" s="40">
        <v>30382</v>
      </c>
      <c r="B2101" s="42">
        <v>151.240005</v>
      </c>
      <c r="C2101" s="39">
        <f>IF(ISBLANK(B2102), "", GSPC[[#This Row],[Adj Close]]/B2102-1)</f>
        <v>-1.5813060660025524E-2</v>
      </c>
      <c r="P2101" s="40">
        <v>30382</v>
      </c>
      <c r="Q2101" s="38">
        <v>0.31701299999999999</v>
      </c>
      <c r="R2101" s="39">
        <f>IF(ISBLANK(Q2102),"",Long4[[#This Row],[Adj Close]]/Q2102-1)</f>
        <v>-7.2291025295859845E-2</v>
      </c>
      <c r="AE2101" s="32">
        <v>30382</v>
      </c>
      <c r="AF2101" s="47">
        <v>1.032724</v>
      </c>
      <c r="AG2101" s="36">
        <f>IF(ISBLANK(AF2102),"",Short0[[#This Row],[Adj Close]]/AF2102-1)</f>
        <v>1.5706847477364283E-2</v>
      </c>
      <c r="AN2101" s="40">
        <v>30382</v>
      </c>
      <c r="AO2101" s="42">
        <v>2.1524839999999998</v>
      </c>
      <c r="AP2101" s="39">
        <f>IF(ISBLANK(AO2102),"",Short3[[#This Row],[Adj Close]]/AO2102-1)</f>
        <v>-6.3290687538866797E-2</v>
      </c>
    </row>
    <row r="2102" spans="1:42" x14ac:dyDescent="0.25">
      <c r="A2102" s="40">
        <v>30375</v>
      </c>
      <c r="B2102" s="42">
        <v>153.66999799999999</v>
      </c>
      <c r="C2102" s="39">
        <f>IF(ISBLANK(B2103), "", GSPC[[#This Row],[Adj Close]]/B2103-1)</f>
        <v>2.6245444562393194E-2</v>
      </c>
      <c r="P2102" s="40">
        <v>30375</v>
      </c>
      <c r="Q2102" s="38">
        <v>0.34171600000000002</v>
      </c>
      <c r="R2102" s="39">
        <f>IF(ISBLANK(Q2103),"",Long4[[#This Row],[Adj Close]]/Q2103-1)</f>
        <v>0.12162330714037206</v>
      </c>
      <c r="AE2102" s="32">
        <v>30375</v>
      </c>
      <c r="AF2102" s="47">
        <v>1.0167539999999999</v>
      </c>
      <c r="AG2102" s="36">
        <f>IF(ISBLANK(AF2103),"",Short0[[#This Row],[Adj Close]]/AF2103-1)</f>
        <v>-2.0512558679905646E-2</v>
      </c>
      <c r="AN2102" s="40">
        <v>30375</v>
      </c>
      <c r="AO2102" s="42">
        <v>2.2979210000000001</v>
      </c>
      <c r="AP2102" s="39">
        <f>IF(ISBLANK(AO2103),"",Short3[[#This Row],[Adj Close]]/AO2103-1)</f>
        <v>3.9473297328986412E-2</v>
      </c>
    </row>
    <row r="2103" spans="1:42" x14ac:dyDescent="0.25">
      <c r="A2103" s="40">
        <v>30368</v>
      </c>
      <c r="B2103" s="42">
        <v>149.740005</v>
      </c>
      <c r="C2103" s="39">
        <f>IF(ISBLANK(B2104), "", GSPC[[#This Row],[Adj Close]]/B2104-1)</f>
        <v>1.1756790540540463E-2</v>
      </c>
      <c r="P2103" s="40">
        <v>30368</v>
      </c>
      <c r="Q2103" s="38">
        <v>0.30466199999999999</v>
      </c>
      <c r="R2103" s="39">
        <f>IF(ISBLANK(Q2104),"",Long4[[#This Row],[Adj Close]]/Q2104-1)</f>
        <v>-0.11904624210599357</v>
      </c>
      <c r="AE2103" s="32">
        <v>30368</v>
      </c>
      <c r="AF2103" s="47">
        <v>1.0380469999999999</v>
      </c>
      <c r="AG2103" s="36">
        <f>IF(ISBLANK(AF2104),"",Short0[[#This Row],[Adj Close]]/AF2104-1)</f>
        <v>-5.101737638613324E-3</v>
      </c>
      <c r="AN2103" s="40">
        <v>30368</v>
      </c>
      <c r="AO2103" s="42">
        <v>2.2106590000000002</v>
      </c>
      <c r="AP2103" s="39">
        <f>IF(ISBLANK(AO2104),"",Short3[[#This Row],[Adj Close]]/AO2104-1)</f>
        <v>-2.5641353381801624E-2</v>
      </c>
    </row>
    <row r="2104" spans="1:42" x14ac:dyDescent="0.25">
      <c r="A2104" s="40">
        <v>30361</v>
      </c>
      <c r="B2104" s="42">
        <v>148</v>
      </c>
      <c r="C2104" s="39">
        <f>IF(ISBLANK(B2105), "", GSPC[[#This Row],[Adj Close]]/B2105-1)</f>
        <v>2.3705114407253092E-3</v>
      </c>
      <c r="P2104" s="40">
        <v>30361</v>
      </c>
      <c r="Q2104" s="38">
        <v>0.34583199999999997</v>
      </c>
      <c r="R2104" s="39">
        <f>IF(ISBLANK(Q2105),"",Long4[[#This Row],[Adj Close]]/Q2105-1)</f>
        <v>-3.4485069126482526E-2</v>
      </c>
      <c r="AE2104" s="32">
        <v>30361</v>
      </c>
      <c r="AF2104" s="47">
        <v>1.0433699999999999</v>
      </c>
      <c r="AG2104" s="36">
        <f>IF(ISBLANK(AF2105),"",Short0[[#This Row],[Adj Close]]/AF2105-1)</f>
        <v>5.3763267103441148E-2</v>
      </c>
      <c r="AN2104" s="40">
        <v>30361</v>
      </c>
      <c r="AO2104" s="42">
        <v>2.2688350000000002</v>
      </c>
      <c r="AP2104" s="39">
        <f>IF(ISBLANK(AO2105),"",Short3[[#This Row],[Adj Close]]/AO2105-1)</f>
        <v>6.4521423596786143E-3</v>
      </c>
    </row>
    <row r="2105" spans="1:42" x14ac:dyDescent="0.25">
      <c r="A2105" s="40">
        <v>30354</v>
      </c>
      <c r="B2105" s="42">
        <v>147.64999399999999</v>
      </c>
      <c r="C2105" s="39">
        <f>IF(ISBLANK(B2106), "", GSPC[[#This Row],[Adj Close]]/B2106-1)</f>
        <v>1.0332523678202588E-2</v>
      </c>
      <c r="P2105" s="40">
        <v>30354</v>
      </c>
      <c r="Q2105" s="38">
        <v>0.358184</v>
      </c>
      <c r="R2105" s="39">
        <f>IF(ISBLANK(Q2106),"",Long4[[#This Row],[Adj Close]]/Q2106-1)</f>
        <v>0.19178159676587536</v>
      </c>
      <c r="AE2105" s="32">
        <v>30354</v>
      </c>
      <c r="AF2105" s="47">
        <v>0.99013700000000004</v>
      </c>
      <c r="AG2105" s="36">
        <f>IF(ISBLANK(AF2106),"",Short0[[#This Row],[Adj Close]]/AF2106-1)</f>
        <v>0</v>
      </c>
      <c r="AN2105" s="40">
        <v>30354</v>
      </c>
      <c r="AO2105" s="42">
        <v>2.2542900000000001</v>
      </c>
      <c r="AP2105" s="39">
        <f>IF(ISBLANK(AO2106),"",Short3[[#This Row],[Adj Close]]/AO2106-1)</f>
        <v>6.4931440917210814E-3</v>
      </c>
    </row>
    <row r="2106" spans="1:42" x14ac:dyDescent="0.25">
      <c r="A2106" s="40">
        <v>30347</v>
      </c>
      <c r="B2106" s="42">
        <v>146.13999899999999</v>
      </c>
      <c r="C2106" s="39">
        <f>IF(ISBLANK(B2107), "", GSPC[[#This Row],[Adj Close]]/B2107-1)</f>
        <v>1.1279524298647869E-2</v>
      </c>
      <c r="P2106" s="40">
        <v>30347</v>
      </c>
      <c r="Q2106" s="38">
        <v>0.30054500000000001</v>
      </c>
      <c r="R2106" s="39">
        <f>IF(ISBLANK(Q2107),"",Long4[[#This Row],[Adj Close]]/Q2107-1)</f>
        <v>0</v>
      </c>
      <c r="AE2106" s="32">
        <v>30347</v>
      </c>
      <c r="AF2106" s="47">
        <v>0.99013700000000004</v>
      </c>
      <c r="AG2106" s="36">
        <f>IF(ISBLANK(AF2107),"",Short0[[#This Row],[Adj Close]]/AF2107-1)</f>
        <v>-5.5837122971165054E-2</v>
      </c>
      <c r="AN2106" s="40">
        <v>30347</v>
      </c>
      <c r="AO2106" s="42">
        <v>2.2397469999999999</v>
      </c>
      <c r="AP2106" s="39">
        <f>IF(ISBLANK(AO2107),"",Short3[[#This Row],[Adj Close]]/AO2107-1)</f>
        <v>0</v>
      </c>
    </row>
    <row r="2107" spans="1:42" x14ac:dyDescent="0.25">
      <c r="A2107" s="40">
        <v>30340</v>
      </c>
      <c r="B2107" s="42">
        <v>144.509995</v>
      </c>
      <c r="C2107" s="39">
        <f>IF(ISBLANK(B2108), "", GSPC[[#This Row],[Adj Close]]/B2108-1)</f>
        <v>4.5880359573986507E-3</v>
      </c>
      <c r="P2107" s="40">
        <v>30340</v>
      </c>
      <c r="Q2107" s="38">
        <v>0.30054500000000001</v>
      </c>
      <c r="R2107" s="39">
        <f>IF(ISBLANK(Q2108),"",Long4[[#This Row],[Adj Close]]/Q2108-1)</f>
        <v>7.3532195785811494E-2</v>
      </c>
      <c r="AE2107" s="32">
        <v>30340</v>
      </c>
      <c r="AF2107" s="47">
        <v>1.0486930000000001</v>
      </c>
      <c r="AG2107" s="36">
        <f>IF(ISBLANK(AF2108),"",Short0[[#This Row],[Adj Close]]/AF2108-1)</f>
        <v>5.101737638613546E-3</v>
      </c>
      <c r="AN2107" s="40">
        <v>30340</v>
      </c>
      <c r="AO2107" s="42">
        <v>2.2397469999999999</v>
      </c>
      <c r="AP2107" s="39">
        <f>IF(ISBLANK(AO2108),"",Short3[[#This Row],[Adj Close]]/AO2108-1)</f>
        <v>0</v>
      </c>
    </row>
    <row r="2108" spans="1:42" x14ac:dyDescent="0.25">
      <c r="A2108" s="40">
        <v>30333</v>
      </c>
      <c r="B2108" s="42">
        <v>143.85000600000001</v>
      </c>
      <c r="C2108" s="39">
        <f>IF(ISBLANK(B2109), "", GSPC[[#This Row],[Adj Close]]/B2109-1)</f>
        <v>-1.9092997712635285E-2</v>
      </c>
      <c r="P2108" s="40">
        <v>30333</v>
      </c>
      <c r="Q2108" s="38">
        <v>0.27995900000000001</v>
      </c>
      <c r="R2108" s="39">
        <f>IF(ISBLANK(Q2109),"",Long4[[#This Row],[Adj Close]]/Q2109-1)</f>
        <v>1.4921531450861503E-2</v>
      </c>
      <c r="AE2108" s="32">
        <v>30333</v>
      </c>
      <c r="AF2108" s="47">
        <v>1.0433699999999999</v>
      </c>
      <c r="AG2108" s="36">
        <f>IF(ISBLANK(AF2109),"",Short0[[#This Row],[Adj Close]]/AF2109-1)</f>
        <v>-9.2592334906891227E-2</v>
      </c>
      <c r="AN2108" s="40">
        <v>30333</v>
      </c>
      <c r="AO2108" s="42">
        <v>2.2397469999999999</v>
      </c>
      <c r="AP2108" s="39">
        <f>IF(ISBLANK(AO2109),"",Short3[[#This Row],[Adj Close]]/AO2109-1)</f>
        <v>-3.7500053717001713E-2</v>
      </c>
    </row>
    <row r="2109" spans="1:42" x14ac:dyDescent="0.25">
      <c r="A2109" s="40">
        <v>30326</v>
      </c>
      <c r="B2109" s="42">
        <v>146.64999399999999</v>
      </c>
      <c r="C2109" s="39">
        <f>IF(ISBLANK(B2110), "", GSPC[[#This Row],[Adj Close]]/B2110-1)</f>
        <v>1.0125368996263706E-2</v>
      </c>
      <c r="P2109" s="40">
        <v>30326</v>
      </c>
      <c r="Q2109" s="38">
        <v>0.275843</v>
      </c>
      <c r="R2109" s="39">
        <f>IF(ISBLANK(Q2110),"",Long4[[#This Row],[Adj Close]]/Q2110-1)</f>
        <v>0</v>
      </c>
      <c r="AE2109" s="32">
        <v>30326</v>
      </c>
      <c r="AF2109" s="47">
        <v>1.1498360000000001</v>
      </c>
      <c r="AG2109" s="36">
        <f>IF(ISBLANK(AF2110),"",Short0[[#This Row],[Adj Close]]/AF2110-1)</f>
        <v>6.9305531144013388E-2</v>
      </c>
      <c r="AN2109" s="40">
        <v>30326</v>
      </c>
      <c r="AO2109" s="42">
        <v>2.32701</v>
      </c>
      <c r="AP2109" s="39">
        <f>IF(ISBLANK(AO2110),"",Short3[[#This Row],[Adj Close]]/AO2110-1)</f>
        <v>-2.4389732616016291E-2</v>
      </c>
    </row>
    <row r="2110" spans="1:42" x14ac:dyDescent="0.25">
      <c r="A2110" s="40">
        <v>30319</v>
      </c>
      <c r="B2110" s="42">
        <v>145.179993</v>
      </c>
      <c r="C2110" s="39">
        <f>IF(ISBLANK(B2111), "", GSPC[[#This Row],[Adj Close]]/B2111-1)</f>
        <v>3.2280958705069418E-2</v>
      </c>
      <c r="P2110" s="40">
        <v>30319</v>
      </c>
      <c r="Q2110" s="38">
        <v>0.275843</v>
      </c>
      <c r="R2110" s="39">
        <f>IF(ISBLANK(Q2111),"",Long4[[#This Row],[Adj Close]]/Q2111-1)</f>
        <v>0.116669298000591</v>
      </c>
      <c r="AE2110" s="32">
        <v>30319</v>
      </c>
      <c r="AF2110" s="47">
        <v>1.0753109999999999</v>
      </c>
      <c r="AG2110" s="36">
        <f>IF(ISBLANK(AF2111),"",Short0[[#This Row],[Adj Close]]/AF2111-1)</f>
        <v>-8.1817560817330381E-2</v>
      </c>
      <c r="AN2110" s="40">
        <v>30319</v>
      </c>
      <c r="AO2110" s="42">
        <v>2.3851840000000002</v>
      </c>
      <c r="AP2110" s="39">
        <f>IF(ISBLANK(AO2111),"",Short3[[#This Row],[Adj Close]]/AO2111-1)</f>
        <v>0.13888774823211469</v>
      </c>
    </row>
    <row r="2111" spans="1:42" x14ac:dyDescent="0.25">
      <c r="A2111" s="40">
        <v>30312</v>
      </c>
      <c r="B2111" s="42">
        <v>140.63999899999999</v>
      </c>
      <c r="C2111" s="39">
        <f>IF(ISBLANK(B2112), "", GSPC[[#This Row],[Adj Close]]/B2112-1)</f>
        <v>6.5845834054925056E-3</v>
      </c>
      <c r="P2111" s="40">
        <v>30312</v>
      </c>
      <c r="Q2111" s="38">
        <v>0.24702299999999999</v>
      </c>
      <c r="R2111" s="39">
        <f>IF(ISBLANK(Q2112),"",Long4[[#This Row],[Adj Close]]/Q2112-1)</f>
        <v>-9.0911432840434903E-2</v>
      </c>
      <c r="AE2111" s="32">
        <v>30312</v>
      </c>
      <c r="AF2111" s="47">
        <v>1.17113</v>
      </c>
      <c r="AG2111" s="36">
        <f>IF(ISBLANK(AF2112),"",Short0[[#This Row],[Adj Close]]/AF2112-1)</f>
        <v>6.2800836352284284E-2</v>
      </c>
      <c r="AN2111" s="40">
        <v>30312</v>
      </c>
      <c r="AO2111" s="42">
        <v>2.0943100000000001</v>
      </c>
      <c r="AP2111" s="39">
        <f>IF(ISBLANK(AO2112),"",Short3[[#This Row],[Adj Close]]/AO2112-1)</f>
        <v>-7.0966911976719893E-2</v>
      </c>
    </row>
    <row r="2112" spans="1:42" x14ac:dyDescent="0.25">
      <c r="A2112" s="40">
        <v>30305</v>
      </c>
      <c r="B2112" s="42">
        <v>139.720001</v>
      </c>
      <c r="C2112" s="39">
        <f>IF(ISBLANK(B2113), "", GSPC[[#This Row],[Adj Close]]/B2113-1)</f>
        <v>1.6219331725240593E-2</v>
      </c>
      <c r="P2112" s="40">
        <v>30305</v>
      </c>
      <c r="Q2112" s="38">
        <v>0.27172600000000002</v>
      </c>
      <c r="R2112" s="39">
        <f>IF(ISBLANK(Q2113),"",Long4[[#This Row],[Adj Close]]/Q2113-1)</f>
        <v>-5.7142064026315498E-2</v>
      </c>
      <c r="AE2112" s="32">
        <v>30305</v>
      </c>
      <c r="AF2112" s="47">
        <v>1.101928</v>
      </c>
      <c r="AG2112" s="36">
        <f>IF(ISBLANK(AF2113),"",Short0[[#This Row],[Adj Close]]/AF2113-1)</f>
        <v>1.4706843825307958E-2</v>
      </c>
      <c r="AN2112" s="40">
        <v>30305</v>
      </c>
      <c r="AO2112" s="42">
        <v>2.2542900000000001</v>
      </c>
      <c r="AP2112" s="39">
        <f>IF(ISBLANK(AO2113),"",Short3[[#This Row],[Adj Close]]/AO2113-1)</f>
        <v>4.7296983392211223E-2</v>
      </c>
    </row>
    <row r="2113" spans="1:42" x14ac:dyDescent="0.25">
      <c r="A2113" s="40">
        <v>30298</v>
      </c>
      <c r="B2113" s="42">
        <v>137.490005</v>
      </c>
      <c r="C2113" s="39">
        <f>IF(ISBLANK(B2114), "", GSPC[[#This Row],[Adj Close]]/B2114-1)</f>
        <v>-1.4902929681733124E-2</v>
      </c>
      <c r="P2113" s="40">
        <v>30298</v>
      </c>
      <c r="Q2113" s="38">
        <v>0.28819400000000001</v>
      </c>
      <c r="R2113" s="39">
        <f>IF(ISBLANK(Q2114),"",Long4[[#This Row],[Adj Close]]/Q2114-1)</f>
        <v>1.4492549555226164E-2</v>
      </c>
      <c r="AE2113" s="32">
        <v>30298</v>
      </c>
      <c r="AF2113" s="47">
        <v>1.0859570000000001</v>
      </c>
      <c r="AG2113" s="36">
        <f>IF(ISBLANK(AF2114),"",Short0[[#This Row],[Adj Close]]/AF2114-1)</f>
        <v>5.6995328012458657E-2</v>
      </c>
      <c r="AN2113" s="40">
        <v>30298</v>
      </c>
      <c r="AO2113" s="42">
        <v>2.1524839999999998</v>
      </c>
      <c r="AP2113" s="39">
        <f>IF(ISBLANK(AO2114),"",Short3[[#This Row],[Adj Close]]/AO2114-1)</f>
        <v>-3.2679715064198755E-2</v>
      </c>
    </row>
    <row r="2114" spans="1:42" x14ac:dyDescent="0.25">
      <c r="A2114" s="40">
        <v>30291</v>
      </c>
      <c r="B2114" s="42">
        <v>139.570007</v>
      </c>
      <c r="C2114" s="39">
        <f>IF(ISBLANK(B2115), "", GSPC[[#This Row],[Adj Close]]/B2115-1)</f>
        <v>6.3451221235111266E-3</v>
      </c>
      <c r="P2114" s="40">
        <v>30291</v>
      </c>
      <c r="Q2114" s="38">
        <v>0.28407700000000002</v>
      </c>
      <c r="R2114" s="39">
        <f>IF(ISBLANK(Q2115),"",Long4[[#This Row],[Adj Close]]/Q2115-1)</f>
        <v>-9.2104085702597649E-2</v>
      </c>
      <c r="AE2114" s="32">
        <v>30291</v>
      </c>
      <c r="AF2114" s="47">
        <v>1.0274000000000001</v>
      </c>
      <c r="AG2114" s="36">
        <f>IF(ISBLANK(AF2115),"",Short0[[#This Row],[Adj Close]]/AF2115-1)</f>
        <v>-5.3922024536883106E-2</v>
      </c>
      <c r="AN2114" s="40">
        <v>30291</v>
      </c>
      <c r="AO2114" s="42">
        <v>2.225203</v>
      </c>
      <c r="AP2114" s="39">
        <f>IF(ISBLANK(AO2115),"",Short3[[#This Row],[Adj Close]]/AO2115-1)</f>
        <v>-3.7735490050660236E-2</v>
      </c>
    </row>
    <row r="2115" spans="1:42" x14ac:dyDescent="0.25">
      <c r="A2115" s="40">
        <v>30284</v>
      </c>
      <c r="B2115" s="42">
        <v>138.69000199999999</v>
      </c>
      <c r="C2115" s="39">
        <f>IF(ISBLANK(B2116), "", GSPC[[#This Row],[Adj Close]]/B2116-1)</f>
        <v>2.8247307671733779E-2</v>
      </c>
      <c r="P2115" s="40">
        <v>30284</v>
      </c>
      <c r="Q2115" s="38">
        <v>0.31289600000000001</v>
      </c>
      <c r="R2115" s="39">
        <f>IF(ISBLANK(Q2116),"",Long4[[#This Row],[Adj Close]]/Q2116-1)</f>
        <v>0.31034511639983409</v>
      </c>
      <c r="AE2115" s="32">
        <v>30284</v>
      </c>
      <c r="AF2115" s="47">
        <v>1.0859570000000001</v>
      </c>
      <c r="AG2115" s="36">
        <f>IF(ISBLANK(AF2116),"",Short0[[#This Row],[Adj Close]]/AF2116-1)</f>
        <v>6.2500183449974989E-2</v>
      </c>
      <c r="AN2115" s="40">
        <v>30284</v>
      </c>
      <c r="AO2115" s="42">
        <v>2.312465</v>
      </c>
      <c r="AP2115" s="39">
        <f>IF(ISBLANK(AO2116),"",Short3[[#This Row],[Adj Close]]/AO2116-1)</f>
        <v>1.9230133526677795E-2</v>
      </c>
    </row>
    <row r="2116" spans="1:42" x14ac:dyDescent="0.25">
      <c r="A2116" s="40">
        <v>30277</v>
      </c>
      <c r="B2116" s="42">
        <v>134.88000500000001</v>
      </c>
      <c r="C2116" s="39">
        <f>IF(ISBLANK(B2117), "", GSPC[[#This Row],[Adj Close]]/B2117-1)</f>
        <v>-1.5618150179005919E-2</v>
      </c>
      <c r="P2116" s="40">
        <v>30277</v>
      </c>
      <c r="Q2116" s="38">
        <v>0.238789</v>
      </c>
      <c r="R2116" s="39">
        <f>IF(ISBLANK(Q2117),"",Long4[[#This Row],[Adj Close]]/Q2117-1)</f>
        <v>0</v>
      </c>
      <c r="AE2116" s="32">
        <v>30277</v>
      </c>
      <c r="AF2116" s="47">
        <v>1.0220769999999999</v>
      </c>
      <c r="AG2116" s="36">
        <f>IF(ISBLANK(AF2117),"",Short0[[#This Row],[Adj Close]]/AF2117-1)</f>
        <v>0.13609428649872557</v>
      </c>
      <c r="AN2116" s="40">
        <v>30277</v>
      </c>
      <c r="AO2116" s="42">
        <v>2.2688350000000002</v>
      </c>
      <c r="AP2116" s="39">
        <f>IF(ISBLANK(AO2117),"",Short3[[#This Row],[Adj Close]]/AO2117-1)</f>
        <v>0.12230224724103311</v>
      </c>
    </row>
    <row r="2117" spans="1:42" x14ac:dyDescent="0.25">
      <c r="A2117" s="40">
        <v>30270</v>
      </c>
      <c r="B2117" s="42">
        <v>137.020004</v>
      </c>
      <c r="C2117" s="39">
        <f>IF(ISBLANK(B2118), "", GSPC[[#This Row],[Adj Close]]/B2118-1)</f>
        <v>-1.7988927241374131E-2</v>
      </c>
      <c r="P2117" s="40">
        <v>30270</v>
      </c>
      <c r="Q2117" s="38">
        <v>0.238789</v>
      </c>
      <c r="R2117" s="39">
        <f>IF(ISBLANK(Q2118),"",Long4[[#This Row],[Adj Close]]/Q2118-1)</f>
        <v>-7.9364161403995714E-2</v>
      </c>
      <c r="AE2117" s="32">
        <v>30270</v>
      </c>
      <c r="AF2117" s="47">
        <v>0.89964100000000002</v>
      </c>
      <c r="AG2117" s="36">
        <f>IF(ISBLANK(AF2118),"",Short0[[#This Row],[Adj Close]]/AF2118-1)</f>
        <v>9.0323276541180997E-2</v>
      </c>
      <c r="AN2117" s="40">
        <v>30270</v>
      </c>
      <c r="AO2117" s="42">
        <v>2.0215900000000002</v>
      </c>
      <c r="AP2117" s="39">
        <f>IF(ISBLANK(AO2118),"",Short3[[#This Row],[Adj Close]]/AO2118-1)</f>
        <v>-7.1429483521221471E-3</v>
      </c>
    </row>
    <row r="2118" spans="1:42" x14ac:dyDescent="0.25">
      <c r="A2118" s="40">
        <v>30263</v>
      </c>
      <c r="B2118" s="42">
        <v>139.529999</v>
      </c>
      <c r="C2118" s="39">
        <f>IF(ISBLANK(B2119), "", GSPC[[#This Row],[Adj Close]]/B2119-1)</f>
        <v>-1.8500316024189112E-2</v>
      </c>
      <c r="P2118" s="40">
        <v>30263</v>
      </c>
      <c r="Q2118" s="38">
        <v>0.25937399999999999</v>
      </c>
      <c r="R2118" s="39">
        <f>IF(ISBLANK(Q2119),"",Long4[[#This Row],[Adj Close]]/Q2119-1)</f>
        <v>0.1052618122315403</v>
      </c>
      <c r="AE2118" s="32">
        <v>30263</v>
      </c>
      <c r="AF2118" s="47">
        <v>0.82511400000000001</v>
      </c>
      <c r="AG2118" s="36">
        <f>IF(ISBLANK(AF2119),"",Short0[[#This Row],[Adj Close]]/AF2119-1)</f>
        <v>-4.320964033131669E-2</v>
      </c>
      <c r="AN2118" s="40">
        <v>30263</v>
      </c>
      <c r="AO2118" s="42">
        <v>2.0361340000000001</v>
      </c>
      <c r="AP2118" s="39">
        <f>IF(ISBLANK(AO2119),"",Short3[[#This Row],[Adj Close]]/AO2119-1)</f>
        <v>0.196581387449416</v>
      </c>
    </row>
    <row r="2119" spans="1:42" x14ac:dyDescent="0.25">
      <c r="A2119" s="40">
        <v>30256</v>
      </c>
      <c r="B2119" s="42">
        <v>142.16000399999999</v>
      </c>
      <c r="C2119" s="39">
        <f>IF(ISBLANK(B2120), "", GSPC[[#This Row],[Adj Close]]/B2120-1)</f>
        <v>6.3116982776570518E-2</v>
      </c>
      <c r="P2119" s="40">
        <v>30256</v>
      </c>
      <c r="Q2119" s="38">
        <v>0.23467199999999999</v>
      </c>
      <c r="R2119" s="39">
        <f>IF(ISBLANK(Q2120),"",Long4[[#This Row],[Adj Close]]/Q2120-1)</f>
        <v>7.5470660482850782E-2</v>
      </c>
      <c r="AE2119" s="32">
        <v>30256</v>
      </c>
      <c r="AF2119" s="47">
        <v>0.86237699999999995</v>
      </c>
      <c r="AG2119" s="36">
        <f>IF(ISBLANK(AF2120),"",Short0[[#This Row],[Adj Close]]/AF2120-1)</f>
        <v>7.2847064209568879E-2</v>
      </c>
      <c r="AN2119" s="40">
        <v>30256</v>
      </c>
      <c r="AO2119" s="42">
        <v>1.7016260000000001</v>
      </c>
      <c r="AP2119" s="39">
        <f>IF(ISBLANK(AO2120),"",Short3[[#This Row],[Adj Close]]/AO2120-1)</f>
        <v>-6.4000259629247158E-2</v>
      </c>
    </row>
    <row r="2120" spans="1:42" x14ac:dyDescent="0.25">
      <c r="A2120" s="40">
        <v>30249</v>
      </c>
      <c r="B2120" s="42">
        <v>133.720001</v>
      </c>
      <c r="C2120" s="39">
        <f>IF(ISBLANK(B2121), "", GSPC[[#This Row],[Adj Close]]/B2121-1)</f>
        <v>-3.6807613097924019E-2</v>
      </c>
      <c r="P2120" s="40">
        <v>30249</v>
      </c>
      <c r="Q2120" s="38">
        <v>0.21820400000000001</v>
      </c>
      <c r="R2120" s="39">
        <f>IF(ISBLANK(Q2121),"",Long4[[#This Row],[Adj Close]]/Q2121-1)</f>
        <v>0.29268538320724646</v>
      </c>
      <c r="AE2120" s="32">
        <v>30249</v>
      </c>
      <c r="AF2120" s="47">
        <v>0.80382100000000001</v>
      </c>
      <c r="AG2120" s="36">
        <f>IF(ISBLANK(AF2121),"",Short0[[#This Row],[Adj Close]]/AF2121-1)</f>
        <v>-7.3619829872271669E-2</v>
      </c>
      <c r="AN2120" s="40">
        <v>30249</v>
      </c>
      <c r="AO2120" s="42">
        <v>1.817977</v>
      </c>
      <c r="AP2120" s="39">
        <f>IF(ISBLANK(AO2121),"",Short3[[#This Row],[Adj Close]]/AO2121-1)</f>
        <v>0.15740750172531026</v>
      </c>
    </row>
    <row r="2121" spans="1:42" x14ac:dyDescent="0.25">
      <c r="A2121" s="40">
        <v>30242</v>
      </c>
      <c r="B2121" s="42">
        <v>138.83000200000001</v>
      </c>
      <c r="C2121" s="39">
        <f>IF(ISBLANK(B2122), "", GSPC[[#This Row],[Adj Close]]/B2122-1)</f>
        <v>3.9380060824583119E-2</v>
      </c>
      <c r="P2121" s="40">
        <v>30242</v>
      </c>
      <c r="Q2121" s="38">
        <v>0.168799</v>
      </c>
      <c r="R2121" s="39">
        <f>IF(ISBLANK(Q2122),"",Long4[[#This Row],[Adj Close]]/Q2122-1)</f>
        <v>0.10810668872389728</v>
      </c>
      <c r="AE2121" s="32">
        <v>30242</v>
      </c>
      <c r="AF2121" s="47">
        <v>0.86770100000000006</v>
      </c>
      <c r="AG2121" s="36">
        <f>IF(ISBLANK(AF2122),"",Short0[[#This Row],[Adj Close]]/AF2122-1)</f>
        <v>0.13986106768746542</v>
      </c>
      <c r="AN2121" s="40">
        <v>30242</v>
      </c>
      <c r="AO2121" s="42">
        <v>1.570732</v>
      </c>
      <c r="AP2121" s="39">
        <f>IF(ISBLANK(AO2122),"",Short3[[#This Row],[Adj Close]]/AO2122-1)</f>
        <v>0</v>
      </c>
    </row>
    <row r="2122" spans="1:42" x14ac:dyDescent="0.25">
      <c r="A2122" s="40">
        <v>30235</v>
      </c>
      <c r="B2122" s="42">
        <v>133.570007</v>
      </c>
      <c r="C2122" s="39">
        <f>IF(ISBLANK(B2123), "", GSPC[[#This Row],[Adj Close]]/B2123-1)</f>
        <v>1.9229331875711519E-2</v>
      </c>
      <c r="P2122" s="40">
        <v>30235</v>
      </c>
      <c r="Q2122" s="38">
        <v>0.15233099999999999</v>
      </c>
      <c r="R2122" s="39">
        <f>IF(ISBLANK(Q2123),"",Long4[[#This Row],[Adj Close]]/Q2123-1)</f>
        <v>0.12121033688347804</v>
      </c>
      <c r="AE2122" s="32">
        <v>30235</v>
      </c>
      <c r="AF2122" s="47">
        <v>0.76123399999999997</v>
      </c>
      <c r="AG2122" s="36">
        <f>IF(ISBLANK(AF2123),"",Short0[[#This Row],[Adj Close]]/AF2123-1)</f>
        <v>6.7164430188806135E-2</v>
      </c>
      <c r="AN2122" s="40">
        <v>30235</v>
      </c>
      <c r="AO2122" s="42">
        <v>1.570732</v>
      </c>
      <c r="AP2122" s="39">
        <f>IF(ISBLANK(AO2123),"",Short3[[#This Row],[Adj Close]]/AO2123-1)</f>
        <v>-1.8181431774469514E-2</v>
      </c>
    </row>
    <row r="2123" spans="1:42" x14ac:dyDescent="0.25">
      <c r="A2123" s="40">
        <v>30228</v>
      </c>
      <c r="B2123" s="42">
        <v>131.050003</v>
      </c>
      <c r="C2123" s="39">
        <f>IF(ISBLANK(B2124), "", GSPC[[#This Row],[Adj Close]]/B2124-1)</f>
        <v>7.4444551328650022E-2</v>
      </c>
      <c r="P2123" s="40">
        <v>30228</v>
      </c>
      <c r="Q2123" s="38">
        <v>0.13586300000000001</v>
      </c>
      <c r="R2123" s="39">
        <f>IF(ISBLANK(Q2124),"",Long4[[#This Row],[Adj Close]]/Q2124-1)</f>
        <v>0</v>
      </c>
      <c r="AE2123" s="32">
        <v>30228</v>
      </c>
      <c r="AF2123" s="47">
        <v>0.71332399999999996</v>
      </c>
      <c r="AG2123" s="36">
        <f>IF(ISBLANK(AF2124),"",Short0[[#This Row],[Adj Close]]/AF2124-1)</f>
        <v>0.11666598830929331</v>
      </c>
      <c r="AN2123" s="40">
        <v>30228</v>
      </c>
      <c r="AO2123" s="42">
        <v>1.5998190000000001</v>
      </c>
      <c r="AP2123" s="39">
        <f>IF(ISBLANK(AO2124),"",Short3[[#This Row],[Adj Close]]/AO2124-1)</f>
        <v>-9.0091262002411909E-3</v>
      </c>
    </row>
    <row r="2124" spans="1:42" x14ac:dyDescent="0.25">
      <c r="A2124" s="40">
        <v>30221</v>
      </c>
      <c r="B2124" s="42">
        <v>121.970001</v>
      </c>
      <c r="C2124" s="39">
        <f>IF(ISBLANK(B2125), "", GSPC[[#This Row],[Adj Close]]/B2125-1)</f>
        <v>-1.0947121310411867E-2</v>
      </c>
      <c r="P2124" s="40">
        <v>30221</v>
      </c>
      <c r="Q2124" s="38">
        <v>0.13586300000000001</v>
      </c>
      <c r="R2124" s="39">
        <f>IF(ISBLANK(Q2125),"",Long4[[#This Row],[Adj Close]]/Q2125-1)</f>
        <v>0</v>
      </c>
      <c r="AE2124" s="32">
        <v>30221</v>
      </c>
      <c r="AF2124" s="47">
        <v>0.63879799999999998</v>
      </c>
      <c r="AG2124" s="36">
        <f>IF(ISBLANK(AF2125),"",Short0[[#This Row],[Adj Close]]/AF2125-1)</f>
        <v>-8.2655149179813314E-3</v>
      </c>
      <c r="AN2124" s="40">
        <v>30221</v>
      </c>
      <c r="AO2124" s="42">
        <v>1.614363</v>
      </c>
      <c r="AP2124" s="39">
        <f>IF(ISBLANK(AO2125),"",Short3[[#This Row],[Adj Close]]/AO2125-1)</f>
        <v>-2.631612278686013E-2</v>
      </c>
    </row>
    <row r="2125" spans="1:42" x14ac:dyDescent="0.25">
      <c r="A2125" s="40">
        <v>30214</v>
      </c>
      <c r="B2125" s="42">
        <v>123.32</v>
      </c>
      <c r="C2125" s="39">
        <f>IF(ISBLANK(B2126), "", GSPC[[#This Row],[Adj Close]]/B2126-1)</f>
        <v>6.283125101188114E-3</v>
      </c>
      <c r="P2125" s="40">
        <v>30214</v>
      </c>
      <c r="Q2125" s="38">
        <v>0.13586300000000001</v>
      </c>
      <c r="R2125" s="39">
        <f>IF(ISBLANK(Q2126),"",Long4[[#This Row],[Adj Close]]/Q2126-1)</f>
        <v>0.29411820736295669</v>
      </c>
      <c r="AE2125" s="32">
        <v>30214</v>
      </c>
      <c r="AF2125" s="47">
        <v>0.64412199999999997</v>
      </c>
      <c r="AG2125" s="36">
        <f>IF(ISBLANK(AF2126),"",Short0[[#This Row],[Adj Close]]/AF2126-1)</f>
        <v>0</v>
      </c>
      <c r="AN2125" s="40">
        <v>30214</v>
      </c>
      <c r="AO2125" s="42">
        <v>1.6579950000000001</v>
      </c>
      <c r="AP2125" s="39">
        <f>IF(ISBLANK(AO2126),"",Short3[[#This Row],[Adj Close]]/AO2126-1)</f>
        <v>0.11764721743427065</v>
      </c>
    </row>
    <row r="2126" spans="1:42" x14ac:dyDescent="0.25">
      <c r="A2126" s="40">
        <v>30207</v>
      </c>
      <c r="B2126" s="42">
        <v>122.550003</v>
      </c>
      <c r="C2126" s="39">
        <f>IF(ISBLANK(B2127), "", GSPC[[#This Row],[Adj Close]]/B2127-1)</f>
        <v>1.3061105951383878E-2</v>
      </c>
      <c r="P2126" s="40">
        <v>30207</v>
      </c>
      <c r="Q2126" s="38">
        <v>0.10498499999999999</v>
      </c>
      <c r="R2126" s="39">
        <f>IF(ISBLANK(Q2127),"",Long4[[#This Row],[Adj Close]]/Q2127-1)</f>
        <v>6.2504427734315637E-2</v>
      </c>
      <c r="AE2126" s="32">
        <v>30207</v>
      </c>
      <c r="AF2126" s="47">
        <v>0.64412199999999997</v>
      </c>
      <c r="AG2126" s="36">
        <f>IF(ISBLANK(AF2127),"",Short0[[#This Row],[Adj Close]]/AF2127-1)</f>
        <v>4.3104104420207179E-2</v>
      </c>
      <c r="AN2126" s="40">
        <v>30207</v>
      </c>
      <c r="AO2126" s="42">
        <v>1.4834689999999999</v>
      </c>
      <c r="AP2126" s="39">
        <f>IF(ISBLANK(AO2127),"",Short3[[#This Row],[Adj Close]]/AO2127-1)</f>
        <v>0.29113956000247176</v>
      </c>
    </row>
    <row r="2127" spans="1:42" x14ac:dyDescent="0.25">
      <c r="A2127" s="40">
        <v>30200</v>
      </c>
      <c r="B2127" s="42">
        <v>120.970001</v>
      </c>
      <c r="C2127" s="39">
        <f>IF(ISBLANK(B2128), "", GSPC[[#This Row],[Adj Close]]/B2128-1)</f>
        <v>-1.3938694163677989E-2</v>
      </c>
      <c r="P2127" s="40">
        <v>30200</v>
      </c>
      <c r="Q2127" s="38">
        <v>9.8808999999999994E-2</v>
      </c>
      <c r="R2127" s="39">
        <f>IF(ISBLANK(Q2128),"",Long4[[#This Row],[Adj Close]]/Q2128-1)</f>
        <v>-7.6922358304606586E-2</v>
      </c>
      <c r="AE2127" s="32">
        <v>30200</v>
      </c>
      <c r="AF2127" s="47">
        <v>0.61750499999999997</v>
      </c>
      <c r="AG2127" s="36">
        <f>IF(ISBLANK(AF2128),"",Short0[[#This Row],[Adj Close]]/AF2128-1)</f>
        <v>1.754446674510346E-2</v>
      </c>
      <c r="AN2127" s="40">
        <v>30200</v>
      </c>
      <c r="AO2127" s="42">
        <v>1.1489609999999999</v>
      </c>
      <c r="AP2127" s="39">
        <f>IF(ISBLANK(AO2128),"",Short3[[#This Row],[Adj Close]]/AO2128-1)</f>
        <v>-9.1953677791468014E-2</v>
      </c>
    </row>
    <row r="2128" spans="1:42" x14ac:dyDescent="0.25">
      <c r="A2128" s="40">
        <v>30193</v>
      </c>
      <c r="B2128" s="42">
        <v>122.68</v>
      </c>
      <c r="C2128" s="39">
        <f>IF(ISBLANK(B2129), "", GSPC[[#This Row],[Adj Close]]/B2129-1)</f>
        <v>4.7562112137630397E-2</v>
      </c>
      <c r="P2128" s="40">
        <v>30193</v>
      </c>
      <c r="Q2128" s="38">
        <v>0.107043</v>
      </c>
      <c r="R2128" s="39">
        <f>IF(ISBLANK(Q2129),"",Long4[[#This Row],[Adj Close]]/Q2129-1)</f>
        <v>0</v>
      </c>
      <c r="AE2128" s="32">
        <v>30193</v>
      </c>
      <c r="AF2128" s="47">
        <v>0.60685800000000001</v>
      </c>
      <c r="AG2128" s="36">
        <f>IF(ISBLANK(AF2129),"",Short0[[#This Row],[Adj Close]]/AF2129-1)</f>
        <v>-4.2017443466592974E-2</v>
      </c>
      <c r="AN2128" s="40">
        <v>30193</v>
      </c>
      <c r="AO2128" s="42">
        <v>1.2653110000000001</v>
      </c>
      <c r="AP2128" s="39">
        <f>IF(ISBLANK(AO2129),"",Short3[[#This Row],[Adj Close]]/AO2129-1)</f>
        <v>-4.3955886197511673E-2</v>
      </c>
    </row>
    <row r="2129" spans="1:42" x14ac:dyDescent="0.25">
      <c r="A2129" s="40">
        <v>30186</v>
      </c>
      <c r="B2129" s="42">
        <v>117.110001</v>
      </c>
      <c r="C2129" s="39">
        <f>IF(ISBLANK(B2130), "", GSPC[[#This Row],[Adj Close]]/B2130-1)</f>
        <v>3.6188321611793972E-2</v>
      </c>
      <c r="P2129" s="40">
        <v>30186</v>
      </c>
      <c r="Q2129" s="38">
        <v>0.107043</v>
      </c>
      <c r="R2129" s="39">
        <f>IF(ISBLANK(Q2130),"",Long4[[#This Row],[Adj Close]]/Q2130-1)</f>
        <v>-7.1436006870348234E-2</v>
      </c>
      <c r="AE2129" s="32">
        <v>30186</v>
      </c>
      <c r="AF2129" s="47">
        <v>0.63347500000000001</v>
      </c>
      <c r="AG2129" s="36">
        <f>IF(ISBLANK(AF2130),"",Short0[[#This Row],[Adj Close]]/AF2130-1)</f>
        <v>4.386034294678498E-2</v>
      </c>
      <c r="AN2129" s="40">
        <v>30186</v>
      </c>
      <c r="AO2129" s="42">
        <v>1.3234859999999999</v>
      </c>
      <c r="AP2129" s="39">
        <f>IF(ISBLANK(AO2130),"",Short3[[#This Row],[Adj Close]]/AO2130-1)</f>
        <v>-4.2105811696348305E-2</v>
      </c>
    </row>
    <row r="2130" spans="1:42" x14ac:dyDescent="0.25">
      <c r="A2130" s="40">
        <v>30179</v>
      </c>
      <c r="B2130" s="42">
        <v>113.019997</v>
      </c>
      <c r="C2130" s="39">
        <f>IF(ISBLANK(B2131), "", GSPC[[#This Row],[Adj Close]]/B2131-1)</f>
        <v>8.830042538854932E-2</v>
      </c>
      <c r="P2130" s="40">
        <v>30179</v>
      </c>
      <c r="Q2130" s="38">
        <v>0.11527800000000001</v>
      </c>
      <c r="R2130" s="39">
        <f>IF(ISBLANK(Q2131),"",Long4[[#This Row],[Adj Close]]/Q2131-1)</f>
        <v>0.11999766825031344</v>
      </c>
      <c r="AE2130" s="32">
        <v>30179</v>
      </c>
      <c r="AF2130" s="47">
        <v>0.60685800000000001</v>
      </c>
      <c r="AG2130" s="36">
        <f>IF(ISBLANK(AF2131),"",Short0[[#This Row],[Adj Close]]/AF2131-1)</f>
        <v>0.32558185253546812</v>
      </c>
      <c r="AN2130" s="40">
        <v>30179</v>
      </c>
      <c r="AO2130" s="42">
        <v>1.3816619999999999</v>
      </c>
      <c r="AP2130" s="39">
        <f>IF(ISBLANK(AO2131),"",Short3[[#This Row],[Adj Close]]/AO2131-1)</f>
        <v>0.25000067853100738</v>
      </c>
    </row>
    <row r="2131" spans="1:42" x14ac:dyDescent="0.25">
      <c r="A2131" s="40">
        <v>30172</v>
      </c>
      <c r="B2131" s="42">
        <v>103.849998</v>
      </c>
      <c r="C2131" s="39">
        <f>IF(ISBLANK(B2132), "", GSPC[[#This Row],[Adj Close]]/B2132-1)</f>
        <v>1.3499084114347859E-3</v>
      </c>
      <c r="P2131" s="40">
        <v>30172</v>
      </c>
      <c r="Q2131" s="38">
        <v>0.102927</v>
      </c>
      <c r="R2131" s="39">
        <f>IF(ISBLANK(Q2132),"",Long4[[#This Row],[Adj Close]]/Q2132-1)</f>
        <v>-3.8451837112188469E-2</v>
      </c>
      <c r="AE2131" s="32">
        <v>30172</v>
      </c>
      <c r="AF2131" s="47">
        <v>0.45780500000000002</v>
      </c>
      <c r="AG2131" s="36">
        <f>IF(ISBLANK(AF2132),"",Short0[[#This Row],[Adj Close]]/AF2132-1)</f>
        <v>-8.5107275895697665E-2</v>
      </c>
      <c r="AN2131" s="40">
        <v>30172</v>
      </c>
      <c r="AO2131" s="42">
        <v>1.105329</v>
      </c>
      <c r="AP2131" s="39">
        <f>IF(ISBLANK(AO2132),"",Short3[[#This Row],[Adj Close]]/AO2132-1)</f>
        <v>-0.19148968852725223</v>
      </c>
    </row>
    <row r="2132" spans="1:42" x14ac:dyDescent="0.25">
      <c r="A2132" s="40">
        <v>30165</v>
      </c>
      <c r="B2132" s="42">
        <v>103.709999</v>
      </c>
      <c r="C2132" s="39">
        <f>IF(ISBLANK(B2133), "", GSPC[[#This Row],[Adj Close]]/B2133-1)</f>
        <v>-3.1562210535520108E-2</v>
      </c>
      <c r="P2132" s="40">
        <v>30165</v>
      </c>
      <c r="Q2132" s="38">
        <v>0.107043</v>
      </c>
      <c r="R2132" s="39">
        <f>IF(ISBLANK(Q2133),"",Long4[[#This Row],[Adj Close]]/Q2133-1)</f>
        <v>-7.1436006870348234E-2</v>
      </c>
      <c r="AE2132" s="32">
        <v>30165</v>
      </c>
      <c r="AF2132" s="47">
        <v>0.50039199999999995</v>
      </c>
      <c r="AG2132" s="36">
        <f>IF(ISBLANK(AF2133),"",Short0[[#This Row],[Adj Close]]/AF2133-1)</f>
        <v>-2.0832110332304143E-2</v>
      </c>
      <c r="AN2132" s="40">
        <v>30165</v>
      </c>
      <c r="AO2132" s="42">
        <v>1.3671180000000001</v>
      </c>
      <c r="AP2132" s="39">
        <f>IF(ISBLANK(AO2133),"",Short3[[#This Row],[Adj Close]]/AO2133-1)</f>
        <v>-0.11320771851348299</v>
      </c>
    </row>
    <row r="2133" spans="1:42" x14ac:dyDescent="0.25">
      <c r="A2133" s="40">
        <v>30158</v>
      </c>
      <c r="B2133" s="42">
        <v>107.089996</v>
      </c>
      <c r="C2133" s="39">
        <f>IF(ISBLANK(B2134), "", GSPC[[#This Row],[Adj Close]]/B2134-1)</f>
        <v>-3.6700567359909564E-2</v>
      </c>
      <c r="P2133" s="40">
        <v>30158</v>
      </c>
      <c r="Q2133" s="38">
        <v>0.11527800000000001</v>
      </c>
      <c r="R2133" s="39">
        <f>IF(ISBLANK(Q2134),"",Long4[[#This Row],[Adj Close]]/Q2134-1)</f>
        <v>-3.4482180995854095E-2</v>
      </c>
      <c r="AE2133" s="32">
        <v>30158</v>
      </c>
      <c r="AF2133" s="47">
        <v>0.51103799999999999</v>
      </c>
      <c r="AG2133" s="36">
        <f>IF(ISBLANK(AF2134),"",Short0[[#This Row],[Adj Close]]/AF2134-1)</f>
        <v>3.2256109754397855E-2</v>
      </c>
      <c r="AN2133" s="40">
        <v>30158</v>
      </c>
      <c r="AO2133" s="42">
        <v>1.541644</v>
      </c>
      <c r="AP2133" s="39">
        <f>IF(ISBLANK(AO2134),"",Short3[[#This Row],[Adj Close]]/AO2134-1)</f>
        <v>-5.3572086330228585E-2</v>
      </c>
    </row>
    <row r="2134" spans="1:42" x14ac:dyDescent="0.25">
      <c r="A2134" s="40">
        <v>30151</v>
      </c>
      <c r="B2134" s="42">
        <v>111.16999800000001</v>
      </c>
      <c r="C2134" s="39">
        <f>IF(ISBLANK(B2135), "", GSPC[[#This Row],[Adj Close]]/B2135-1)</f>
        <v>9.0031511659316443E-4</v>
      </c>
      <c r="P2134" s="40">
        <v>30151</v>
      </c>
      <c r="Q2134" s="38">
        <v>0.119395</v>
      </c>
      <c r="R2134" s="39">
        <f>IF(ISBLANK(Q2135),"",Long4[[#This Row],[Adj Close]]/Q2135-1)</f>
        <v>7.4072741339138881E-2</v>
      </c>
      <c r="AE2134" s="32">
        <v>30151</v>
      </c>
      <c r="AF2134" s="47">
        <v>0.49506899999999998</v>
      </c>
      <c r="AG2134" s="36">
        <f>IF(ISBLANK(AF2135),"",Short0[[#This Row],[Adj Close]]/AF2135-1)</f>
        <v>4.4945385467785259E-2</v>
      </c>
      <c r="AN2134" s="40">
        <v>30151</v>
      </c>
      <c r="AO2134" s="42">
        <v>1.628908</v>
      </c>
      <c r="AP2134" s="39">
        <f>IF(ISBLANK(AO2135),"",Short3[[#This Row],[Adj Close]]/AO2135-1)</f>
        <v>-5.8822577746859173E-2</v>
      </c>
    </row>
    <row r="2135" spans="1:42" x14ac:dyDescent="0.25">
      <c r="A2135" s="40">
        <v>30144</v>
      </c>
      <c r="B2135" s="42">
        <v>111.07</v>
      </c>
      <c r="C2135" s="39">
        <f>IF(ISBLANK(B2136), "", GSPC[[#This Row],[Adj Close]]/B2136-1)</f>
        <v>2.0582541200357518E-2</v>
      </c>
      <c r="P2135" s="40">
        <v>30144</v>
      </c>
      <c r="Q2135" s="38">
        <v>0.111161</v>
      </c>
      <c r="R2135" s="39">
        <f>IF(ISBLANK(Q2136),"",Long4[[#This Row],[Adj Close]]/Q2136-1)</f>
        <v>-6.896436199170819E-2</v>
      </c>
      <c r="AE2135" s="32">
        <v>30144</v>
      </c>
      <c r="AF2135" s="47">
        <v>0.473775</v>
      </c>
      <c r="AG2135" s="36">
        <f>IF(ISBLANK(AF2136),"",Short0[[#This Row],[Adj Close]]/AF2136-1)</f>
        <v>-2.1978770576068007E-2</v>
      </c>
      <c r="AN2135" s="40">
        <v>30144</v>
      </c>
      <c r="AO2135" s="42">
        <v>1.7307129999999999</v>
      </c>
      <c r="AP2135" s="39">
        <f>IF(ISBLANK(AO2136),"",Short3[[#This Row],[Adj Close]]/AO2136-1)</f>
        <v>-8.3334431547904542E-3</v>
      </c>
    </row>
    <row r="2136" spans="1:42" x14ac:dyDescent="0.25">
      <c r="A2136" s="40">
        <v>30137</v>
      </c>
      <c r="B2136" s="42">
        <v>108.83000199999999</v>
      </c>
      <c r="C2136" s="39">
        <f>IF(ISBLANK(B2137), "", GSPC[[#This Row],[Adj Close]]/B2137-1)</f>
        <v>1.0961448937083951E-2</v>
      </c>
      <c r="P2136" s="40">
        <v>30137</v>
      </c>
      <c r="Q2136" s="38">
        <v>0.119395</v>
      </c>
      <c r="R2136" s="39">
        <f>IF(ISBLANK(Q2137),"",Long4[[#This Row],[Adj Close]]/Q2137-1)</f>
        <v>-6.4515118037436592E-2</v>
      </c>
      <c r="AE2136" s="32">
        <v>30137</v>
      </c>
      <c r="AF2136" s="47">
        <v>0.48442200000000002</v>
      </c>
      <c r="AG2136" s="36">
        <f>IF(ISBLANK(AF2137),"",Short0[[#This Row],[Adj Close]]/AF2137-1)</f>
        <v>7.0588443297191938E-2</v>
      </c>
      <c r="AN2136" s="40">
        <v>30137</v>
      </c>
      <c r="AO2136" s="42">
        <v>1.7452570000000001</v>
      </c>
      <c r="AP2136" s="39">
        <f>IF(ISBLANK(AO2137),"",Short3[[#This Row],[Adj Close]]/AO2137-1)</f>
        <v>-3.2258475917874452E-2</v>
      </c>
    </row>
    <row r="2137" spans="1:42" x14ac:dyDescent="0.25">
      <c r="A2137" s="40">
        <v>30130</v>
      </c>
      <c r="B2137" s="42">
        <v>107.650002</v>
      </c>
      <c r="C2137" s="39">
        <f>IF(ISBLANK(B2138), "", GSPC[[#This Row],[Adj Close]]/B2138-1)</f>
        <v>-1.365216248535972E-2</v>
      </c>
      <c r="P2137" s="40">
        <v>30130</v>
      </c>
      <c r="Q2137" s="38">
        <v>0.12762899999999999</v>
      </c>
      <c r="R2137" s="39">
        <f>IF(ISBLANK(Q2138),"",Long4[[#This Row],[Adj Close]]/Q2138-1)</f>
        <v>-3.1249525602295436E-2</v>
      </c>
      <c r="AE2137" s="32">
        <v>30130</v>
      </c>
      <c r="AF2137" s="47">
        <v>0.452482</v>
      </c>
      <c r="AG2137" s="36">
        <f>IF(ISBLANK(AF2138),"",Short0[[#This Row],[Adj Close]]/AF2138-1)</f>
        <v>-8.6022352439760863E-2</v>
      </c>
      <c r="AN2137" s="40">
        <v>30130</v>
      </c>
      <c r="AO2137" s="42">
        <v>1.8034330000000001</v>
      </c>
      <c r="AP2137" s="39">
        <f>IF(ISBLANK(AO2138),"",Short3[[#This Row],[Adj Close]]/AO2138-1)</f>
        <v>0</v>
      </c>
    </row>
    <row r="2138" spans="1:42" x14ac:dyDescent="0.25">
      <c r="A2138" s="40">
        <v>30123</v>
      </c>
      <c r="B2138" s="42">
        <v>109.139999</v>
      </c>
      <c r="C2138" s="39">
        <f>IF(ISBLANK(B2139), "", GSPC[[#This Row],[Adj Close]]/B2139-1)</f>
        <v>1.7337807767876745E-2</v>
      </c>
      <c r="P2138" s="40">
        <v>30123</v>
      </c>
      <c r="Q2138" s="38">
        <v>0.131746</v>
      </c>
      <c r="R2138" s="39">
        <f>IF(ISBLANK(Q2139),"",Long4[[#This Row],[Adj Close]]/Q2139-1)</f>
        <v>0.14285466437655048</v>
      </c>
      <c r="AE2138" s="32">
        <v>30123</v>
      </c>
      <c r="AF2138" s="47">
        <v>0.49506899999999998</v>
      </c>
      <c r="AG2138" s="36">
        <f>IF(ISBLANK(AF2139),"",Short0[[#This Row],[Adj Close]]/AF2139-1)</f>
        <v>-2.1051382695787213E-2</v>
      </c>
      <c r="AN2138" s="40">
        <v>30123</v>
      </c>
      <c r="AO2138" s="42">
        <v>1.8034330000000001</v>
      </c>
      <c r="AP2138" s="39">
        <f>IF(ISBLANK(AO2139),"",Short3[[#This Row],[Adj Close]]/AO2139-1)</f>
        <v>0.15887936346981446</v>
      </c>
    </row>
    <row r="2139" spans="1:42" x14ac:dyDescent="0.25">
      <c r="A2139" s="40">
        <v>30116</v>
      </c>
      <c r="B2139" s="42">
        <v>107.279999</v>
      </c>
      <c r="C2139" s="39">
        <f>IF(ISBLANK(B2140), "", GSPC[[#This Row],[Adj Close]]/B2140-1)</f>
        <v>-3.5598697152080083E-2</v>
      </c>
      <c r="P2139" s="40">
        <v>30116</v>
      </c>
      <c r="Q2139" s="38">
        <v>0.11527800000000001</v>
      </c>
      <c r="R2139" s="39">
        <f>IF(ISBLANK(Q2140),"",Long4[[#This Row],[Adj Close]]/Q2140-1)</f>
        <v>-0.15151292110434778</v>
      </c>
      <c r="AE2139" s="32">
        <v>30116</v>
      </c>
      <c r="AF2139" s="47">
        <v>0.50571500000000003</v>
      </c>
      <c r="AG2139" s="36">
        <f>IF(ISBLANK(AF2140),"",Short0[[#This Row],[Adj Close]]/AF2140-1)</f>
        <v>1.0637660074501731E-2</v>
      </c>
      <c r="AN2139" s="40">
        <v>30116</v>
      </c>
      <c r="AO2139" s="42">
        <v>1.556187</v>
      </c>
      <c r="AP2139" s="39">
        <f>IF(ISBLANK(AO2140),"",Short3[[#This Row],[Adj Close]]/AO2140-1)</f>
        <v>0</v>
      </c>
    </row>
    <row r="2140" spans="1:42" x14ac:dyDescent="0.25">
      <c r="A2140" s="40">
        <v>30109</v>
      </c>
      <c r="B2140" s="42">
        <v>111.239998</v>
      </c>
      <c r="C2140" s="39">
        <f>IF(ISBLANK(B2141), "", GSPC[[#This Row],[Adj Close]]/B2141-1)</f>
        <v>1.0446017274812203E-2</v>
      </c>
      <c r="P2140" s="40">
        <v>30109</v>
      </c>
      <c r="Q2140" s="38">
        <v>0.13586300000000001</v>
      </c>
      <c r="R2140" s="39">
        <f>IF(ISBLANK(Q2141),"",Long4[[#This Row],[Adj Close]]/Q2141-1)</f>
        <v>-0.13157726528942515</v>
      </c>
      <c r="AE2140" s="32">
        <v>30109</v>
      </c>
      <c r="AF2140" s="47">
        <v>0.50039199999999995</v>
      </c>
      <c r="AG2140" s="36">
        <f>IF(ISBLANK(AF2141),"",Short0[[#This Row],[Adj Close]]/AF2141-1)</f>
        <v>-1.0525691347893718E-2</v>
      </c>
      <c r="AN2140" s="40">
        <v>30109</v>
      </c>
      <c r="AO2140" s="42">
        <v>1.556187</v>
      </c>
      <c r="AP2140" s="39">
        <f>IF(ISBLANK(AO2141),"",Short3[[#This Row],[Adj Close]]/AO2141-1)</f>
        <v>-6.1404286502673489E-2</v>
      </c>
    </row>
    <row r="2141" spans="1:42" x14ac:dyDescent="0.25">
      <c r="A2141" s="40">
        <v>30102</v>
      </c>
      <c r="B2141" s="42">
        <v>110.089996</v>
      </c>
      <c r="C2141" s="39">
        <f>IF(ISBLANK(B2142), "", GSPC[[#This Row],[Adj Close]]/B2142-1)</f>
        <v>-1.599929431531899E-2</v>
      </c>
      <c r="P2141" s="40">
        <v>30102</v>
      </c>
      <c r="Q2141" s="38">
        <v>0.156448</v>
      </c>
      <c r="R2141" s="39">
        <f>IF(ISBLANK(Q2142),"",Long4[[#This Row],[Adj Close]]/Q2142-1)</f>
        <v>-4.9999392769094375E-2</v>
      </c>
      <c r="AE2141" s="32">
        <v>30102</v>
      </c>
      <c r="AF2141" s="47">
        <v>0.50571500000000003</v>
      </c>
      <c r="AG2141" s="36">
        <f>IF(ISBLANK(AF2142),"",Short0[[#This Row],[Adj Close]]/AF2142-1)</f>
        <v>-1.0416055166151961E-2</v>
      </c>
      <c r="AN2141" s="40">
        <v>30102</v>
      </c>
      <c r="AO2141" s="42">
        <v>1.6579950000000001</v>
      </c>
      <c r="AP2141" s="39">
        <f>IF(ISBLANK(AO2142),"",Short3[[#This Row],[Adj Close]]/AO2142-1)</f>
        <v>-3.3897594001523146E-2</v>
      </c>
    </row>
    <row r="2142" spans="1:42" x14ac:dyDescent="0.25">
      <c r="A2142" s="40">
        <v>30095</v>
      </c>
      <c r="B2142" s="42">
        <v>111.879997</v>
      </c>
      <c r="C2142" s="39">
        <f>IF(ISBLANK(B2143), "", GSPC[[#This Row],[Adj Close]]/B2143-1)</f>
        <v>-2.6198990566620117E-2</v>
      </c>
      <c r="P2142" s="40">
        <v>30095</v>
      </c>
      <c r="Q2142" s="38">
        <v>0.164682</v>
      </c>
      <c r="R2142" s="39">
        <f>IF(ISBLANK(Q2143),"",Long4[[#This Row],[Adj Close]]/Q2143-1)</f>
        <v>2.6363275039745626</v>
      </c>
      <c r="AE2142" s="32">
        <v>30095</v>
      </c>
      <c r="AF2142" s="47">
        <v>0.51103799999999999</v>
      </c>
      <c r="AG2142" s="36">
        <f>IF(ISBLANK(AF2143),"",Short0[[#This Row],[Adj Close]]/AF2143-1)</f>
        <v>0</v>
      </c>
      <c r="AN2142" s="40">
        <v>30095</v>
      </c>
      <c r="AO2142" s="42">
        <v>1.7161690000000001</v>
      </c>
      <c r="AP2142" s="39">
        <f>IF(ISBLANK(AO2143),"",Short3[[#This Row],[Adj Close]]/AO2143-1)</f>
        <v>0</v>
      </c>
    </row>
    <row r="2143" spans="1:42" x14ac:dyDescent="0.25">
      <c r="A2143" s="40">
        <v>30088</v>
      </c>
      <c r="B2143" s="42">
        <v>114.889999</v>
      </c>
      <c r="C2143" s="39">
        <f>IF(ISBLANK(B2144), "", GSPC[[#This Row],[Adj Close]]/B2144-1)</f>
        <v>-2.6438462394060447E-2</v>
      </c>
      <c r="P2143" s="40">
        <v>30088</v>
      </c>
      <c r="Q2143" s="38">
        <v>4.5288000000000002E-2</v>
      </c>
      <c r="R2143" s="39">
        <f>IF(ISBLANK(Q2144),"",Long4[[#This Row],[Adj Close]]/Q2144-1)</f>
        <v>4.7630063152050761E-2</v>
      </c>
      <c r="AE2143" s="32">
        <v>30088</v>
      </c>
      <c r="AF2143" s="47">
        <v>0.51103799999999999</v>
      </c>
      <c r="AG2143" s="36">
        <f>IF(ISBLANK(AF2144),"",Short0[[#This Row],[Adj Close]]/AF2144-1)</f>
        <v>-8.5716228135303996E-2</v>
      </c>
      <c r="AN2143" s="40">
        <v>30088</v>
      </c>
      <c r="AO2143" s="42">
        <v>1.7161690000000001</v>
      </c>
      <c r="AP2143" s="39">
        <f>IF(ISBLANK(AO2144),"",Short3[[#This Row],[Adj Close]]/AO2144-1)</f>
        <v>-0.10606094542976996</v>
      </c>
    </row>
    <row r="2144" spans="1:42" x14ac:dyDescent="0.25">
      <c r="A2144" s="40">
        <v>30081</v>
      </c>
      <c r="B2144" s="42">
        <v>118.010002</v>
      </c>
      <c r="C2144" s="39">
        <f>IF(ISBLANK(B2145), "", GSPC[[#This Row],[Adj Close]]/B2145-1)</f>
        <v>-1.2220632692553468E-2</v>
      </c>
      <c r="P2144" s="40">
        <v>30081</v>
      </c>
      <c r="Q2144" s="38">
        <v>4.3228999999999997E-2</v>
      </c>
      <c r="R2144" s="39">
        <f>IF(ISBLANK(Q2145),"",Long4[[#This Row],[Adj Close]]/Q2145-1)</f>
        <v>4.9986641082315098E-2</v>
      </c>
      <c r="AE2144" s="32">
        <v>30081</v>
      </c>
      <c r="AF2144" s="47">
        <v>0.55894900000000003</v>
      </c>
      <c r="AG2144" s="36">
        <f>IF(ISBLANK(AF2145),"",Short0[[#This Row],[Adj Close]]/AF2145-1)</f>
        <v>-3.6696757559776749E-2</v>
      </c>
      <c r="AN2144" s="40">
        <v>30081</v>
      </c>
      <c r="AO2144" s="42">
        <v>1.919783</v>
      </c>
      <c r="AP2144" s="39">
        <f>IF(ISBLANK(AO2145),"",Short3[[#This Row],[Adj Close]]/AO2145-1)</f>
        <v>7.6336879520102485E-3</v>
      </c>
    </row>
    <row r="2145" spans="1:42" x14ac:dyDescent="0.25">
      <c r="A2145" s="40">
        <v>30074</v>
      </c>
      <c r="B2145" s="42">
        <v>119.470001</v>
      </c>
      <c r="C2145" s="39">
        <f>IF(ISBLANK(B2146), "", GSPC[[#This Row],[Adj Close]]/B2146-1)</f>
        <v>2.6021976536894753E-2</v>
      </c>
      <c r="P2145" s="40">
        <v>30074</v>
      </c>
      <c r="Q2145" s="38">
        <v>4.1170999999999999E-2</v>
      </c>
      <c r="R2145" s="39">
        <f>IF(ISBLANK(Q2146),"",Long4[[#This Row],[Adj Close]]/Q2146-1)</f>
        <v>-0.13042284459088416</v>
      </c>
      <c r="AE2145" s="32">
        <v>30074</v>
      </c>
      <c r="AF2145" s="47">
        <v>0.58024200000000004</v>
      </c>
      <c r="AG2145" s="36">
        <f>IF(ISBLANK(AF2146),"",Short0[[#This Row],[Adj Close]]/AF2146-1)</f>
        <v>7.9208786303484713E-2</v>
      </c>
      <c r="AN2145" s="40">
        <v>30074</v>
      </c>
      <c r="AO2145" s="42">
        <v>1.9052389999999999</v>
      </c>
      <c r="AP2145" s="39">
        <f>IF(ISBLANK(AO2146),"",Short3[[#This Row],[Adj Close]]/AO2146-1)</f>
        <v>-4.3795690041967372E-2</v>
      </c>
    </row>
    <row r="2146" spans="1:42" x14ac:dyDescent="0.25">
      <c r="A2146" s="40">
        <v>30067</v>
      </c>
      <c r="B2146" s="42">
        <v>116.44000200000001</v>
      </c>
      <c r="C2146" s="39">
        <f>IF(ISBLANK(B2147), "", GSPC[[#This Row],[Adj Close]]/B2147-1)</f>
        <v>-1.8543467789476242E-2</v>
      </c>
      <c r="P2146" s="40">
        <v>30067</v>
      </c>
      <c r="Q2146" s="38">
        <v>4.7345999999999999E-2</v>
      </c>
      <c r="R2146" s="39">
        <f>IF(ISBLANK(Q2147),"",Long4[[#This Row],[Adj Close]]/Q2147-1)</f>
        <v>-7.9999222742553E-2</v>
      </c>
      <c r="AE2146" s="32">
        <v>30067</v>
      </c>
      <c r="AF2146" s="47">
        <v>0.53765499999999999</v>
      </c>
      <c r="AG2146" s="36">
        <f>IF(ISBLANK(AF2147),"",Short0[[#This Row],[Adj Close]]/AF2147-1)</f>
        <v>-1.9418130884074736E-2</v>
      </c>
      <c r="AN2146" s="40">
        <v>30067</v>
      </c>
      <c r="AO2146" s="42">
        <v>1.992502</v>
      </c>
      <c r="AP2146" s="39">
        <f>IF(ISBLANK(AO2147),"",Short3[[#This Row],[Adj Close]]/AO2147-1)</f>
        <v>-0.13291100956038093</v>
      </c>
    </row>
    <row r="2147" spans="1:42" x14ac:dyDescent="0.25">
      <c r="A2147" s="40">
        <v>30060</v>
      </c>
      <c r="B2147" s="42">
        <v>118.639999</v>
      </c>
      <c r="C2147" s="39">
        <f>IF(ISBLANK(B2148), "", GSPC[[#This Row],[Adj Close]]/B2148-1)</f>
        <v>1.5666475741229036E-2</v>
      </c>
      <c r="P2147" s="40">
        <v>30060</v>
      </c>
      <c r="Q2147" s="38">
        <v>5.1463000000000002E-2</v>
      </c>
      <c r="R2147" s="39">
        <f>IF(ISBLANK(Q2148),"",Long4[[#This Row],[Adj Close]]/Q2148-1)</f>
        <v>-7.407340770061166E-2</v>
      </c>
      <c r="AE2147" s="32">
        <v>30060</v>
      </c>
      <c r="AF2147" s="47">
        <v>0.54830199999999996</v>
      </c>
      <c r="AG2147" s="36">
        <f>IF(ISBLANK(AF2148),"",Short0[[#This Row],[Adj Close]]/AF2148-1)</f>
        <v>0.10752642560935954</v>
      </c>
      <c r="AN2147" s="40">
        <v>30060</v>
      </c>
      <c r="AO2147" s="42">
        <v>2.2979210000000001</v>
      </c>
      <c r="AP2147" s="39">
        <f>IF(ISBLANK(AO2148),"",Short3[[#This Row],[Adj Close]]/AO2148-1)</f>
        <v>7.4829006038988011E-2</v>
      </c>
    </row>
    <row r="2148" spans="1:42" x14ac:dyDescent="0.25">
      <c r="A2148" s="40">
        <v>30053</v>
      </c>
      <c r="B2148" s="42">
        <v>116.80999799999999</v>
      </c>
      <c r="C2148" s="39">
        <f>IF(ISBLANK(B2149), "", GSPC[[#This Row],[Adj Close]]/B2149-1)</f>
        <v>5.0765530452885343E-3</v>
      </c>
      <c r="P2148" s="40">
        <v>30053</v>
      </c>
      <c r="Q2148" s="38">
        <v>5.5579999999999997E-2</v>
      </c>
      <c r="R2148" s="39">
        <f>IF(ISBLANK(Q2149),"",Long4[[#This Row],[Adj Close]]/Q2149-1)</f>
        <v>1.8863082253304242E-2</v>
      </c>
      <c r="AE2148" s="32">
        <v>30053</v>
      </c>
      <c r="AF2148" s="47">
        <v>0.49506899999999998</v>
      </c>
      <c r="AG2148" s="36">
        <f>IF(ISBLANK(AF2149),"",Short0[[#This Row],[Adj Close]]/AF2149-1)</f>
        <v>5.6819055100629345E-2</v>
      </c>
      <c r="AN2148" s="40">
        <v>30053</v>
      </c>
      <c r="AO2148" s="42">
        <v>2.1379410000000001</v>
      </c>
      <c r="AP2148" s="39">
        <f>IF(ISBLANK(AO2149),"",Short3[[#This Row],[Adj Close]]/AO2149-1)</f>
        <v>4.2553751761003955E-2</v>
      </c>
    </row>
    <row r="2149" spans="1:42" x14ac:dyDescent="0.25">
      <c r="A2149" s="40">
        <v>30046</v>
      </c>
      <c r="B2149" s="42">
        <v>116.220001</v>
      </c>
      <c r="C2149" s="39">
        <f>IF(ISBLANK(B2150), "", GSPC[[#This Row],[Adj Close]]/B2150-1)</f>
        <v>9.5552290769138626E-3</v>
      </c>
      <c r="P2149" s="40">
        <v>30046</v>
      </c>
      <c r="Q2149" s="38">
        <v>5.4551000000000002E-2</v>
      </c>
      <c r="R2149" s="39">
        <f>IF(ISBLANK(Q2150),"",Long4[[#This Row],[Adj Close]]/Q2150-1)</f>
        <v>-8.6201986699499078E-2</v>
      </c>
      <c r="AE2149" s="32">
        <v>30046</v>
      </c>
      <c r="AF2149" s="47">
        <v>0.46845199999999998</v>
      </c>
      <c r="AG2149" s="36">
        <f>IF(ISBLANK(AF2150),"",Short0[[#This Row],[Adj Close]]/AF2150-1)</f>
        <v>-3.2967123706190149E-2</v>
      </c>
      <c r="AN2149" s="40">
        <v>30046</v>
      </c>
      <c r="AO2149" s="42">
        <v>2.0506769999999999</v>
      </c>
      <c r="AP2149" s="39">
        <f>IF(ISBLANK(AO2150),"",Short3[[#This Row],[Adj Close]]/AO2150-1)</f>
        <v>-7.0423455891647224E-3</v>
      </c>
    </row>
    <row r="2150" spans="1:42" x14ac:dyDescent="0.25">
      <c r="A2150" s="40">
        <v>30039</v>
      </c>
      <c r="B2150" s="42">
        <v>115.120003</v>
      </c>
      <c r="C2150" s="39">
        <f>IF(ISBLANK(B2151), "", GSPC[[#This Row],[Adj Close]]/B2151-1)</f>
        <v>2.8408084180666648E-2</v>
      </c>
      <c r="P2150" s="40">
        <v>30039</v>
      </c>
      <c r="Q2150" s="38">
        <v>5.9697E-2</v>
      </c>
      <c r="R2150" s="39">
        <f>IF(ISBLANK(Q2151),"",Long4[[#This Row],[Adj Close]]/Q2151-1)</f>
        <v>0.93331822009197496</v>
      </c>
      <c r="AE2150" s="32">
        <v>30039</v>
      </c>
      <c r="AF2150" s="47">
        <v>0.48442200000000002</v>
      </c>
      <c r="AG2150" s="36">
        <f>IF(ISBLANK(AF2151),"",Short0[[#This Row],[Adj Close]]/AF2151-1)</f>
        <v>0.15189921577392984</v>
      </c>
      <c r="AN2150" s="40">
        <v>30039</v>
      </c>
      <c r="AO2150" s="42">
        <v>2.0652210000000002</v>
      </c>
      <c r="AP2150" s="39">
        <f>IF(ISBLANK(AO2151),"",Short3[[#This Row],[Adj Close]]/AO2151-1)</f>
        <v>2.1582516731879275E-2</v>
      </c>
    </row>
    <row r="2151" spans="1:42" x14ac:dyDescent="0.25">
      <c r="A2151" s="40">
        <v>30032</v>
      </c>
      <c r="B2151" s="42">
        <v>111.94000200000001</v>
      </c>
      <c r="C2151" s="39">
        <f>IF(ISBLANK(B2152), "", GSPC[[#This Row],[Adj Close]]/B2152-1)</f>
        <v>1.2024238206091331E-2</v>
      </c>
      <c r="P2151" s="40">
        <v>30032</v>
      </c>
      <c r="Q2151" s="38">
        <v>3.0877999999999999E-2</v>
      </c>
      <c r="R2151" s="39">
        <f>IF(ISBLANK(Q2152),"",Long4[[#This Row],[Adj Close]]/Q2152-1)</f>
        <v>0</v>
      </c>
      <c r="AE2151" s="32">
        <v>30032</v>
      </c>
      <c r="AF2151" s="47">
        <v>0.42054200000000003</v>
      </c>
      <c r="AG2151" s="36">
        <f>IF(ISBLANK(AF2152),"",Short0[[#This Row],[Adj Close]]/AF2152-1)</f>
        <v>-1.2499266199382353E-2</v>
      </c>
      <c r="AN2151" s="40">
        <v>30032</v>
      </c>
      <c r="AO2151" s="42">
        <v>2.0215900000000002</v>
      </c>
      <c r="AP2151" s="39">
        <f>IF(ISBLANK(AO2152),"",Short3[[#This Row],[Adj Close]]/AO2152-1)</f>
        <v>-1.4184096276497749E-2</v>
      </c>
    </row>
    <row r="2152" spans="1:42" x14ac:dyDescent="0.25">
      <c r="A2152" s="40">
        <v>30025</v>
      </c>
      <c r="B2152" s="42">
        <v>110.610001</v>
      </c>
      <c r="C2152" s="39">
        <f>IF(ISBLANK(B2153), "", GSPC[[#This Row],[Adj Close]]/B2153-1)</f>
        <v>1.8414510464832778E-2</v>
      </c>
      <c r="P2152" s="40">
        <v>30025</v>
      </c>
      <c r="Q2152" s="38">
        <v>3.0877999999999999E-2</v>
      </c>
      <c r="R2152" s="39">
        <f>IF(ISBLANK(Q2153),"",Long4[[#This Row],[Adj Close]]/Q2153-1)</f>
        <v>0</v>
      </c>
      <c r="AE2152" s="32">
        <v>30025</v>
      </c>
      <c r="AF2152" s="47">
        <v>0.42586499999999999</v>
      </c>
      <c r="AG2152" s="36">
        <f>IF(ISBLANK(AF2153),"",Short0[[#This Row],[Adj Close]]/AF2153-1)</f>
        <v>1.2657475353234471E-2</v>
      </c>
      <c r="AN2152" s="40">
        <v>30025</v>
      </c>
      <c r="AO2152" s="42">
        <v>2.0506769999999999</v>
      </c>
      <c r="AP2152" s="39">
        <f>IF(ISBLANK(AO2153),"",Short3[[#This Row],[Adj Close]]/AO2153-1)</f>
        <v>0.1652884813177844</v>
      </c>
    </row>
    <row r="2153" spans="1:42" x14ac:dyDescent="0.25">
      <c r="A2153" s="40">
        <v>30018</v>
      </c>
      <c r="B2153" s="42">
        <v>108.610001</v>
      </c>
      <c r="C2153" s="39">
        <f>IF(ISBLANK(B2154), "", GSPC[[#This Row],[Adj Close]]/B2154-1)</f>
        <v>-6.6763766847037775E-3</v>
      </c>
      <c r="P2153" s="40">
        <v>30018</v>
      </c>
      <c r="Q2153" s="38">
        <v>3.0877999999999999E-2</v>
      </c>
      <c r="R2153" s="39">
        <f>IF(ISBLANK(Q2154),"",Long4[[#This Row],[Adj Close]]/Q2154-1)</f>
        <v>0</v>
      </c>
      <c r="AE2153" s="32">
        <v>30018</v>
      </c>
      <c r="AF2153" s="47">
        <v>0.42054200000000003</v>
      </c>
      <c r="AG2153" s="36">
        <f>IF(ISBLANK(AF2154),"",Short0[[#This Row],[Adj Close]]/AF2154-1)</f>
        <v>1.2819740907810129E-2</v>
      </c>
      <c r="AN2153" s="40">
        <v>30018</v>
      </c>
      <c r="AO2153" s="42">
        <v>1.7598020000000001</v>
      </c>
      <c r="AP2153" s="39">
        <f>IF(ISBLANK(AO2154),"",Short3[[#This Row],[Adj Close]]/AO2154-1)</f>
        <v>-9.7014167184060529E-2</v>
      </c>
    </row>
    <row r="2154" spans="1:42" x14ac:dyDescent="0.25">
      <c r="A2154" s="40">
        <v>30011</v>
      </c>
      <c r="B2154" s="42">
        <v>109.339996</v>
      </c>
      <c r="C2154" s="39">
        <f>IF(ISBLANK(B2155), "", GSPC[[#This Row],[Adj Close]]/B2155-1)</f>
        <v>-3.3330430259654875E-2</v>
      </c>
      <c r="P2154" s="40">
        <v>30011</v>
      </c>
      <c r="Q2154" s="38">
        <v>3.0877999999999999E-2</v>
      </c>
      <c r="R2154" s="39">
        <f>IF(ISBLANK(Q2155),"",Long4[[#This Row],[Adj Close]]/Q2155-1)</f>
        <v>0</v>
      </c>
      <c r="AE2154" s="32">
        <v>30011</v>
      </c>
      <c r="AF2154" s="47">
        <v>0.415219</v>
      </c>
      <c r="AG2154" s="36">
        <f>IF(ISBLANK(AF2155),"",Short0[[#This Row],[Adj Close]]/AF2155-1)</f>
        <v>-0.10344849923023614</v>
      </c>
      <c r="AN2154" s="40">
        <v>30011</v>
      </c>
      <c r="AO2154" s="42">
        <v>1.9488700000000001</v>
      </c>
      <c r="AP2154" s="39">
        <f>IF(ISBLANK(AO2155),"",Short3[[#This Row],[Adj Close]]/AO2155-1)</f>
        <v>-6.2937399177310893E-2</v>
      </c>
    </row>
    <row r="2155" spans="1:42" x14ac:dyDescent="0.25">
      <c r="A2155" s="40">
        <v>30004</v>
      </c>
      <c r="B2155" s="42">
        <v>113.110001</v>
      </c>
      <c r="C2155" s="39">
        <f>IF(ISBLANK(B2156), "", GSPC[[#This Row],[Adj Close]]/B2156-1)</f>
        <v>-9.7155978650798058E-4</v>
      </c>
      <c r="P2155" s="40">
        <v>30004</v>
      </c>
      <c r="Q2155" s="38">
        <v>3.0877999999999999E-2</v>
      </c>
      <c r="R2155" s="39">
        <f>IF(ISBLANK(Q2156),"",Long4[[#This Row],[Adj Close]]/Q2156-1)</f>
        <v>0</v>
      </c>
      <c r="AE2155" s="32">
        <v>30004</v>
      </c>
      <c r="AF2155" s="47">
        <v>0.46312900000000001</v>
      </c>
      <c r="AG2155" s="36">
        <f>IF(ISBLANK(AF2156),"",Short0[[#This Row],[Adj Close]]/AF2156-1)</f>
        <v>2.3530217776618789E-2</v>
      </c>
      <c r="AN2155" s="40">
        <v>30004</v>
      </c>
      <c r="AO2155" s="42">
        <v>2.0797650000000001</v>
      </c>
      <c r="AP2155" s="39">
        <f>IF(ISBLANK(AO2156),"",Short3[[#This Row],[Adj Close]]/AO2156-1)</f>
        <v>3.6231855174221339E-2</v>
      </c>
    </row>
    <row r="2156" spans="1:42" x14ac:dyDescent="0.25">
      <c r="A2156" s="40">
        <v>29997</v>
      </c>
      <c r="B2156" s="42">
        <v>113.220001</v>
      </c>
      <c r="C2156" s="39">
        <f>IF(ISBLANK(B2157), "", GSPC[[#This Row],[Adj Close]]/B2157-1)</f>
        <v>-1.0141598447497846E-2</v>
      </c>
      <c r="P2156" s="40">
        <v>29997</v>
      </c>
      <c r="Q2156" s="38">
        <v>3.0877999999999999E-2</v>
      </c>
      <c r="R2156" s="39">
        <f>IF(ISBLANK(Q2157),"",Long4[[#This Row],[Adj Close]]/Q2157-1)</f>
        <v>0</v>
      </c>
      <c r="AE2156" s="32">
        <v>29997</v>
      </c>
      <c r="AF2156" s="47">
        <v>0.452482</v>
      </c>
      <c r="AG2156" s="36">
        <f>IF(ISBLANK(AF2157),"",Short0[[#This Row],[Adj Close]]/AF2157-1)</f>
        <v>1.1904043080872784E-2</v>
      </c>
      <c r="AN2156" s="40">
        <v>29997</v>
      </c>
      <c r="AO2156" s="42">
        <v>2.0070459999999999</v>
      </c>
      <c r="AP2156" s="39">
        <f>IF(ISBLANK(AO2157),"",Short3[[#This Row],[Adj Close]]/AO2157-1)</f>
        <v>0</v>
      </c>
    </row>
    <row r="2157" spans="1:42" x14ac:dyDescent="0.25">
      <c r="A2157" s="40">
        <v>29990</v>
      </c>
      <c r="B2157" s="42">
        <v>114.379997</v>
      </c>
      <c r="C2157" s="39">
        <f>IF(ISBLANK(B2158), "", GSPC[[#This Row],[Adj Close]]/B2158-1)</f>
        <v>-2.4560847269983865E-2</v>
      </c>
      <c r="P2157" s="40">
        <v>29990</v>
      </c>
      <c r="Q2157" s="38">
        <v>3.0877999999999999E-2</v>
      </c>
      <c r="R2157" s="39">
        <f>IF(ISBLANK(Q2158),"",Long4[[#This Row],[Adj Close]]/Q2158-1)</f>
        <v>0</v>
      </c>
      <c r="AE2157" s="32">
        <v>29990</v>
      </c>
      <c r="AF2157" s="47">
        <v>0.44715899999999997</v>
      </c>
      <c r="AG2157" s="36">
        <f>IF(ISBLANK(AF2158),"",Short0[[#This Row],[Adj Close]]/AF2158-1)</f>
        <v>-9.6774389024560259E-2</v>
      </c>
      <c r="AN2157" s="40">
        <v>29990</v>
      </c>
      <c r="AO2157" s="42">
        <v>2.0070459999999999</v>
      </c>
      <c r="AP2157" s="39">
        <f>IF(ISBLANK(AO2158),"",Short3[[#This Row],[Adj Close]]/AO2158-1)</f>
        <v>-0.10389610969453245</v>
      </c>
    </row>
    <row r="2158" spans="1:42" x14ac:dyDescent="0.25">
      <c r="A2158" s="40">
        <v>29983</v>
      </c>
      <c r="B2158" s="42">
        <v>117.260002</v>
      </c>
      <c r="C2158" s="39">
        <f>IF(ISBLANK(B2159), "", GSPC[[#This Row],[Adj Close]]/B2159-1)</f>
        <v>-2.6079733786050885E-2</v>
      </c>
      <c r="P2158" s="40">
        <v>29983</v>
      </c>
      <c r="Q2158" s="38">
        <v>3.0877999999999999E-2</v>
      </c>
      <c r="R2158" s="39">
        <f>IF(ISBLANK(Q2159),"",Long4[[#This Row],[Adj Close]]/Q2159-1)</f>
        <v>-6.2484819042992523E-2</v>
      </c>
      <c r="AE2158" s="32">
        <v>29983</v>
      </c>
      <c r="AF2158" s="47">
        <v>0.49506899999999998</v>
      </c>
      <c r="AG2158" s="36">
        <f>IF(ISBLANK(AF2159),"",Short0[[#This Row],[Adj Close]]/AF2159-1)</f>
        <v>-4.1236574341256715E-2</v>
      </c>
      <c r="AN2158" s="40">
        <v>29983</v>
      </c>
      <c r="AO2158" s="42">
        <v>2.2397469999999999</v>
      </c>
      <c r="AP2158" s="39">
        <f>IF(ISBLANK(AO2159),"",Short3[[#This Row],[Adj Close]]/AO2159-1)</f>
        <v>-6.6667083380213654E-2</v>
      </c>
    </row>
    <row r="2159" spans="1:42" x14ac:dyDescent="0.25">
      <c r="A2159" s="40">
        <v>29976</v>
      </c>
      <c r="B2159" s="42">
        <v>120.400002</v>
      </c>
      <c r="C2159" s="39">
        <f>IF(ISBLANK(B2160), "", GSPC[[#This Row],[Adj Close]]/B2160-1)</f>
        <v>4.3508451469278508E-2</v>
      </c>
      <c r="P2159" s="40">
        <v>29976</v>
      </c>
      <c r="Q2159" s="38">
        <v>3.2936E-2</v>
      </c>
      <c r="R2159" s="39">
        <f>IF(ISBLANK(Q2160),"",Long4[[#This Row],[Adj Close]]/Q2160-1)</f>
        <v>-5.8836976710958666E-2</v>
      </c>
      <c r="AE2159" s="32">
        <v>29976</v>
      </c>
      <c r="AF2159" s="47">
        <v>0.51636199999999999</v>
      </c>
      <c r="AG2159" s="36">
        <f>IF(ISBLANK(AF2160),"",Short0[[#This Row],[Adj Close]]/AF2160-1)</f>
        <v>-1.0203475277226648E-2</v>
      </c>
      <c r="AN2159" s="40">
        <v>29976</v>
      </c>
      <c r="AO2159" s="42">
        <v>2.3997299999999999</v>
      </c>
      <c r="AP2159" s="39">
        <f>IF(ISBLANK(AO2160),"",Short3[[#This Row],[Adj Close]]/AO2160-1)</f>
        <v>0.14583323385745173</v>
      </c>
    </row>
    <row r="2160" spans="1:42" x14ac:dyDescent="0.25">
      <c r="A2160" s="40">
        <v>29969</v>
      </c>
      <c r="B2160" s="42">
        <v>115.379997</v>
      </c>
      <c r="C2160" s="39">
        <f>IF(ISBLANK(B2161), "", GSPC[[#This Row],[Adj Close]]/B2161-1)</f>
        <v>-8.1664659474517398E-3</v>
      </c>
      <c r="P2160" s="40">
        <v>29969</v>
      </c>
      <c r="Q2160" s="38">
        <v>3.4994999999999998E-2</v>
      </c>
      <c r="R2160" s="39">
        <f>IF(ISBLANK(Q2161),"",Long4[[#This Row],[Adj Close]]/Q2161-1)</f>
        <v>3.0295000883236112E-2</v>
      </c>
      <c r="AE2160" s="32">
        <v>29969</v>
      </c>
      <c r="AF2160" s="47">
        <v>0.52168499999999995</v>
      </c>
      <c r="AG2160" s="36">
        <f>IF(ISBLANK(AF2161),"",Short0[[#This Row],[Adj Close]]/AF2161-1)</f>
        <v>-2.9703062372711253E-2</v>
      </c>
      <c r="AN2160" s="40">
        <v>29969</v>
      </c>
      <c r="AO2160" s="42">
        <v>2.0943100000000001</v>
      </c>
      <c r="AP2160" s="39">
        <f>IF(ISBLANK(AO2161),"",Short3[[#This Row],[Adj Close]]/AO2161-1)</f>
        <v>0</v>
      </c>
    </row>
    <row r="2161" spans="1:42" x14ac:dyDescent="0.25">
      <c r="A2161" s="40">
        <v>29962</v>
      </c>
      <c r="B2161" s="42">
        <v>116.33000199999999</v>
      </c>
      <c r="C2161" s="39">
        <f>IF(ISBLANK(B2162), "", GSPC[[#This Row],[Adj Close]]/B2162-1)</f>
        <v>-2.6934344786256559E-2</v>
      </c>
      <c r="P2161" s="40">
        <v>29962</v>
      </c>
      <c r="Q2161" s="38">
        <v>3.3966000000000003E-2</v>
      </c>
      <c r="R2161" s="39">
        <f>IF(ISBLANK(Q2162),"",Long4[[#This Row],[Adj Close]]/Q2162-1)</f>
        <v>3.1272771435511437E-2</v>
      </c>
      <c r="AE2161" s="32">
        <v>29962</v>
      </c>
      <c r="AF2161" s="47">
        <v>0.53765499999999999</v>
      </c>
      <c r="AG2161" s="36">
        <f>IF(ISBLANK(AF2162),"",Short0[[#This Row],[Adj Close]]/AF2162-1)</f>
        <v>-2.8846240686385305E-2</v>
      </c>
      <c r="AN2161" s="40">
        <v>29962</v>
      </c>
      <c r="AO2161" s="42">
        <v>2.0943100000000001</v>
      </c>
      <c r="AP2161" s="39">
        <f>IF(ISBLANK(AO2162),"",Short3[[#This Row],[Adj Close]]/AO2162-1)</f>
        <v>-3.9999156571113081E-2</v>
      </c>
    </row>
    <row r="2162" spans="1:42" x14ac:dyDescent="0.25">
      <c r="A2162" s="40">
        <v>29955</v>
      </c>
      <c r="B2162" s="42">
        <v>119.550003</v>
      </c>
      <c r="C2162" s="39">
        <f>IF(ISBLANK(B2163), "", GSPC[[#This Row],[Adj Close]]/B2163-1)</f>
        <v>-2.4479803562305946E-2</v>
      </c>
      <c r="P2162" s="40">
        <v>29955</v>
      </c>
      <c r="Q2162" s="38">
        <v>3.2936E-2</v>
      </c>
      <c r="R2162" s="39">
        <f>IF(ISBLANK(Q2163),"",Long4[[#This Row],[Adj Close]]/Q2163-1)</f>
        <v>0</v>
      </c>
      <c r="AE2162" s="32">
        <v>29955</v>
      </c>
      <c r="AF2162" s="47">
        <v>0.55362500000000003</v>
      </c>
      <c r="AG2162" s="36">
        <f>IF(ISBLANK(AF2163),"",Short0[[#This Row],[Adj Close]]/AF2163-1)</f>
        <v>1.9606651454292079E-2</v>
      </c>
      <c r="AN2162" s="40">
        <v>29955</v>
      </c>
      <c r="AO2162" s="42">
        <v>2.1815709999999999</v>
      </c>
      <c r="AP2162" s="39">
        <f>IF(ISBLANK(AO2163),"",Short3[[#This Row],[Adj Close]]/AO2163-1)</f>
        <v>0.11111048861295236</v>
      </c>
    </row>
    <row r="2163" spans="1:42" x14ac:dyDescent="0.25">
      <c r="A2163" s="40">
        <v>29948</v>
      </c>
      <c r="B2163" s="42">
        <v>122.550003</v>
      </c>
      <c r="C2163" s="39">
        <f>IF(ISBLANK(B2164), "", GSPC[[#This Row],[Adj Close]]/B2164-1)</f>
        <v>8.1622326737251782E-5</v>
      </c>
      <c r="P2163" s="40">
        <v>29948</v>
      </c>
      <c r="Q2163" s="38">
        <v>3.2936E-2</v>
      </c>
      <c r="R2163" s="39">
        <f>IF(ISBLANK(Q2164),"",Long4[[#This Row],[Adj Close]]/Q2164-1)</f>
        <v>6.6649394390828398E-2</v>
      </c>
      <c r="AE2163" s="32">
        <v>29948</v>
      </c>
      <c r="AF2163" s="47">
        <v>0.54297899999999999</v>
      </c>
      <c r="AG2163" s="36">
        <f>IF(ISBLANK(AF2164),"",Short0[[#This Row],[Adj Close]]/AF2164-1)</f>
        <v>6.2502201401852586E-2</v>
      </c>
      <c r="AN2163" s="40">
        <v>29948</v>
      </c>
      <c r="AO2163" s="42">
        <v>1.9634149999999999</v>
      </c>
      <c r="AP2163" s="39">
        <f>IF(ISBLANK(AO2164),"",Short3[[#This Row],[Adj Close]]/AO2164-1)</f>
        <v>9.7561111952725987E-2</v>
      </c>
    </row>
    <row r="2164" spans="1:42" x14ac:dyDescent="0.25">
      <c r="A2164" s="40">
        <v>29941</v>
      </c>
      <c r="B2164" s="42">
        <v>122.540001</v>
      </c>
      <c r="C2164" s="39">
        <f>IF(ISBLANK(B2165), "", GSPC[[#This Row],[Adj Close]]/B2165-1)</f>
        <v>-1.1774185483870991E-2</v>
      </c>
      <c r="P2164" s="40">
        <v>29941</v>
      </c>
      <c r="Q2164" s="38">
        <v>3.0877999999999999E-2</v>
      </c>
      <c r="R2164" s="39">
        <f>IF(ISBLANK(Q2165),"",Long4[[#This Row],[Adj Close]]/Q2165-1)</f>
        <v>-3.224997649418615E-2</v>
      </c>
      <c r="AE2164" s="32">
        <v>29941</v>
      </c>
      <c r="AF2164" s="47">
        <v>0.51103799999999999</v>
      </c>
      <c r="AG2164" s="36">
        <f>IF(ISBLANK(AF2165),"",Short0[[#This Row],[Adj Close]]/AF2165-1)</f>
        <v>-9.4341027022428858E-2</v>
      </c>
      <c r="AN2164" s="40">
        <v>29941</v>
      </c>
      <c r="AO2164" s="42">
        <v>1.788889</v>
      </c>
      <c r="AP2164" s="39">
        <f>IF(ISBLANK(AO2165),"",Short3[[#This Row],[Adj Close]]/AO2165-1)</f>
        <v>0.11818211935225165</v>
      </c>
    </row>
    <row r="2165" spans="1:42" x14ac:dyDescent="0.25">
      <c r="A2165" s="40">
        <v>29934</v>
      </c>
      <c r="B2165" s="42">
        <v>124</v>
      </c>
      <c r="C2165" s="39">
        <f>IF(ISBLANK(B2166), "", GSPC[[#This Row],[Adj Close]]/B2166-1)</f>
        <v>-7.4441687344913854E-3</v>
      </c>
      <c r="P2165" s="40">
        <v>29934</v>
      </c>
      <c r="Q2165" s="38">
        <v>3.1906999999999998E-2</v>
      </c>
      <c r="R2165" s="39">
        <f>IF(ISBLANK(Q2166),"",Long4[[#This Row],[Adj Close]]/Q2166-1)</f>
        <v>3.3324697195414199E-2</v>
      </c>
      <c r="AE2165" s="32">
        <v>29934</v>
      </c>
      <c r="AF2165" s="47">
        <v>0.564272</v>
      </c>
      <c r="AG2165" s="36">
        <f>IF(ISBLANK(AF2166),"",Short0[[#This Row],[Adj Close]]/AF2166-1)</f>
        <v>-9.345236527708245E-3</v>
      </c>
      <c r="AN2165" s="40">
        <v>29934</v>
      </c>
      <c r="AO2165" s="42">
        <v>1.5998190000000001</v>
      </c>
      <c r="AP2165" s="39">
        <f>IF(ISBLANK(AO2166),"",Short3[[#This Row],[Adj Close]]/AO2166-1)</f>
        <v>-5.9829245674431375E-2</v>
      </c>
    </row>
    <row r="2166" spans="1:42" x14ac:dyDescent="0.25">
      <c r="A2166" s="40">
        <v>29927</v>
      </c>
      <c r="B2166" s="42">
        <v>124.93</v>
      </c>
      <c r="C2166" s="39">
        <f>IF(ISBLANK(B2167), "", GSPC[[#This Row],[Adj Close]]/B2167-1)</f>
        <v>-1.0533834776907391E-2</v>
      </c>
      <c r="P2166" s="40">
        <v>29927</v>
      </c>
      <c r="Q2166" s="38">
        <v>3.0877999999999999E-2</v>
      </c>
      <c r="R2166" s="39">
        <f>IF(ISBLANK(Q2167),"",Long4[[#This Row],[Adj Close]]/Q2167-1)</f>
        <v>-6.2484819042992523E-2</v>
      </c>
      <c r="AE2166" s="32">
        <v>29927</v>
      </c>
      <c r="AF2166" s="47">
        <v>0.56959499999999996</v>
      </c>
      <c r="AG2166" s="36">
        <f>IF(ISBLANK(AF2167),"",Short0[[#This Row],[Adj Close]]/AF2167-1)</f>
        <v>-5.3097492248996403E-2</v>
      </c>
      <c r="AN2166" s="40">
        <v>29927</v>
      </c>
      <c r="AO2166" s="42">
        <v>1.7016260000000001</v>
      </c>
      <c r="AP2166" s="39">
        <f>IF(ISBLANK(AO2167),"",Short3[[#This Row],[Adj Close]]/AO2167-1)</f>
        <v>-4.0983574220346042E-2</v>
      </c>
    </row>
    <row r="2167" spans="1:42" x14ac:dyDescent="0.25">
      <c r="A2167" s="40">
        <v>29920</v>
      </c>
      <c r="B2167" s="42">
        <v>126.260002</v>
      </c>
      <c r="C2167" s="39">
        <f>IF(ISBLANK(B2168), "", GSPC[[#This Row],[Adj Close]]/B2168-1)</f>
        <v>9.3533139132884191E-3</v>
      </c>
      <c r="P2167" s="40">
        <v>29920</v>
      </c>
      <c r="Q2167" s="38">
        <v>3.2936E-2</v>
      </c>
      <c r="R2167" s="39">
        <f>IF(ISBLANK(Q2168),"",Long4[[#This Row],[Adj Close]]/Q2168-1)</f>
        <v>0.14281748785565584</v>
      </c>
      <c r="AE2167" s="32">
        <v>29920</v>
      </c>
      <c r="AF2167" s="47">
        <v>0.60153500000000004</v>
      </c>
      <c r="AG2167" s="36">
        <f>IF(ISBLANK(AF2168),"",Short0[[#This Row],[Adj Close]]/AF2168-1)</f>
        <v>2.727280489783368E-2</v>
      </c>
      <c r="AN2167" s="40">
        <v>29920</v>
      </c>
      <c r="AO2167" s="42">
        <v>1.7743450000000001</v>
      </c>
      <c r="AP2167" s="39">
        <f>IF(ISBLANK(AO2168),"",Short3[[#This Row],[Adj Close]]/AO2168-1)</f>
        <v>7.9646475402354699E-2</v>
      </c>
    </row>
    <row r="2168" spans="1:42" x14ac:dyDescent="0.25">
      <c r="A2168" s="40">
        <v>29913</v>
      </c>
      <c r="B2168" s="42">
        <v>125.089996</v>
      </c>
      <c r="C2168" s="39">
        <f>IF(ISBLANK(B2169), "", GSPC[[#This Row],[Adj Close]]/B2169-1)</f>
        <v>2.7770906480740321E-2</v>
      </c>
      <c r="P2168" s="40">
        <v>29913</v>
      </c>
      <c r="Q2168" s="38">
        <v>2.8819999999999998E-2</v>
      </c>
      <c r="R2168" s="39">
        <f>IF(ISBLANK(Q2169),"",Long4[[#This Row],[Adj Close]]/Q2169-1)</f>
        <v>0</v>
      </c>
      <c r="AE2168" s="32">
        <v>29913</v>
      </c>
      <c r="AF2168" s="47">
        <v>0.585565</v>
      </c>
      <c r="AG2168" s="36">
        <f>IF(ISBLANK(AF2169),"",Short0[[#This Row],[Adj Close]]/AF2169-1)</f>
        <v>5.7692481372770388E-2</v>
      </c>
      <c r="AN2168" s="40">
        <v>29913</v>
      </c>
      <c r="AO2168" s="42">
        <v>1.6434500000000001</v>
      </c>
      <c r="AP2168" s="39">
        <f>IF(ISBLANK(AO2169),"",Short3[[#This Row],[Adj Close]]/AO2169-1)</f>
        <v>-0.16911826787107309</v>
      </c>
    </row>
    <row r="2169" spans="1:42" x14ac:dyDescent="0.25">
      <c r="A2169" s="40">
        <v>29906</v>
      </c>
      <c r="B2169" s="42">
        <v>121.709999</v>
      </c>
      <c r="C2169" s="39">
        <f>IF(ISBLANK(B2170), "", GSPC[[#This Row],[Adj Close]]/B2170-1)</f>
        <v>3.2876634057310561E-4</v>
      </c>
      <c r="P2169" s="40">
        <v>29906</v>
      </c>
      <c r="Q2169" s="38">
        <v>2.8819999999999998E-2</v>
      </c>
      <c r="R2169" s="39">
        <f>IF(ISBLANK(Q2170),"",Long4[[#This Row],[Adj Close]]/Q2170-1)</f>
        <v>0.33333333333333326</v>
      </c>
      <c r="AE2169" s="32">
        <v>29906</v>
      </c>
      <c r="AF2169" s="47">
        <v>0.55362500000000003</v>
      </c>
      <c r="AG2169" s="36">
        <f>IF(ISBLANK(AF2170),"",Short0[[#This Row],[Adj Close]]/AF2170-1)</f>
        <v>-5.454560979566736E-2</v>
      </c>
      <c r="AN2169" s="40">
        <v>29906</v>
      </c>
      <c r="AO2169" s="42">
        <v>1.977959</v>
      </c>
      <c r="AP2169" s="39">
        <f>IF(ISBLANK(AO2170),"",Short3[[#This Row],[Adj Close]]/AO2170-1)</f>
        <v>-0.37037031142168109</v>
      </c>
    </row>
    <row r="2170" spans="1:42" x14ac:dyDescent="0.25">
      <c r="A2170" s="40">
        <v>29899</v>
      </c>
      <c r="B2170" s="42">
        <v>121.66999800000001</v>
      </c>
      <c r="C2170" s="39">
        <f>IF(ISBLANK(B2171), "", GSPC[[#This Row],[Adj Close]]/B2171-1)</f>
        <v>-8.1519525255067116E-3</v>
      </c>
      <c r="P2170" s="40">
        <v>29899</v>
      </c>
      <c r="Q2170" s="38">
        <v>2.1614999999999999E-2</v>
      </c>
      <c r="R2170" s="39">
        <f>IF(ISBLANK(Q2171),"",Long4[[#This Row],[Adj Close]]/Q2171-1)</f>
        <v>-4.544250132485439E-2</v>
      </c>
      <c r="AE2170" s="32">
        <v>29899</v>
      </c>
      <c r="AF2170" s="47">
        <v>0.585565</v>
      </c>
      <c r="AG2170" s="36">
        <f>IF(ISBLANK(AF2171),"",Short0[[#This Row],[Adj Close]]/AF2171-1)</f>
        <v>1.8519162732772321E-2</v>
      </c>
      <c r="AN2170" s="40">
        <v>29899</v>
      </c>
      <c r="AO2170" s="42">
        <v>3.141464</v>
      </c>
      <c r="AP2170" s="39">
        <f>IF(ISBLANK(AO2171),"",Short3[[#This Row],[Adj Close]]/AO2171-1)</f>
        <v>-3.571442822873605E-2</v>
      </c>
    </row>
    <row r="2171" spans="1:42" x14ac:dyDescent="0.25">
      <c r="A2171" s="40">
        <v>29892</v>
      </c>
      <c r="B2171" s="42">
        <v>122.66999800000001</v>
      </c>
      <c r="C2171" s="39">
        <f>IF(ISBLANK(B2172), "", GSPC[[#This Row],[Adj Close]]/B2172-1)</f>
        <v>6.3992042530085502E-3</v>
      </c>
      <c r="P2171" s="40">
        <v>29892</v>
      </c>
      <c r="Q2171" s="38">
        <v>2.2644000000000001E-2</v>
      </c>
      <c r="R2171" s="39">
        <f>IF(ISBLANK(Q2172),"",Long4[[#This Row],[Adj Close]]/Q2172-1)</f>
        <v>0.29416471395096311</v>
      </c>
      <c r="AE2171" s="32">
        <v>29892</v>
      </c>
      <c r="AF2171" s="47">
        <v>0.57491800000000004</v>
      </c>
      <c r="AG2171" s="36">
        <f>IF(ISBLANK(AF2172),"",Short0[[#This Row],[Adj Close]]/AF2172-1)</f>
        <v>0.14893523477593584</v>
      </c>
      <c r="AN2171" s="40">
        <v>29892</v>
      </c>
      <c r="AO2171" s="42">
        <v>3.2578149999999999</v>
      </c>
      <c r="AP2171" s="39">
        <f>IF(ISBLANK(AO2172),"",Short3[[#This Row],[Adj Close]]/AO2172-1)</f>
        <v>0.29479837477281112</v>
      </c>
    </row>
    <row r="2172" spans="1:42" x14ac:dyDescent="0.25">
      <c r="A2172" s="40">
        <v>29885</v>
      </c>
      <c r="B2172" s="42">
        <v>121.889999</v>
      </c>
      <c r="C2172" s="39">
        <f>IF(ISBLANK(B2173), "", GSPC[[#This Row],[Adj Close]]/B2173-1)</f>
        <v>2.7740312440814652E-2</v>
      </c>
      <c r="P2172" s="40">
        <v>29885</v>
      </c>
      <c r="Q2172" s="38">
        <v>1.7496999999999999E-2</v>
      </c>
      <c r="R2172" s="39">
        <f>IF(ISBLANK(Q2173),"",Long4[[#This Row],[Adj Close]]/Q2173-1)</f>
        <v>0.21422623178348377</v>
      </c>
      <c r="AE2172" s="32">
        <v>29885</v>
      </c>
      <c r="AF2172" s="47">
        <v>0.50039199999999995</v>
      </c>
      <c r="AG2172" s="36">
        <f>IF(ISBLANK(AF2173),"",Short0[[#This Row],[Adj Close]]/AF2173-1)</f>
        <v>-1.0525691347893718E-2</v>
      </c>
      <c r="AN2172" s="40">
        <v>29885</v>
      </c>
      <c r="AO2172" s="42">
        <v>2.516079</v>
      </c>
      <c r="AP2172" s="39">
        <f>IF(ISBLANK(AO2173),"",Short3[[#This Row],[Adj Close]]/AO2173-1)</f>
        <v>6.1349651845218123E-2</v>
      </c>
    </row>
    <row r="2173" spans="1:42" x14ac:dyDescent="0.25">
      <c r="A2173" s="40">
        <v>29878</v>
      </c>
      <c r="B2173" s="42">
        <v>118.599998</v>
      </c>
      <c r="C2173" s="39">
        <f>IF(ISBLANK(B2174), "", GSPC[[#This Row],[Adj Close]]/B2174-1)</f>
        <v>-4.9501131814730925E-3</v>
      </c>
      <c r="P2173" s="40">
        <v>29878</v>
      </c>
      <c r="Q2173" s="38">
        <v>1.4409999999999999E-2</v>
      </c>
      <c r="R2173" s="39">
        <f>IF(ISBLANK(Q2174),"",Long4[[#This Row],[Adj Close]]/Q2174-1)</f>
        <v>0</v>
      </c>
      <c r="AE2173" s="32">
        <v>29878</v>
      </c>
      <c r="AF2173" s="47">
        <v>0.50571500000000003</v>
      </c>
      <c r="AG2173" s="36">
        <f>IF(ISBLANK(AF2174),"",Short0[[#This Row],[Adj Close]]/AF2174-1)</f>
        <v>-4.0405382071273754E-2</v>
      </c>
      <c r="AN2173" s="40">
        <v>29878</v>
      </c>
      <c r="AO2173" s="42">
        <v>2.370641</v>
      </c>
      <c r="AP2173" s="39">
        <f>IF(ISBLANK(AO2174),"",Short3[[#This Row],[Adj Close]]/AO2174-1)</f>
        <v>-0.10439513527154798</v>
      </c>
    </row>
    <row r="2174" spans="1:42" x14ac:dyDescent="0.25">
      <c r="A2174" s="40">
        <v>29871</v>
      </c>
      <c r="B2174" s="42">
        <v>119.19000200000001</v>
      </c>
      <c r="C2174" s="39">
        <f>IF(ISBLANK(B2175), "", GSPC[[#This Row],[Adj Close]]/B2175-1)</f>
        <v>-1.8608440146770766E-2</v>
      </c>
      <c r="P2174" s="40">
        <v>29871</v>
      </c>
      <c r="Q2174" s="38">
        <v>1.4409999999999999E-2</v>
      </c>
      <c r="R2174" s="39">
        <f>IF(ISBLANK(Q2175),"",Long4[[#This Row],[Adj Close]]/Q2175-1)</f>
        <v>0</v>
      </c>
      <c r="AE2174" s="32">
        <v>29871</v>
      </c>
      <c r="AF2174" s="47">
        <v>0.52700899999999995</v>
      </c>
      <c r="AG2174" s="36">
        <f>IF(ISBLANK(AF2175),"",Short0[[#This Row],[Adj Close]]/AF2175-1)</f>
        <v>-0.1081067816574377</v>
      </c>
      <c r="AN2174" s="40">
        <v>29871</v>
      </c>
      <c r="AO2174" s="42">
        <v>2.6469719999999999</v>
      </c>
      <c r="AP2174" s="39">
        <f>IF(ISBLANK(AO2175),"",Short3[[#This Row],[Adj Close]]/AO2175-1)</f>
        <v>0.30935155001756032</v>
      </c>
    </row>
    <row r="2175" spans="1:42" x14ac:dyDescent="0.25">
      <c r="A2175" s="40">
        <v>29864</v>
      </c>
      <c r="B2175" s="42">
        <v>121.449997</v>
      </c>
      <c r="C2175" s="39">
        <f>IF(ISBLANK(B2176), "", GSPC[[#This Row],[Adj Close]]/B2176-1)</f>
        <v>1.7510019960539358E-2</v>
      </c>
      <c r="P2175" s="40">
        <v>29864</v>
      </c>
      <c r="Q2175" s="38">
        <v>1.4409999999999999E-2</v>
      </c>
      <c r="R2175" s="39">
        <f>IF(ISBLANK(Q2176),"",Long4[[#This Row],[Adj Close]]/Q2176-1)</f>
        <v>0</v>
      </c>
      <c r="AE2175" s="32">
        <v>29864</v>
      </c>
      <c r="AF2175" s="47">
        <v>0.59088799999999997</v>
      </c>
      <c r="AG2175" s="36">
        <f>IF(ISBLANK(AF2176),"",Short0[[#This Row],[Adj Close]]/AF2176-1)</f>
        <v>0.13265284606611272</v>
      </c>
      <c r="AN2175" s="40">
        <v>29864</v>
      </c>
      <c r="AO2175" s="42">
        <v>2.0215900000000002</v>
      </c>
      <c r="AP2175" s="39">
        <f>IF(ISBLANK(AO2176),"",Short3[[#This Row],[Adj Close]]/AO2176-1)</f>
        <v>4.5112848034484454E-2</v>
      </c>
    </row>
    <row r="2176" spans="1:42" x14ac:dyDescent="0.25">
      <c r="A2176" s="40">
        <v>29857</v>
      </c>
      <c r="B2176" s="42">
        <v>119.360001</v>
      </c>
      <c r="C2176" s="39">
        <f>IF(ISBLANK(B2177), "", GSPC[[#This Row],[Adj Close]]/B2177-1)</f>
        <v>5.8437564736301129E-2</v>
      </c>
      <c r="P2176" s="40">
        <v>29857</v>
      </c>
      <c r="Q2176" s="38">
        <v>1.4409999999999999E-2</v>
      </c>
      <c r="R2176" s="39">
        <f>IF(ISBLANK(Q2177),"",Long4[[#This Row],[Adj Close]]/Q2177-1)</f>
        <v>7.6900082206112996E-2</v>
      </c>
      <c r="AE2176" s="32">
        <v>29857</v>
      </c>
      <c r="AF2176" s="47">
        <v>0.52168499999999995</v>
      </c>
      <c r="AG2176" s="36">
        <f>IF(ISBLANK(AF2177),"",Short0[[#This Row],[Adj Close]]/AF2177-1)</f>
        <v>5.3762202844451989E-2</v>
      </c>
      <c r="AN2176" s="40">
        <v>29857</v>
      </c>
      <c r="AO2176" s="42">
        <v>1.9343269999999999</v>
      </c>
      <c r="AP2176" s="39">
        <f>IF(ISBLANK(AO2177),"",Short3[[#This Row],[Adj Close]]/AO2177-1)</f>
        <v>0.12711918231829133</v>
      </c>
    </row>
    <row r="2177" spans="1:42" x14ac:dyDescent="0.25">
      <c r="A2177" s="40">
        <v>29850</v>
      </c>
      <c r="B2177" s="42">
        <v>112.769997</v>
      </c>
      <c r="C2177" s="39">
        <f>IF(ISBLANK(B2178), "", GSPC[[#This Row],[Adj Close]]/B2178-1)</f>
        <v>-3.0018965594031166E-2</v>
      </c>
      <c r="P2177" s="40">
        <v>29850</v>
      </c>
      <c r="Q2177" s="38">
        <v>1.3381000000000001E-2</v>
      </c>
      <c r="R2177" s="39">
        <f>IF(ISBLANK(Q2178),"",Long4[[#This Row],[Adj Close]]/Q2178-1)</f>
        <v>0</v>
      </c>
      <c r="AE2177" s="32">
        <v>29850</v>
      </c>
      <c r="AF2177" s="47">
        <v>0.49506899999999998</v>
      </c>
      <c r="AG2177" s="36">
        <f>IF(ISBLANK(AF2178),"",Short0[[#This Row],[Adj Close]]/AF2178-1)</f>
        <v>-0.12264120849519389</v>
      </c>
      <c r="AN2177" s="40">
        <v>29850</v>
      </c>
      <c r="AO2177" s="42">
        <v>1.7161690000000001</v>
      </c>
      <c r="AP2177" s="39">
        <f>IF(ISBLANK(AO2178),"",Short3[[#This Row],[Adj Close]]/AO2178-1)</f>
        <v>-3.2787310246879864E-2</v>
      </c>
    </row>
    <row r="2178" spans="1:42" x14ac:dyDescent="0.25">
      <c r="A2178" s="40">
        <v>29843</v>
      </c>
      <c r="B2178" s="42">
        <v>116.260002</v>
      </c>
      <c r="C2178" s="39">
        <f>IF(ISBLANK(B2179), "", GSPC[[#This Row],[Adj Close]]/B2179-1)</f>
        <v>-4.3993084088536416E-2</v>
      </c>
      <c r="P2178" s="40">
        <v>29843</v>
      </c>
      <c r="Q2178" s="38">
        <v>1.3381000000000001E-2</v>
      </c>
      <c r="R2178" s="39">
        <f>IF(ISBLANK(Q2179),"",Long4[[#This Row],[Adj Close]]/Q2179-1)</f>
        <v>-0.18745445712897735</v>
      </c>
      <c r="AE2178" s="32">
        <v>29843</v>
      </c>
      <c r="AF2178" s="47">
        <v>0.564272</v>
      </c>
      <c r="AG2178" s="36">
        <f>IF(ISBLANK(AF2179),"",Short0[[#This Row],[Adj Close]]/AF2179-1)</f>
        <v>-3.6363170612997764E-2</v>
      </c>
      <c r="AN2178" s="40">
        <v>29843</v>
      </c>
      <c r="AO2178" s="42">
        <v>1.7743450000000001</v>
      </c>
      <c r="AP2178" s="39">
        <f>IF(ISBLANK(AO2179),"",Short3[[#This Row],[Adj Close]]/AO2179-1)</f>
        <v>0</v>
      </c>
    </row>
    <row r="2179" spans="1:42" x14ac:dyDescent="0.25">
      <c r="A2179" s="40">
        <v>29836</v>
      </c>
      <c r="B2179" s="42">
        <v>121.610001</v>
      </c>
      <c r="C2179" s="39">
        <f>IF(ISBLANK(B2180), "", GSPC[[#This Row],[Adj Close]]/B2180-1)</f>
        <v>1.2825859915049476E-2</v>
      </c>
      <c r="P2179" s="40">
        <v>29836</v>
      </c>
      <c r="Q2179" s="38">
        <v>1.6468E-2</v>
      </c>
      <c r="R2179" s="39">
        <f>IF(ISBLANK(Q2180),"",Long4[[#This Row],[Adj Close]]/Q2180-1)</f>
        <v>0.14281748785565584</v>
      </c>
      <c r="AE2179" s="32">
        <v>29836</v>
      </c>
      <c r="AF2179" s="47">
        <v>0.585565</v>
      </c>
      <c r="AG2179" s="36">
        <f>IF(ISBLANK(AF2180),"",Short0[[#This Row],[Adj Close]]/AF2180-1)</f>
        <v>-1.7857741877050359E-2</v>
      </c>
      <c r="AN2179" s="40">
        <v>29836</v>
      </c>
      <c r="AO2179" s="42">
        <v>1.7743450000000001</v>
      </c>
      <c r="AP2179" s="39">
        <f>IF(ISBLANK(AO2180),"",Short3[[#This Row],[Adj Close]]/AO2180-1)</f>
        <v>1.6666886309580686E-2</v>
      </c>
    </row>
    <row r="2180" spans="1:42" x14ac:dyDescent="0.25">
      <c r="A2180" s="40">
        <v>29829</v>
      </c>
      <c r="B2180" s="42">
        <v>120.07</v>
      </c>
      <c r="C2180" s="39">
        <f>IF(ISBLANK(B2181), "", GSPC[[#This Row],[Adj Close]]/B2181-1)</f>
        <v>-3.2317875043232136E-2</v>
      </c>
      <c r="P2180" s="40">
        <v>29829</v>
      </c>
      <c r="Q2180" s="38">
        <v>1.4409999999999999E-2</v>
      </c>
      <c r="R2180" s="39">
        <f>IF(ISBLANK(Q2181),"",Long4[[#This Row],[Adj Close]]/Q2181-1)</f>
        <v>0</v>
      </c>
      <c r="AE2180" s="32">
        <v>29829</v>
      </c>
      <c r="AF2180" s="47">
        <v>0.59621199999999996</v>
      </c>
      <c r="AG2180" s="36">
        <f>IF(ISBLANK(AF2181),"",Short0[[#This Row],[Adj Close]]/AF2181-1)</f>
        <v>1.8182439182669707E-2</v>
      </c>
      <c r="AN2180" s="40">
        <v>29829</v>
      </c>
      <c r="AO2180" s="42">
        <v>1.7452570000000001</v>
      </c>
      <c r="AP2180" s="39">
        <f>IF(ISBLANK(AO2181),"",Short3[[#This Row],[Adj Close]]/AO2181-1)</f>
        <v>-0.10447746642926414</v>
      </c>
    </row>
    <row r="2181" spans="1:42" x14ac:dyDescent="0.25">
      <c r="A2181" s="40">
        <v>29822</v>
      </c>
      <c r="B2181" s="42">
        <v>124.08000199999999</v>
      </c>
      <c r="C2181" s="39">
        <f>IF(ISBLANK(B2182), "", GSPC[[#This Row],[Adj Close]]/B2182-1)</f>
        <v>-3.9851382491724374E-2</v>
      </c>
      <c r="P2181" s="40">
        <v>29822</v>
      </c>
      <c r="Q2181" s="38">
        <v>1.4409999999999999E-2</v>
      </c>
      <c r="R2181" s="39">
        <f>IF(ISBLANK(Q2182),"",Long4[[#This Row],[Adj Close]]/Q2182-1)</f>
        <v>0</v>
      </c>
      <c r="AE2181" s="32">
        <v>29822</v>
      </c>
      <c r="AF2181" s="47">
        <v>0.585565</v>
      </c>
      <c r="AG2181" s="36">
        <f>IF(ISBLANK(AF2182),"",Short0[[#This Row],[Adj Close]]/AF2182-1)</f>
        <v>-7.5630451083310346E-2</v>
      </c>
      <c r="AN2181" s="40">
        <v>29822</v>
      </c>
      <c r="AO2181" s="42">
        <v>1.9488700000000001</v>
      </c>
      <c r="AP2181" s="39">
        <f>IF(ISBLANK(AO2182),"",Short3[[#This Row],[Adj Close]]/AO2182-1)</f>
        <v>4.6874529976235646E-2</v>
      </c>
    </row>
    <row r="2182" spans="1:42" x14ac:dyDescent="0.25">
      <c r="A2182" s="40">
        <v>29815</v>
      </c>
      <c r="B2182" s="42">
        <v>129.229996</v>
      </c>
      <c r="C2182" s="39">
        <f>IF(ISBLANK(B2183), "", GSPC[[#This Row],[Adj Close]]/B2183-1)</f>
        <v>-2.4605697614699329E-2</v>
      </c>
      <c r="P2182" s="40">
        <v>29815</v>
      </c>
      <c r="Q2182" s="38">
        <v>1.4409999999999999E-2</v>
      </c>
      <c r="R2182" s="39">
        <f>IF(ISBLANK(Q2183),"",Long4[[#This Row],[Adj Close]]/Q2183-1)</f>
        <v>0</v>
      </c>
      <c r="AE2182" s="32">
        <v>29815</v>
      </c>
      <c r="AF2182" s="47">
        <v>0.63347500000000001</v>
      </c>
      <c r="AG2182" s="36">
        <f>IF(ISBLANK(AF2183),"",Short0[[#This Row],[Adj Close]]/AF2183-1)</f>
        <v>-7.7519120208298098E-2</v>
      </c>
      <c r="AN2182" s="40">
        <v>29815</v>
      </c>
      <c r="AO2182" s="42">
        <v>1.8616079999999999</v>
      </c>
      <c r="AP2182" s="39">
        <f>IF(ISBLANK(AO2183),"",Short3[[#This Row],[Adj Close]]/AO2183-1)</f>
        <v>-3.0302904026132116E-2</v>
      </c>
    </row>
    <row r="2183" spans="1:42" x14ac:dyDescent="0.25">
      <c r="A2183" s="40">
        <v>29808</v>
      </c>
      <c r="B2183" s="42">
        <v>132.490005</v>
      </c>
      <c r="C2183" s="39">
        <f>IF(ISBLANK(B2184), "", GSPC[[#This Row],[Adj Close]]/B2184-1)</f>
        <v>5.6167362428842793E-3</v>
      </c>
      <c r="P2183" s="40">
        <v>29808</v>
      </c>
      <c r="Q2183" s="38">
        <v>1.4409999999999999E-2</v>
      </c>
      <c r="R2183" s="39">
        <f>IF(ISBLANK(Q2184),"",Long4[[#This Row],[Adj Close]]/Q2184-1)</f>
        <v>-0.12496963808598494</v>
      </c>
      <c r="AE2183" s="32">
        <v>29808</v>
      </c>
      <c r="AF2183" s="47">
        <v>0.68670799999999999</v>
      </c>
      <c r="AG2183" s="36">
        <f>IF(ISBLANK(AF2184),"",Short0[[#This Row],[Adj Close]]/AF2184-1)</f>
        <v>8.4033308338924195E-2</v>
      </c>
      <c r="AN2183" s="40">
        <v>29808</v>
      </c>
      <c r="AO2183" s="42">
        <v>1.919783</v>
      </c>
      <c r="AP2183" s="39">
        <f>IF(ISBLANK(AO2184),"",Short3[[#This Row],[Adj Close]]/AO2184-1)</f>
        <v>-7.0422487472285078E-2</v>
      </c>
    </row>
    <row r="2184" spans="1:42" x14ac:dyDescent="0.25">
      <c r="A2184" s="40">
        <v>29801</v>
      </c>
      <c r="B2184" s="42">
        <v>131.75</v>
      </c>
      <c r="C2184" s="39">
        <f>IF(ISBLANK(B2185), "", GSPC[[#This Row],[Adj Close]]/B2185-1)</f>
        <v>6.3397648386764871E-3</v>
      </c>
      <c r="P2184" s="40">
        <v>29801</v>
      </c>
      <c r="Q2184" s="38">
        <v>1.6468E-2</v>
      </c>
      <c r="R2184" s="39">
        <f>IF(ISBLANK(Q2185),"",Long4[[#This Row],[Adj Close]]/Q2185-1)</f>
        <v>0</v>
      </c>
      <c r="AE2184" s="32">
        <v>29801</v>
      </c>
      <c r="AF2184" s="47">
        <v>0.63347500000000001</v>
      </c>
      <c r="AG2184" s="36">
        <f>IF(ISBLANK(AF2185),"",Short0[[#This Row],[Adj Close]]/AF2185-1)</f>
        <v>-8.4616029316563313E-2</v>
      </c>
      <c r="AN2184" s="40">
        <v>29801</v>
      </c>
      <c r="AO2184" s="42">
        <v>2.0652210000000002</v>
      </c>
      <c r="AP2184" s="39">
        <f>IF(ISBLANK(AO2185),"",Short3[[#This Row],[Adj Close]]/AO2185-1)</f>
        <v>0.20339022555470954</v>
      </c>
    </row>
    <row r="2185" spans="1:42" x14ac:dyDescent="0.25">
      <c r="A2185" s="40">
        <v>29794</v>
      </c>
      <c r="B2185" s="42">
        <v>130.91999799999999</v>
      </c>
      <c r="C2185" s="39">
        <f>IF(ISBLANK(B2186), "", GSPC[[#This Row],[Adj Close]]/B2186-1)</f>
        <v>1.9149858835053601E-2</v>
      </c>
      <c r="P2185" s="40">
        <v>29794</v>
      </c>
      <c r="Q2185" s="38">
        <v>1.6468E-2</v>
      </c>
      <c r="R2185" s="39">
        <f>IF(ISBLANK(Q2186),"",Long4[[#This Row],[Adj Close]]/Q2186-1)</f>
        <v>0</v>
      </c>
      <c r="AE2185" s="32">
        <v>29794</v>
      </c>
      <c r="AF2185" s="47">
        <v>0.69203199999999998</v>
      </c>
      <c r="AG2185" s="36">
        <f>IF(ISBLANK(AF2186),"",Short0[[#This Row],[Adj Close]]/AF2186-1)</f>
        <v>5.691176111233287E-2</v>
      </c>
      <c r="AN2185" s="40">
        <v>29794</v>
      </c>
      <c r="AO2185" s="42">
        <v>1.7161690000000001</v>
      </c>
      <c r="AP2185" s="39">
        <f>IF(ISBLANK(AO2186),"",Short3[[#This Row],[Adj Close]]/AO2186-1)</f>
        <v>2.6086088276566333E-2</v>
      </c>
    </row>
    <row r="2186" spans="1:42" x14ac:dyDescent="0.25">
      <c r="A2186" s="40">
        <v>29787</v>
      </c>
      <c r="B2186" s="42">
        <v>128.46000699999999</v>
      </c>
      <c r="C2186" s="39">
        <f>IF(ISBLANK(B2187), "", GSPC[[#This Row],[Adj Close]]/B2187-1)</f>
        <v>-1.758938580565117E-2</v>
      </c>
      <c r="P2186" s="40">
        <v>29787</v>
      </c>
      <c r="Q2186" s="38">
        <v>1.6468E-2</v>
      </c>
      <c r="R2186" s="39">
        <f>IF(ISBLANK(Q2187),"",Long4[[#This Row],[Adj Close]]/Q2187-1)</f>
        <v>-0.2000388613620907</v>
      </c>
      <c r="AE2186" s="32">
        <v>29787</v>
      </c>
      <c r="AF2186" s="47">
        <v>0.65476800000000002</v>
      </c>
      <c r="AG2186" s="36">
        <f>IF(ISBLANK(AF2187),"",Short0[[#This Row],[Adj Close]]/AF2187-1)</f>
        <v>-8.2088924527984442E-2</v>
      </c>
      <c r="AN2186" s="40">
        <v>29787</v>
      </c>
      <c r="AO2186" s="42">
        <v>1.672539</v>
      </c>
      <c r="AP2186" s="39">
        <f>IF(ISBLANK(AO2187),"",Short3[[#This Row],[Adj Close]]/AO2187-1)</f>
        <v>-4.1666069810921913E-2</v>
      </c>
    </row>
    <row r="2187" spans="1:42" x14ac:dyDescent="0.25">
      <c r="A2187" s="40">
        <v>29780</v>
      </c>
      <c r="B2187" s="42">
        <v>130.759995</v>
      </c>
      <c r="C2187" s="39">
        <f>IF(ISBLANK(B2188), "", GSPC[[#This Row],[Adj Close]]/B2188-1)</f>
        <v>1.0744377009522355E-2</v>
      </c>
      <c r="P2187" s="40">
        <v>29780</v>
      </c>
      <c r="Q2187" s="38">
        <v>2.0586E-2</v>
      </c>
      <c r="R2187" s="39">
        <f>IF(ISBLANK(Q2188),"",Long4[[#This Row],[Adj Close]]/Q2188-1)</f>
        <v>0</v>
      </c>
      <c r="AE2187" s="32">
        <v>29780</v>
      </c>
      <c r="AF2187" s="47">
        <v>0.71332399999999996</v>
      </c>
      <c r="AG2187" s="36">
        <f>IF(ISBLANK(AF2188),"",Short0[[#This Row],[Adj Close]]/AF2188-1)</f>
        <v>-2.1899231449550638E-2</v>
      </c>
      <c r="AN2187" s="40">
        <v>29780</v>
      </c>
      <c r="AO2187" s="42">
        <v>1.7452570000000001</v>
      </c>
      <c r="AP2187" s="39">
        <f>IF(ISBLANK(AO2188),"",Short3[[#This Row],[Adj Close]]/AO2188-1)</f>
        <v>0</v>
      </c>
    </row>
    <row r="2188" spans="1:42" x14ac:dyDescent="0.25">
      <c r="A2188" s="40">
        <v>29773</v>
      </c>
      <c r="B2188" s="42">
        <v>129.36999499999999</v>
      </c>
      <c r="C2188" s="39">
        <f>IF(ISBLANK(B2189), "", GSPC[[#This Row],[Adj Close]]/B2189-1)</f>
        <v>5.6747201933669E-3</v>
      </c>
      <c r="P2188" s="40">
        <v>29773</v>
      </c>
      <c r="Q2188" s="38">
        <v>2.0586E-2</v>
      </c>
      <c r="R2188" s="39">
        <f>IF(ISBLANK(Q2189),"",Long4[[#This Row],[Adj Close]]/Q2189-1)</f>
        <v>0</v>
      </c>
      <c r="AE2188" s="32">
        <v>29773</v>
      </c>
      <c r="AF2188" s="47">
        <v>0.72929500000000003</v>
      </c>
      <c r="AG2188" s="36">
        <f>IF(ISBLANK(AF2189),"",Short0[[#This Row],[Adj Close]]/AF2189-1)</f>
        <v>-4.1956875284078099E-2</v>
      </c>
      <c r="AN2188" s="40">
        <v>29773</v>
      </c>
      <c r="AO2188" s="42">
        <v>1.7452570000000001</v>
      </c>
      <c r="AP2188" s="39">
        <f>IF(ISBLANK(AO2189),"",Short3[[#This Row],[Adj Close]]/AO2189-1)</f>
        <v>-3.2258475917874452E-2</v>
      </c>
    </row>
    <row r="2189" spans="1:42" x14ac:dyDescent="0.25">
      <c r="A2189" s="40">
        <v>29766</v>
      </c>
      <c r="B2189" s="42">
        <v>128.63999899999999</v>
      </c>
      <c r="C2189" s="39">
        <f>IF(ISBLANK(B2190), "", GSPC[[#This Row],[Adj Close]]/B2190-1)</f>
        <v>-2.9571507688164078E-2</v>
      </c>
      <c r="P2189" s="40">
        <v>29766</v>
      </c>
      <c r="Q2189" s="38">
        <v>2.0586E-2</v>
      </c>
      <c r="R2189" s="39">
        <f>IF(ISBLANK(Q2190),"",Long4[[#This Row],[Adj Close]]/Q2190-1)</f>
        <v>-0.16662618411464669</v>
      </c>
      <c r="AE2189" s="32">
        <v>29766</v>
      </c>
      <c r="AF2189" s="47">
        <v>0.76123399999999997</v>
      </c>
      <c r="AG2189" s="36">
        <f>IF(ISBLANK(AF2190),"",Short0[[#This Row],[Adj Close]]/AF2190-1)</f>
        <v>-2.721180583953553E-2</v>
      </c>
      <c r="AN2189" s="40">
        <v>29766</v>
      </c>
      <c r="AO2189" s="42">
        <v>1.8034330000000001</v>
      </c>
      <c r="AP2189" s="39">
        <f>IF(ISBLANK(AO2190),"",Short3[[#This Row],[Adj Close]]/AO2190-1)</f>
        <v>1.6393655123439821E-2</v>
      </c>
    </row>
    <row r="2190" spans="1:42" x14ac:dyDescent="0.25">
      <c r="A2190" s="40">
        <v>29759</v>
      </c>
      <c r="B2190" s="42">
        <v>132.55999800000001</v>
      </c>
      <c r="C2190" s="39">
        <f>IF(ISBLANK(B2191), "", GSPC[[#This Row],[Adj Close]]/B2191-1)</f>
        <v>2.1924396403587565E-3</v>
      </c>
      <c r="P2190" s="40">
        <v>29759</v>
      </c>
      <c r="Q2190" s="38">
        <v>2.4702000000000002E-2</v>
      </c>
      <c r="R2190" s="39">
        <f>IF(ISBLANK(Q2191),"",Long4[[#This Row],[Adj Close]]/Q2191-1)</f>
        <v>-7.6940323605246386E-2</v>
      </c>
      <c r="AE2190" s="32">
        <v>29759</v>
      </c>
      <c r="AF2190" s="47">
        <v>0.782528</v>
      </c>
      <c r="AG2190" s="36">
        <f>IF(ISBLANK(AF2191),"",Short0[[#This Row],[Adj Close]]/AF2191-1)</f>
        <v>-3.2894021336128065E-2</v>
      </c>
      <c r="AN2190" s="40">
        <v>29759</v>
      </c>
      <c r="AO2190" s="42">
        <v>1.7743450000000001</v>
      </c>
      <c r="AP2190" s="39">
        <f>IF(ISBLANK(AO2191),"",Short3[[#This Row],[Adj Close]]/AO2191-1)</f>
        <v>0</v>
      </c>
    </row>
    <row r="2191" spans="1:42" x14ac:dyDescent="0.25">
      <c r="A2191" s="40">
        <v>29752</v>
      </c>
      <c r="B2191" s="42">
        <v>132.270004</v>
      </c>
      <c r="C2191" s="39">
        <f>IF(ISBLANK(B2192), "", GSPC[[#This Row],[Adj Close]]/B2192-1)</f>
        <v>-9.1392685167701604E-3</v>
      </c>
      <c r="P2191" s="40">
        <v>29752</v>
      </c>
      <c r="Q2191" s="38">
        <v>2.6761E-2</v>
      </c>
      <c r="R2191" s="39">
        <f>IF(ISBLANK(Q2192),"",Long4[[#This Row],[Adj Close]]/Q2192-1)</f>
        <v>0.18181416710828469</v>
      </c>
      <c r="AE2191" s="32">
        <v>29752</v>
      </c>
      <c r="AF2191" s="47">
        <v>0.80914399999999997</v>
      </c>
      <c r="AG2191" s="36">
        <f>IF(ISBLANK(AF2192),"",Short0[[#This Row],[Adj Close]]/AF2192-1)</f>
        <v>-3.7975947734176674E-2</v>
      </c>
      <c r="AN2191" s="40">
        <v>29752</v>
      </c>
      <c r="AO2191" s="42">
        <v>1.7743450000000001</v>
      </c>
      <c r="AP2191" s="39">
        <f>IF(ISBLANK(AO2192),"",Short3[[#This Row],[Adj Close]]/AO2192-1)</f>
        <v>-7.5757520511432808E-2</v>
      </c>
    </row>
    <row r="2192" spans="1:42" x14ac:dyDescent="0.25">
      <c r="A2192" s="40">
        <v>29745</v>
      </c>
      <c r="B2192" s="42">
        <v>133.490005</v>
      </c>
      <c r="C2192" s="39">
        <f>IF(ISBLANK(B2193), "", GSPC[[#This Row],[Adj Close]]/B2193-1)</f>
        <v>9.6052336287608675E-3</v>
      </c>
      <c r="P2192" s="40">
        <v>29745</v>
      </c>
      <c r="Q2192" s="38">
        <v>2.2644000000000001E-2</v>
      </c>
      <c r="R2192" s="39">
        <f>IF(ISBLANK(Q2193),"",Long4[[#This Row],[Adj Close]]/Q2193-1)</f>
        <v>-8.331309205732329E-2</v>
      </c>
      <c r="AE2192" s="32">
        <v>29745</v>
      </c>
      <c r="AF2192" s="47">
        <v>0.84108499999999997</v>
      </c>
      <c r="AG2192" s="36">
        <f>IF(ISBLANK(AF2193),"",Short0[[#This Row],[Adj Close]]/AF2193-1)</f>
        <v>6.3702422103926182E-3</v>
      </c>
      <c r="AN2192" s="40">
        <v>29745</v>
      </c>
      <c r="AO2192" s="42">
        <v>1.919783</v>
      </c>
      <c r="AP2192" s="39">
        <f>IF(ISBLANK(AO2193),"",Short3[[#This Row],[Adj Close]]/AO2193-1)</f>
        <v>0.15789432416864946</v>
      </c>
    </row>
    <row r="2193" spans="1:42" x14ac:dyDescent="0.25">
      <c r="A2193" s="40">
        <v>29738</v>
      </c>
      <c r="B2193" s="42">
        <v>132.220001</v>
      </c>
      <c r="C2193" s="39">
        <f>IF(ISBLANK(B2194), "", GSPC[[#This Row],[Adj Close]]/B2194-1)</f>
        <v>-2.7905197312172447E-3</v>
      </c>
      <c r="P2193" s="40">
        <v>29738</v>
      </c>
      <c r="Q2193" s="38">
        <v>2.4702000000000002E-2</v>
      </c>
      <c r="R2193" s="39">
        <f>IF(ISBLANK(Q2194),"",Long4[[#This Row],[Adj Close]]/Q2194-1)</f>
        <v>0</v>
      </c>
      <c r="AE2193" s="32">
        <v>29738</v>
      </c>
      <c r="AF2193" s="47">
        <v>0.83576099999999998</v>
      </c>
      <c r="AG2193" s="36">
        <f>IF(ISBLANK(AF2194),"",Short0[[#This Row],[Adj Close]]/AF2194-1)</f>
        <v>-8.1870882479921137E-2</v>
      </c>
      <c r="AN2193" s="40">
        <v>29738</v>
      </c>
      <c r="AO2193" s="42">
        <v>1.6579950000000001</v>
      </c>
      <c r="AP2193" s="39">
        <f>IF(ISBLANK(AO2194),"",Short3[[#This Row],[Adj Close]]/AO2194-1)</f>
        <v>-3.3897594001523146E-2</v>
      </c>
    </row>
    <row r="2194" spans="1:42" x14ac:dyDescent="0.25">
      <c r="A2194" s="40">
        <v>29731</v>
      </c>
      <c r="B2194" s="42">
        <v>132.58999600000001</v>
      </c>
      <c r="C2194" s="39">
        <f>IF(ISBLANK(B2195), "", GSPC[[#This Row],[Adj Close]]/B2195-1)</f>
        <v>9.5941063032953799E-3</v>
      </c>
      <c r="P2194" s="40">
        <v>29731</v>
      </c>
      <c r="Q2194" s="38">
        <v>2.4702000000000002E-2</v>
      </c>
      <c r="R2194" s="39">
        <f>IF(ISBLANK(Q2195),"",Long4[[#This Row],[Adj Close]]/Q2195-1)</f>
        <v>0</v>
      </c>
      <c r="AE2194" s="32">
        <v>29731</v>
      </c>
      <c r="AF2194" s="47">
        <v>0.91028699999999996</v>
      </c>
      <c r="AG2194" s="36">
        <f>IF(ISBLANK(AF2195),"",Short0[[#This Row],[Adj Close]]/AF2195-1)</f>
        <v>0.10322573608010521</v>
      </c>
      <c r="AN2194" s="40">
        <v>29731</v>
      </c>
      <c r="AO2194" s="42">
        <v>1.7161690000000001</v>
      </c>
      <c r="AP2194" s="39">
        <f>IF(ISBLANK(AO2195),"",Short3[[#This Row],[Adj Close]]/AO2195-1)</f>
        <v>0.12380991671135932</v>
      </c>
    </row>
    <row r="2195" spans="1:42" x14ac:dyDescent="0.25">
      <c r="A2195" s="40">
        <v>29724</v>
      </c>
      <c r="B2195" s="42">
        <v>131.33000200000001</v>
      </c>
      <c r="C2195" s="39">
        <f>IF(ISBLANK(B2196), "", GSPC[[#This Row],[Adj Close]]/B2196-1)</f>
        <v>-6.355421144819795E-3</v>
      </c>
      <c r="P2195" s="40">
        <v>29724</v>
      </c>
      <c r="Q2195" s="38">
        <v>2.4702000000000002E-2</v>
      </c>
      <c r="R2195" s="39">
        <f>IF(ISBLANK(Q2196),"",Long4[[#This Row],[Adj Close]]/Q2196-1)</f>
        <v>0</v>
      </c>
      <c r="AE2195" s="32">
        <v>29724</v>
      </c>
      <c r="AF2195" s="47">
        <v>0.82511400000000001</v>
      </c>
      <c r="AG2195" s="36">
        <f>IF(ISBLANK(AF2196),"",Short0[[#This Row],[Adj Close]]/AF2196-1)</f>
        <v>1.3071108993846448E-2</v>
      </c>
      <c r="AN2195" s="40">
        <v>29724</v>
      </c>
      <c r="AO2195" s="42">
        <v>1.527099</v>
      </c>
      <c r="AP2195" s="39">
        <f>IF(ISBLANK(AO2196),"",Short3[[#This Row],[Adj Close]]/AO2196-1)</f>
        <v>-1.869184101910637E-2</v>
      </c>
    </row>
    <row r="2196" spans="1:42" x14ac:dyDescent="0.25">
      <c r="A2196" s="40">
        <v>29717</v>
      </c>
      <c r="B2196" s="42">
        <v>132.16999799999999</v>
      </c>
      <c r="C2196" s="39">
        <f>IF(ISBLANK(B2197), "", GSPC[[#This Row],[Adj Close]]/B2197-1)</f>
        <v>3.8735681642543263E-3</v>
      </c>
      <c r="P2196" s="40">
        <v>29717</v>
      </c>
      <c r="Q2196" s="38">
        <v>2.4702000000000002E-2</v>
      </c>
      <c r="R2196" s="39">
        <f>IF(ISBLANK(Q2197),"",Long4[[#This Row],[Adj Close]]/Q2197-1)</f>
        <v>0</v>
      </c>
      <c r="AE2196" s="32">
        <v>29717</v>
      </c>
      <c r="AF2196" s="47">
        <v>0.81446799999999997</v>
      </c>
      <c r="AG2196" s="36">
        <f>IF(ISBLANK(AF2197),"",Short0[[#This Row],[Adj Close]]/AF2197-1)</f>
        <v>-3.1646028641576063E-2</v>
      </c>
      <c r="AN2196" s="40">
        <v>29717</v>
      </c>
      <c r="AO2196" s="42">
        <v>1.556187</v>
      </c>
      <c r="AP2196" s="39">
        <f>IF(ISBLANK(AO2197),"",Short3[[#This Row],[Adj Close]]/AO2197-1)</f>
        <v>-4.4644019183403882E-2</v>
      </c>
    </row>
    <row r="2197" spans="1:42" x14ac:dyDescent="0.25">
      <c r="A2197" s="40">
        <v>29710</v>
      </c>
      <c r="B2197" s="42">
        <v>131.66000399999999</v>
      </c>
      <c r="C2197" s="39">
        <f>IF(ISBLANK(B2198), "", GSPC[[#This Row],[Adj Close]]/B2198-1)</f>
        <v>-7.9867163352418391E-3</v>
      </c>
      <c r="P2197" s="40">
        <v>29710</v>
      </c>
      <c r="Q2197" s="38">
        <v>2.4702000000000002E-2</v>
      </c>
      <c r="R2197" s="39">
        <f>IF(ISBLANK(Q2198),"",Long4[[#This Row],[Adj Close]]/Q2198-1)</f>
        <v>-7.6940323605246386E-2</v>
      </c>
      <c r="AE2197" s="32">
        <v>29710</v>
      </c>
      <c r="AF2197" s="47">
        <v>0.84108499999999997</v>
      </c>
      <c r="AG2197" s="36">
        <f>IF(ISBLANK(AF2198),"",Short0[[#This Row],[Adj Close]]/AF2198-1)</f>
        <v>1.9356113215870829E-2</v>
      </c>
      <c r="AN2197" s="40">
        <v>29710</v>
      </c>
      <c r="AO2197" s="42">
        <v>1.628908</v>
      </c>
      <c r="AP2197" s="39">
        <f>IF(ISBLANK(AO2198),"",Short3[[#This Row],[Adj Close]]/AO2198-1)</f>
        <v>-0.10399966556232554</v>
      </c>
    </row>
    <row r="2198" spans="1:42" x14ac:dyDescent="0.25">
      <c r="A2198" s="40">
        <v>29703</v>
      </c>
      <c r="B2198" s="42">
        <v>132.720001</v>
      </c>
      <c r="C2198" s="39">
        <f>IF(ISBLANK(B2199), "", GSPC[[#This Row],[Adj Close]]/B2199-1)</f>
        <v>-1.7907340668250171E-2</v>
      </c>
      <c r="P2198" s="40">
        <v>29703</v>
      </c>
      <c r="Q2198" s="38">
        <v>2.6761E-2</v>
      </c>
      <c r="R2198" s="39">
        <f>IF(ISBLANK(Q2199),"",Long4[[#This Row],[Adj Close]]/Q2199-1)</f>
        <v>0</v>
      </c>
      <c r="AE2198" s="32">
        <v>29703</v>
      </c>
      <c r="AF2198" s="47">
        <v>0.82511400000000001</v>
      </c>
      <c r="AG2198" s="36">
        <f>IF(ISBLANK(AF2199),"",Short0[[#This Row],[Adj Close]]/AF2199-1)</f>
        <v>-5.4878216406421876E-2</v>
      </c>
      <c r="AN2198" s="40">
        <v>29703</v>
      </c>
      <c r="AO2198" s="42">
        <v>1.817977</v>
      </c>
      <c r="AP2198" s="39">
        <f>IF(ISBLANK(AO2199),"",Short3[[#This Row],[Adj Close]]/AO2199-1)</f>
        <v>0.30208364668250942</v>
      </c>
    </row>
    <row r="2199" spans="1:42" x14ac:dyDescent="0.25">
      <c r="A2199" s="40">
        <v>29696</v>
      </c>
      <c r="B2199" s="42">
        <v>135.13999899999999</v>
      </c>
      <c r="C2199" s="39">
        <f>IF(ISBLANK(B2200), "", GSPC[[#This Row],[Adj Close]]/B2200-1)</f>
        <v>3.2665331091283889E-3</v>
      </c>
      <c r="P2199" s="40">
        <v>29696</v>
      </c>
      <c r="Q2199" s="38">
        <v>2.6761E-2</v>
      </c>
      <c r="R2199" s="39">
        <f>IF(ISBLANK(Q2200),"",Long4[[#This Row],[Adj Close]]/Q2200-1)</f>
        <v>-7.1443442054129003E-2</v>
      </c>
      <c r="AE2199" s="32">
        <v>29696</v>
      </c>
      <c r="AF2199" s="47">
        <v>0.87302400000000002</v>
      </c>
      <c r="AG2199" s="36">
        <f>IF(ISBLANK(AF2200),"",Short0[[#This Row],[Adj Close]]/AF2200-1)</f>
        <v>-4.6512110492337833E-2</v>
      </c>
      <c r="AN2199" s="40">
        <v>29696</v>
      </c>
      <c r="AO2199" s="42">
        <v>1.3962060000000001</v>
      </c>
      <c r="AP2199" s="39">
        <f>IF(ISBLANK(AO2200),"",Short3[[#This Row],[Adj Close]]/AO2200-1)</f>
        <v>0.27999992665839124</v>
      </c>
    </row>
    <row r="2200" spans="1:42" x14ac:dyDescent="0.25">
      <c r="A2200" s="40">
        <v>29689</v>
      </c>
      <c r="B2200" s="42">
        <v>134.699997</v>
      </c>
      <c r="C2200" s="39">
        <f>IF(ISBLANK(B2201), "", GSPC[[#This Row],[Adj Close]]/B2201-1)</f>
        <v>1.4125493053507299E-3</v>
      </c>
      <c r="P2200" s="40">
        <v>29689</v>
      </c>
      <c r="Q2200" s="38">
        <v>2.8819999999999998E-2</v>
      </c>
      <c r="R2200" s="39">
        <f>IF(ISBLANK(Q2201),"",Long4[[#This Row],[Adj Close]]/Q2201-1)</f>
        <v>0</v>
      </c>
      <c r="AE2200" s="32">
        <v>29689</v>
      </c>
      <c r="AF2200" s="47">
        <v>0.91561099999999995</v>
      </c>
      <c r="AG2200" s="36">
        <f>IF(ISBLANK(AF2201),"",Short0[[#This Row],[Adj Close]]/AF2201-1)</f>
        <v>-4.4443887843522822E-2</v>
      </c>
      <c r="AN2200" s="40">
        <v>29689</v>
      </c>
      <c r="AO2200" s="42">
        <v>1.090786</v>
      </c>
      <c r="AP2200" s="39">
        <f>IF(ISBLANK(AO2201),"",Short3[[#This Row],[Adj Close]]/AO2201-1)</f>
        <v>-5.0632702067345936E-2</v>
      </c>
    </row>
    <row r="2201" spans="1:42" x14ac:dyDescent="0.25">
      <c r="A2201" s="40">
        <v>29682</v>
      </c>
      <c r="B2201" s="42">
        <v>134.509995</v>
      </c>
      <c r="C2201" s="39">
        <f>IF(ISBLANK(B2202), "", GSPC[[#This Row],[Adj Close]]/B2202-1)</f>
        <v>-7.2330796651752793E-3</v>
      </c>
      <c r="P2201" s="40">
        <v>29682</v>
      </c>
      <c r="Q2201" s="38">
        <v>2.8819999999999998E-2</v>
      </c>
      <c r="R2201" s="39">
        <f>IF(ISBLANK(Q2202),"",Long4[[#This Row],[Adj Close]]/Q2202-1)</f>
        <v>-6.6649394390828398E-2</v>
      </c>
      <c r="AE2201" s="32">
        <v>29682</v>
      </c>
      <c r="AF2201" s="47">
        <v>0.95819699999999997</v>
      </c>
      <c r="AG2201" s="36">
        <f>IF(ISBLANK(AF2202),"",Short0[[#This Row],[Adj Close]]/AF2202-1)</f>
        <v>-4.7619189609057644E-2</v>
      </c>
      <c r="AN2201" s="40">
        <v>29682</v>
      </c>
      <c r="AO2201" s="42">
        <v>1.1489609999999999</v>
      </c>
      <c r="AP2201" s="39">
        <f>IF(ISBLANK(AO2202),"",Short3[[#This Row],[Adj Close]]/AO2202-1)</f>
        <v>-1.2500161151005051E-2</v>
      </c>
    </row>
    <row r="2202" spans="1:42" x14ac:dyDescent="0.25">
      <c r="A2202" s="40">
        <v>29675</v>
      </c>
      <c r="B2202" s="42">
        <v>135.490005</v>
      </c>
      <c r="C2202" s="39">
        <f>IF(ISBLANK(B2203), "", GSPC[[#This Row],[Adj Close]]/B2203-1)</f>
        <v>6.2384778123347751E-3</v>
      </c>
      <c r="P2202" s="40">
        <v>29675</v>
      </c>
      <c r="Q2202" s="38">
        <v>3.0877999999999999E-2</v>
      </c>
      <c r="R2202" s="39">
        <f>IF(ISBLANK(Q2203),"",Long4[[#This Row],[Adj Close]]/Q2203-1)</f>
        <v>7.1408743927827922E-2</v>
      </c>
      <c r="AE2202" s="32">
        <v>29675</v>
      </c>
      <c r="AF2202" s="47">
        <v>1.0061070000000001</v>
      </c>
      <c r="AG2202" s="36">
        <f>IF(ISBLANK(AF2203),"",Short0[[#This Row],[Adj Close]]/AF2203-1)</f>
        <v>3.8461300271251053E-2</v>
      </c>
      <c r="AN2202" s="40">
        <v>29675</v>
      </c>
      <c r="AO2202" s="42">
        <v>1.163505</v>
      </c>
      <c r="AP2202" s="39">
        <f>IF(ISBLANK(AO2203),"",Short3[[#This Row],[Adj Close]]/AO2203-1)</f>
        <v>2.5641364683357093E-2</v>
      </c>
    </row>
    <row r="2203" spans="1:42" x14ac:dyDescent="0.25">
      <c r="A2203" s="40">
        <v>29668</v>
      </c>
      <c r="B2203" s="42">
        <v>134.64999399999999</v>
      </c>
      <c r="C2203" s="39">
        <f>IF(ISBLANK(B2204), "", GSPC[[#This Row],[Adj Close]]/B2204-1)</f>
        <v>4.251133588139222E-3</v>
      </c>
      <c r="P2203" s="40">
        <v>29668</v>
      </c>
      <c r="Q2203" s="38">
        <v>2.8819999999999998E-2</v>
      </c>
      <c r="R2203" s="39">
        <f>IF(ISBLANK(Q2204),"",Long4[[#This Row],[Adj Close]]/Q2204-1)</f>
        <v>0</v>
      </c>
      <c r="AE2203" s="32">
        <v>29668</v>
      </c>
      <c r="AF2203" s="47">
        <v>0.96884400000000004</v>
      </c>
      <c r="AG2203" s="36">
        <f>IF(ISBLANK(AF2204),"",Short0[[#This Row],[Adj Close]]/AF2204-1)</f>
        <v>-0.11219485374972504</v>
      </c>
      <c r="AN2203" s="40">
        <v>29668</v>
      </c>
      <c r="AO2203" s="42">
        <v>1.134417</v>
      </c>
      <c r="AP2203" s="39">
        <f>IF(ISBLANK(AO2204),"",Short3[[#This Row],[Adj Close]]/AO2204-1)</f>
        <v>1.2987186939947826E-2</v>
      </c>
    </row>
    <row r="2204" spans="1:42" x14ac:dyDescent="0.25">
      <c r="A2204" s="40">
        <v>29661</v>
      </c>
      <c r="B2204" s="42">
        <v>134.08000200000001</v>
      </c>
      <c r="C2204" s="39">
        <f>IF(ISBLANK(B2205), "", GSPC[[#This Row],[Adj Close]]/B2205-1)</f>
        <v>7.2872135280053207E-3</v>
      </c>
      <c r="P2204" s="40">
        <v>29661</v>
      </c>
      <c r="Q2204" s="38">
        <v>2.8819999999999998E-2</v>
      </c>
      <c r="R2204" s="39">
        <f>IF(ISBLANK(Q2205),"",Long4[[#This Row],[Adj Close]]/Q2205-1)</f>
        <v>-0.12496963808598494</v>
      </c>
      <c r="AE2204" s="32">
        <v>29661</v>
      </c>
      <c r="AF2204" s="47">
        <v>1.09128</v>
      </c>
      <c r="AG2204" s="36">
        <f>IF(ISBLANK(AF2205),"",Short0[[#This Row],[Adj Close]]/AF2205-1)</f>
        <v>0.13259714380604448</v>
      </c>
      <c r="AN2204" s="40">
        <v>29661</v>
      </c>
      <c r="AO2204" s="42">
        <v>1.1198729999999999</v>
      </c>
      <c r="AP2204" s="39">
        <f>IF(ISBLANK(AO2205),"",Short3[[#This Row],[Adj Close]]/AO2205-1)</f>
        <v>4.0540138742030107E-2</v>
      </c>
    </row>
    <row r="2205" spans="1:42" x14ac:dyDescent="0.25">
      <c r="A2205" s="40">
        <v>29654</v>
      </c>
      <c r="B2205" s="42">
        <v>133.11000100000001</v>
      </c>
      <c r="C2205" s="39">
        <f>IF(ISBLANK(B2206), "", GSPC[[#This Row],[Adj Close]]/B2206-1)</f>
        <v>2.5105851747130536E-2</v>
      </c>
      <c r="P2205" s="40">
        <v>29654</v>
      </c>
      <c r="Q2205" s="38">
        <v>3.2936E-2</v>
      </c>
      <c r="R2205" s="39">
        <f>IF(ISBLANK(Q2206),"",Long4[[#This Row],[Adj Close]]/Q2206-1)</f>
        <v>0</v>
      </c>
      <c r="AE2205" s="32">
        <v>29654</v>
      </c>
      <c r="AF2205" s="47">
        <v>0.96352000000000004</v>
      </c>
      <c r="AG2205" s="36">
        <f>IF(ISBLANK(AF2206),"",Short0[[#This Row],[Adj Close]]/AF2206-1)</f>
        <v>0.14556792714172784</v>
      </c>
      <c r="AN2205" s="40">
        <v>29654</v>
      </c>
      <c r="AO2205" s="42">
        <v>1.0762419999999999</v>
      </c>
      <c r="AP2205" s="39">
        <f>IF(ISBLANK(AO2206),"",Short3[[#This Row],[Adj Close]]/AO2206-1)</f>
        <v>5.7142604563353849E-2</v>
      </c>
    </row>
    <row r="2206" spans="1:42" x14ac:dyDescent="0.25">
      <c r="A2206" s="40">
        <v>29647</v>
      </c>
      <c r="B2206" s="42">
        <v>129.85000600000001</v>
      </c>
      <c r="C2206" s="39">
        <f>IF(ISBLANK(B2207), "", GSPC[[#This Row],[Adj Close]]/B2207-1)</f>
        <v>-1.0817383688051074E-2</v>
      </c>
      <c r="P2206" s="40">
        <v>29647</v>
      </c>
      <c r="Q2206" s="38">
        <v>3.2936E-2</v>
      </c>
      <c r="R2206" s="39">
        <f>IF(ISBLANK(Q2207),"",Long4[[#This Row],[Adj Close]]/Q2207-1)</f>
        <v>0</v>
      </c>
      <c r="AE2206" s="32">
        <v>29647</v>
      </c>
      <c r="AF2206" s="47">
        <v>0.84108499999999997</v>
      </c>
      <c r="AG2206" s="36">
        <f>IF(ISBLANK(AF2207),"",Short0[[#This Row],[Adj Close]]/AF2207-1)</f>
        <v>-4.8192143908762475E-2</v>
      </c>
      <c r="AN2206" s="40">
        <v>29647</v>
      </c>
      <c r="AO2206" s="42">
        <v>1.0180670000000001</v>
      </c>
      <c r="AP2206" s="39">
        <f>IF(ISBLANK(AO2207),"",Short3[[#This Row],[Adj Close]]/AO2207-1)</f>
        <v>9.3750134292504228E-2</v>
      </c>
    </row>
    <row r="2207" spans="1:42" x14ac:dyDescent="0.25">
      <c r="A2207" s="40">
        <v>29640</v>
      </c>
      <c r="B2207" s="42">
        <v>131.270004</v>
      </c>
      <c r="C2207" s="39">
        <f>IF(ISBLANK(B2208), "", GSPC[[#This Row],[Adj Close]]/B2208-1)</f>
        <v>3.7051682144862097E-2</v>
      </c>
      <c r="P2207" s="40">
        <v>29640</v>
      </c>
      <c r="Q2207" s="38">
        <v>3.2936E-2</v>
      </c>
      <c r="R2207" s="39">
        <f>IF(ISBLANK(Q2208),"",Long4[[#This Row],[Adj Close]]/Q2208-1)</f>
        <v>-5.8836976710958666E-2</v>
      </c>
      <c r="AE2207" s="32">
        <v>29640</v>
      </c>
      <c r="AF2207" s="47">
        <v>0.88367099999999998</v>
      </c>
      <c r="AG2207" s="36">
        <f>IF(ISBLANK(AF2208),"",Short0[[#This Row],[Adj Close]]/AF2208-1)</f>
        <v>6.4103598466831224E-2</v>
      </c>
      <c r="AN2207" s="40">
        <v>29640</v>
      </c>
      <c r="AO2207" s="42">
        <v>0.93080399999999996</v>
      </c>
      <c r="AP2207" s="39">
        <f>IF(ISBLANK(AO2208),"",Short3[[#This Row],[Adj Close]]/AO2208-1)</f>
        <v>-3.0302398918210627E-2</v>
      </c>
    </row>
    <row r="2208" spans="1:42" x14ac:dyDescent="0.25">
      <c r="A2208" s="40">
        <v>29633</v>
      </c>
      <c r="B2208" s="42">
        <v>126.58000199999999</v>
      </c>
      <c r="C2208" s="39">
        <f>IF(ISBLANK(B2209), "", GSPC[[#This Row],[Adj Close]]/B2209-1)</f>
        <v>-3.1501101791594488E-3</v>
      </c>
      <c r="P2208" s="40">
        <v>29633</v>
      </c>
      <c r="Q2208" s="38">
        <v>3.4994999999999998E-2</v>
      </c>
      <c r="R2208" s="39">
        <f>IF(ISBLANK(Q2209),"",Long4[[#This Row],[Adj Close]]/Q2209-1)</f>
        <v>-5.556755006207148E-2</v>
      </c>
      <c r="AE2208" s="32">
        <v>29633</v>
      </c>
      <c r="AF2208" s="47">
        <v>0.83043699999999998</v>
      </c>
      <c r="AG2208" s="36">
        <f>IF(ISBLANK(AF2209),"",Short0[[#This Row],[Adj Close]]/AF2209-1)</f>
        <v>-4.8781018620335792E-2</v>
      </c>
      <c r="AN2208" s="40">
        <v>29633</v>
      </c>
      <c r="AO2208" s="42">
        <v>0.95989100000000005</v>
      </c>
      <c r="AP2208" s="39">
        <f>IF(ISBLANK(AO2209),"",Short3[[#This Row],[Adj Close]]/AO2209-1)</f>
        <v>6.45158786136657E-2</v>
      </c>
    </row>
    <row r="2209" spans="1:42" x14ac:dyDescent="0.25">
      <c r="A2209" s="40">
        <v>29626</v>
      </c>
      <c r="B2209" s="42">
        <v>126.980003</v>
      </c>
      <c r="C2209" s="39">
        <f>IF(ISBLANK(B2210), "", GSPC[[#This Row],[Adj Close]]/B2210-1)</f>
        <v>-2.7718245280938247E-2</v>
      </c>
      <c r="P2209" s="40">
        <v>29626</v>
      </c>
      <c r="Q2209" s="38">
        <v>3.7053999999999997E-2</v>
      </c>
      <c r="R2209" s="39">
        <f>IF(ISBLANK(Q2210),"",Long4[[#This Row],[Adj Close]]/Q2210-1)</f>
        <v>-5.2618122315402083E-2</v>
      </c>
      <c r="AE2209" s="32">
        <v>29626</v>
      </c>
      <c r="AF2209" s="47">
        <v>0.87302400000000002</v>
      </c>
      <c r="AG2209" s="36">
        <f>IF(ISBLANK(AF2210),"",Short0[[#This Row],[Adj Close]]/AF2210-1)</f>
        <v>-5.7472108203113992E-2</v>
      </c>
      <c r="AN2209" s="40">
        <v>29626</v>
      </c>
      <c r="AO2209" s="42">
        <v>0.90171599999999996</v>
      </c>
      <c r="AP2209" s="39">
        <f>IF(ISBLANK(AO2210),"",Short3[[#This Row],[Adj Close]]/AO2210-1)</f>
        <v>8.77179438309863E-2</v>
      </c>
    </row>
    <row r="2210" spans="1:42" x14ac:dyDescent="0.25">
      <c r="A2210" s="40">
        <v>29619</v>
      </c>
      <c r="B2210" s="42">
        <v>130.60000600000001</v>
      </c>
      <c r="C2210" s="39">
        <f>IF(ISBLANK(B2211), "", GSPC[[#This Row],[Adj Close]]/B2211-1)</f>
        <v>8.1050017420687404E-3</v>
      </c>
      <c r="P2210" s="40">
        <v>29619</v>
      </c>
      <c r="Q2210" s="38">
        <v>3.9112000000000001E-2</v>
      </c>
      <c r="R2210" s="39">
        <f>IF(ISBLANK(Q2211),"",Long4[[#This Row],[Adj Close]]/Q2211-1)</f>
        <v>0.18751518095700748</v>
      </c>
      <c r="AE2210" s="32">
        <v>29619</v>
      </c>
      <c r="AF2210" s="47">
        <v>0.92625800000000003</v>
      </c>
      <c r="AG2210" s="36">
        <f>IF(ISBLANK(AF2211),"",Short0[[#This Row],[Adj Close]]/AF2211-1)</f>
        <v>-1.6948145192188346E-2</v>
      </c>
      <c r="AN2210" s="40">
        <v>29619</v>
      </c>
      <c r="AO2210" s="42">
        <v>0.82899800000000001</v>
      </c>
      <c r="AP2210" s="39">
        <f>IF(ISBLANK(AO2211),"",Short3[[#This Row],[Adj Close]]/AO2211-1)</f>
        <v>-0.1093742613912273</v>
      </c>
    </row>
    <row r="2211" spans="1:42" x14ac:dyDescent="0.25">
      <c r="A2211" s="40">
        <v>29612</v>
      </c>
      <c r="B2211" s="42">
        <v>129.550003</v>
      </c>
      <c r="C2211" s="39">
        <f>IF(ISBLANK(B2212), "", GSPC[[#This Row],[Adj Close]]/B2212-1)</f>
        <v>-5.2214775465400098E-3</v>
      </c>
      <c r="P2211" s="40">
        <v>29612</v>
      </c>
      <c r="Q2211" s="38">
        <v>3.2936E-2</v>
      </c>
      <c r="R2211" s="39">
        <f>IF(ISBLANK(Q2212),"",Long4[[#This Row],[Adj Close]]/Q2212-1)</f>
        <v>-5.8836976710958666E-2</v>
      </c>
      <c r="AE2211" s="32">
        <v>29612</v>
      </c>
      <c r="AF2211" s="47">
        <v>0.94222700000000004</v>
      </c>
      <c r="AG2211" s="36">
        <f>IF(ISBLANK(AF2212),"",Short0[[#This Row],[Adj Close]]/AF2212-1)</f>
        <v>-2.2099178013948895E-2</v>
      </c>
      <c r="AN2211" s="40">
        <v>29612</v>
      </c>
      <c r="AO2211" s="42">
        <v>0.93080399999999996</v>
      </c>
      <c r="AP2211" s="39">
        <f>IF(ISBLANK(AO2212),"",Short3[[#This Row],[Adj Close]]/AO2212-1)</f>
        <v>0</v>
      </c>
    </row>
    <row r="2212" spans="1:42" x14ac:dyDescent="0.25">
      <c r="A2212" s="40">
        <v>29605</v>
      </c>
      <c r="B2212" s="42">
        <v>130.229996</v>
      </c>
      <c r="C2212" s="39">
        <f>IF(ISBLANK(B2213), "", GSPC[[#This Row],[Adj Close]]/B2213-1)</f>
        <v>-3.3687080694900007E-2</v>
      </c>
      <c r="P2212" s="40">
        <v>29605</v>
      </c>
      <c r="Q2212" s="38">
        <v>3.4994999999999998E-2</v>
      </c>
      <c r="R2212" s="39">
        <f>IF(ISBLANK(Q2213),"",Long4[[#This Row],[Adj Close]]/Q2213-1)</f>
        <v>-0.15000850112943576</v>
      </c>
      <c r="AE2212" s="32">
        <v>29605</v>
      </c>
      <c r="AF2212" s="47">
        <v>0.96352000000000004</v>
      </c>
      <c r="AG2212" s="36">
        <f>IF(ISBLANK(AF2213),"",Short0[[#This Row],[Adj Close]]/AF2213-1)</f>
        <v>7.7380839232621179E-2</v>
      </c>
      <c r="AN2212" s="40">
        <v>29605</v>
      </c>
      <c r="AO2212" s="42">
        <v>0.93080399999999996</v>
      </c>
      <c r="AP2212" s="39">
        <f>IF(ISBLANK(AO2213),"",Short3[[#This Row],[Adj Close]]/AO2213-1)</f>
        <v>-8.5714397971842771E-2</v>
      </c>
    </row>
    <row r="2213" spans="1:42" x14ac:dyDescent="0.25">
      <c r="A2213" s="40">
        <v>29598</v>
      </c>
      <c r="B2213" s="42">
        <v>134.770004</v>
      </c>
      <c r="C2213" s="39">
        <f>IF(ISBLANK(B2214), "", GSPC[[#This Row],[Adj Close]]/B2214-1)</f>
        <v>9.6644294175736167E-3</v>
      </c>
      <c r="P2213" s="40">
        <v>29598</v>
      </c>
      <c r="Q2213" s="38">
        <v>4.1170999999999999E-2</v>
      </c>
      <c r="R2213" s="39">
        <f>IF(ISBLANK(Q2214),"",Long4[[#This Row],[Adj Close]]/Q2214-1)</f>
        <v>0.11110811248448216</v>
      </c>
      <c r="AE2213" s="32">
        <v>29598</v>
      </c>
      <c r="AF2213" s="47">
        <v>0.89431700000000003</v>
      </c>
      <c r="AG2213" s="36">
        <f>IF(ISBLANK(AF2214),"",Short0[[#This Row],[Adj Close]]/AF2214-1)</f>
        <v>4.3478007220081771E-2</v>
      </c>
      <c r="AN2213" s="40">
        <v>29598</v>
      </c>
      <c r="AO2213" s="42">
        <v>1.0180670000000001</v>
      </c>
      <c r="AP2213" s="39">
        <f>IF(ISBLANK(AO2214),"",Short3[[#This Row],[Adj Close]]/AO2214-1)</f>
        <v>6.0606881406326307E-2</v>
      </c>
    </row>
    <row r="2214" spans="1:42" x14ac:dyDescent="0.25">
      <c r="A2214" s="40">
        <v>29591</v>
      </c>
      <c r="B2214" s="42">
        <v>133.479996</v>
      </c>
      <c r="C2214" s="39">
        <f>IF(ISBLANK(B2215), "", GSPC[[#This Row],[Adj Close]]/B2215-1)</f>
        <v>-2.0976969956783775E-2</v>
      </c>
      <c r="P2214" s="40">
        <v>29591</v>
      </c>
      <c r="Q2214" s="38">
        <v>3.7053999999999997E-2</v>
      </c>
      <c r="R2214" s="39">
        <f>IF(ISBLANK(Q2215),"",Long4[[#This Row],[Adj Close]]/Q2215-1)</f>
        <v>0.12503036191401495</v>
      </c>
      <c r="AE2214" s="32">
        <v>29591</v>
      </c>
      <c r="AF2214" s="47">
        <v>0.85705399999999998</v>
      </c>
      <c r="AG2214" s="36">
        <f>IF(ISBLANK(AF2215),"",Short0[[#This Row],[Adj Close]]/AF2215-1)</f>
        <v>-9.5505250382565632E-2</v>
      </c>
      <c r="AN2214" s="40">
        <v>29591</v>
      </c>
      <c r="AO2214" s="42">
        <v>0.95989100000000005</v>
      </c>
      <c r="AP2214" s="39">
        <f>IF(ISBLANK(AO2215),"",Short3[[#This Row],[Adj Close]]/AO2215-1)</f>
        <v>0</v>
      </c>
    </row>
    <row r="2215" spans="1:42" x14ac:dyDescent="0.25">
      <c r="A2215" s="40">
        <v>29584</v>
      </c>
      <c r="B2215" s="42">
        <v>136.33999600000001</v>
      </c>
      <c r="C2215" s="39">
        <f>IF(ISBLANK(B2216), "", GSPC[[#This Row],[Adj Close]]/B2216-1)</f>
        <v>-1.68419849315804E-3</v>
      </c>
      <c r="P2215" s="40">
        <v>29584</v>
      </c>
      <c r="Q2215" s="38">
        <v>3.2936E-2</v>
      </c>
      <c r="R2215" s="39">
        <f>IF(ISBLANK(Q2216),"",Long4[[#This Row],[Adj Close]]/Q2216-1)</f>
        <v>0.14281748785565584</v>
      </c>
      <c r="AE2215" s="32">
        <v>29584</v>
      </c>
      <c r="AF2215" s="47">
        <v>0.94755</v>
      </c>
      <c r="AG2215" s="36">
        <f>IF(ISBLANK(AF2216),"",Short0[[#This Row],[Adj Close]]/AF2216-1)</f>
        <v>1.7142918482577985E-2</v>
      </c>
      <c r="AN2215" s="40">
        <v>29584</v>
      </c>
      <c r="AO2215" s="42">
        <v>0.95989100000000005</v>
      </c>
      <c r="AP2215" s="39">
        <f>IF(ISBLANK(AO2216),"",Short3[[#This Row],[Adj Close]]/AO2216-1)</f>
        <v>3.1249328537479526E-2</v>
      </c>
    </row>
    <row r="2216" spans="1:42" x14ac:dyDescent="0.25">
      <c r="A2216" s="40">
        <v>29577</v>
      </c>
      <c r="B2216" s="42">
        <v>136.570007</v>
      </c>
      <c r="C2216" s="39">
        <f>IF(ISBLANK(B2217), "", GSPC[[#This Row],[Adj Close]]/B2217-1)</f>
        <v>2.1466043862364614E-2</v>
      </c>
      <c r="P2216" s="40">
        <v>29577</v>
      </c>
      <c r="Q2216" s="38">
        <v>2.8819999999999998E-2</v>
      </c>
      <c r="R2216" s="39">
        <f>IF(ISBLANK(Q2217),"",Long4[[#This Row],[Adj Close]]/Q2217-1)</f>
        <v>0.16670714921868668</v>
      </c>
      <c r="AE2216" s="32">
        <v>29577</v>
      </c>
      <c r="AF2216" s="47">
        <v>0.93157999999999996</v>
      </c>
      <c r="AG2216" s="36">
        <f>IF(ISBLANK(AF2217),"",Short0[[#This Row],[Adj Close]]/AF2217-1)</f>
        <v>1.7440812746897905E-2</v>
      </c>
      <c r="AN2216" s="40">
        <v>29577</v>
      </c>
      <c r="AO2216" s="42">
        <v>0.93080399999999996</v>
      </c>
      <c r="AP2216" s="39">
        <f>IF(ISBLANK(AO2217),"",Short3[[#This Row],[Adj Close]]/AO2217-1)</f>
        <v>8.4745683702663444E-2</v>
      </c>
    </row>
    <row r="2217" spans="1:42" x14ac:dyDescent="0.25">
      <c r="A2217" s="40">
        <v>29570</v>
      </c>
      <c r="B2217" s="42">
        <v>133.699997</v>
      </c>
      <c r="C2217" s="39">
        <f>IF(ISBLANK(B2218), "", GSPC[[#This Row],[Adj Close]]/B2218-1)</f>
        <v>3.4589500412891772E-2</v>
      </c>
      <c r="P2217" s="40">
        <v>29570</v>
      </c>
      <c r="Q2217" s="38">
        <v>2.4702000000000002E-2</v>
      </c>
      <c r="R2217" s="39">
        <f>IF(ISBLANK(Q2218),"",Long4[[#This Row],[Adj Close]]/Q2218-1)</f>
        <v>0</v>
      </c>
      <c r="AE2217" s="32">
        <v>29570</v>
      </c>
      <c r="AF2217" s="47">
        <v>0.91561099999999995</v>
      </c>
      <c r="AG2217" s="36">
        <f>IF(ISBLANK(AF2218),"",Short0[[#This Row],[Adj Close]]/AF2218-1)</f>
        <v>0.19444451691848497</v>
      </c>
      <c r="AN2217" s="40">
        <v>29570</v>
      </c>
      <c r="AO2217" s="42">
        <v>0.85808499999999999</v>
      </c>
      <c r="AP2217" s="39">
        <f>IF(ISBLANK(AO2218),"",Short3[[#This Row],[Adj Close]]/AO2218-1)</f>
        <v>1.724160414253717E-2</v>
      </c>
    </row>
    <row r="2218" spans="1:42" x14ac:dyDescent="0.25">
      <c r="A2218" s="40">
        <v>29563</v>
      </c>
      <c r="B2218" s="42">
        <v>129.229996</v>
      </c>
      <c r="C2218" s="39">
        <f>IF(ISBLANK(B2219), "", GSPC[[#This Row],[Adj Close]]/B2219-1)</f>
        <v>-3.5812900364193823E-2</v>
      </c>
      <c r="P2218" s="40">
        <v>29563</v>
      </c>
      <c r="Q2218" s="38">
        <v>2.4702000000000002E-2</v>
      </c>
      <c r="R2218" s="39">
        <f>IF(ISBLANK(Q2219),"",Long4[[#This Row],[Adj Close]]/Q2219-1)</f>
        <v>-0.20001295420687859</v>
      </c>
      <c r="AE2218" s="32">
        <v>29563</v>
      </c>
      <c r="AF2218" s="47">
        <v>0.76655799999999996</v>
      </c>
      <c r="AG2218" s="36">
        <f>IF(ISBLANK(AF2219),"",Short0[[#This Row],[Adj Close]]/AF2219-1)</f>
        <v>-3.9998897929485078E-2</v>
      </c>
      <c r="AN2218" s="40">
        <v>29563</v>
      </c>
      <c r="AO2218" s="42">
        <v>0.84354099999999999</v>
      </c>
      <c r="AP2218" s="39">
        <f>IF(ISBLANK(AO2219),"",Short3[[#This Row],[Adj Close]]/AO2219-1)</f>
        <v>-0.14705873431083982</v>
      </c>
    </row>
    <row r="2219" spans="1:42" x14ac:dyDescent="0.25">
      <c r="A2219" s="40">
        <v>29556</v>
      </c>
      <c r="B2219" s="42">
        <v>134.029999</v>
      </c>
      <c r="C2219" s="39">
        <f>IF(ISBLANK(B2220), "", GSPC[[#This Row],[Adj Close]]/B2220-1)</f>
        <v>-4.6185630623807761E-2</v>
      </c>
      <c r="P2219" s="40">
        <v>29556</v>
      </c>
      <c r="Q2219" s="38">
        <v>3.0877999999999999E-2</v>
      </c>
      <c r="R2219" s="39">
        <f>IF(ISBLANK(Q2220),"",Long4[[#This Row],[Adj Close]]/Q2220-1)</f>
        <v>-0.11764537791113017</v>
      </c>
      <c r="AE2219" s="32">
        <v>29556</v>
      </c>
      <c r="AF2219" s="47">
        <v>0.79849700000000001</v>
      </c>
      <c r="AG2219" s="36">
        <f>IF(ISBLANK(AF2220),"",Short0[[#This Row],[Adj Close]]/AF2220-1)</f>
        <v>-3.2258572754795045E-2</v>
      </c>
      <c r="AN2219" s="40">
        <v>29556</v>
      </c>
      <c r="AO2219" s="42">
        <v>0.98897900000000005</v>
      </c>
      <c r="AP2219" s="39">
        <f>IF(ISBLANK(AO2220),"",Short3[[#This Row],[Adj Close]]/AO2220-1)</f>
        <v>-2.857179340848881E-2</v>
      </c>
    </row>
    <row r="2220" spans="1:42" x14ac:dyDescent="0.25">
      <c r="A2220" s="40">
        <v>29549</v>
      </c>
      <c r="B2220" s="42">
        <v>140.520004</v>
      </c>
      <c r="C2220" s="39">
        <f>IF(ISBLANK(B2221), "", GSPC[[#This Row],[Adj Close]]/B2221-1)</f>
        <v>1.0135885197786632E-2</v>
      </c>
      <c r="P2220" s="40">
        <v>29549</v>
      </c>
      <c r="Q2220" s="38">
        <v>3.4994999999999998E-2</v>
      </c>
      <c r="R2220" s="39">
        <f>IF(ISBLANK(Q2221),"",Long4[[#This Row],[Adj Close]]/Q2221-1)</f>
        <v>0</v>
      </c>
      <c r="AE2220" s="32">
        <v>29549</v>
      </c>
      <c r="AF2220" s="47">
        <v>0.82511400000000001</v>
      </c>
      <c r="AG2220" s="36">
        <f>IF(ISBLANK(AF2221),"",Short0[[#This Row],[Adj Close]]/AF2221-1)</f>
        <v>-1.2739287906470831E-2</v>
      </c>
      <c r="AN2220" s="40">
        <v>29549</v>
      </c>
      <c r="AO2220" s="42">
        <v>1.0180670000000001</v>
      </c>
      <c r="AP2220" s="39">
        <f>IF(ISBLANK(AO2221),"",Short3[[#This Row],[Adj Close]]/AO2221-1)</f>
        <v>-7.8946630369781223E-2</v>
      </c>
    </row>
    <row r="2221" spans="1:42" x14ac:dyDescent="0.25">
      <c r="A2221" s="40">
        <v>29542</v>
      </c>
      <c r="B2221" s="42">
        <v>139.11000100000001</v>
      </c>
      <c r="C2221" s="39">
        <f>IF(ISBLANK(B2222), "", GSPC[[#This Row],[Adj Close]]/B2222-1)</f>
        <v>1.4290974012000524E-2</v>
      </c>
      <c r="P2221" s="40">
        <v>29542</v>
      </c>
      <c r="Q2221" s="38">
        <v>3.4994999999999998E-2</v>
      </c>
      <c r="R2221" s="39">
        <f>IF(ISBLANK(Q2222),"",Long4[[#This Row],[Adj Close]]/Q2222-1)</f>
        <v>0</v>
      </c>
      <c r="AE2221" s="32">
        <v>29542</v>
      </c>
      <c r="AF2221" s="47">
        <v>0.83576099999999998</v>
      </c>
      <c r="AG2221" s="36">
        <f>IF(ISBLANK(AF2222),"",Short0[[#This Row],[Adj Close]]/AF2222-1)</f>
        <v>-2.4844408870386192E-2</v>
      </c>
      <c r="AN2221" s="40">
        <v>29542</v>
      </c>
      <c r="AO2221" s="42">
        <v>1.105329</v>
      </c>
      <c r="AP2221" s="39">
        <f>IF(ISBLANK(AO2222),"",Short3[[#This Row],[Adj Close]]/AO2222-1)</f>
        <v>5.5555343340139229E-2</v>
      </c>
    </row>
    <row r="2222" spans="1:42" x14ac:dyDescent="0.25">
      <c r="A2222" s="40">
        <v>29535</v>
      </c>
      <c r="B2222" s="42">
        <v>137.14999399999999</v>
      </c>
      <c r="C2222" s="39">
        <f>IF(ISBLANK(B2223), "", GSPC[[#This Row],[Adj Close]]/B2223-1)</f>
        <v>6.1696868182985476E-2</v>
      </c>
      <c r="P2222" s="40">
        <v>29535</v>
      </c>
      <c r="Q2222" s="38">
        <v>3.4994999999999998E-2</v>
      </c>
      <c r="R2222" s="39">
        <f>IF(ISBLANK(Q2223),"",Long4[[#This Row],[Adj Close]]/Q2223-1)</f>
        <v>-0.1052618122315403</v>
      </c>
      <c r="AE2222" s="32">
        <v>29535</v>
      </c>
      <c r="AF2222" s="47">
        <v>0.85705399999999998</v>
      </c>
      <c r="AG2222" s="36">
        <f>IF(ISBLANK(AF2223),"",Short0[[#This Row],[Adj Close]]/AF2223-1)</f>
        <v>0.13380278895266762</v>
      </c>
      <c r="AN2222" s="40">
        <v>29535</v>
      </c>
      <c r="AO2222" s="42">
        <v>1.0471539999999999</v>
      </c>
      <c r="AP2222" s="39">
        <f>IF(ISBLANK(AO2223),"",Short3[[#This Row],[Adj Close]]/AO2223-1)</f>
        <v>-2.7027378600723684E-2</v>
      </c>
    </row>
    <row r="2223" spans="1:42" x14ac:dyDescent="0.25">
      <c r="A2223" s="40">
        <v>29528</v>
      </c>
      <c r="B2223" s="42">
        <v>129.179993</v>
      </c>
      <c r="C2223" s="39">
        <f>IF(ISBLANK(B2224), "", GSPC[[#This Row],[Adj Close]]/B2224-1)</f>
        <v>1.3414858292815079E-2</v>
      </c>
      <c r="P2223" s="40">
        <v>29528</v>
      </c>
      <c r="Q2223" s="38">
        <v>3.9112000000000001E-2</v>
      </c>
      <c r="R2223" s="39">
        <f>IF(ISBLANK(Q2224),"",Long4[[#This Row],[Adj Close]]/Q2224-1)</f>
        <v>-0.13637166578343052</v>
      </c>
      <c r="AE2223" s="32">
        <v>29528</v>
      </c>
      <c r="AF2223" s="47">
        <v>0.755911</v>
      </c>
      <c r="AG2223" s="36">
        <f>IF(ISBLANK(AF2224),"",Short0[[#This Row],[Adj Close]]/AF2224-1)</f>
        <v>9.2306425136409853E-2</v>
      </c>
      <c r="AN2223" s="40">
        <v>29528</v>
      </c>
      <c r="AO2223" s="42">
        <v>1.0762419999999999</v>
      </c>
      <c r="AP2223" s="39">
        <f>IF(ISBLANK(AO2224),"",Short3[[#This Row],[Adj Close]]/AO2224-1)</f>
        <v>0.17460327854539104</v>
      </c>
    </row>
    <row r="2224" spans="1:42" x14ac:dyDescent="0.25">
      <c r="A2224" s="40">
        <v>29521</v>
      </c>
      <c r="B2224" s="42">
        <v>127.470001</v>
      </c>
      <c r="C2224" s="39">
        <f>IF(ISBLANK(B2225), "", GSPC[[#This Row],[Adj Close]]/B2225-1)</f>
        <v>-1.8328878629393475E-2</v>
      </c>
      <c r="P2224" s="40">
        <v>29521</v>
      </c>
      <c r="Q2224" s="38">
        <v>4.5288000000000002E-2</v>
      </c>
      <c r="R2224" s="39">
        <f>IF(ISBLANK(Q2225),"",Long4[[#This Row],[Adj Close]]/Q2225-1)</f>
        <v>9.9997571105875593E-2</v>
      </c>
      <c r="AE2224" s="32">
        <v>29521</v>
      </c>
      <c r="AF2224" s="47">
        <v>0.69203199999999998</v>
      </c>
      <c r="AG2224" s="36">
        <f>IF(ISBLANK(AF2225),"",Short0[[#This Row],[Adj Close]]/AF2225-1)</f>
        <v>-3.7036212443365857E-2</v>
      </c>
      <c r="AN2224" s="40">
        <v>29521</v>
      </c>
      <c r="AO2224" s="42">
        <v>0.91625999999999996</v>
      </c>
      <c r="AP2224" s="39">
        <f>IF(ISBLANK(AO2225),"",Short3[[#This Row],[Adj Close]]/AO2225-1)</f>
        <v>8.6206835233853418E-2</v>
      </c>
    </row>
    <row r="2225" spans="1:42" x14ac:dyDescent="0.25">
      <c r="A2225" s="40">
        <v>29514</v>
      </c>
      <c r="B2225" s="42">
        <v>129.85000600000001</v>
      </c>
      <c r="C2225" s="39">
        <f>IF(ISBLANK(B2226), "", GSPC[[#This Row],[Adj Close]]/B2226-1)</f>
        <v>-1.2697672971481944E-2</v>
      </c>
      <c r="P2225" s="40">
        <v>29514</v>
      </c>
      <c r="Q2225" s="38">
        <v>4.1170999999999999E-2</v>
      </c>
      <c r="R2225" s="39">
        <f>IF(ISBLANK(Q2226),"",Long4[[#This Row],[Adj Close]]/Q2226-1)</f>
        <v>-0.23076491909868846</v>
      </c>
      <c r="AE2225" s="32">
        <v>29514</v>
      </c>
      <c r="AF2225" s="47">
        <v>0.71864799999999995</v>
      </c>
      <c r="AG2225" s="36">
        <f>IF(ISBLANK(AF2226),"",Short0[[#This Row],[Adj Close]]/AF2226-1)</f>
        <v>3.8460649218533316E-2</v>
      </c>
      <c r="AN2225" s="40">
        <v>29514</v>
      </c>
      <c r="AO2225" s="42">
        <v>0.84354099999999999</v>
      </c>
      <c r="AP2225" s="39">
        <f>IF(ISBLANK(AO2226),"",Short3[[#This Row],[Adj Close]]/AO2226-1)</f>
        <v>0</v>
      </c>
    </row>
    <row r="2226" spans="1:42" x14ac:dyDescent="0.25">
      <c r="A2226" s="40">
        <v>29507</v>
      </c>
      <c r="B2226" s="42">
        <v>131.520004</v>
      </c>
      <c r="C2226" s="39">
        <f>IF(ISBLANK(B2227), "", GSPC[[#This Row],[Adj Close]]/B2227-1)</f>
        <v>9.4405638658678903E-3</v>
      </c>
      <c r="P2226" s="40">
        <v>29507</v>
      </c>
      <c r="Q2226" s="38">
        <v>5.3522E-2</v>
      </c>
      <c r="R2226" s="39">
        <f>IF(ISBLANK(Q2227),"",Long4[[#This Row],[Adj Close]]/Q2227-1)</f>
        <v>0.36842912661075888</v>
      </c>
      <c r="AE2226" s="32">
        <v>29507</v>
      </c>
      <c r="AF2226" s="47">
        <v>0.69203199999999998</v>
      </c>
      <c r="AG2226" s="36">
        <f>IF(ISBLANK(AF2227),"",Short0[[#This Row],[Adj Close]]/AF2227-1)</f>
        <v>-3.7036212443365857E-2</v>
      </c>
      <c r="AN2226" s="40">
        <v>29507</v>
      </c>
      <c r="AO2226" s="42">
        <v>0.84354099999999999</v>
      </c>
      <c r="AP2226" s="39">
        <f>IF(ISBLANK(AO2227),"",Short3[[#This Row],[Adj Close]]/AO2227-1)</f>
        <v>-6.4515878613665478E-2</v>
      </c>
    </row>
    <row r="2227" spans="1:42" x14ac:dyDescent="0.25">
      <c r="A2227" s="40">
        <v>29500</v>
      </c>
      <c r="B2227" s="42">
        <v>130.28999300000001</v>
      </c>
      <c r="C2227" s="39">
        <f>IF(ISBLANK(B2228), "", GSPC[[#This Row],[Adj Close]]/B2228-1)</f>
        <v>7.4228020192870225E-3</v>
      </c>
      <c r="P2227" s="40">
        <v>29500</v>
      </c>
      <c r="Q2227" s="38">
        <v>3.9112000000000001E-2</v>
      </c>
      <c r="R2227" s="39">
        <f>IF(ISBLANK(Q2228),"",Long4[[#This Row],[Adj Close]]/Q2228-1)</f>
        <v>5.5540562422410567E-2</v>
      </c>
      <c r="AE2227" s="32">
        <v>29500</v>
      </c>
      <c r="AF2227" s="47">
        <v>0.71864799999999995</v>
      </c>
      <c r="AG2227" s="36">
        <f>IF(ISBLANK(AF2228),"",Short0[[#This Row],[Adj Close]]/AF2228-1)</f>
        <v>4.6511763369583514E-2</v>
      </c>
      <c r="AN2227" s="40">
        <v>29500</v>
      </c>
      <c r="AO2227" s="42">
        <v>0.90171599999999996</v>
      </c>
      <c r="AP2227" s="39">
        <f>IF(ISBLANK(AO2228),"",Short3[[#This Row],[Adj Close]]/AO2228-1)</f>
        <v>3.3332607557163385E-2</v>
      </c>
    </row>
    <row r="2228" spans="1:42" x14ac:dyDescent="0.25">
      <c r="A2228" s="40">
        <v>29493</v>
      </c>
      <c r="B2228" s="42">
        <v>129.33000200000001</v>
      </c>
      <c r="C2228" s="39">
        <f>IF(ISBLANK(B2229), "", GSPC[[#This Row],[Adj Close]]/B2229-1)</f>
        <v>2.3585311018366584E-2</v>
      </c>
      <c r="P2228" s="40">
        <v>29493</v>
      </c>
      <c r="Q2228" s="38">
        <v>3.7053999999999997E-2</v>
      </c>
      <c r="R2228" s="39">
        <f>IF(ISBLANK(Q2229),"",Long4[[#This Row],[Adj Close]]/Q2229-1)</f>
        <v>-9.9997571105875593E-2</v>
      </c>
      <c r="AE2228" s="32">
        <v>29493</v>
      </c>
      <c r="AF2228" s="47">
        <v>0.68670799999999999</v>
      </c>
      <c r="AG2228" s="36">
        <f>IF(ISBLANK(AF2229),"",Short0[[#This Row],[Adj Close]]/AF2229-1)</f>
        <v>0.1944451208694109</v>
      </c>
      <c r="AN2228" s="40">
        <v>29493</v>
      </c>
      <c r="AO2228" s="42">
        <v>0.87262899999999999</v>
      </c>
      <c r="AP2228" s="39">
        <f>IF(ISBLANK(AO2229),"",Short3[[#This Row],[Adj Close]]/AO2229-1)</f>
        <v>-6.2499731414991766E-2</v>
      </c>
    </row>
    <row r="2229" spans="1:42" x14ac:dyDescent="0.25">
      <c r="A2229" s="40">
        <v>29486</v>
      </c>
      <c r="B2229" s="42">
        <v>126.349998</v>
      </c>
      <c r="C2229" s="39">
        <f>IF(ISBLANK(B2230), "", GSPC[[#This Row],[Adj Close]]/B2230-1)</f>
        <v>-2.2437152804642202E-2</v>
      </c>
      <c r="P2229" s="40">
        <v>29486</v>
      </c>
      <c r="Q2229" s="38">
        <v>4.1170999999999999E-2</v>
      </c>
      <c r="R2229" s="39">
        <f>IF(ISBLANK(Q2230),"",Long4[[#This Row],[Adj Close]]/Q2230-1)</f>
        <v>-4.7606930532744118E-2</v>
      </c>
      <c r="AE2229" s="32">
        <v>29486</v>
      </c>
      <c r="AF2229" s="47">
        <v>0.57491800000000004</v>
      </c>
      <c r="AG2229" s="36">
        <f>IF(ISBLANK(AF2230),"",Short0[[#This Row],[Adj Close]]/AF2230-1)</f>
        <v>-0.12550556790162892</v>
      </c>
      <c r="AN2229" s="40">
        <v>29486</v>
      </c>
      <c r="AO2229" s="42">
        <v>0.93080399999999996</v>
      </c>
      <c r="AP2229" s="39">
        <f>IF(ISBLANK(AO2230),"",Short3[[#This Row],[Adj Close]]/AO2230-1)</f>
        <v>0</v>
      </c>
    </row>
    <row r="2230" spans="1:42" x14ac:dyDescent="0.25">
      <c r="A2230" s="40">
        <v>29479</v>
      </c>
      <c r="B2230" s="42">
        <v>129.25</v>
      </c>
      <c r="C2230" s="39">
        <f>IF(ISBLANK(B2231), "", GSPC[[#This Row],[Adj Close]]/B2231-1)</f>
        <v>2.955232571648625E-2</v>
      </c>
      <c r="P2230" s="40">
        <v>29479</v>
      </c>
      <c r="Q2230" s="38">
        <v>4.3228999999999997E-2</v>
      </c>
      <c r="R2230" s="39">
        <f>IF(ISBLANK(Q2231),"",Long4[[#This Row],[Adj Close]]/Q2231-1)</f>
        <v>4.9986641082315098E-2</v>
      </c>
      <c r="AE2230" s="32">
        <v>29479</v>
      </c>
      <c r="AF2230" s="47">
        <v>0.65742900000000004</v>
      </c>
      <c r="AG2230" s="36">
        <f>IF(ISBLANK(AF2231),"",Short0[[#This Row],[Adj Close]]/AF2231-1)</f>
        <v>4.6609811971962234E-2</v>
      </c>
      <c r="AN2230" s="40">
        <v>29479</v>
      </c>
      <c r="AO2230" s="42">
        <v>0.93080399999999996</v>
      </c>
      <c r="AP2230" s="39">
        <f>IF(ISBLANK(AO2231),"",Short3[[#This Row],[Adj Close]]/AO2231-1)</f>
        <v>-0.11111068668027813</v>
      </c>
    </row>
    <row r="2231" spans="1:42" x14ac:dyDescent="0.25">
      <c r="A2231" s="40">
        <v>29472</v>
      </c>
      <c r="B2231" s="42">
        <v>125.540001</v>
      </c>
      <c r="C2231" s="39">
        <f>IF(ISBLANK(B2232), "", GSPC[[#This Row],[Adj Close]]/B2232-1)</f>
        <v>5.285105828437775E-3</v>
      </c>
      <c r="P2231" s="40">
        <v>29472</v>
      </c>
      <c r="Q2231" s="38">
        <v>4.1170999999999999E-2</v>
      </c>
      <c r="R2231" s="39">
        <f>IF(ISBLANK(Q2232),"",Long4[[#This Row],[Adj Close]]/Q2232-1)</f>
        <v>-4.7606930532744118E-2</v>
      </c>
      <c r="AE2231" s="32">
        <v>29472</v>
      </c>
      <c r="AF2231" s="47">
        <v>0.62815100000000001</v>
      </c>
      <c r="AG2231" s="36">
        <f>IF(ISBLANK(AF2232),"",Short0[[#This Row],[Adj Close]]/AF2232-1)</f>
        <v>-4.4534086570565123E-2</v>
      </c>
      <c r="AN2231" s="40">
        <v>29472</v>
      </c>
      <c r="AO2231" s="42">
        <v>1.0471539999999999</v>
      </c>
      <c r="AP2231" s="39">
        <f>IF(ISBLANK(AO2232),"",Short3[[#This Row],[Adj Close]]/AO2232-1)</f>
        <v>-2.7027378600723684E-2</v>
      </c>
    </row>
    <row r="2232" spans="1:42" x14ac:dyDescent="0.25">
      <c r="A2232" s="40">
        <v>29465</v>
      </c>
      <c r="B2232" s="42">
        <v>124.879997</v>
      </c>
      <c r="C2232" s="39">
        <f>IF(ISBLANK(B2233), "", GSPC[[#This Row],[Adj Close]]/B2233-1)</f>
        <v>2.0428175039095553E-2</v>
      </c>
      <c r="P2232" s="40">
        <v>29465</v>
      </c>
      <c r="Q2232" s="38">
        <v>4.3228999999999997E-2</v>
      </c>
      <c r="R2232" s="39">
        <f>IF(ISBLANK(Q2233),"",Long4[[#This Row],[Adj Close]]/Q2233-1)</f>
        <v>0.16664867490689272</v>
      </c>
      <c r="AE2232" s="32">
        <v>29465</v>
      </c>
      <c r="AF2232" s="47">
        <v>0.65742900000000004</v>
      </c>
      <c r="AG2232" s="36">
        <f>IF(ISBLANK(AF2233),"",Short0[[#This Row],[Adj Close]]/AF2233-1)</f>
        <v>5.5554663566827367E-2</v>
      </c>
      <c r="AN2232" s="40">
        <v>29465</v>
      </c>
      <c r="AO2232" s="42">
        <v>1.0762419999999999</v>
      </c>
      <c r="AP2232" s="39">
        <f>IF(ISBLANK(AO2233),"",Short3[[#This Row],[Adj Close]]/AO2233-1)</f>
        <v>-1.3333504463753809E-2</v>
      </c>
    </row>
    <row r="2233" spans="1:42" x14ac:dyDescent="0.25">
      <c r="A2233" s="40">
        <v>29458</v>
      </c>
      <c r="B2233" s="42">
        <v>122.379997</v>
      </c>
      <c r="C2233" s="39">
        <f>IF(ISBLANK(B2234), "", GSPC[[#This Row],[Adj Close]]/B2234-1)</f>
        <v>-2.8884304766330082E-2</v>
      </c>
      <c r="P2233" s="40">
        <v>29458</v>
      </c>
      <c r="Q2233" s="38">
        <v>3.7053999999999997E-2</v>
      </c>
      <c r="R2233" s="39">
        <f>IF(ISBLANK(Q2234),"",Long4[[#This Row],[Adj Close]]/Q2234-1)</f>
        <v>0.2000129542068787</v>
      </c>
      <c r="AE2233" s="32">
        <v>29458</v>
      </c>
      <c r="AF2233" s="47">
        <v>0.62282800000000005</v>
      </c>
      <c r="AG2233" s="36">
        <f>IF(ISBLANK(AF2234),"",Short0[[#This Row],[Adj Close]]/AF2234-1)</f>
        <v>-3.3058954670077911E-2</v>
      </c>
      <c r="AN2233" s="40">
        <v>29458</v>
      </c>
      <c r="AO2233" s="42">
        <v>1.090786</v>
      </c>
      <c r="AP2233" s="39">
        <f>IF(ISBLANK(AO2234),"",Short3[[#This Row],[Adj Close]]/AO2234-1)</f>
        <v>-1.3157168589623569E-2</v>
      </c>
    </row>
    <row r="2234" spans="1:42" x14ac:dyDescent="0.25">
      <c r="A2234" s="40">
        <v>29451</v>
      </c>
      <c r="B2234" s="42">
        <v>126.019997</v>
      </c>
      <c r="C2234" s="39">
        <f>IF(ISBLANK(B2235), "", GSPC[[#This Row],[Adj Close]]/B2235-1)</f>
        <v>2.3862233345035566E-3</v>
      </c>
      <c r="P2234" s="40">
        <v>29451</v>
      </c>
      <c r="Q2234" s="38">
        <v>3.0877999999999999E-2</v>
      </c>
      <c r="R2234" s="39">
        <f>IF(ISBLANK(Q2235),"",Long4[[#This Row],[Adj Close]]/Q2235-1)</f>
        <v>-6.2484819042992523E-2</v>
      </c>
      <c r="AE2234" s="32">
        <v>29451</v>
      </c>
      <c r="AF2234" s="47">
        <v>0.64412199999999997</v>
      </c>
      <c r="AG2234" s="36">
        <f>IF(ISBLANK(AF2235),"",Short0[[#This Row],[Adj Close]]/AF2235-1)</f>
        <v>-5.4687144565847556E-2</v>
      </c>
      <c r="AN2234" s="40">
        <v>29451</v>
      </c>
      <c r="AO2234" s="42">
        <v>1.105329</v>
      </c>
      <c r="AP2234" s="39">
        <f>IF(ISBLANK(AO2235),"",Short3[[#This Row],[Adj Close]]/AO2235-1)</f>
        <v>5.5555343340139229E-2</v>
      </c>
    </row>
    <row r="2235" spans="1:42" x14ac:dyDescent="0.25">
      <c r="A2235" s="40">
        <v>29444</v>
      </c>
      <c r="B2235" s="42">
        <v>125.720001</v>
      </c>
      <c r="C2235" s="39">
        <f>IF(ISBLANK(B2236), "", GSPC[[#This Row],[Adj Close]]/B2236-1)</f>
        <v>1.7069816219805745E-2</v>
      </c>
      <c r="P2235" s="40">
        <v>29444</v>
      </c>
      <c r="Q2235" s="38">
        <v>3.2936E-2</v>
      </c>
      <c r="R2235" s="39">
        <f>IF(ISBLANK(Q2236),"",Long4[[#This Row],[Adj Close]]/Q2236-1)</f>
        <v>6.6649394390828398E-2</v>
      </c>
      <c r="AE2235" s="32">
        <v>29444</v>
      </c>
      <c r="AF2235" s="47">
        <v>0.68138500000000002</v>
      </c>
      <c r="AG2235" s="36">
        <f>IF(ISBLANK(AF2236),"",Short0[[#This Row],[Adj Close]]/AF2236-1)</f>
        <v>-1.5385126699343332E-2</v>
      </c>
      <c r="AN2235" s="40">
        <v>29444</v>
      </c>
      <c r="AO2235" s="42">
        <v>1.0471539999999999</v>
      </c>
      <c r="AP2235" s="39">
        <f>IF(ISBLANK(AO2236),"",Short3[[#This Row],[Adj Close]]/AO2236-1)</f>
        <v>0</v>
      </c>
    </row>
    <row r="2236" spans="1:42" x14ac:dyDescent="0.25">
      <c r="A2236" s="40">
        <v>29437</v>
      </c>
      <c r="B2236" s="42">
        <v>123.610001</v>
      </c>
      <c r="C2236" s="39">
        <f>IF(ISBLANK(B2237), "", GSPC[[#This Row],[Adj Close]]/B2237-1)</f>
        <v>1.9800363169708568E-2</v>
      </c>
      <c r="P2236" s="40">
        <v>29437</v>
      </c>
      <c r="Q2236" s="38">
        <v>3.0877999999999999E-2</v>
      </c>
      <c r="R2236" s="39">
        <f>IF(ISBLANK(Q2237),"",Long4[[#This Row],[Adj Close]]/Q2237-1)</f>
        <v>-0.25000607223531124</v>
      </c>
      <c r="AE2236" s="32">
        <v>29437</v>
      </c>
      <c r="AF2236" s="47">
        <v>0.69203199999999998</v>
      </c>
      <c r="AG2236" s="36">
        <f>IF(ISBLANK(AF2237),"",Short0[[#This Row],[Adj Close]]/AF2237-1)</f>
        <v>-7.6331280337847973E-3</v>
      </c>
      <c r="AN2236" s="40">
        <v>29437</v>
      </c>
      <c r="AO2236" s="42">
        <v>1.0471539999999999</v>
      </c>
      <c r="AP2236" s="39">
        <f>IF(ISBLANK(AO2237),"",Short3[[#This Row],[Adj Close]]/AO2237-1)</f>
        <v>-6.4935041741340349E-2</v>
      </c>
    </row>
    <row r="2237" spans="1:42" x14ac:dyDescent="0.25">
      <c r="A2237" s="40">
        <v>29430</v>
      </c>
      <c r="B2237" s="42">
        <v>121.209999</v>
      </c>
      <c r="C2237" s="39">
        <f>IF(ISBLANK(B2238), "", GSPC[[#This Row],[Adj Close]]/B2238-1)</f>
        <v>3.5601921142589532E-3</v>
      </c>
      <c r="P2237" s="40">
        <v>29430</v>
      </c>
      <c r="Q2237" s="38">
        <v>4.1170999999999999E-2</v>
      </c>
      <c r="R2237" s="39">
        <f>IF(ISBLANK(Q2238),"",Long4[[#This Row],[Adj Close]]/Q2238-1)</f>
        <v>0.11110811248448216</v>
      </c>
      <c r="AE2237" s="32">
        <v>29430</v>
      </c>
      <c r="AF2237" s="47">
        <v>0.69735499999999995</v>
      </c>
      <c r="AG2237" s="36">
        <f>IF(ISBLANK(AF2238),"",Short0[[#This Row],[Adj Close]]/AF2238-1)</f>
        <v>3.9683154972582457E-2</v>
      </c>
      <c r="AN2237" s="40">
        <v>29430</v>
      </c>
      <c r="AO2237" s="42">
        <v>1.1198729999999999</v>
      </c>
      <c r="AP2237" s="39">
        <f>IF(ISBLANK(AO2238),"",Short3[[#This Row],[Adj Close]]/AO2238-1)</f>
        <v>-1.2820682341678658E-2</v>
      </c>
    </row>
    <row r="2238" spans="1:42" x14ac:dyDescent="0.25">
      <c r="A2238" s="40">
        <v>29423</v>
      </c>
      <c r="B2238" s="42">
        <v>120.779999</v>
      </c>
      <c r="C2238" s="39">
        <f>IF(ISBLANK(B2239), "", GSPC[[#This Row],[Adj Close]]/B2239-1)</f>
        <v>-1.0324500079281429E-2</v>
      </c>
      <c r="P2238" s="40">
        <v>29423</v>
      </c>
      <c r="Q2238" s="38">
        <v>3.7053999999999997E-2</v>
      </c>
      <c r="R2238" s="39">
        <f>IF(ISBLANK(Q2239),"",Long4[[#This Row],[Adj Close]]/Q2239-1)</f>
        <v>0.12503036191401495</v>
      </c>
      <c r="AE2238" s="32">
        <v>29423</v>
      </c>
      <c r="AF2238" s="47">
        <v>0.67073799999999995</v>
      </c>
      <c r="AG2238" s="36">
        <f>IF(ISBLANK(AF2239),"",Short0[[#This Row],[Adj Close]]/AF2239-1)</f>
        <v>-7.8735498719790797E-3</v>
      </c>
      <c r="AN2238" s="40">
        <v>29423</v>
      </c>
      <c r="AO2238" s="42">
        <v>1.134417</v>
      </c>
      <c r="AP2238" s="39">
        <f>IF(ISBLANK(AO2239),"",Short3[[#This Row],[Adj Close]]/AO2239-1)</f>
        <v>0</v>
      </c>
    </row>
    <row r="2239" spans="1:42" x14ac:dyDescent="0.25">
      <c r="A2239" s="40">
        <v>29416</v>
      </c>
      <c r="B2239" s="42">
        <v>122.040001</v>
      </c>
      <c r="C2239" s="39">
        <f>IF(ISBLANK(B2240), "", GSPC[[#This Row],[Adj Close]]/B2240-1)</f>
        <v>3.5641591501751169E-2</v>
      </c>
      <c r="P2239" s="40">
        <v>29416</v>
      </c>
      <c r="Q2239" s="38">
        <v>3.2936E-2</v>
      </c>
      <c r="R2239" s="39">
        <f>IF(ISBLANK(Q2240),"",Long4[[#This Row],[Adj Close]]/Q2240-1)</f>
        <v>0.14281748785565584</v>
      </c>
      <c r="AE2239" s="32">
        <v>29416</v>
      </c>
      <c r="AF2239" s="47">
        <v>0.67606100000000002</v>
      </c>
      <c r="AG2239" s="36">
        <f>IF(ISBLANK(AF2240),"",Short0[[#This Row],[Adj Close]]/AF2240-1)</f>
        <v>0.12888876272598715</v>
      </c>
      <c r="AN2239" s="40">
        <v>29416</v>
      </c>
      <c r="AO2239" s="42">
        <v>1.134417</v>
      </c>
      <c r="AP2239" s="39">
        <f>IF(ISBLANK(AO2240),"",Short3[[#This Row],[Adj Close]]/AO2240-1)</f>
        <v>-4.878110134807101E-2</v>
      </c>
    </row>
    <row r="2240" spans="1:42" x14ac:dyDescent="0.25">
      <c r="A2240" s="40">
        <v>29409</v>
      </c>
      <c r="B2240" s="42">
        <v>117.839996</v>
      </c>
      <c r="C2240" s="39">
        <f>IF(ISBLANK(B2241), "", GSPC[[#This Row],[Adj Close]]/B2241-1)</f>
        <v>3.2351183657000071E-3</v>
      </c>
      <c r="P2240" s="40">
        <v>29409</v>
      </c>
      <c r="Q2240" s="38">
        <v>2.8819999999999998E-2</v>
      </c>
      <c r="R2240" s="39">
        <f>IF(ISBLANK(Q2241),"",Long4[[#This Row],[Adj Close]]/Q2241-1)</f>
        <v>0.16670714921868668</v>
      </c>
      <c r="AE2240" s="32">
        <v>29409</v>
      </c>
      <c r="AF2240" s="47">
        <v>0.59887299999999999</v>
      </c>
      <c r="AG2240" s="36">
        <f>IF(ISBLANK(AF2241),"",Short0[[#This Row],[Adj Close]]/AF2241-1)</f>
        <v>1.3513559253191865E-2</v>
      </c>
      <c r="AN2240" s="40">
        <v>29409</v>
      </c>
      <c r="AO2240" s="42">
        <v>1.192593</v>
      </c>
      <c r="AP2240" s="39">
        <f>IF(ISBLANK(AO2241),"",Short3[[#This Row],[Adj Close]]/AO2241-1)</f>
        <v>2.5000322302009881E-2</v>
      </c>
    </row>
    <row r="2241" spans="1:42" x14ac:dyDescent="0.25">
      <c r="A2241" s="40">
        <v>29402</v>
      </c>
      <c r="B2241" s="42">
        <v>117.459999</v>
      </c>
      <c r="C2241" s="39">
        <f>IF(ISBLANK(B2242), "", GSPC[[#This Row],[Adj Close]]/B2242-1)</f>
        <v>1.2586198275861937E-2</v>
      </c>
      <c r="P2241" s="40">
        <v>29402</v>
      </c>
      <c r="Q2241" s="38">
        <v>2.4702000000000002E-2</v>
      </c>
      <c r="R2241" s="39">
        <f>IF(ISBLANK(Q2242),"",Long4[[#This Row],[Adj Close]]/Q2242-1)</f>
        <v>0</v>
      </c>
      <c r="AE2241" s="32">
        <v>29402</v>
      </c>
      <c r="AF2241" s="47">
        <v>0.59088799999999997</v>
      </c>
      <c r="AG2241" s="36">
        <f>IF(ISBLANK(AF2242),"",Short0[[#This Row],[Adj Close]]/AF2242-1)</f>
        <v>6.2199907601651727E-2</v>
      </c>
      <c r="AN2241" s="40">
        <v>29402</v>
      </c>
      <c r="AO2241" s="42">
        <v>1.163505</v>
      </c>
      <c r="AP2241" s="39">
        <f>IF(ISBLANK(AO2242),"",Short3[[#This Row],[Adj Close]]/AO2242-1)</f>
        <v>5.2632293190534307E-2</v>
      </c>
    </row>
    <row r="2242" spans="1:42" x14ac:dyDescent="0.25">
      <c r="A2242" s="40">
        <v>29395</v>
      </c>
      <c r="B2242" s="42">
        <v>116</v>
      </c>
      <c r="C2242" s="39">
        <f>IF(ISBLANK(B2243), "", GSPC[[#This Row],[Adj Close]]/B2243-1)</f>
        <v>1.7008609802009689E-2</v>
      </c>
      <c r="P2242" s="40">
        <v>29395</v>
      </c>
      <c r="Q2242" s="38">
        <v>2.4702000000000002E-2</v>
      </c>
      <c r="R2242" s="39">
        <f>IF(ISBLANK(Q2243),"",Long4[[#This Row],[Adj Close]]/Q2243-1)</f>
        <v>-0.14288688410825801</v>
      </c>
      <c r="AE2242" s="32">
        <v>29395</v>
      </c>
      <c r="AF2242" s="47">
        <v>0.55628699999999998</v>
      </c>
      <c r="AG2242" s="36">
        <f>IF(ISBLANK(AF2243),"",Short0[[#This Row],[Adj Close]]/AF2243-1)</f>
        <v>6.0913860477889603E-2</v>
      </c>
      <c r="AN2242" s="40">
        <v>29395</v>
      </c>
      <c r="AO2242" s="42">
        <v>1.105329</v>
      </c>
      <c r="AP2242" s="39">
        <f>IF(ISBLANK(AO2243),"",Short3[[#This Row],[Adj Close]]/AO2243-1)</f>
        <v>0</v>
      </c>
    </row>
    <row r="2243" spans="1:42" x14ac:dyDescent="0.25">
      <c r="A2243" s="40">
        <v>29388</v>
      </c>
      <c r="B2243" s="42">
        <v>114.05999799999999</v>
      </c>
      <c r="C2243" s="39">
        <f>IF(ISBLANK(B2244), "", GSPC[[#This Row],[Adj Close]]/B2244-1)</f>
        <v>-1.5110957863931573E-2</v>
      </c>
      <c r="P2243" s="40">
        <v>29388</v>
      </c>
      <c r="Q2243" s="38">
        <v>2.8819999999999998E-2</v>
      </c>
      <c r="R2243" s="39">
        <f>IF(ISBLANK(Q2244),"",Long4[[#This Row],[Adj Close]]/Q2244-1)</f>
        <v>0</v>
      </c>
      <c r="AE2243" s="32">
        <v>29388</v>
      </c>
      <c r="AF2243" s="47">
        <v>0.52434700000000001</v>
      </c>
      <c r="AG2243" s="36">
        <f>IF(ISBLANK(AF2244),"",Short0[[#This Row],[Adj Close]]/AF2244-1)</f>
        <v>5.1026960713842495E-3</v>
      </c>
      <c r="AN2243" s="40">
        <v>29388</v>
      </c>
      <c r="AO2243" s="42">
        <v>1.105329</v>
      </c>
      <c r="AP2243" s="39">
        <f>IF(ISBLANK(AO2244),"",Short3[[#This Row],[Adj Close]]/AO2244-1)</f>
        <v>-7.3171652022106404E-2</v>
      </c>
    </row>
    <row r="2244" spans="1:42" x14ac:dyDescent="0.25">
      <c r="A2244" s="40">
        <v>29381</v>
      </c>
      <c r="B2244" s="42">
        <v>115.80999799999999</v>
      </c>
      <c r="C2244" s="39">
        <f>IF(ISBLANK(B2245), "", GSPC[[#This Row],[Adj Close]]/B2245-1)</f>
        <v>2.3056546547435053E-2</v>
      </c>
      <c r="P2244" s="40">
        <v>29381</v>
      </c>
      <c r="Q2244" s="38">
        <v>2.8819999999999998E-2</v>
      </c>
      <c r="R2244" s="39">
        <f>IF(ISBLANK(Q2245),"",Long4[[#This Row],[Adj Close]]/Q2245-1)</f>
        <v>-0.12496963808598494</v>
      </c>
      <c r="AE2244" s="32">
        <v>29381</v>
      </c>
      <c r="AF2244" s="47">
        <v>0.52168499999999995</v>
      </c>
      <c r="AG2244" s="36">
        <f>IF(ISBLANK(AF2245),"",Short0[[#This Row],[Adj Close]]/AF2245-1)</f>
        <v>7.6922600542502106E-2</v>
      </c>
      <c r="AN2244" s="40">
        <v>29381</v>
      </c>
      <c r="AO2244" s="42">
        <v>1.192593</v>
      </c>
      <c r="AP2244" s="39">
        <f>IF(ISBLANK(AO2245),"",Short3[[#This Row],[Adj Close]]/AO2245-1)</f>
        <v>-2.3809017091218743E-2</v>
      </c>
    </row>
    <row r="2245" spans="1:42" x14ac:dyDescent="0.25">
      <c r="A2245" s="40">
        <v>29374</v>
      </c>
      <c r="B2245" s="42">
        <v>113.199997</v>
      </c>
      <c r="C2245" s="39">
        <f>IF(ISBLANK(B2246), "", GSPC[[#This Row],[Adj Close]]/B2246-1)</f>
        <v>1.7619552636094049E-2</v>
      </c>
      <c r="P2245" s="40">
        <v>29374</v>
      </c>
      <c r="Q2245" s="38">
        <v>3.2936E-2</v>
      </c>
      <c r="R2245" s="39">
        <f>IF(ISBLANK(Q2246),"",Long4[[#This Row],[Adj Close]]/Q2246-1)</f>
        <v>0</v>
      </c>
      <c r="AE2245" s="32">
        <v>29374</v>
      </c>
      <c r="AF2245" s="47">
        <v>0.48442200000000002</v>
      </c>
      <c r="AG2245" s="36">
        <f>IF(ISBLANK(AF2246),"",Short0[[#This Row],[Adj Close]]/AF2246-1)</f>
        <v>-5.2082232632406966E-2</v>
      </c>
      <c r="AN2245" s="40">
        <v>29374</v>
      </c>
      <c r="AO2245" s="42">
        <v>1.2216800000000001</v>
      </c>
      <c r="AP2245" s="39">
        <f>IF(ISBLANK(AO2246),"",Short3[[#This Row],[Adj Close]]/AO2246-1)</f>
        <v>0.1351350346855078</v>
      </c>
    </row>
    <row r="2246" spans="1:42" x14ac:dyDescent="0.25">
      <c r="A2246" s="40">
        <v>29367</v>
      </c>
      <c r="B2246" s="42">
        <v>111.239998</v>
      </c>
      <c r="C2246" s="39">
        <f>IF(ISBLANK(B2247), "", GSPC[[#This Row],[Adj Close]]/B2247-1)</f>
        <v>5.6047277453066258E-3</v>
      </c>
      <c r="P2246" s="40">
        <v>29367</v>
      </c>
      <c r="Q2246" s="38">
        <v>3.2936E-2</v>
      </c>
      <c r="R2246" s="39">
        <f>IF(ISBLANK(Q2247),"",Long4[[#This Row],[Adj Close]]/Q2247-1)</f>
        <v>0</v>
      </c>
      <c r="AE2246" s="32">
        <v>29367</v>
      </c>
      <c r="AF2246" s="47">
        <v>0.51103799999999999</v>
      </c>
      <c r="AG2246" s="36">
        <f>IF(ISBLANK(AF2247),"",Short0[[#This Row],[Adj Close]]/AF2247-1)</f>
        <v>9.7142489104532048E-2</v>
      </c>
      <c r="AN2246" s="40">
        <v>29367</v>
      </c>
      <c r="AO2246" s="42">
        <v>1.0762419999999999</v>
      </c>
      <c r="AP2246" s="39">
        <f>IF(ISBLANK(AO2247),"",Short3[[#This Row],[Adj Close]]/AO2247-1)</f>
        <v>8.8235442815266962E-2</v>
      </c>
    </row>
    <row r="2247" spans="1:42" x14ac:dyDescent="0.25">
      <c r="A2247" s="40">
        <v>29360</v>
      </c>
      <c r="B2247" s="42">
        <v>110.620003</v>
      </c>
      <c r="C2247" s="39">
        <f>IF(ISBLANK(B2248), "", GSPC[[#This Row],[Adj Close]]/B2248-1)</f>
        <v>3.0461155667650841E-2</v>
      </c>
      <c r="P2247" s="40">
        <v>29360</v>
      </c>
      <c r="Q2247" s="38">
        <v>3.2936E-2</v>
      </c>
      <c r="R2247" s="39">
        <f>IF(ISBLANK(Q2248),"",Long4[[#This Row],[Adj Close]]/Q2248-1)</f>
        <v>0</v>
      </c>
      <c r="AE2247" s="32">
        <v>29360</v>
      </c>
      <c r="AF2247" s="47">
        <v>0.46578999999999998</v>
      </c>
      <c r="AG2247" s="36">
        <f>IF(ISBLANK(AF2248),"",Short0[[#This Row],[Adj Close]]/AF2248-1)</f>
        <v>-1.1300874098413516E-2</v>
      </c>
      <c r="AN2247" s="40">
        <v>29360</v>
      </c>
      <c r="AO2247" s="42">
        <v>0.98897900000000005</v>
      </c>
      <c r="AP2247" s="39">
        <f>IF(ISBLANK(AO2248),"",Short3[[#This Row],[Adj Close]]/AO2248-1)</f>
        <v>0</v>
      </c>
    </row>
    <row r="2248" spans="1:42" x14ac:dyDescent="0.25">
      <c r="A2248" s="40">
        <v>29353</v>
      </c>
      <c r="B2248" s="42">
        <v>107.349998</v>
      </c>
      <c r="C2248" s="39">
        <f>IF(ISBLANK(B2249), "", GSPC[[#This Row],[Adj Close]]/B2249-1)</f>
        <v>2.5114562403413254E-2</v>
      </c>
      <c r="P2248" s="40">
        <v>29353</v>
      </c>
      <c r="Q2248" s="38">
        <v>3.2936E-2</v>
      </c>
      <c r="R2248" s="39">
        <f>IF(ISBLANK(Q2249),"",Long4[[#This Row],[Adj Close]]/Q2249-1)</f>
        <v>0</v>
      </c>
      <c r="AE2248" s="32">
        <v>29353</v>
      </c>
      <c r="AF2248" s="47">
        <v>0.47111399999999998</v>
      </c>
      <c r="AG2248" s="36">
        <f>IF(ISBLANK(AF2249),"",Short0[[#This Row],[Adj Close]]/AF2249-1)</f>
        <v>9.2592807330428073E-2</v>
      </c>
      <c r="AN2248" s="40">
        <v>29353</v>
      </c>
      <c r="AO2248" s="42">
        <v>0.98897900000000005</v>
      </c>
      <c r="AP2248" s="39">
        <f>IF(ISBLANK(AO2249),"",Short3[[#This Row],[Adj Close]]/AO2249-1)</f>
        <v>0</v>
      </c>
    </row>
    <row r="2249" spans="1:42" x14ac:dyDescent="0.25">
      <c r="A2249" s="40">
        <v>29346</v>
      </c>
      <c r="B2249" s="42">
        <v>104.720001</v>
      </c>
      <c r="C2249" s="39">
        <f>IF(ISBLANK(B2250), "", GSPC[[#This Row],[Adj Close]]/B2250-1)</f>
        <v>-8.1454914160732361E-3</v>
      </c>
      <c r="P2249" s="40">
        <v>29346</v>
      </c>
      <c r="Q2249" s="38">
        <v>3.2936E-2</v>
      </c>
      <c r="R2249" s="39">
        <f>IF(ISBLANK(Q2250),"",Long4[[#This Row],[Adj Close]]/Q2250-1)</f>
        <v>-0.11113510012414307</v>
      </c>
      <c r="AE2249" s="32">
        <v>29346</v>
      </c>
      <c r="AF2249" s="47">
        <v>0.43118899999999999</v>
      </c>
      <c r="AG2249" s="36">
        <f>IF(ISBLANK(AF2250),"",Short0[[#This Row],[Adj Close]]/AF2250-1)</f>
        <v>8.724945598317646E-2</v>
      </c>
      <c r="AN2249" s="40">
        <v>29346</v>
      </c>
      <c r="AO2249" s="42">
        <v>0.98897900000000005</v>
      </c>
      <c r="AP2249" s="39">
        <f>IF(ISBLANK(AO2250),"",Short3[[#This Row],[Adj Close]]/AO2250-1)</f>
        <v>9.6774372418810373E-2</v>
      </c>
    </row>
    <row r="2250" spans="1:42" x14ac:dyDescent="0.25">
      <c r="A2250" s="40">
        <v>29339</v>
      </c>
      <c r="B2250" s="42">
        <v>105.58000199999999</v>
      </c>
      <c r="C2250" s="39">
        <f>IF(ISBLANK(B2251), "", GSPC[[#This Row],[Adj Close]]/B2251-1)</f>
        <v>3.993894865199854E-3</v>
      </c>
      <c r="P2250" s="40">
        <v>29339</v>
      </c>
      <c r="Q2250" s="38">
        <v>3.7053999999999997E-2</v>
      </c>
      <c r="R2250" s="39">
        <f>IF(ISBLANK(Q2251),"",Long4[[#This Row],[Adj Close]]/Q2251-1)</f>
        <v>-9.9997571105875593E-2</v>
      </c>
      <c r="AE2250" s="32">
        <v>29339</v>
      </c>
      <c r="AF2250" s="47">
        <v>0.39658700000000002</v>
      </c>
      <c r="AG2250" s="36">
        <f>IF(ISBLANK(AF2251),"",Short0[[#This Row],[Adj Close]]/AF2251-1)</f>
        <v>6.7550758264243171E-3</v>
      </c>
      <c r="AN2250" s="40">
        <v>29339</v>
      </c>
      <c r="AO2250" s="42">
        <v>0.90171599999999996</v>
      </c>
      <c r="AP2250" s="39">
        <f>IF(ISBLANK(AO2251),"",Short3[[#This Row],[Adj Close]]/AO2251-1)</f>
        <v>0</v>
      </c>
    </row>
    <row r="2251" spans="1:42" x14ac:dyDescent="0.25">
      <c r="A2251" s="40">
        <v>29332</v>
      </c>
      <c r="B2251" s="42">
        <v>105.160004</v>
      </c>
      <c r="C2251" s="39">
        <f>IF(ISBLANK(B2252), "", GSPC[[#This Row],[Adj Close]]/B2252-1)</f>
        <v>4.5847845474455085E-2</v>
      </c>
      <c r="P2251" s="40">
        <v>29332</v>
      </c>
      <c r="Q2251" s="38">
        <v>4.1170999999999999E-2</v>
      </c>
      <c r="R2251" s="39">
        <f>IF(ISBLANK(Q2252),"",Long4[[#This Row],[Adj Close]]/Q2252-1)</f>
        <v>-4.7606930532744118E-2</v>
      </c>
      <c r="AE2251" s="32">
        <v>29332</v>
      </c>
      <c r="AF2251" s="47">
        <v>0.393926</v>
      </c>
      <c r="AG2251" s="36">
        <f>IF(ISBLANK(AF2252),"",Short0[[#This Row],[Adj Close]]/AF2252-1)</f>
        <v>8.8235456619869312E-2</v>
      </c>
      <c r="AN2251" s="40">
        <v>29332</v>
      </c>
      <c r="AO2251" s="42">
        <v>0.90171599999999996</v>
      </c>
      <c r="AP2251" s="39">
        <f>IF(ISBLANK(AO2252),"",Short3[[#This Row],[Adj Close]]/AO2252-1)</f>
        <v>6.8965231091316248E-2</v>
      </c>
    </row>
    <row r="2252" spans="1:42" x14ac:dyDescent="0.25">
      <c r="A2252" s="40">
        <v>29325</v>
      </c>
      <c r="B2252" s="42">
        <v>100.550003</v>
      </c>
      <c r="C2252" s="39">
        <f>IF(ISBLANK(B2253), "", GSPC[[#This Row],[Adj Close]]/B2253-1)</f>
        <v>-3.1216860668495383E-2</v>
      </c>
      <c r="P2252" s="40">
        <v>29325</v>
      </c>
      <c r="Q2252" s="38">
        <v>4.3228999999999997E-2</v>
      </c>
      <c r="R2252" s="39">
        <f>IF(ISBLANK(Q2253),"",Long4[[#This Row],[Adj Close]]/Q2253-1)</f>
        <v>0.16664867490689272</v>
      </c>
      <c r="AE2252" s="32">
        <v>29325</v>
      </c>
      <c r="AF2252" s="47">
        <v>0.36198599999999997</v>
      </c>
      <c r="AG2252" s="36">
        <f>IF(ISBLANK(AF2253),"",Short0[[#This Row],[Adj Close]]/AF2253-1)</f>
        <v>-2.1582772703806596E-2</v>
      </c>
      <c r="AN2252" s="40">
        <v>29325</v>
      </c>
      <c r="AO2252" s="42">
        <v>0.84354099999999999</v>
      </c>
      <c r="AP2252" s="39">
        <f>IF(ISBLANK(AO2253),"",Short3[[#This Row],[Adj Close]]/AO2253-1)</f>
        <v>-6.4515878613665478E-2</v>
      </c>
    </row>
    <row r="2253" spans="1:42" x14ac:dyDescent="0.25">
      <c r="A2253" s="40">
        <v>29318</v>
      </c>
      <c r="B2253" s="42">
        <v>103.790001</v>
      </c>
      <c r="C2253" s="39">
        <f>IF(ISBLANK(B2254), "", GSPC[[#This Row],[Adj Close]]/B2254-1)</f>
        <v>1.6054811237301791E-2</v>
      </c>
      <c r="P2253" s="40">
        <v>29318</v>
      </c>
      <c r="Q2253" s="38">
        <v>3.7053999999999997E-2</v>
      </c>
      <c r="R2253" s="39">
        <f>IF(ISBLANK(Q2254),"",Long4[[#This Row],[Adj Close]]/Q2254-1)</f>
        <v>0</v>
      </c>
      <c r="AE2253" s="32">
        <v>29318</v>
      </c>
      <c r="AF2253" s="47">
        <v>0.36997099999999999</v>
      </c>
      <c r="AG2253" s="36">
        <f>IF(ISBLANK(AF2254),"",Short0[[#This Row],[Adj Close]]/AF2254-1)</f>
        <v>6.923090261721998E-2</v>
      </c>
      <c r="AN2253" s="40">
        <v>29318</v>
      </c>
      <c r="AO2253" s="42">
        <v>0.90171599999999996</v>
      </c>
      <c r="AP2253" s="39">
        <f>IF(ISBLANK(AO2254),"",Short3[[#This Row],[Adj Close]]/AO2254-1)</f>
        <v>-3.1250402877512351E-2</v>
      </c>
    </row>
    <row r="2254" spans="1:42" x14ac:dyDescent="0.25">
      <c r="A2254" s="40">
        <v>29311</v>
      </c>
      <c r="B2254" s="42">
        <v>102.150002</v>
      </c>
      <c r="C2254" s="39">
        <f>IF(ISBLANK(B2255), "", GSPC[[#This Row],[Adj Close]]/B2255-1)</f>
        <v>1.4600735001986331E-2</v>
      </c>
      <c r="P2254" s="40">
        <v>29311</v>
      </c>
      <c r="Q2254" s="38">
        <v>3.7053999999999997E-2</v>
      </c>
      <c r="R2254" s="39">
        <f>IF(ISBLANK(Q2255),"",Long4[[#This Row],[Adj Close]]/Q2255-1)</f>
        <v>0</v>
      </c>
      <c r="AE2254" s="32">
        <v>29311</v>
      </c>
      <c r="AF2254" s="47">
        <v>0.34601599999999999</v>
      </c>
      <c r="AG2254" s="36">
        <f>IF(ISBLANK(AF2255),"",Short0[[#This Row],[Adj Close]]/AF2255-1)</f>
        <v>3.1747120336107493E-2</v>
      </c>
      <c r="AN2254" s="40">
        <v>29311</v>
      </c>
      <c r="AO2254" s="42">
        <v>0.93080399999999996</v>
      </c>
      <c r="AP2254" s="39">
        <f>IF(ISBLANK(AO2255),"",Short3[[#This Row],[Adj Close]]/AO2255-1)</f>
        <v>6.6666361076700431E-2</v>
      </c>
    </row>
    <row r="2255" spans="1:42" x14ac:dyDescent="0.25">
      <c r="A2255" s="40">
        <v>29304</v>
      </c>
      <c r="B2255" s="42">
        <v>100.68</v>
      </c>
      <c r="C2255" s="39">
        <f>IF(ISBLANK(B2256), "", GSPC[[#This Row],[Adj Close]]/B2256-1)</f>
        <v>-1.5931952222303702E-2</v>
      </c>
      <c r="P2255" s="40">
        <v>29304</v>
      </c>
      <c r="Q2255" s="38">
        <v>3.7053999999999997E-2</v>
      </c>
      <c r="R2255" s="39">
        <f>IF(ISBLANK(Q2256),"",Long4[[#This Row],[Adj Close]]/Q2256-1)</f>
        <v>-0.2499949397834228</v>
      </c>
      <c r="AE2255" s="32">
        <v>29304</v>
      </c>
      <c r="AF2255" s="47">
        <v>0.33536899999999997</v>
      </c>
      <c r="AG2255" s="36">
        <f>IF(ISBLANK(AF2256),"",Short0[[#This Row],[Adj Close]]/AF2256-1)</f>
        <v>5.0000156544009133E-2</v>
      </c>
      <c r="AN2255" s="40">
        <v>29304</v>
      </c>
      <c r="AO2255" s="42">
        <v>0.87262899999999999</v>
      </c>
      <c r="AP2255" s="39">
        <f>IF(ISBLANK(AO2256),"",Short3[[#This Row],[Adj Close]]/AO2256-1)</f>
        <v>-0.16666603002041724</v>
      </c>
    </row>
    <row r="2256" spans="1:42" x14ac:dyDescent="0.25">
      <c r="A2256" s="40">
        <v>29297</v>
      </c>
      <c r="B2256" s="42">
        <v>102.30999799999999</v>
      </c>
      <c r="C2256" s="39">
        <f>IF(ISBLANK(B2257), "", GSPC[[#This Row],[Adj Close]]/B2257-1)</f>
        <v>-2.9593113914445746E-2</v>
      </c>
      <c r="P2256" s="40">
        <v>29297</v>
      </c>
      <c r="Q2256" s="38">
        <v>4.9404999999999998E-2</v>
      </c>
      <c r="R2256" s="39" t="str">
        <f>IF(ISBLANK(Q2257),"",Long4[[#This Row],[Adj Close]]/Q2257-1)</f>
        <v/>
      </c>
      <c r="AE2256" s="32">
        <v>29297</v>
      </c>
      <c r="AF2256" s="47">
        <v>0.31939899999999999</v>
      </c>
      <c r="AG2256" s="36" t="str">
        <f>IF(ISBLANK(AF2257),"",Short0[[#This Row],[Adj Close]]/AF2257-1)</f>
        <v/>
      </c>
      <c r="AN2256" s="40">
        <v>29297</v>
      </c>
      <c r="AO2256" s="42">
        <v>1.0471539999999999</v>
      </c>
      <c r="AP2256" s="39" t="str">
        <f>IF(ISBLANK(AO2257),"",Short3[[#This Row],[Adj Close]]/AO2257-1)</f>
        <v/>
      </c>
    </row>
    <row r="2257" spans="1:3" x14ac:dyDescent="0.25">
      <c r="A2257" s="40">
        <v>29290</v>
      </c>
      <c r="B2257" s="42">
        <v>105.43</v>
      </c>
      <c r="C2257" s="39">
        <f>IF(ISBLANK(B2258), "", GSPC[[#This Row],[Adj Close]]/B2258-1)</f>
        <v>-1.3751187768920703E-2</v>
      </c>
    </row>
    <row r="2258" spans="1:3" x14ac:dyDescent="0.25">
      <c r="A2258" s="40">
        <v>29283</v>
      </c>
      <c r="B2258" s="42">
        <v>106.900002</v>
      </c>
      <c r="C2258" s="39">
        <f>IF(ISBLANK(B2259), "", GSPC[[#This Row],[Adj Close]]/B2259-1)</f>
        <v>-5.9475644572386299E-2</v>
      </c>
    </row>
    <row r="2259" spans="1:3" x14ac:dyDescent="0.25">
      <c r="A2259" s="40">
        <v>29276</v>
      </c>
      <c r="B2259" s="42">
        <v>113.660004</v>
      </c>
      <c r="C2259" s="39">
        <f>IF(ISBLANK(B2260), "", GSPC[[#This Row],[Adj Close]]/B2260-1)</f>
        <v>-1.1995801356086577E-2</v>
      </c>
    </row>
    <row r="2260" spans="1:3" x14ac:dyDescent="0.25">
      <c r="A2260" s="40">
        <v>29269</v>
      </c>
      <c r="B2260" s="42">
        <v>115.040001</v>
      </c>
      <c r="C2260" s="39">
        <f>IF(ISBLANK(B2261), "", GSPC[[#This Row],[Adj Close]]/B2261-1)</f>
        <v>-3.2059872383333188E-3</v>
      </c>
    </row>
    <row r="2261" spans="1:3" x14ac:dyDescent="0.25">
      <c r="A2261" s="40">
        <v>29262</v>
      </c>
      <c r="B2261" s="42">
        <v>115.410004</v>
      </c>
      <c r="C2261" s="39">
        <f>IF(ISBLANK(B2262), "", GSPC[[#This Row],[Adj Close]]/B2262-1)</f>
        <v>-2.1534489738053941E-2</v>
      </c>
    </row>
    <row r="2262" spans="1:3" x14ac:dyDescent="0.25">
      <c r="A2262" s="40">
        <v>29255</v>
      </c>
      <c r="B2262" s="42">
        <v>117.949997</v>
      </c>
      <c r="C2262" s="39">
        <f>IF(ISBLANK(B2263), "", GSPC[[#This Row],[Adj Close]]/B2263-1)</f>
        <v>2.4582991020248635E-2</v>
      </c>
    </row>
    <row r="2263" spans="1:3" x14ac:dyDescent="0.25">
      <c r="A2263" s="40">
        <v>29248</v>
      </c>
      <c r="B2263" s="42">
        <v>115.120003</v>
      </c>
      <c r="C2263" s="39">
        <f>IF(ISBLANK(B2264), "", GSPC[[#This Row],[Adj Close]]/B2264-1)</f>
        <v>1.3291101018474638E-2</v>
      </c>
    </row>
    <row r="2264" spans="1:3" x14ac:dyDescent="0.25">
      <c r="A2264" s="40">
        <v>29241</v>
      </c>
      <c r="B2264" s="42">
        <v>113.610001</v>
      </c>
      <c r="C2264" s="39">
        <f>IF(ISBLANK(B2265), "", GSPC[[#This Row],[Adj Close]]/B2265-1)</f>
        <v>2.2868470334023616E-2</v>
      </c>
    </row>
    <row r="2265" spans="1:3" x14ac:dyDescent="0.25">
      <c r="A2265" s="40">
        <v>29234</v>
      </c>
      <c r="B2265" s="42">
        <v>111.07</v>
      </c>
      <c r="C2265" s="39">
        <f>IF(ISBLANK(B2266), "", GSPC[[#This Row],[Adj Close]]/B2266-1)</f>
        <v>1.0462172679442716E-2</v>
      </c>
    </row>
    <row r="2266" spans="1:3" x14ac:dyDescent="0.25">
      <c r="A2266" s="40">
        <v>29227</v>
      </c>
      <c r="B2266" s="42">
        <v>109.91999800000001</v>
      </c>
      <c r="C2266" s="39">
        <f>IF(ISBLANK(B2267), "", GSPC[[#This Row],[Adj Close]]/B2267-1)</f>
        <v>3.1918898758511949E-2</v>
      </c>
    </row>
    <row r="2267" spans="1:3" x14ac:dyDescent="0.25">
      <c r="A2267" s="40">
        <v>29220</v>
      </c>
      <c r="B2267" s="42">
        <v>106.519997</v>
      </c>
      <c r="C2267" s="39">
        <f>IF(ISBLANK(B2268), "", GSPC[[#This Row],[Adj Close]]/B2268-1)</f>
        <v>-1.2240347264107831E-2</v>
      </c>
    </row>
    <row r="2268" spans="1:3" x14ac:dyDescent="0.25">
      <c r="A2268" s="40">
        <v>29213</v>
      </c>
      <c r="B2268" s="42">
        <v>107.839996</v>
      </c>
      <c r="C2268" s="39">
        <f>IF(ISBLANK(B2269), "", GSPC[[#This Row],[Adj Close]]/B2269-1)</f>
        <v>2.3236361120415605E-3</v>
      </c>
    </row>
    <row r="2269" spans="1:3" x14ac:dyDescent="0.25">
      <c r="A2269" s="40">
        <v>29206</v>
      </c>
      <c r="B2269" s="42">
        <v>107.589996</v>
      </c>
      <c r="C2269" s="39">
        <f>IF(ISBLANK(B2270), "", GSPC[[#This Row],[Adj Close]]/B2270-1)</f>
        <v>-1.2210815501484062E-2</v>
      </c>
    </row>
    <row r="2270" spans="1:3" x14ac:dyDescent="0.25">
      <c r="A2270" s="40">
        <v>29199</v>
      </c>
      <c r="B2270" s="42">
        <v>108.91999800000001</v>
      </c>
      <c r="C2270" s="39">
        <f>IF(ISBLANK(B2271), "", GSPC[[#This Row],[Adj Close]]/B2271-1)</f>
        <v>1.3020842997233384E-2</v>
      </c>
    </row>
    <row r="2271" spans="1:3" x14ac:dyDescent="0.25">
      <c r="A2271" s="40">
        <v>29192</v>
      </c>
      <c r="B2271" s="42">
        <v>107.519997</v>
      </c>
      <c r="C2271" s="39">
        <f>IF(ISBLANK(B2272), "", GSPC[[#This Row],[Adj Close]]/B2272-1)</f>
        <v>1.2810785123934298E-2</v>
      </c>
    </row>
    <row r="2272" spans="1:3" x14ac:dyDescent="0.25">
      <c r="A2272" s="40">
        <v>29185</v>
      </c>
      <c r="B2272" s="42">
        <v>106.160004</v>
      </c>
      <c r="C2272" s="39">
        <f>IF(ISBLANK(B2273), "", GSPC[[#This Row],[Adj Close]]/B2273-1)</f>
        <v>1.4235273034016727E-2</v>
      </c>
    </row>
    <row r="2273" spans="1:3" x14ac:dyDescent="0.25">
      <c r="A2273" s="40">
        <v>29178</v>
      </c>
      <c r="B2273" s="42">
        <v>104.66999800000001</v>
      </c>
      <c r="C2273" s="39">
        <f>IF(ISBLANK(B2274), "", GSPC[[#This Row],[Adj Close]]/B2274-1)</f>
        <v>8.4786298441215102E-3</v>
      </c>
    </row>
    <row r="2274" spans="1:3" x14ac:dyDescent="0.25">
      <c r="A2274" s="40">
        <v>29171</v>
      </c>
      <c r="B2274" s="42">
        <v>103.790001</v>
      </c>
      <c r="C2274" s="39">
        <f>IF(ISBLANK(B2275), "", GSPC[[#This Row],[Adj Close]]/B2275-1)</f>
        <v>2.2460831002643511E-2</v>
      </c>
    </row>
    <row r="2275" spans="1:3" x14ac:dyDescent="0.25">
      <c r="A2275" s="40">
        <v>29164</v>
      </c>
      <c r="B2275" s="42">
        <v>101.510002</v>
      </c>
      <c r="C2275" s="39">
        <f>IF(ISBLANK(B2276), "", GSPC[[#This Row],[Adj Close]]/B2276-1)</f>
        <v>-9.755145649104513E-3</v>
      </c>
    </row>
    <row r="2276" spans="1:3" x14ac:dyDescent="0.25">
      <c r="A2276" s="40">
        <v>29157</v>
      </c>
      <c r="B2276" s="42">
        <v>102.510002</v>
      </c>
      <c r="C2276" s="39">
        <f>IF(ISBLANK(B2277), "", GSPC[[#This Row],[Adj Close]]/B2277-1)</f>
        <v>1.9290066620264668E-2</v>
      </c>
    </row>
    <row r="2277" spans="1:3" x14ac:dyDescent="0.25">
      <c r="A2277" s="40">
        <v>29150</v>
      </c>
      <c r="B2277" s="42">
        <v>100.57</v>
      </c>
      <c r="C2277" s="39">
        <f>IF(ISBLANK(B2278), "", GSPC[[#This Row],[Adj Close]]/B2278-1)</f>
        <v>-1.0137775790113768E-2</v>
      </c>
    </row>
    <row r="2278" spans="1:3" x14ac:dyDescent="0.25">
      <c r="A2278" s="40">
        <v>29143</v>
      </c>
      <c r="B2278" s="42">
        <v>101.599998</v>
      </c>
      <c r="C2278" s="39">
        <f>IF(ISBLANK(B2279), "", GSPC[[#This Row],[Adj Close]]/B2279-1)</f>
        <v>-2.7658149634570806E-2</v>
      </c>
    </row>
    <row r="2279" spans="1:3" x14ac:dyDescent="0.25">
      <c r="A2279" s="40">
        <v>29136</v>
      </c>
      <c r="B2279" s="42">
        <v>104.489998</v>
      </c>
      <c r="C2279" s="39">
        <f>IF(ISBLANK(B2280), "", GSPC[[#This Row],[Adj Close]]/B2280-1)</f>
        <v>-6.0932858657307243E-2</v>
      </c>
    </row>
    <row r="2280" spans="1:3" x14ac:dyDescent="0.25">
      <c r="A2280" s="40">
        <v>29129</v>
      </c>
      <c r="B2280" s="42">
        <v>111.269997</v>
      </c>
      <c r="C2280" s="39">
        <f>IF(ISBLANK(B2281), "", GSPC[[#This Row],[Adj Close]]/B2281-1)</f>
        <v>1.7837513721185694E-2</v>
      </c>
    </row>
    <row r="2281" spans="1:3" x14ac:dyDescent="0.25">
      <c r="A2281" s="40">
        <v>29122</v>
      </c>
      <c r="B2281" s="42">
        <v>109.32</v>
      </c>
      <c r="C2281" s="39">
        <f>IF(ISBLANK(B2282), "", GSPC[[#This Row],[Adj Close]]/B2282-1)</f>
        <v>-1.0410075039286038E-2</v>
      </c>
    </row>
    <row r="2282" spans="1:3" x14ac:dyDescent="0.25">
      <c r="A2282" s="40">
        <v>29115</v>
      </c>
      <c r="B2282" s="42">
        <v>110.470001</v>
      </c>
      <c r="C2282" s="39">
        <f>IF(ISBLANK(B2283), "", GSPC[[#This Row],[Adj Close]]/B2283-1)</f>
        <v>1.5722682682554501E-2</v>
      </c>
    </row>
    <row r="2283" spans="1:3" x14ac:dyDescent="0.25">
      <c r="A2283" s="40">
        <v>29108</v>
      </c>
      <c r="B2283" s="42">
        <v>108.760002</v>
      </c>
      <c r="C2283" s="39">
        <f>IF(ISBLANK(B2284), "", GSPC[[#This Row],[Adj Close]]/B2284-1)</f>
        <v>1.0217331962945053E-2</v>
      </c>
    </row>
    <row r="2284" spans="1:3" x14ac:dyDescent="0.25">
      <c r="A2284" s="40">
        <v>29101</v>
      </c>
      <c r="B2284" s="42">
        <v>107.660004</v>
      </c>
      <c r="C2284" s="39">
        <f>IF(ISBLANK(B2285), "", GSPC[[#This Row],[Adj Close]]/B2285-1)</f>
        <v>-1.5184742041712385E-2</v>
      </c>
    </row>
    <row r="2285" spans="1:3" x14ac:dyDescent="0.25">
      <c r="A2285" s="40">
        <v>29094</v>
      </c>
      <c r="B2285" s="42">
        <v>109.32</v>
      </c>
      <c r="C2285" s="39">
        <f>IF(ISBLANK(B2286), "", GSPC[[#This Row],[Adj Close]]/B2286-1)</f>
        <v>6.6298527924466555E-3</v>
      </c>
    </row>
    <row r="2286" spans="1:3" x14ac:dyDescent="0.25">
      <c r="A2286" s="40">
        <v>29087</v>
      </c>
      <c r="B2286" s="42">
        <v>108.599998</v>
      </c>
      <c r="C2286" s="39">
        <f>IF(ISBLANK(B2287), "", GSPC[[#This Row],[Adj Close]]/B2287-1)</f>
        <v>2.7700368577090462E-3</v>
      </c>
    </row>
    <row r="2287" spans="1:3" x14ac:dyDescent="0.25">
      <c r="A2287" s="40">
        <v>29080</v>
      </c>
      <c r="B2287" s="42">
        <v>108.300003</v>
      </c>
      <c r="C2287" s="39">
        <f>IF(ISBLANK(B2288), "", GSPC[[#This Row],[Adj Close]]/B2288-1)</f>
        <v>1.7857151919978387E-2</v>
      </c>
    </row>
    <row r="2288" spans="1:3" x14ac:dyDescent="0.25">
      <c r="A2288" s="40">
        <v>29073</v>
      </c>
      <c r="B2288" s="42">
        <v>106.400002</v>
      </c>
      <c r="C2288" s="39">
        <f>IF(ISBLANK(B2289), "", GSPC[[#This Row],[Adj Close]]/B2289-1)</f>
        <v>2.2683592630876603E-2</v>
      </c>
    </row>
    <row r="2289" spans="1:3" x14ac:dyDescent="0.25">
      <c r="A2289" s="40">
        <v>29066</v>
      </c>
      <c r="B2289" s="42">
        <v>104.040001</v>
      </c>
      <c r="C2289" s="39">
        <f>IF(ISBLANK(B2290), "", GSPC[[#This Row],[Adj Close]]/B2290-1)</f>
        <v>9.1173910595032659E-3</v>
      </c>
    </row>
    <row r="2290" spans="1:3" x14ac:dyDescent="0.25">
      <c r="A2290" s="40">
        <v>29059</v>
      </c>
      <c r="B2290" s="42">
        <v>103.099998</v>
      </c>
      <c r="C2290" s="39">
        <f>IF(ISBLANK(B2291), "", GSPC[[#This Row],[Adj Close]]/B2291-1)</f>
        <v>1.2571184443135097E-2</v>
      </c>
    </row>
    <row r="2291" spans="1:3" x14ac:dyDescent="0.25">
      <c r="A2291" s="40">
        <v>29052</v>
      </c>
      <c r="B2291" s="42">
        <v>101.82</v>
      </c>
      <c r="C2291" s="39">
        <f>IF(ISBLANK(B2292), "", GSPC[[#This Row],[Adj Close]]/B2292-1)</f>
        <v>-4.8866301798280443E-3</v>
      </c>
    </row>
    <row r="2292" spans="1:3" x14ac:dyDescent="0.25">
      <c r="A2292" s="40">
        <v>29045</v>
      </c>
      <c r="B2292" s="42">
        <v>102.32</v>
      </c>
      <c r="C2292" s="39">
        <f>IF(ISBLANK(B2293), "", GSPC[[#This Row],[Adj Close]]/B2293-1)</f>
        <v>-1.2545869160030865E-2</v>
      </c>
    </row>
    <row r="2293" spans="1:3" x14ac:dyDescent="0.25">
      <c r="A2293" s="40">
        <v>29038</v>
      </c>
      <c r="B2293" s="42">
        <v>103.620003</v>
      </c>
      <c r="C2293" s="39">
        <f>IF(ISBLANK(B2294), "", GSPC[[#This Row],[Adj Close]]/B2294-1)</f>
        <v>6.8992223535428998E-3</v>
      </c>
    </row>
    <row r="2294" spans="1:3" x14ac:dyDescent="0.25">
      <c r="A2294" s="40">
        <v>29031</v>
      </c>
      <c r="B2294" s="42">
        <v>102.910004</v>
      </c>
      <c r="C2294" s="39">
        <f>IF(ISBLANK(B2295), "", GSPC[[#This Row],[Adj Close]]/B2295-1)</f>
        <v>2.6306021300721572E-3</v>
      </c>
    </row>
    <row r="2295" spans="1:3" x14ac:dyDescent="0.25">
      <c r="A2295" s="40">
        <v>29024</v>
      </c>
      <c r="B2295" s="42">
        <v>102.639999</v>
      </c>
      <c r="C2295" s="39">
        <f>IF(ISBLANK(B2296), "", GSPC[[#This Row],[Adj Close]]/B2296-1)</f>
        <v>5.387432868544817E-3</v>
      </c>
    </row>
    <row r="2296" spans="1:3" x14ac:dyDescent="0.25">
      <c r="A2296" s="40">
        <v>29017</v>
      </c>
      <c r="B2296" s="42">
        <v>102.089996</v>
      </c>
      <c r="C2296" s="39">
        <f>IF(ISBLANK(B2297), "", GSPC[[#This Row],[Adj Close]]/B2297-1)</f>
        <v>5.9118929138219922E-3</v>
      </c>
    </row>
    <row r="2297" spans="1:3" x14ac:dyDescent="0.25">
      <c r="A2297" s="40">
        <v>29010</v>
      </c>
      <c r="B2297" s="42">
        <v>101.489998</v>
      </c>
      <c r="C2297" s="39">
        <f>IF(ISBLANK(B2298), "", GSPC[[#This Row],[Adj Close]]/B2298-1)</f>
        <v>2.3394172096282473E-2</v>
      </c>
    </row>
    <row r="2298" spans="1:3" x14ac:dyDescent="0.25">
      <c r="A2298" s="40">
        <v>29003</v>
      </c>
      <c r="B2298" s="42">
        <v>99.169998000000007</v>
      </c>
      <c r="C2298" s="39">
        <f>IF(ISBLANK(B2299), "", GSPC[[#This Row],[Adj Close]]/B2299-1)</f>
        <v>-1.0476980538046354E-2</v>
      </c>
    </row>
    <row r="2299" spans="1:3" x14ac:dyDescent="0.25">
      <c r="A2299" s="40">
        <v>28996</v>
      </c>
      <c r="B2299" s="42">
        <v>100.220001</v>
      </c>
      <c r="C2299" s="39">
        <f>IF(ISBLANK(B2300), "", GSPC[[#This Row],[Adj Close]]/B2300-1)</f>
        <v>2.9020414290001906E-3</v>
      </c>
    </row>
    <row r="2300" spans="1:3" x14ac:dyDescent="0.25">
      <c r="A2300" s="40">
        <v>28989</v>
      </c>
      <c r="B2300" s="42">
        <v>99.93</v>
      </c>
      <c r="C2300" s="39">
        <f>IF(ISBLANK(B2301), "", GSPC[[#This Row],[Adj Close]]/B2301-1)</f>
        <v>1.4311845746402208E-2</v>
      </c>
    </row>
    <row r="2301" spans="1:3" x14ac:dyDescent="0.25">
      <c r="A2301" s="40">
        <v>28982</v>
      </c>
      <c r="B2301" s="42">
        <v>98.519997000000004</v>
      </c>
      <c r="C2301" s="39">
        <f>IF(ISBLANK(B2302), "", GSPC[[#This Row],[Adj Close]]/B2302-1)</f>
        <v>-2.1551345286496271E-2</v>
      </c>
    </row>
    <row r="2302" spans="1:3" x14ac:dyDescent="0.25">
      <c r="A2302" s="40">
        <v>28975</v>
      </c>
      <c r="B2302" s="42">
        <v>100.69000200000001</v>
      </c>
      <c r="C2302" s="39">
        <f>IF(ISBLANK(B2303), "", GSPC[[#This Row],[Adj Close]]/B2303-1)</f>
        <v>-1.0903742311284548E-2</v>
      </c>
    </row>
    <row r="2303" spans="1:3" x14ac:dyDescent="0.25">
      <c r="A2303" s="40">
        <v>28968</v>
      </c>
      <c r="B2303" s="42">
        <v>101.800003</v>
      </c>
      <c r="C2303" s="39">
        <f>IF(ISBLANK(B2304), "", GSPC[[#This Row],[Adj Close]]/B2304-1)</f>
        <v>5.6307417080685429E-3</v>
      </c>
    </row>
    <row r="2304" spans="1:3" x14ac:dyDescent="0.25">
      <c r="A2304" s="40">
        <v>28961</v>
      </c>
      <c r="B2304" s="42">
        <v>101.230003</v>
      </c>
      <c r="C2304" s="39">
        <f>IF(ISBLANK(B2305), "", GSPC[[#This Row],[Adj Close]]/B2305-1)</f>
        <v>-7.5489901960784644E-3</v>
      </c>
    </row>
    <row r="2305" spans="1:3" x14ac:dyDescent="0.25">
      <c r="A2305" s="40">
        <v>28954</v>
      </c>
      <c r="B2305" s="42">
        <v>102</v>
      </c>
      <c r="C2305" s="39">
        <f>IF(ISBLANK(B2306), "", GSPC[[#This Row],[Adj Close]]/B2306-1)</f>
        <v>-1.1436324869160797E-2</v>
      </c>
    </row>
    <row r="2306" spans="1:3" x14ac:dyDescent="0.25">
      <c r="A2306" s="40">
        <v>28947</v>
      </c>
      <c r="B2306" s="42">
        <v>103.18</v>
      </c>
      <c r="C2306" s="39">
        <f>IF(ISBLANK(B2307), "", GSPC[[#This Row],[Adj Close]]/B2307-1)</f>
        <v>1.5651186756617363E-2</v>
      </c>
    </row>
    <row r="2307" spans="1:3" x14ac:dyDescent="0.25">
      <c r="A2307" s="40">
        <v>28940</v>
      </c>
      <c r="B2307" s="42">
        <v>101.589996</v>
      </c>
      <c r="C2307" s="39">
        <f>IF(ISBLANK(B2308), "", GSPC[[#This Row],[Adj Close]]/B2308-1)</f>
        <v>-9.8444883827708551E-5</v>
      </c>
    </row>
    <row r="2308" spans="1:3" x14ac:dyDescent="0.25">
      <c r="A2308" s="40">
        <v>28933</v>
      </c>
      <c r="B2308" s="42">
        <v>101.599998</v>
      </c>
      <c r="C2308" s="39">
        <f>IF(ISBLANK(B2309), "", GSPC[[#This Row],[Adj Close]]/B2309-1)</f>
        <v>9.0376003766490243E-3</v>
      </c>
    </row>
    <row r="2309" spans="1:3" x14ac:dyDescent="0.25">
      <c r="A2309" s="40">
        <v>28926</v>
      </c>
      <c r="B2309" s="42">
        <v>100.69000200000001</v>
      </c>
      <c r="C2309" s="39">
        <f>IF(ISBLANK(B2310), "", GSPC[[#This Row],[Adj Close]]/B2310-1)</f>
        <v>1.1553154394684073E-2</v>
      </c>
    </row>
    <row r="2310" spans="1:3" x14ac:dyDescent="0.25">
      <c r="A2310" s="40">
        <v>28919</v>
      </c>
      <c r="B2310" s="42">
        <v>99.540001000000004</v>
      </c>
      <c r="C2310" s="39">
        <f>IF(ISBLANK(B2311), "", GSPC[[#This Row],[Adj Close]]/B2311-1)</f>
        <v>2.6503041904681446E-2</v>
      </c>
    </row>
    <row r="2311" spans="1:3" x14ac:dyDescent="0.25">
      <c r="A2311" s="40">
        <v>28912</v>
      </c>
      <c r="B2311" s="42">
        <v>96.970000999999996</v>
      </c>
      <c r="C2311" s="39">
        <f>IF(ISBLANK(B2312), "", GSPC[[#This Row],[Adj Close]]/B2312-1)</f>
        <v>-8.2838822692155034E-3</v>
      </c>
    </row>
    <row r="2312" spans="1:3" x14ac:dyDescent="0.25">
      <c r="A2312" s="40">
        <v>28905</v>
      </c>
      <c r="B2312" s="42">
        <v>97.779999000000004</v>
      </c>
      <c r="C2312" s="39">
        <f>IF(ISBLANK(B2313), "", GSPC[[#This Row],[Adj Close]]/B2313-1)</f>
        <v>-9.0199555897426675E-3</v>
      </c>
    </row>
    <row r="2313" spans="1:3" x14ac:dyDescent="0.25">
      <c r="A2313" s="40">
        <v>28898</v>
      </c>
      <c r="B2313" s="42">
        <v>98.669998000000007</v>
      </c>
      <c r="C2313" s="39">
        <f>IF(ISBLANK(B2314), "", GSPC[[#This Row],[Adj Close]]/B2314-1)</f>
        <v>8.1740571725537059E-3</v>
      </c>
    </row>
    <row r="2314" spans="1:3" x14ac:dyDescent="0.25">
      <c r="A2314" s="40">
        <v>28891</v>
      </c>
      <c r="B2314" s="42">
        <v>97.870002999999997</v>
      </c>
      <c r="C2314" s="39">
        <f>IF(ISBLANK(B2315), "", GSPC[[#This Row],[Adj Close]]/B2315-1)</f>
        <v>-1.6381879396984989E-2</v>
      </c>
    </row>
    <row r="2315" spans="1:3" x14ac:dyDescent="0.25">
      <c r="A2315" s="40">
        <v>28884</v>
      </c>
      <c r="B2315" s="42">
        <v>99.5</v>
      </c>
      <c r="C2315" s="39">
        <f>IF(ISBLANK(B2316), "", GSPC[[#This Row],[Adj Close]]/B2316-1)</f>
        <v>-2.316906515640027E-2</v>
      </c>
    </row>
    <row r="2316" spans="1:3" x14ac:dyDescent="0.25">
      <c r="A2316" s="40">
        <v>28877</v>
      </c>
      <c r="B2316" s="42">
        <v>101.860001</v>
      </c>
      <c r="C2316" s="39">
        <f>IF(ISBLANK(B2317), "", GSPC[[#This Row],[Adj Close]]/B2317-1)</f>
        <v>2.115289223057637E-2</v>
      </c>
    </row>
    <row r="2317" spans="1:3" x14ac:dyDescent="0.25">
      <c r="A2317" s="40">
        <v>28870</v>
      </c>
      <c r="B2317" s="42">
        <v>99.75</v>
      </c>
      <c r="C2317" s="39">
        <f>IF(ISBLANK(B2318), "", GSPC[[#This Row],[Adj Close]]/B2318-1)</f>
        <v>-1.8012608826178944E-3</v>
      </c>
    </row>
    <row r="2318" spans="1:3" x14ac:dyDescent="0.25">
      <c r="A2318" s="40">
        <v>28863</v>
      </c>
      <c r="B2318" s="42">
        <v>99.93</v>
      </c>
      <c r="C2318" s="39">
        <f>IF(ISBLANK(B2319), "", GSPC[[#This Row],[Adj Close]]/B2319-1)</f>
        <v>8.0702413417808039E-3</v>
      </c>
    </row>
    <row r="2319" spans="1:3" x14ac:dyDescent="0.25">
      <c r="A2319" s="40">
        <v>28856</v>
      </c>
      <c r="B2319" s="42">
        <v>99.129997000000003</v>
      </c>
      <c r="C2319" s="39">
        <f>IF(ISBLANK(B2320), "", GSPC[[#This Row],[Adj Close]]/B2320-1)</f>
        <v>3.1422286635914176E-2</v>
      </c>
    </row>
    <row r="2320" spans="1:3" x14ac:dyDescent="0.25">
      <c r="A2320" s="40">
        <v>28849</v>
      </c>
      <c r="B2320" s="42">
        <v>96.110000999999997</v>
      </c>
      <c r="C2320" s="39">
        <f>IF(ISBLANK(B2321), "", GSPC[[#This Row],[Adj Close]]/B2321-1)</f>
        <v>-2.0765964505574663E-3</v>
      </c>
    </row>
    <row r="2321" spans="1:3" x14ac:dyDescent="0.25">
      <c r="A2321" s="40">
        <v>28842</v>
      </c>
      <c r="B2321" s="42">
        <v>96.309997999999993</v>
      </c>
      <c r="C2321" s="39">
        <f>IF(ISBLANK(B2322), "", GSPC[[#This Row],[Adj Close]]/B2322-1)</f>
        <v>1.0280037547885534E-2</v>
      </c>
    </row>
    <row r="2322" spans="1:3" x14ac:dyDescent="0.25">
      <c r="A2322" s="40">
        <v>28835</v>
      </c>
      <c r="B2322" s="42">
        <v>95.330001999999993</v>
      </c>
      <c r="C2322" s="39">
        <f>IF(ISBLANK(B2323), "", GSPC[[#This Row],[Adj Close]]/B2323-1)</f>
        <v>-1.3453327541757099E-2</v>
      </c>
    </row>
    <row r="2323" spans="1:3" x14ac:dyDescent="0.25">
      <c r="A2323" s="40">
        <v>28828</v>
      </c>
      <c r="B2323" s="42">
        <v>96.629997000000003</v>
      </c>
      <c r="C2323" s="39">
        <f>IF(ISBLANK(B2324), "", GSPC[[#This Row],[Adj Close]]/B2324-1)</f>
        <v>3.6352098424927703E-3</v>
      </c>
    </row>
    <row r="2324" spans="1:3" x14ac:dyDescent="0.25">
      <c r="A2324" s="40">
        <v>28821</v>
      </c>
      <c r="B2324" s="42">
        <v>96.279999000000004</v>
      </c>
      <c r="C2324" s="39">
        <f>IF(ISBLANK(B2325), "", GSPC[[#This Row],[Adj Close]]/B2325-1)</f>
        <v>5.1153355766224706E-3</v>
      </c>
    </row>
    <row r="2325" spans="1:3" x14ac:dyDescent="0.25">
      <c r="A2325" s="40">
        <v>28814</v>
      </c>
      <c r="B2325" s="42">
        <v>95.790001000000004</v>
      </c>
      <c r="C2325" s="39">
        <f>IF(ISBLANK(B2326), "", GSPC[[#This Row],[Adj Close]]/B2326-1)</f>
        <v>1.4509669868876696E-2</v>
      </c>
    </row>
    <row r="2326" spans="1:3" x14ac:dyDescent="0.25">
      <c r="A2326" s="40">
        <v>28807</v>
      </c>
      <c r="B2326" s="42">
        <v>94.419998000000007</v>
      </c>
      <c r="C2326" s="39">
        <f>IF(ISBLANK(B2327), "", GSPC[[#This Row],[Adj Close]]/B2327-1)</f>
        <v>-3.6931414063461343E-3</v>
      </c>
    </row>
    <row r="2327" spans="1:3" x14ac:dyDescent="0.25">
      <c r="A2327" s="40">
        <v>28800</v>
      </c>
      <c r="B2327" s="42">
        <v>94.769997000000004</v>
      </c>
      <c r="C2327" s="39">
        <f>IF(ISBLANK(B2328), "", GSPC[[#This Row],[Adj Close]]/B2328-1)</f>
        <v>-1.4660043668122347E-2</v>
      </c>
    </row>
    <row r="2328" spans="1:3" x14ac:dyDescent="0.25">
      <c r="A2328" s="40">
        <v>28793</v>
      </c>
      <c r="B2328" s="42">
        <v>96.18</v>
      </c>
      <c r="C2328" s="39">
        <f>IF(ISBLANK(B2329), "", GSPC[[#This Row],[Adj Close]]/B2329-1)</f>
        <v>1.6809430883156118E-2</v>
      </c>
    </row>
    <row r="2329" spans="1:3" x14ac:dyDescent="0.25">
      <c r="A2329" s="40">
        <v>28786</v>
      </c>
      <c r="B2329" s="42">
        <v>94.589995999999999</v>
      </c>
      <c r="C2329" s="39">
        <f>IF(ISBLANK(B2330), "", GSPC[[#This Row],[Adj Close]]/B2330-1)</f>
        <v>-3.4303227186418317E-2</v>
      </c>
    </row>
    <row r="2330" spans="1:3" x14ac:dyDescent="0.25">
      <c r="A2330" s="40">
        <v>28779</v>
      </c>
      <c r="B2330" s="42">
        <v>97.949996999999996</v>
      </c>
      <c r="C2330" s="39">
        <f>IF(ISBLANK(B2331), "", GSPC[[#This Row],[Adj Close]]/B2331-1)</f>
        <v>-6.4112428277759315E-2</v>
      </c>
    </row>
    <row r="2331" spans="1:3" x14ac:dyDescent="0.25">
      <c r="A2331" s="40">
        <v>28772</v>
      </c>
      <c r="B2331" s="42">
        <v>104.660004</v>
      </c>
      <c r="C2331" s="39">
        <f>IF(ISBLANK(B2332), "", GSPC[[#This Row],[Adj Close]]/B2332-1)</f>
        <v>1.1012432699355701E-2</v>
      </c>
    </row>
    <row r="2332" spans="1:3" x14ac:dyDescent="0.25">
      <c r="A2332" s="40">
        <v>28765</v>
      </c>
      <c r="B2332" s="42">
        <v>103.519997</v>
      </c>
      <c r="C2332" s="39">
        <f>IF(ISBLANK(B2333), "", GSPC[[#This Row],[Adj Close]]/B2333-1)</f>
        <v>9.5572068504270469E-3</v>
      </c>
    </row>
    <row r="2333" spans="1:3" x14ac:dyDescent="0.25">
      <c r="A2333" s="40">
        <v>28758</v>
      </c>
      <c r="B2333" s="42">
        <v>102.540001</v>
      </c>
      <c r="C2333" s="39">
        <f>IF(ISBLANK(B2334), "", GSPC[[#This Row],[Adj Close]]/B2334-1)</f>
        <v>6.8735764679330735E-3</v>
      </c>
    </row>
    <row r="2334" spans="1:3" x14ac:dyDescent="0.25">
      <c r="A2334" s="40">
        <v>28751</v>
      </c>
      <c r="B2334" s="42">
        <v>101.839996</v>
      </c>
      <c r="C2334" s="39">
        <f>IF(ISBLANK(B2335), "", GSPC[[#This Row],[Adj Close]]/B2335-1)</f>
        <v>-2.1897876818155693E-2</v>
      </c>
    </row>
    <row r="2335" spans="1:3" x14ac:dyDescent="0.25">
      <c r="A2335" s="40">
        <v>28744</v>
      </c>
      <c r="B2335" s="42">
        <v>104.120003</v>
      </c>
      <c r="C2335" s="39">
        <f>IF(ISBLANK(B2336), "", GSPC[[#This Row],[Adj Close]]/B2336-1)</f>
        <v>-2.5002322080697525E-2</v>
      </c>
    </row>
    <row r="2336" spans="1:3" x14ac:dyDescent="0.25">
      <c r="A2336" s="40">
        <v>28737</v>
      </c>
      <c r="B2336" s="42">
        <v>106.790001</v>
      </c>
      <c r="C2336" s="39">
        <f>IF(ISBLANK(B2337), "", GSPC[[#This Row],[Adj Close]]/B2337-1)</f>
        <v>2.9996151620370393E-2</v>
      </c>
    </row>
    <row r="2337" spans="1:3" x14ac:dyDescent="0.25">
      <c r="A2337" s="40">
        <v>28730</v>
      </c>
      <c r="B2337" s="42">
        <v>103.68</v>
      </c>
      <c r="C2337" s="39">
        <f>IF(ISBLANK(B2338), "", GSPC[[#This Row],[Adj Close]]/B2338-1)</f>
        <v>-1.1630142771589247E-2</v>
      </c>
    </row>
    <row r="2338" spans="1:3" x14ac:dyDescent="0.25">
      <c r="A2338" s="40">
        <v>28723</v>
      </c>
      <c r="B2338" s="42">
        <v>104.900002</v>
      </c>
      <c r="C2338" s="39">
        <f>IF(ISBLANK(B2339), "", GSPC[[#This Row],[Adj Close]]/B2339-1)</f>
        <v>1.6232120226331581E-3</v>
      </c>
    </row>
    <row r="2339" spans="1:3" x14ac:dyDescent="0.25">
      <c r="A2339" s="40">
        <v>28716</v>
      </c>
      <c r="B2339" s="42">
        <v>104.730003</v>
      </c>
      <c r="C2339" s="39">
        <f>IF(ISBLANK(B2340), "", GSPC[[#This Row],[Adj Close]]/B2340-1)</f>
        <v>7.406733430230128E-3</v>
      </c>
    </row>
    <row r="2340" spans="1:3" x14ac:dyDescent="0.25">
      <c r="A2340" s="40">
        <v>28709</v>
      </c>
      <c r="B2340" s="42">
        <v>103.959999</v>
      </c>
      <c r="C2340" s="39">
        <f>IF(ISBLANK(B2341), "", GSPC[[#This Row],[Adj Close]]/B2341-1)</f>
        <v>3.8492110055643458E-4</v>
      </c>
    </row>
    <row r="2341" spans="1:3" x14ac:dyDescent="0.25">
      <c r="A2341" s="40">
        <v>28702</v>
      </c>
      <c r="B2341" s="42">
        <v>103.91999800000001</v>
      </c>
      <c r="C2341" s="39">
        <f>IF(ISBLANK(B2342), "", GSPC[[#This Row],[Adj Close]]/B2342-1)</f>
        <v>3.9199980000000023E-2</v>
      </c>
    </row>
    <row r="2342" spans="1:3" x14ac:dyDescent="0.25">
      <c r="A2342" s="40">
        <v>28695</v>
      </c>
      <c r="B2342" s="42">
        <v>100</v>
      </c>
      <c r="C2342" s="39">
        <f>IF(ISBLANK(B2343), "", GSPC[[#This Row],[Adj Close]]/B2343-1)</f>
        <v>2.3017902813299296E-2</v>
      </c>
    </row>
    <row r="2343" spans="1:3" x14ac:dyDescent="0.25">
      <c r="A2343" s="40">
        <v>28688</v>
      </c>
      <c r="B2343" s="42">
        <v>97.75</v>
      </c>
      <c r="C2343" s="39">
        <f>IF(ISBLANK(B2344), "", GSPC[[#This Row],[Adj Close]]/B2344-1)</f>
        <v>1.7421397470356315E-3</v>
      </c>
    </row>
    <row r="2344" spans="1:3" x14ac:dyDescent="0.25">
      <c r="A2344" s="40">
        <v>28681</v>
      </c>
      <c r="B2344" s="42">
        <v>97.580001999999993</v>
      </c>
      <c r="C2344" s="39">
        <f>IF(ISBLANK(B2345), "", GSPC[[#This Row],[Adj Close]]/B2345-1)</f>
        <v>2.8348646099153108E-2</v>
      </c>
    </row>
    <row r="2345" spans="1:3" x14ac:dyDescent="0.25">
      <c r="A2345" s="40">
        <v>28674</v>
      </c>
      <c r="B2345" s="42">
        <v>94.889999000000003</v>
      </c>
      <c r="C2345" s="39">
        <f>IF(ISBLANK(B2346), "", GSPC[[#This Row],[Adj Close]]/B2346-1)</f>
        <v>-6.6994662064217003E-3</v>
      </c>
    </row>
    <row r="2346" spans="1:3" x14ac:dyDescent="0.25">
      <c r="A2346" s="40">
        <v>28667</v>
      </c>
      <c r="B2346" s="42">
        <v>95.529999000000004</v>
      </c>
      <c r="C2346" s="39">
        <f>IF(ISBLANK(B2347), "", GSPC[[#This Row],[Adj Close]]/B2347-1)</f>
        <v>-3.3385394541165514E-3</v>
      </c>
    </row>
    <row r="2347" spans="1:3" x14ac:dyDescent="0.25">
      <c r="A2347" s="40">
        <v>28660</v>
      </c>
      <c r="B2347" s="42">
        <v>95.849997999999999</v>
      </c>
      <c r="C2347" s="39">
        <f>IF(ISBLANK(B2348), "", GSPC[[#This Row],[Adj Close]]/B2348-1)</f>
        <v>-1.611578764351862E-2</v>
      </c>
    </row>
    <row r="2348" spans="1:3" x14ac:dyDescent="0.25">
      <c r="A2348" s="40">
        <v>28653</v>
      </c>
      <c r="B2348" s="42">
        <v>97.419998000000007</v>
      </c>
      <c r="C2348" s="39">
        <f>IF(ISBLANK(B2349), "", GSPC[[#This Row],[Adj Close]]/B2349-1)</f>
        <v>-2.5117602321625188E-2</v>
      </c>
    </row>
    <row r="2349" spans="1:3" x14ac:dyDescent="0.25">
      <c r="A2349" s="40">
        <v>28646</v>
      </c>
      <c r="B2349" s="42">
        <v>99.93</v>
      </c>
      <c r="C2349" s="39">
        <f>IF(ISBLANK(B2350), "", GSPC[[#This Row],[Adj Close]]/B2350-1)</f>
        <v>1.8239260426322179E-2</v>
      </c>
    </row>
    <row r="2350" spans="1:3" x14ac:dyDescent="0.25">
      <c r="A2350" s="40">
        <v>28639</v>
      </c>
      <c r="B2350" s="42">
        <v>98.139999000000003</v>
      </c>
      <c r="C2350" s="39">
        <f>IF(ISBLANK(B2351), "", GSPC[[#This Row],[Adj Close]]/B2351-1)</f>
        <v>1.6152381110946967E-2</v>
      </c>
    </row>
    <row r="2351" spans="1:3" x14ac:dyDescent="0.25">
      <c r="A2351" s="40">
        <v>28632</v>
      </c>
      <c r="B2351" s="42">
        <v>96.580001999999993</v>
      </c>
      <c r="C2351" s="39">
        <f>IF(ISBLANK(B2352), "", GSPC[[#This Row],[Adj Close]]/B2352-1)</f>
        <v>-1.5695076976302236E-2</v>
      </c>
    </row>
    <row r="2352" spans="1:3" x14ac:dyDescent="0.25">
      <c r="A2352" s="40">
        <v>28625</v>
      </c>
      <c r="B2352" s="42">
        <v>98.120002999999997</v>
      </c>
      <c r="C2352" s="39">
        <f>IF(ISBLANK(B2353), "", GSPC[[#This Row],[Adj Close]]/B2353-1)</f>
        <v>5.0987050066275685E-4</v>
      </c>
    </row>
    <row r="2353" spans="1:3" x14ac:dyDescent="0.25">
      <c r="A2353" s="40">
        <v>28618</v>
      </c>
      <c r="B2353" s="42">
        <v>98.07</v>
      </c>
      <c r="C2353" s="39">
        <f>IF(ISBLANK(B2354), "", GSPC[[#This Row],[Adj Close]]/B2354-1)</f>
        <v>1.5953600082394992E-2</v>
      </c>
    </row>
    <row r="2354" spans="1:3" x14ac:dyDescent="0.25">
      <c r="A2354" s="40">
        <v>28611</v>
      </c>
      <c r="B2354" s="42">
        <v>96.529999000000004</v>
      </c>
      <c r="C2354" s="39">
        <f>IF(ISBLANK(B2355), "", GSPC[[#This Row],[Adj Close]]/B2355-1)</f>
        <v>-3.0982442817669709E-3</v>
      </c>
    </row>
    <row r="2355" spans="1:3" x14ac:dyDescent="0.25">
      <c r="A2355" s="40">
        <v>28604</v>
      </c>
      <c r="B2355" s="42">
        <v>96.830001999999993</v>
      </c>
      <c r="C2355" s="39">
        <f>IF(ISBLANK(B2356), "", GSPC[[#This Row],[Adj Close]]/B2356-1)</f>
        <v>2.6393959143267143E-2</v>
      </c>
    </row>
    <row r="2356" spans="1:3" x14ac:dyDescent="0.25">
      <c r="A2356" s="40">
        <v>28597</v>
      </c>
      <c r="B2356" s="42">
        <v>94.339995999999999</v>
      </c>
      <c r="C2356" s="39">
        <f>IF(ISBLANK(B2357), "", GSPC[[#This Row],[Adj Close]]/B2357-1)</f>
        <v>1.5281941783941821E-2</v>
      </c>
    </row>
    <row r="2357" spans="1:3" x14ac:dyDescent="0.25">
      <c r="A2357" s="40">
        <v>28590</v>
      </c>
      <c r="B2357" s="42">
        <v>92.919998000000007</v>
      </c>
      <c r="C2357" s="39">
        <f>IF(ISBLANK(B2358), "", GSPC[[#This Row],[Adj Close]]/B2358-1)</f>
        <v>3.0497948996294655E-2</v>
      </c>
    </row>
    <row r="2358" spans="1:3" x14ac:dyDescent="0.25">
      <c r="A2358" s="40">
        <v>28583</v>
      </c>
      <c r="B2358" s="42">
        <v>90.169998000000007</v>
      </c>
      <c r="C2358" s="39">
        <f>IF(ISBLANK(B2359), "", GSPC[[#This Row],[Adj Close]]/B2359-1)</f>
        <v>1.0761114345489542E-2</v>
      </c>
    </row>
    <row r="2359" spans="1:3" x14ac:dyDescent="0.25">
      <c r="A2359" s="40">
        <v>28576</v>
      </c>
      <c r="B2359" s="42">
        <v>89.209998999999996</v>
      </c>
      <c r="C2359" s="39">
        <f>IF(ISBLANK(B2360), "", GSPC[[#This Row],[Adj Close]]/B2360-1)</f>
        <v>-1.6786257645632352E-3</v>
      </c>
    </row>
    <row r="2360" spans="1:3" x14ac:dyDescent="0.25">
      <c r="A2360" s="40">
        <v>28569</v>
      </c>
      <c r="B2360" s="42">
        <v>89.360000999999997</v>
      </c>
      <c r="C2360" s="39">
        <f>IF(ISBLANK(B2361), "", GSPC[[#This Row],[Adj Close]]/B2361-1)</f>
        <v>-9.3125945447647407E-3</v>
      </c>
    </row>
    <row r="2361" spans="1:3" x14ac:dyDescent="0.25">
      <c r="A2361" s="40">
        <v>28562</v>
      </c>
      <c r="B2361" s="42">
        <v>90.199996999999996</v>
      </c>
      <c r="C2361" s="39">
        <f>IF(ISBLANK(B2362), "", GSPC[[#This Row],[Adj Close]]/B2362-1)</f>
        <v>1.4851485649802543E-2</v>
      </c>
    </row>
    <row r="2362" spans="1:3" x14ac:dyDescent="0.25">
      <c r="A2362" s="40">
        <v>28555</v>
      </c>
      <c r="B2362" s="42">
        <v>88.879997000000003</v>
      </c>
      <c r="C2362" s="39">
        <f>IF(ISBLANK(B2363), "", GSPC[[#This Row],[Adj Close]]/B2363-1)</f>
        <v>1.6352201818829126E-2</v>
      </c>
    </row>
    <row r="2363" spans="1:3" x14ac:dyDescent="0.25">
      <c r="A2363" s="40">
        <v>28548</v>
      </c>
      <c r="B2363" s="42">
        <v>87.449996999999996</v>
      </c>
      <c r="C2363" s="39">
        <f>IF(ISBLANK(B2364), "", GSPC[[#This Row],[Adj Close]]/B2364-1)</f>
        <v>-1.1752751988987509E-2</v>
      </c>
    </row>
    <row r="2364" spans="1:3" x14ac:dyDescent="0.25">
      <c r="A2364" s="40">
        <v>28541</v>
      </c>
      <c r="B2364" s="42">
        <v>88.489998</v>
      </c>
      <c r="C2364" s="39">
        <f>IF(ISBLANK(B2365), "", GSPC[[#This Row],[Adj Close]]/B2365-1)</f>
        <v>6.0254548206624126E-3</v>
      </c>
    </row>
    <row r="2365" spans="1:3" x14ac:dyDescent="0.25">
      <c r="A2365" s="40">
        <v>28534</v>
      </c>
      <c r="B2365" s="42">
        <v>87.959998999999996</v>
      </c>
      <c r="C2365" s="39">
        <f>IF(ISBLANK(B2366), "", GSPC[[#This Row],[Adj Close]]/B2366-1)</f>
        <v>-2.353466866042031E-2</v>
      </c>
    </row>
    <row r="2366" spans="1:3" x14ac:dyDescent="0.25">
      <c r="A2366" s="40">
        <v>28527</v>
      </c>
      <c r="B2366" s="42">
        <v>90.080001999999993</v>
      </c>
      <c r="C2366" s="39">
        <f>IF(ISBLANK(B2367), "", GSPC[[#This Row],[Adj Close]]/B2367-1)</f>
        <v>5.1327715309270605E-3</v>
      </c>
    </row>
    <row r="2367" spans="1:3" x14ac:dyDescent="0.25">
      <c r="A2367" s="40">
        <v>28520</v>
      </c>
      <c r="B2367" s="42">
        <v>89.620002999999997</v>
      </c>
      <c r="C2367" s="39">
        <f>IF(ISBLANK(B2368), "", GSPC[[#This Row],[Adj Close]]/B2368-1)</f>
        <v>1.1740810301629878E-2</v>
      </c>
    </row>
    <row r="2368" spans="1:3" x14ac:dyDescent="0.25">
      <c r="A2368" s="40">
        <v>28513</v>
      </c>
      <c r="B2368" s="42">
        <v>88.580001999999993</v>
      </c>
      <c r="C2368" s="39">
        <f>IF(ISBLANK(B2369), "", GSPC[[#This Row],[Adj Close]]/B2369-1)</f>
        <v>-1.4573334237104718E-2</v>
      </c>
    </row>
    <row r="2369" spans="1:3" x14ac:dyDescent="0.25">
      <c r="A2369" s="40">
        <v>28506</v>
      </c>
      <c r="B2369" s="42">
        <v>89.889999000000003</v>
      </c>
      <c r="C2369" s="39">
        <f>IF(ISBLANK(B2370), "", GSPC[[#This Row],[Adj Close]]/B2370-1)</f>
        <v>2.2298695009506098E-3</v>
      </c>
    </row>
    <row r="2370" spans="1:3" x14ac:dyDescent="0.25">
      <c r="A2370" s="40">
        <v>28499</v>
      </c>
      <c r="B2370" s="42">
        <v>89.690002000000007</v>
      </c>
      <c r="C2370" s="39">
        <f>IF(ISBLANK(B2371), "", GSPC[[#This Row],[Adj Close]]/B2371-1)</f>
        <v>-2.1065279816679272E-2</v>
      </c>
    </row>
    <row r="2371" spans="1:3" x14ac:dyDescent="0.25">
      <c r="A2371" s="40">
        <v>28492</v>
      </c>
      <c r="B2371" s="42">
        <v>91.620002999999997</v>
      </c>
      <c r="C2371" s="39">
        <f>IF(ISBLANK(B2372), "", GSPC[[#This Row],[Adj Close]]/B2372-1)</f>
        <v>-3.6593008130242022E-2</v>
      </c>
    </row>
    <row r="2372" spans="1:3" x14ac:dyDescent="0.25">
      <c r="A2372" s="40">
        <v>28485</v>
      </c>
      <c r="B2372" s="42">
        <v>95.099997999999999</v>
      </c>
      <c r="C2372" s="39">
        <f>IF(ISBLANK(B2373), "", GSPC[[#This Row],[Adj Close]]/B2373-1)</f>
        <v>4.3298763474521884E-3</v>
      </c>
    </row>
    <row r="2373" spans="1:3" x14ac:dyDescent="0.25">
      <c r="A2373" s="40">
        <v>28478</v>
      </c>
      <c r="B2373" s="42">
        <v>94.690002000000007</v>
      </c>
      <c r="C2373" s="39">
        <f>IF(ISBLANK(B2374), "", GSPC[[#This Row],[Adj Close]]/B2374-1)</f>
        <v>1.3811562873414118E-2</v>
      </c>
    </row>
    <row r="2374" spans="1:3" x14ac:dyDescent="0.25">
      <c r="A2374" s="40">
        <v>28471</v>
      </c>
      <c r="B2374" s="42">
        <v>93.400002000000001</v>
      </c>
      <c r="C2374" s="39">
        <f>IF(ISBLANK(B2375), "", GSPC[[#This Row],[Adj Close]]/B2375-1)</f>
        <v>-2.6695140914145821E-3</v>
      </c>
    </row>
    <row r="2375" spans="1:3" x14ac:dyDescent="0.25">
      <c r="A2375" s="40">
        <v>28464</v>
      </c>
      <c r="B2375" s="42">
        <v>93.650002000000001</v>
      </c>
      <c r="C2375" s="39">
        <f>IF(ISBLANK(B2376), "", GSPC[[#This Row],[Adj Close]]/B2376-1)</f>
        <v>-1.0774226487255345E-2</v>
      </c>
    </row>
    <row r="2376" spans="1:3" x14ac:dyDescent="0.25">
      <c r="A2376" s="40">
        <v>28457</v>
      </c>
      <c r="B2376" s="42">
        <v>94.669998000000007</v>
      </c>
      <c r="C2376" s="39">
        <f>IF(ISBLANK(B2377), "", GSPC[[#This Row],[Adj Close]]/B2377-1)</f>
        <v>-2.0891549883306437E-2</v>
      </c>
    </row>
    <row r="2377" spans="1:3" x14ac:dyDescent="0.25">
      <c r="A2377" s="40">
        <v>28450</v>
      </c>
      <c r="B2377" s="42">
        <v>96.690002000000007</v>
      </c>
      <c r="C2377" s="39">
        <f>IF(ISBLANK(B2378), "", GSPC[[#This Row],[Adj Close]]/B2378-1)</f>
        <v>1.4266232785770994E-2</v>
      </c>
    </row>
    <row r="2378" spans="1:3" x14ac:dyDescent="0.25">
      <c r="A2378" s="40">
        <v>28443</v>
      </c>
      <c r="B2378" s="42">
        <v>95.330001999999993</v>
      </c>
      <c r="C2378" s="39">
        <f>IF(ISBLANK(B2379), "", GSPC[[#This Row],[Adj Close]]/B2379-1)</f>
        <v>-6.7722544247055261E-3</v>
      </c>
    </row>
    <row r="2379" spans="1:3" x14ac:dyDescent="0.25">
      <c r="A2379" s="40">
        <v>28436</v>
      </c>
      <c r="B2379" s="42">
        <v>95.980002999999996</v>
      </c>
      <c r="C2379" s="39">
        <f>IF(ISBLANK(B2380), "", GSPC[[#This Row],[Adj Close]]/B2380-1)</f>
        <v>4.8045434635391349E-2</v>
      </c>
    </row>
    <row r="2380" spans="1:3" x14ac:dyDescent="0.25">
      <c r="A2380" s="40">
        <v>28429</v>
      </c>
      <c r="B2380" s="42">
        <v>91.580001999999993</v>
      </c>
      <c r="C2380" s="39">
        <f>IF(ISBLANK(B2381), "", GSPC[[#This Row],[Adj Close]]/B2381-1)</f>
        <v>-1.1121898163028887E-2</v>
      </c>
    </row>
    <row r="2381" spans="1:3" x14ac:dyDescent="0.25">
      <c r="A2381" s="40">
        <v>28422</v>
      </c>
      <c r="B2381" s="42">
        <v>92.610000999999997</v>
      </c>
      <c r="C2381" s="39">
        <f>IF(ISBLANK(B2382), "", GSPC[[#This Row],[Adj Close]]/B2382-1)</f>
        <v>3.1412586655112928E-3</v>
      </c>
    </row>
    <row r="2382" spans="1:3" x14ac:dyDescent="0.25">
      <c r="A2382" s="40">
        <v>28415</v>
      </c>
      <c r="B2382" s="42">
        <v>92.32</v>
      </c>
      <c r="C2382" s="39">
        <f>IF(ISBLANK(B2383), "", GSPC[[#This Row],[Adj Close]]/B2383-1)</f>
        <v>-1.3253506055012965E-2</v>
      </c>
    </row>
    <row r="2383" spans="1:3" x14ac:dyDescent="0.25">
      <c r="A2383" s="40">
        <v>28408</v>
      </c>
      <c r="B2383" s="42">
        <v>93.559997999999993</v>
      </c>
      <c r="C2383" s="39">
        <f>IF(ISBLANK(B2384), "", GSPC[[#This Row],[Adj Close]]/B2384-1)</f>
        <v>-2.5112045169198294E-2</v>
      </c>
    </row>
    <row r="2384" spans="1:3" x14ac:dyDescent="0.25">
      <c r="A2384" s="40">
        <v>28401</v>
      </c>
      <c r="B2384" s="42">
        <v>95.970000999999996</v>
      </c>
      <c r="C2384" s="39">
        <f>IF(ISBLANK(B2385), "", GSPC[[#This Row],[Adj Close]]/B2385-1)</f>
        <v>-5.8012846348419744E-3</v>
      </c>
    </row>
    <row r="2385" spans="1:3" x14ac:dyDescent="0.25">
      <c r="A2385" s="40">
        <v>28394</v>
      </c>
      <c r="B2385" s="42">
        <v>96.529999000000004</v>
      </c>
      <c r="C2385" s="39">
        <f>IF(ISBLANK(B2386), "", GSPC[[#This Row],[Adj Close]]/B2386-1)</f>
        <v>1.5677588218880656E-2</v>
      </c>
    </row>
    <row r="2386" spans="1:3" x14ac:dyDescent="0.25">
      <c r="A2386" s="40">
        <v>28387</v>
      </c>
      <c r="B2386" s="42">
        <v>95.040001000000004</v>
      </c>
      <c r="C2386" s="39">
        <f>IF(ISBLANK(B2387), "", GSPC[[#This Row],[Adj Close]]/B2387-1)</f>
        <v>-1.4925393399915166E-2</v>
      </c>
    </row>
    <row r="2387" spans="1:3" x14ac:dyDescent="0.25">
      <c r="A2387" s="40">
        <v>28380</v>
      </c>
      <c r="B2387" s="42">
        <v>96.480002999999996</v>
      </c>
      <c r="C2387" s="39">
        <f>IF(ISBLANK(B2388), "", GSPC[[#This Row],[Adj Close]]/B2388-1)</f>
        <v>1.1414340207087648E-3</v>
      </c>
    </row>
    <row r="2388" spans="1:3" x14ac:dyDescent="0.25">
      <c r="A2388" s="40">
        <v>28373</v>
      </c>
      <c r="B2388" s="42">
        <v>96.370002999999997</v>
      </c>
      <c r="C2388" s="39">
        <f>IF(ISBLANK(B2389), "", GSPC[[#This Row],[Adj Close]]/B2389-1)</f>
        <v>-1.1082545235994168E-2</v>
      </c>
    </row>
    <row r="2389" spans="1:3" x14ac:dyDescent="0.25">
      <c r="A2389" s="40">
        <v>28366</v>
      </c>
      <c r="B2389" s="42">
        <v>97.449996999999996</v>
      </c>
      <c r="C2389" s="39">
        <f>IF(ISBLANK(B2390), "", GSPC[[#This Row],[Adj Close]]/B2390-1)</f>
        <v>1.4470112731003848E-2</v>
      </c>
    </row>
    <row r="2390" spans="1:3" x14ac:dyDescent="0.25">
      <c r="A2390" s="40">
        <v>28359</v>
      </c>
      <c r="B2390" s="42">
        <v>96.059997999999993</v>
      </c>
      <c r="C2390" s="39">
        <f>IF(ISBLANK(B2391), "", GSPC[[#This Row],[Adj Close]]/B2391-1)</f>
        <v>-1.4870310432359646E-2</v>
      </c>
    </row>
    <row r="2391" spans="1:3" x14ac:dyDescent="0.25">
      <c r="A2391" s="40">
        <v>28352</v>
      </c>
      <c r="B2391" s="42">
        <v>97.510002</v>
      </c>
      <c r="C2391" s="39">
        <f>IF(ISBLANK(B2392), "", GSPC[[#This Row],[Adj Close]]/B2392-1)</f>
        <v>-3.7800879785478969E-3</v>
      </c>
    </row>
    <row r="2392" spans="1:3" x14ac:dyDescent="0.25">
      <c r="A2392" s="40">
        <v>28345</v>
      </c>
      <c r="B2392" s="42">
        <v>97.879997000000003</v>
      </c>
      <c r="C2392" s="39">
        <f>IF(ISBLANK(B2393), "", GSPC[[#This Row],[Adj Close]]/B2393-1)</f>
        <v>-8.9105405242904112E-3</v>
      </c>
    </row>
    <row r="2393" spans="1:3" x14ac:dyDescent="0.25">
      <c r="A2393" s="40">
        <v>28338</v>
      </c>
      <c r="B2393" s="42">
        <v>98.760002</v>
      </c>
      <c r="C2393" s="39">
        <f>IF(ISBLANK(B2394), "", GSPC[[#This Row],[Adj Close]]/B2394-1)</f>
        <v>-9.1042996278056787E-4</v>
      </c>
    </row>
    <row r="2394" spans="1:3" x14ac:dyDescent="0.25">
      <c r="A2394" s="40">
        <v>28331</v>
      </c>
      <c r="B2394" s="42">
        <v>98.849997999999999</v>
      </c>
      <c r="C2394" s="39">
        <f>IF(ISBLANK(B2395), "", GSPC[[#This Row],[Adj Close]]/B2395-1)</f>
        <v>-2.7736796060525259E-2</v>
      </c>
    </row>
    <row r="2395" spans="1:3" x14ac:dyDescent="0.25">
      <c r="A2395" s="40">
        <v>28324</v>
      </c>
      <c r="B2395" s="42">
        <v>101.66999800000001</v>
      </c>
      <c r="C2395" s="39">
        <f>IF(ISBLANK(B2396), "", GSPC[[#This Row],[Adj Close]]/B2396-1)</f>
        <v>1.4873208225194556E-2</v>
      </c>
    </row>
    <row r="2396" spans="1:3" x14ac:dyDescent="0.25">
      <c r="A2396" s="40">
        <v>28317</v>
      </c>
      <c r="B2396" s="42">
        <v>100.18</v>
      </c>
      <c r="C2396" s="39">
        <f>IF(ISBLANK(B2397), "", GSPC[[#This Row],[Adj Close]]/B2397-1)</f>
        <v>3.9081971749854727E-3</v>
      </c>
    </row>
    <row r="2397" spans="1:3" x14ac:dyDescent="0.25">
      <c r="A2397" s="40">
        <v>28310</v>
      </c>
      <c r="B2397" s="42">
        <v>99.790001000000004</v>
      </c>
      <c r="C2397" s="39">
        <f>IF(ISBLANK(B2398), "", GSPC[[#This Row],[Adj Close]]/B2398-1)</f>
        <v>-3.0968731887486278E-3</v>
      </c>
    </row>
    <row r="2398" spans="1:3" x14ac:dyDescent="0.25">
      <c r="A2398" s="40">
        <v>28303</v>
      </c>
      <c r="B2398" s="42">
        <v>100.099998</v>
      </c>
      <c r="C2398" s="39">
        <f>IF(ISBLANK(B2399), "", GSPC[[#This Row],[Adj Close]]/B2399-1)</f>
        <v>-1.0771854713472639E-2</v>
      </c>
    </row>
    <row r="2399" spans="1:3" x14ac:dyDescent="0.25">
      <c r="A2399" s="40">
        <v>28296</v>
      </c>
      <c r="B2399" s="42">
        <v>101.19000200000001</v>
      </c>
      <c r="C2399" s="39">
        <f>IF(ISBLANK(B2400), "", GSPC[[#This Row],[Adj Close]]/B2400-1)</f>
        <v>1.2203670979257231E-2</v>
      </c>
    </row>
    <row r="2400" spans="1:3" x14ac:dyDescent="0.25">
      <c r="A2400" s="40">
        <v>28289</v>
      </c>
      <c r="B2400" s="42">
        <v>99.970000999999996</v>
      </c>
      <c r="C2400" s="39">
        <f>IF(ISBLANK(B2401), "", GSPC[[#This Row],[Adj Close]]/B2401-1)</f>
        <v>1.5336197596345746E-2</v>
      </c>
    </row>
    <row r="2401" spans="1:3" x14ac:dyDescent="0.25">
      <c r="A2401" s="40">
        <v>28282</v>
      </c>
      <c r="B2401" s="42">
        <v>98.459998999999996</v>
      </c>
      <c r="C2401" s="39">
        <f>IF(ISBLANK(B2402), "", GSPC[[#This Row],[Adj Close]]/B2402-1)</f>
        <v>7.8820450837946421E-3</v>
      </c>
    </row>
    <row r="2402" spans="1:3" x14ac:dyDescent="0.25">
      <c r="A2402" s="40">
        <v>28275</v>
      </c>
      <c r="B2402" s="42">
        <v>97.690002000000007</v>
      </c>
      <c r="C2402" s="39">
        <f>IF(ISBLANK(B2403), "", GSPC[[#This Row],[Adj Close]]/B2403-1)</f>
        <v>1.4750234177321131E-2</v>
      </c>
    </row>
    <row r="2403" spans="1:3" x14ac:dyDescent="0.25">
      <c r="A2403" s="40">
        <v>28268</v>
      </c>
      <c r="B2403" s="42">
        <v>96.269997000000004</v>
      </c>
      <c r="C2403" s="39">
        <f>IF(ISBLANK(B2404), "", GSPC[[#This Row],[Adj Close]]/B2404-1)</f>
        <v>-3.1975868234566107E-2</v>
      </c>
    </row>
    <row r="2404" spans="1:3" x14ac:dyDescent="0.25">
      <c r="A2404" s="40">
        <v>28261</v>
      </c>
      <c r="B2404" s="42">
        <v>99.449996999999996</v>
      </c>
      <c r="C2404" s="39">
        <f>IF(ISBLANK(B2405), "", GSPC[[#This Row],[Adj Close]]/B2405-1)</f>
        <v>4.2411188956994472E-3</v>
      </c>
    </row>
    <row r="2405" spans="1:3" x14ac:dyDescent="0.25">
      <c r="A2405" s="40">
        <v>28254</v>
      </c>
      <c r="B2405" s="42">
        <v>99.029999000000004</v>
      </c>
      <c r="C2405" s="39">
        <f>IF(ISBLANK(B2406), "", GSPC[[#This Row],[Adj Close]]/B2406-1)</f>
        <v>-4.6235703010064633E-3</v>
      </c>
    </row>
    <row r="2406" spans="1:3" x14ac:dyDescent="0.25">
      <c r="A2406" s="40">
        <v>28247</v>
      </c>
      <c r="B2406" s="42">
        <v>99.489998</v>
      </c>
      <c r="C2406" s="39">
        <f>IF(ISBLANK(B2407), "", GSPC[[#This Row],[Adj Close]]/B2407-1)</f>
        <v>1.0666354923479116E-2</v>
      </c>
    </row>
    <row r="2407" spans="1:3" x14ac:dyDescent="0.25">
      <c r="A2407" s="40">
        <v>28240</v>
      </c>
      <c r="B2407" s="42">
        <v>98.440002000000007</v>
      </c>
      <c r="C2407" s="39">
        <f>IF(ISBLANK(B2408), "", GSPC[[#This Row],[Adj Close]]/B2408-1)</f>
        <v>0</v>
      </c>
    </row>
    <row r="2408" spans="1:3" x14ac:dyDescent="0.25">
      <c r="A2408" s="40">
        <v>28233</v>
      </c>
      <c r="B2408" s="42">
        <v>98.440002000000007</v>
      </c>
      <c r="C2408" s="39">
        <f>IF(ISBLANK(B2409), "", GSPC[[#This Row],[Adj Close]]/B2409-1)</f>
        <v>-2.5732373062822833E-2</v>
      </c>
    </row>
    <row r="2409" spans="1:3" x14ac:dyDescent="0.25">
      <c r="A2409" s="40">
        <v>28226</v>
      </c>
      <c r="B2409" s="42">
        <v>101.040001</v>
      </c>
      <c r="C2409" s="39">
        <f>IF(ISBLANK(B2410), "", GSPC[[#This Row],[Adj Close]]/B2410-1)</f>
        <v>2.7351327449950835E-2</v>
      </c>
    </row>
    <row r="2410" spans="1:3" x14ac:dyDescent="0.25">
      <c r="A2410" s="40">
        <v>28219</v>
      </c>
      <c r="B2410" s="42">
        <v>98.349997999999999</v>
      </c>
      <c r="C2410" s="39">
        <f>IF(ISBLANK(B2411), "", GSPC[[#This Row],[Adj Close]]/B2411-1)</f>
        <v>-8.6684911669033804E-3</v>
      </c>
    </row>
    <row r="2411" spans="1:3" x14ac:dyDescent="0.25">
      <c r="A2411" s="40">
        <v>28212</v>
      </c>
      <c r="B2411" s="42">
        <v>99.209998999999996</v>
      </c>
      <c r="C2411" s="39">
        <f>IF(ISBLANK(B2412), "", GSPC[[#This Row],[Adj Close]]/B2412-1)</f>
        <v>1.5142439231625726E-3</v>
      </c>
    </row>
    <row r="2412" spans="1:3" x14ac:dyDescent="0.25">
      <c r="A2412" s="40">
        <v>28205</v>
      </c>
      <c r="B2412" s="42">
        <v>99.059997999999993</v>
      </c>
      <c r="C2412" s="39">
        <f>IF(ISBLANK(B2413), "", GSPC[[#This Row],[Adj Close]]/B2413-1)</f>
        <v>-2.7488739176431021E-2</v>
      </c>
    </row>
    <row r="2413" spans="1:3" x14ac:dyDescent="0.25">
      <c r="A2413" s="40">
        <v>28198</v>
      </c>
      <c r="B2413" s="42">
        <v>101.860001</v>
      </c>
      <c r="C2413" s="39">
        <f>IF(ISBLANK(B2414), "", GSPC[[#This Row],[Adj Close]]/B2414-1)</f>
        <v>1.2021847749193348E-2</v>
      </c>
    </row>
    <row r="2414" spans="1:3" x14ac:dyDescent="0.25">
      <c r="A2414" s="40">
        <v>28191</v>
      </c>
      <c r="B2414" s="42">
        <v>100.650002</v>
      </c>
      <c r="C2414" s="39">
        <f>IF(ISBLANK(B2415), "", GSPC[[#This Row],[Adj Close]]/B2415-1)</f>
        <v>-5.4347333626896255E-3</v>
      </c>
    </row>
    <row r="2415" spans="1:3" x14ac:dyDescent="0.25">
      <c r="A2415" s="40">
        <v>28184</v>
      </c>
      <c r="B2415" s="42">
        <v>101.199997</v>
      </c>
      <c r="C2415" s="39">
        <f>IF(ISBLANK(B2416), "", GSPC[[#This Row],[Adj Close]]/B2416-1)</f>
        <v>1.7289846684061638E-2</v>
      </c>
    </row>
    <row r="2416" spans="1:3" x14ac:dyDescent="0.25">
      <c r="A2416" s="40">
        <v>28177</v>
      </c>
      <c r="B2416" s="42">
        <v>99.480002999999996</v>
      </c>
      <c r="C2416" s="39">
        <f>IF(ISBLANK(B2417), "", GSPC[[#This Row],[Adj Close]]/B2417-1)</f>
        <v>-1.0050701762378433E-2</v>
      </c>
    </row>
    <row r="2417" spans="1:3" x14ac:dyDescent="0.25">
      <c r="A2417" s="40">
        <v>28170</v>
      </c>
      <c r="B2417" s="42">
        <v>100.489998</v>
      </c>
      <c r="C2417" s="39">
        <f>IF(ISBLANK(B2418), "", GSPC[[#This Row],[Adj Close]]/B2418-1)</f>
        <v>2.6940430782873559E-3</v>
      </c>
    </row>
    <row r="2418" spans="1:3" x14ac:dyDescent="0.25">
      <c r="A2418" s="40">
        <v>28163</v>
      </c>
      <c r="B2418" s="42">
        <v>100.220001</v>
      </c>
      <c r="C2418" s="39">
        <f>IF(ISBLANK(B2419), "", GSPC[[#This Row],[Adj Close]]/B2419-1)</f>
        <v>-1.629364005576095E-2</v>
      </c>
    </row>
    <row r="2419" spans="1:3" x14ac:dyDescent="0.25">
      <c r="A2419" s="40">
        <v>28156</v>
      </c>
      <c r="B2419" s="42">
        <v>101.879997</v>
      </c>
      <c r="C2419" s="39">
        <f>IF(ISBLANK(B2420), "", GSPC[[#This Row],[Adj Close]]/B2420-1)</f>
        <v>-4.9056215049547713E-4</v>
      </c>
    </row>
    <row r="2420" spans="1:3" x14ac:dyDescent="0.25">
      <c r="A2420" s="40">
        <v>28149</v>
      </c>
      <c r="B2420" s="42">
        <v>101.93</v>
      </c>
      <c r="C2420" s="39">
        <f>IF(ISBLANK(B2421), "", GSPC[[#This Row],[Adj Close]]/B2421-1)</f>
        <v>-1.3453348819202349E-2</v>
      </c>
    </row>
    <row r="2421" spans="1:3" x14ac:dyDescent="0.25">
      <c r="A2421" s="40">
        <v>28142</v>
      </c>
      <c r="B2421" s="42">
        <v>103.32</v>
      </c>
      <c r="C2421" s="39">
        <f>IF(ISBLANK(B2422), "", GSPC[[#This Row],[Adj Close]]/B2422-1)</f>
        <v>-6.6339966035190434E-3</v>
      </c>
    </row>
    <row r="2422" spans="1:3" x14ac:dyDescent="0.25">
      <c r="A2422" s="40">
        <v>28135</v>
      </c>
      <c r="B2422" s="42">
        <v>104.010002</v>
      </c>
      <c r="C2422" s="39">
        <f>IF(ISBLANK(B2423), "", GSPC[[#This Row],[Adj Close]]/B2423-1)</f>
        <v>-9.5229023993352868E-3</v>
      </c>
    </row>
    <row r="2423" spans="1:3" x14ac:dyDescent="0.25">
      <c r="A2423" s="40">
        <v>28128</v>
      </c>
      <c r="B2423" s="42">
        <v>105.010002</v>
      </c>
      <c r="C2423" s="39">
        <f>IF(ISBLANK(B2424), "", GSPC[[#This Row],[Adj Close]]/B2424-1)</f>
        <v>-2.2799153385437809E-2</v>
      </c>
    </row>
    <row r="2424" spans="1:3" x14ac:dyDescent="0.25">
      <c r="A2424" s="40">
        <v>28121</v>
      </c>
      <c r="B2424" s="42">
        <v>107.459999</v>
      </c>
      <c r="C2424" s="39">
        <f>IF(ISBLANK(B2425), "", GSPC[[#This Row],[Adj Close]]/B2425-1)</f>
        <v>2.4990491224360589E-2</v>
      </c>
    </row>
    <row r="2425" spans="1:3" x14ac:dyDescent="0.25">
      <c r="A2425" s="40">
        <v>28114</v>
      </c>
      <c r="B2425" s="42">
        <v>104.839996</v>
      </c>
      <c r="C2425" s="39">
        <f>IF(ISBLANK(B2426), "", GSPC[[#This Row],[Adj Close]]/B2426-1)</f>
        <v>5.5629578829281545E-3</v>
      </c>
    </row>
    <row r="2426" spans="1:3" x14ac:dyDescent="0.25">
      <c r="A2426" s="40">
        <v>28107</v>
      </c>
      <c r="B2426" s="42">
        <v>104.260002</v>
      </c>
      <c r="C2426" s="39">
        <f>IF(ISBLANK(B2427), "", GSPC[[#This Row],[Adj Close]]/B2427-1)</f>
        <v>-4.202435650499603E-3</v>
      </c>
    </row>
    <row r="2427" spans="1:3" x14ac:dyDescent="0.25">
      <c r="A2427" s="40">
        <v>28100</v>
      </c>
      <c r="B2427" s="42">
        <v>104.699997</v>
      </c>
      <c r="C2427" s="39">
        <f>IF(ISBLANK(B2428), "", GSPC[[#This Row],[Adj Close]]/B2428-1)</f>
        <v>1.8878892197763841E-2</v>
      </c>
    </row>
    <row r="2428" spans="1:3" x14ac:dyDescent="0.25">
      <c r="A2428" s="40">
        <v>28093</v>
      </c>
      <c r="B2428" s="42">
        <v>102.760002</v>
      </c>
      <c r="C2428" s="39">
        <f>IF(ISBLANK(B2429), "", GSPC[[#This Row],[Adj Close]]/B2429-1)</f>
        <v>-3.7809015263033929E-3</v>
      </c>
    </row>
    <row r="2429" spans="1:3" x14ac:dyDescent="0.25">
      <c r="A2429" s="40">
        <v>28086</v>
      </c>
      <c r="B2429" s="42">
        <v>103.150002</v>
      </c>
      <c r="C2429" s="39">
        <f>IF(ISBLANK(B2430), "", GSPC[[#This Row],[Adj Close]]/B2430-1)</f>
        <v>1.2068328337290435E-2</v>
      </c>
    </row>
    <row r="2430" spans="1:3" x14ac:dyDescent="0.25">
      <c r="A2430" s="40">
        <v>28079</v>
      </c>
      <c r="B2430" s="42">
        <v>101.91999800000001</v>
      </c>
      <c r="C2430" s="39">
        <f>IF(ISBLANK(B2431), "", GSPC[[#This Row],[Adj Close]]/B2431-1)</f>
        <v>2.7005240366893224E-2</v>
      </c>
    </row>
    <row r="2431" spans="1:3" x14ac:dyDescent="0.25">
      <c r="A2431" s="40">
        <v>28072</v>
      </c>
      <c r="B2431" s="42">
        <v>99.239998</v>
      </c>
      <c r="C2431" s="39">
        <f>IF(ISBLANK(B2432), "", GSPC[[#This Row],[Adj Close]]/B2432-1)</f>
        <v>-1.567151358857366E-2</v>
      </c>
    </row>
    <row r="2432" spans="1:3" x14ac:dyDescent="0.25">
      <c r="A2432" s="40">
        <v>28065</v>
      </c>
      <c r="B2432" s="42">
        <v>100.82</v>
      </c>
      <c r="C2432" s="39">
        <f>IF(ISBLANK(B2433), "", GSPC[[#This Row],[Adj Close]]/B2433-1)</f>
        <v>-2.0213818849099785E-2</v>
      </c>
    </row>
    <row r="2433" spans="1:3" x14ac:dyDescent="0.25">
      <c r="A2433" s="40">
        <v>28058</v>
      </c>
      <c r="B2433" s="42">
        <v>102.900002</v>
      </c>
      <c r="C2433" s="39">
        <f>IF(ISBLANK(B2434), "", GSPC[[#This Row],[Adj Close]]/B2434-1)</f>
        <v>2.9411795012122877E-2</v>
      </c>
    </row>
    <row r="2434" spans="1:3" x14ac:dyDescent="0.25">
      <c r="A2434" s="40">
        <v>28051</v>
      </c>
      <c r="B2434" s="42">
        <v>99.959998999999996</v>
      </c>
      <c r="C2434" s="39">
        <f>IF(ISBLANK(B2435), "", GSPC[[#This Row],[Adj Close]]/B2435-1)</f>
        <v>-9.1197266788182185E-3</v>
      </c>
    </row>
    <row r="2435" spans="1:3" x14ac:dyDescent="0.25">
      <c r="A2435" s="40">
        <v>28044</v>
      </c>
      <c r="B2435" s="42">
        <v>100.879997</v>
      </c>
      <c r="C2435" s="39">
        <f>IF(ISBLANK(B2436), "", GSPC[[#This Row],[Adj Close]]/B2436-1)</f>
        <v>-1.6380665296034769E-2</v>
      </c>
    </row>
    <row r="2436" spans="1:3" x14ac:dyDescent="0.25">
      <c r="A2436" s="40">
        <v>28037</v>
      </c>
      <c r="B2436" s="42">
        <v>102.55999799999999</v>
      </c>
      <c r="C2436" s="39">
        <f>IF(ISBLANK(B2437), "", GSPC[[#This Row],[Adj Close]]/B2437-1)</f>
        <v>-1.5455505720562757E-2</v>
      </c>
    </row>
    <row r="2437" spans="1:3" x14ac:dyDescent="0.25">
      <c r="A2437" s="40">
        <v>28030</v>
      </c>
      <c r="B2437" s="42">
        <v>104.16999800000001</v>
      </c>
      <c r="C2437" s="39">
        <f>IF(ISBLANK(B2438), "", GSPC[[#This Row],[Adj Close]]/B2438-1)</f>
        <v>-2.4625514289545403E-2</v>
      </c>
    </row>
    <row r="2438" spans="1:3" x14ac:dyDescent="0.25">
      <c r="A2438" s="40">
        <v>28023</v>
      </c>
      <c r="B2438" s="42">
        <v>106.800003</v>
      </c>
      <c r="C2438" s="39">
        <f>IF(ISBLANK(B2439), "", GSPC[[#This Row],[Adj Close]]/B2439-1)</f>
        <v>4.9873531096458201E-3</v>
      </c>
    </row>
    <row r="2439" spans="1:3" x14ac:dyDescent="0.25">
      <c r="A2439" s="40">
        <v>28016</v>
      </c>
      <c r="B2439" s="42">
        <v>106.269997</v>
      </c>
      <c r="C2439" s="39">
        <f>IF(ISBLANK(B2440), "", GSPC[[#This Row],[Adj Close]]/B2440-1)</f>
        <v>1.5480123927756884E-2</v>
      </c>
    </row>
    <row r="2440" spans="1:3" x14ac:dyDescent="0.25">
      <c r="A2440" s="40">
        <v>28009</v>
      </c>
      <c r="B2440" s="42">
        <v>104.650002</v>
      </c>
      <c r="C2440" s="39">
        <f>IF(ISBLANK(B2441), "", GSPC[[#This Row],[Adj Close]]/B2441-1)</f>
        <v>3.3556950137383357E-3</v>
      </c>
    </row>
    <row r="2441" spans="1:3" x14ac:dyDescent="0.25">
      <c r="A2441" s="40">
        <v>28002</v>
      </c>
      <c r="B2441" s="42">
        <v>104.300003</v>
      </c>
      <c r="C2441" s="39">
        <f>IF(ISBLANK(B2442), "", GSPC[[#This Row],[Adj Close]]/B2442-1)</f>
        <v>2.7788726021224175E-2</v>
      </c>
    </row>
    <row r="2442" spans="1:3" x14ac:dyDescent="0.25">
      <c r="A2442" s="40">
        <v>27995</v>
      </c>
      <c r="B2442" s="42">
        <v>101.480003</v>
      </c>
      <c r="C2442" s="39">
        <f>IF(ISBLANK(B2443), "", GSPC[[#This Row],[Adj Close]]/B2443-1)</f>
        <v>-8.6939530518524988E-3</v>
      </c>
    </row>
    <row r="2443" spans="1:3" x14ac:dyDescent="0.25">
      <c r="A2443" s="40">
        <v>27988</v>
      </c>
      <c r="B2443" s="42">
        <v>102.370003</v>
      </c>
      <c r="C2443" s="39">
        <f>IF(ISBLANK(B2444), "", GSPC[[#This Row],[Adj Close]]/B2444-1)</f>
        <v>-1.8033544364508436E-2</v>
      </c>
    </row>
    <row r="2444" spans="1:3" x14ac:dyDescent="0.25">
      <c r="A2444" s="40">
        <v>27981</v>
      </c>
      <c r="B2444" s="42">
        <v>104.25</v>
      </c>
      <c r="C2444" s="39">
        <f>IF(ISBLANK(B2445), "", GSPC[[#This Row],[Adj Close]]/B2445-1)</f>
        <v>4.4320165292222047E-3</v>
      </c>
    </row>
    <row r="2445" spans="1:3" x14ac:dyDescent="0.25">
      <c r="A2445" s="40">
        <v>27974</v>
      </c>
      <c r="B2445" s="42">
        <v>103.790001</v>
      </c>
      <c r="C2445" s="39">
        <f>IF(ISBLANK(B2446), "", GSPC[[#This Row],[Adj Close]]/B2446-1)</f>
        <v>3.3835942887936454E-3</v>
      </c>
    </row>
    <row r="2446" spans="1:3" x14ac:dyDescent="0.25">
      <c r="A2446" s="40">
        <v>27967</v>
      </c>
      <c r="B2446" s="42">
        <v>103.44000200000001</v>
      </c>
      <c r="C2446" s="39">
        <f>IF(ISBLANK(B2447), "", GSPC[[#This Row],[Adj Close]]/B2447-1)</f>
        <v>-5.9580627706717904E-3</v>
      </c>
    </row>
    <row r="2447" spans="1:3" x14ac:dyDescent="0.25">
      <c r="A2447" s="40">
        <v>27960</v>
      </c>
      <c r="B2447" s="42">
        <v>104.05999799999999</v>
      </c>
      <c r="C2447" s="39">
        <f>IF(ISBLANK(B2448), "", GSPC[[#This Row],[Adj Close]]/B2448-1)</f>
        <v>-5.9228314864350207E-3</v>
      </c>
    </row>
    <row r="2448" spans="1:3" x14ac:dyDescent="0.25">
      <c r="A2448" s="40">
        <v>27953</v>
      </c>
      <c r="B2448" s="42">
        <v>104.68</v>
      </c>
      <c r="C2448" s="39">
        <f>IF(ISBLANK(B2449), "", GSPC[[#This Row],[Adj Close]]/B2449-1)</f>
        <v>-2.8577156737172871E-3</v>
      </c>
    </row>
    <row r="2449" spans="1:3" x14ac:dyDescent="0.25">
      <c r="A2449" s="40">
        <v>27946</v>
      </c>
      <c r="B2449" s="42">
        <v>104.980003</v>
      </c>
      <c r="C2449" s="39">
        <f>IF(ISBLANK(B2450), "", GSPC[[#This Row],[Adj Close]]/B2450-1)</f>
        <v>8.3565650911865408E-3</v>
      </c>
    </row>
    <row r="2450" spans="1:3" x14ac:dyDescent="0.25">
      <c r="A2450" s="40">
        <v>27939</v>
      </c>
      <c r="B2450" s="42">
        <v>104.110001</v>
      </c>
      <c r="C2450" s="39">
        <f>IF(ISBLANK(B2451), "", GSPC[[#This Row],[Adj Close]]/B2451-1)</f>
        <v>3.760123372925861E-3</v>
      </c>
    </row>
    <row r="2451" spans="1:3" x14ac:dyDescent="0.25">
      <c r="A2451" s="40">
        <v>27932</v>
      </c>
      <c r="B2451" s="42">
        <v>103.720001</v>
      </c>
      <c r="C2451" s="39">
        <f>IF(ISBLANK(B2452), "", GSPC[[#This Row],[Adj Close]]/B2452-1)</f>
        <v>-3.8551464175962114E-4</v>
      </c>
    </row>
    <row r="2452" spans="1:3" x14ac:dyDescent="0.25">
      <c r="A2452" s="40">
        <v>27925</v>
      </c>
      <c r="B2452" s="42">
        <v>103.760002</v>
      </c>
      <c r="C2452" s="39">
        <f>IF(ISBLANK(B2453), "", GSPC[[#This Row],[Adj Close]]/B2453-1)</f>
        <v>2.8141142055908341E-2</v>
      </c>
    </row>
    <row r="2453" spans="1:3" x14ac:dyDescent="0.25">
      <c r="A2453" s="40">
        <v>27918</v>
      </c>
      <c r="B2453" s="42">
        <v>100.91999800000001</v>
      </c>
      <c r="C2453" s="39">
        <f>IF(ISBLANK(B2454), "", GSPC[[#This Row],[Adj Close]]/B2454-1)</f>
        <v>1.7851699085190242E-2</v>
      </c>
    </row>
    <row r="2454" spans="1:3" x14ac:dyDescent="0.25">
      <c r="A2454" s="40">
        <v>27911</v>
      </c>
      <c r="B2454" s="42">
        <v>99.150002000000001</v>
      </c>
      <c r="C2454" s="39">
        <f>IF(ISBLANK(B2455), "", GSPC[[#This Row],[Adj Close]]/B2455-1)</f>
        <v>-1.0281473347973691E-2</v>
      </c>
    </row>
    <row r="2455" spans="1:3" x14ac:dyDescent="0.25">
      <c r="A2455" s="40">
        <v>27904</v>
      </c>
      <c r="B2455" s="42">
        <v>100.18</v>
      </c>
      <c r="C2455" s="39">
        <f>IF(ISBLANK(B2456), "", GSPC[[#This Row],[Adj Close]]/B2456-1)</f>
        <v>-1.06656328132404E-2</v>
      </c>
    </row>
    <row r="2456" spans="1:3" x14ac:dyDescent="0.25">
      <c r="A2456" s="40">
        <v>27897</v>
      </c>
      <c r="B2456" s="42">
        <v>101.260002</v>
      </c>
      <c r="C2456" s="39">
        <f>IF(ISBLANK(B2457), "", GSPC[[#This Row],[Adj Close]]/B2457-1)</f>
        <v>-7.8936257309503155E-4</v>
      </c>
    </row>
    <row r="2457" spans="1:3" x14ac:dyDescent="0.25">
      <c r="A2457" s="40">
        <v>27890</v>
      </c>
      <c r="B2457" s="42">
        <v>101.339996</v>
      </c>
      <c r="C2457" s="39">
        <f>IF(ISBLANK(B2458), "", GSPC[[#This Row],[Adj Close]]/B2458-1)</f>
        <v>-5.3003633284363083E-3</v>
      </c>
    </row>
    <row r="2458" spans="1:3" x14ac:dyDescent="0.25">
      <c r="A2458" s="40">
        <v>27883</v>
      </c>
      <c r="B2458" s="42">
        <v>101.879997</v>
      </c>
      <c r="C2458" s="39">
        <f>IF(ISBLANK(B2459), "", GSPC[[#This Row],[Adj Close]]/B2459-1)</f>
        <v>2.361255434486953E-3</v>
      </c>
    </row>
    <row r="2459" spans="1:3" x14ac:dyDescent="0.25">
      <c r="A2459" s="40">
        <v>27876</v>
      </c>
      <c r="B2459" s="42">
        <v>101.639999</v>
      </c>
      <c r="C2459" s="39">
        <f>IF(ISBLANK(B2460), "", GSPC[[#This Row],[Adj Close]]/B2460-1)</f>
        <v>-6.3545018442222601E-3</v>
      </c>
    </row>
    <row r="2460" spans="1:3" x14ac:dyDescent="0.25">
      <c r="A2460" s="40">
        <v>27869</v>
      </c>
      <c r="B2460" s="42">
        <v>102.290001</v>
      </c>
      <c r="C2460" s="39">
        <f>IF(ISBLANK(B2461), "", GSPC[[#This Row],[Adj Close]]/B2461-1)</f>
        <v>1.6092212498106884E-2</v>
      </c>
    </row>
    <row r="2461" spans="1:3" x14ac:dyDescent="0.25">
      <c r="A2461" s="40">
        <v>27862</v>
      </c>
      <c r="B2461" s="42">
        <v>100.66999800000001</v>
      </c>
      <c r="C2461" s="39">
        <f>IF(ISBLANK(B2462), "", GSPC[[#This Row],[Adj Close]]/B2462-1)</f>
        <v>3.1888391268328764E-3</v>
      </c>
    </row>
    <row r="2462" spans="1:3" x14ac:dyDescent="0.25">
      <c r="A2462" s="40">
        <v>27855</v>
      </c>
      <c r="B2462" s="42">
        <v>100.349998</v>
      </c>
      <c r="C2462" s="39">
        <f>IF(ISBLANK(B2463), "", GSPC[[#This Row],[Adj Close]]/B2463-1)</f>
        <v>-1.8581926650366731E-2</v>
      </c>
    </row>
    <row r="2463" spans="1:3" x14ac:dyDescent="0.25">
      <c r="A2463" s="40">
        <v>27848</v>
      </c>
      <c r="B2463" s="42">
        <v>102.25</v>
      </c>
      <c r="C2463" s="39">
        <f>IF(ISBLANK(B2464), "", GSPC[[#This Row],[Adj Close]]/B2464-1)</f>
        <v>-5.833719121705716E-3</v>
      </c>
    </row>
    <row r="2464" spans="1:3" x14ac:dyDescent="0.25">
      <c r="A2464" s="40">
        <v>27841</v>
      </c>
      <c r="B2464" s="42">
        <v>102.849998</v>
      </c>
      <c r="C2464" s="39">
        <f>IF(ISBLANK(B2465), "", GSPC[[#This Row],[Adj Close]]/B2465-1)</f>
        <v>2.2569059006381842E-2</v>
      </c>
    </row>
    <row r="2465" spans="1:3" x14ac:dyDescent="0.25">
      <c r="A2465" s="40">
        <v>27834</v>
      </c>
      <c r="B2465" s="42">
        <v>100.58000199999999</v>
      </c>
      <c r="C2465" s="39">
        <f>IF(ISBLANK(B2466), "", GSPC[[#This Row],[Adj Close]]/B2466-1)</f>
        <v>-2.7761153799711336E-3</v>
      </c>
    </row>
    <row r="2466" spans="1:3" x14ac:dyDescent="0.25">
      <c r="A2466" s="40">
        <v>27827</v>
      </c>
      <c r="B2466" s="42">
        <v>100.860001</v>
      </c>
      <c r="C2466" s="39">
        <f>IF(ISBLANK(B2467), "", GSPC[[#This Row],[Adj Close]]/B2467-1)</f>
        <v>1.7657148444585324E-2</v>
      </c>
    </row>
    <row r="2467" spans="1:3" x14ac:dyDescent="0.25">
      <c r="A2467" s="40">
        <v>27820</v>
      </c>
      <c r="B2467" s="42">
        <v>99.110000999999997</v>
      </c>
      <c r="C2467" s="39">
        <f>IF(ISBLANK(B2468), "", GSPC[[#This Row],[Adj Close]]/B2468-1)</f>
        <v>-6.0174306089402219E-3</v>
      </c>
    </row>
    <row r="2468" spans="1:3" x14ac:dyDescent="0.25">
      <c r="A2468" s="40">
        <v>27813</v>
      </c>
      <c r="B2468" s="42">
        <v>99.709998999999996</v>
      </c>
      <c r="C2468" s="39">
        <f>IF(ISBLANK(B2469), "", GSPC[[#This Row],[Adj Close]]/B2469-1)</f>
        <v>-2.3408413778813197E-2</v>
      </c>
    </row>
    <row r="2469" spans="1:3" x14ac:dyDescent="0.25">
      <c r="A2469" s="40">
        <v>27806</v>
      </c>
      <c r="B2469" s="42">
        <v>102.099998</v>
      </c>
      <c r="C2469" s="39">
        <f>IF(ISBLANK(B2470), "", GSPC[[#This Row],[Adj Close]]/B2470-1)</f>
        <v>2.438045599238392E-2</v>
      </c>
    </row>
    <row r="2470" spans="1:3" x14ac:dyDescent="0.25">
      <c r="A2470" s="40">
        <v>27799</v>
      </c>
      <c r="B2470" s="42">
        <v>99.669998000000007</v>
      </c>
      <c r="C2470" s="39">
        <f>IF(ISBLANK(B2471), "", GSPC[[#This Row],[Adj Close]]/B2471-1)</f>
        <v>2.1113915354051827E-3</v>
      </c>
    </row>
    <row r="2471" spans="1:3" x14ac:dyDescent="0.25">
      <c r="A2471" s="40">
        <v>27792</v>
      </c>
      <c r="B2471" s="42">
        <v>99.459998999999996</v>
      </c>
      <c r="C2471" s="39">
        <f>IF(ISBLANK(B2472), "", GSPC[[#This Row],[Adj Close]]/B2472-1)</f>
        <v>-1.3880646302987798E-2</v>
      </c>
    </row>
    <row r="2472" spans="1:3" x14ac:dyDescent="0.25">
      <c r="A2472" s="40">
        <v>27785</v>
      </c>
      <c r="B2472" s="42">
        <v>100.860001</v>
      </c>
      <c r="C2472" s="39">
        <f>IF(ISBLANK(B2473), "", GSPC[[#This Row],[Adj Close]]/B2473-1)</f>
        <v>1.6631408291819527E-2</v>
      </c>
    </row>
    <row r="2473" spans="1:3" x14ac:dyDescent="0.25">
      <c r="A2473" s="40">
        <v>27778</v>
      </c>
      <c r="B2473" s="42">
        <v>99.209998999999996</v>
      </c>
      <c r="C2473" s="39">
        <f>IF(ISBLANK(B2474), "", GSPC[[#This Row],[Adj Close]]/B2474-1)</f>
        <v>2.2783494845360686E-2</v>
      </c>
    </row>
    <row r="2474" spans="1:3" x14ac:dyDescent="0.25">
      <c r="A2474" s="40">
        <v>27771</v>
      </c>
      <c r="B2474" s="42">
        <v>97</v>
      </c>
      <c r="C2474" s="39">
        <f>IF(ISBLANK(B2475), "", GSPC[[#This Row],[Adj Close]]/B2475-1)</f>
        <v>2.1590342967572784E-2</v>
      </c>
    </row>
    <row r="2475" spans="1:3" x14ac:dyDescent="0.25">
      <c r="A2475" s="40">
        <v>27764</v>
      </c>
      <c r="B2475" s="42">
        <v>94.949996999999996</v>
      </c>
      <c r="C2475" s="39">
        <f>IF(ISBLANK(B2476), "", GSPC[[#This Row],[Adj Close]]/B2476-1)</f>
        <v>4.4554399459749039E-2</v>
      </c>
    </row>
    <row r="2476" spans="1:3" x14ac:dyDescent="0.25">
      <c r="A2476" s="40">
        <v>27757</v>
      </c>
      <c r="B2476" s="42">
        <v>90.900002000000001</v>
      </c>
      <c r="C2476" s="39">
        <f>IF(ISBLANK(B2477), "", GSPC[[#This Row],[Adj Close]]/B2477-1)</f>
        <v>7.2022382271468288E-3</v>
      </c>
    </row>
    <row r="2477" spans="1:3" x14ac:dyDescent="0.25">
      <c r="A2477" s="40">
        <v>27750</v>
      </c>
      <c r="B2477" s="42">
        <v>90.25</v>
      </c>
      <c r="C2477" s="39">
        <f>IF(ISBLANK(B2478), "", GSPC[[#This Row],[Adj Close]]/B2478-1)</f>
        <v>1.6328794493396526E-2</v>
      </c>
    </row>
    <row r="2478" spans="1:3" x14ac:dyDescent="0.25">
      <c r="A2478" s="40">
        <v>27743</v>
      </c>
      <c r="B2478" s="42">
        <v>88.800003000000004</v>
      </c>
      <c r="C2478" s="39">
        <f>IF(ISBLANK(B2479), "", GSPC[[#This Row],[Adj Close]]/B2479-1)</f>
        <v>1.1044073527403553E-2</v>
      </c>
    </row>
    <row r="2479" spans="1:3" x14ac:dyDescent="0.25">
      <c r="A2479" s="40">
        <v>27736</v>
      </c>
      <c r="B2479" s="42">
        <v>87.830001999999993</v>
      </c>
      <c r="C2479" s="39">
        <f>IF(ISBLANK(B2480), "", GSPC[[#This Row],[Adj Close]]/B2480-1)</f>
        <v>1.1633287260999881E-2</v>
      </c>
    </row>
    <row r="2480" spans="1:3" x14ac:dyDescent="0.25">
      <c r="A2480" s="40">
        <v>27729</v>
      </c>
      <c r="B2480" s="42">
        <v>86.82</v>
      </c>
      <c r="C2480" s="39">
        <f>IF(ISBLANK(B2481), "", GSPC[[#This Row],[Adj Close]]/B2481-1)</f>
        <v>-4.8443644200869107E-2</v>
      </c>
    </row>
    <row r="2481" spans="1:3" x14ac:dyDescent="0.25">
      <c r="A2481" s="40">
        <v>27722</v>
      </c>
      <c r="B2481" s="42">
        <v>91.239998</v>
      </c>
      <c r="C2481" s="39">
        <f>IF(ISBLANK(B2482), "", GSPC[[#This Row],[Adj Close]]/B2482-1)</f>
        <v>1.9099732146763415E-2</v>
      </c>
    </row>
    <row r="2482" spans="1:3" x14ac:dyDescent="0.25">
      <c r="A2482" s="40">
        <v>27715</v>
      </c>
      <c r="B2482" s="42">
        <v>89.529999000000004</v>
      </c>
      <c r="C2482" s="39">
        <f>IF(ISBLANK(B2483), "", GSPC[[#This Row],[Adj Close]]/B2483-1)</f>
        <v>-1.5829416117077888E-2</v>
      </c>
    </row>
    <row r="2483" spans="1:3" x14ac:dyDescent="0.25">
      <c r="A2483" s="40">
        <v>27708</v>
      </c>
      <c r="B2483" s="42">
        <v>90.970000999999996</v>
      </c>
      <c r="C2483" s="39">
        <f>IF(ISBLANK(B2484), "", GSPC[[#This Row],[Adj Close]]/B2484-1)</f>
        <v>1.8358882383099129E-2</v>
      </c>
    </row>
    <row r="2484" spans="1:3" x14ac:dyDescent="0.25">
      <c r="A2484" s="40">
        <v>27701</v>
      </c>
      <c r="B2484" s="42">
        <v>89.330001999999993</v>
      </c>
      <c r="C2484" s="39">
        <f>IF(ISBLANK(B2485), "", GSPC[[#This Row],[Adj Close]]/B2485-1)</f>
        <v>3.2569743569521581E-3</v>
      </c>
    </row>
    <row r="2485" spans="1:3" x14ac:dyDescent="0.25">
      <c r="A2485" s="40">
        <v>27694</v>
      </c>
      <c r="B2485" s="42">
        <v>89.040001000000004</v>
      </c>
      <c r="C2485" s="39">
        <f>IF(ISBLANK(B2486), "", GSPC[[#This Row],[Adj Close]]/B2486-1)</f>
        <v>-8.7944003385416192E-3</v>
      </c>
    </row>
    <row r="2486" spans="1:3" x14ac:dyDescent="0.25">
      <c r="A2486" s="40">
        <v>27687</v>
      </c>
      <c r="B2486" s="42">
        <v>89.830001999999993</v>
      </c>
      <c r="C2486" s="39">
        <f>IF(ISBLANK(B2487), "", GSPC[[#This Row],[Adj Close]]/B2487-1)</f>
        <v>1.0916058846319299E-2</v>
      </c>
    </row>
    <row r="2487" spans="1:3" x14ac:dyDescent="0.25">
      <c r="A2487" s="40">
        <v>27680</v>
      </c>
      <c r="B2487" s="42">
        <v>88.860000999999997</v>
      </c>
      <c r="C2487" s="39">
        <f>IF(ISBLANK(B2488), "", GSPC[[#This Row],[Adj Close]]/B2488-1)</f>
        <v>7.3688018066977445E-3</v>
      </c>
    </row>
    <row r="2488" spans="1:3" x14ac:dyDescent="0.25">
      <c r="A2488" s="40">
        <v>27673</v>
      </c>
      <c r="B2488" s="42">
        <v>88.209998999999996</v>
      </c>
      <c r="C2488" s="39">
        <f>IF(ISBLANK(B2489), "", GSPC[[#This Row],[Adj Close]]/B2489-1)</f>
        <v>2.6294381371531728E-2</v>
      </c>
    </row>
    <row r="2489" spans="1:3" x14ac:dyDescent="0.25">
      <c r="A2489" s="40">
        <v>27666</v>
      </c>
      <c r="B2489" s="42">
        <v>85.949996999999996</v>
      </c>
      <c r="C2489" s="39">
        <f>IF(ISBLANK(B2490), "", GSPC[[#This Row],[Adj Close]]/B2490-1)</f>
        <v>-2.7846037177260419E-3</v>
      </c>
    </row>
    <row r="2490" spans="1:3" x14ac:dyDescent="0.25">
      <c r="A2490" s="40">
        <v>27659</v>
      </c>
      <c r="B2490" s="42">
        <v>86.190002000000007</v>
      </c>
      <c r="C2490" s="39">
        <f>IF(ISBLANK(B2491), "", GSPC[[#This Row],[Adj Close]]/B2491-1)</f>
        <v>3.6097462835262828E-3</v>
      </c>
    </row>
    <row r="2491" spans="1:3" x14ac:dyDescent="0.25">
      <c r="A2491" s="40">
        <v>27652</v>
      </c>
      <c r="B2491" s="42">
        <v>85.879997000000003</v>
      </c>
      <c r="C2491" s="39">
        <f>IF(ISBLANK(B2492), "", GSPC[[#This Row],[Adj Close]]/B2492-1)</f>
        <v>3.0972315811321094E-2</v>
      </c>
    </row>
    <row r="2492" spans="1:3" x14ac:dyDescent="0.25">
      <c r="A2492" s="40">
        <v>27645</v>
      </c>
      <c r="B2492" s="42">
        <v>83.300003000000004</v>
      </c>
      <c r="C2492" s="39">
        <f>IF(ISBLANK(B2493), "", GSPC[[#This Row],[Adj Close]]/B2493-1)</f>
        <v>-2.709647183731112E-2</v>
      </c>
    </row>
    <row r="2493" spans="1:3" x14ac:dyDescent="0.25">
      <c r="A2493" s="40">
        <v>27638</v>
      </c>
      <c r="B2493" s="42">
        <v>85.620002999999997</v>
      </c>
      <c r="C2493" s="39">
        <f>IF(ISBLANK(B2494), "", GSPC[[#This Row],[Adj Close]]/B2494-1)</f>
        <v>-1.450269387094949E-2</v>
      </c>
    </row>
    <row r="2494" spans="1:3" x14ac:dyDescent="0.25">
      <c r="A2494" s="40">
        <v>27631</v>
      </c>
      <c r="B2494" s="42">
        <v>86.879997000000003</v>
      </c>
      <c r="C2494" s="39">
        <f>IF(ISBLANK(B2495), "", GSPC[[#This Row],[Adj Close]]/B2495-1)</f>
        <v>3.0849525757588037E-2</v>
      </c>
    </row>
    <row r="2495" spans="1:3" x14ac:dyDescent="0.25">
      <c r="A2495" s="40">
        <v>27624</v>
      </c>
      <c r="B2495" s="42">
        <v>84.279999000000004</v>
      </c>
      <c r="C2495" s="39">
        <f>IF(ISBLANK(B2496), "", GSPC[[#This Row],[Adj Close]]/B2496-1)</f>
        <v>-2.4085247521013708E-2</v>
      </c>
    </row>
    <row r="2496" spans="1:3" x14ac:dyDescent="0.25">
      <c r="A2496" s="40">
        <v>27617</v>
      </c>
      <c r="B2496" s="42">
        <v>86.360000999999997</v>
      </c>
      <c r="C2496" s="39">
        <f>IF(ISBLANK(B2497), "", GSPC[[#This Row],[Adj Close]]/B2497-1)</f>
        <v>3.9526158086240493E-3</v>
      </c>
    </row>
    <row r="2497" spans="1:3" x14ac:dyDescent="0.25">
      <c r="A2497" s="40">
        <v>27610</v>
      </c>
      <c r="B2497" s="42">
        <v>86.019997000000004</v>
      </c>
      <c r="C2497" s="39">
        <f>IF(ISBLANK(B2498), "", GSPC[[#This Row],[Adj Close]]/B2498-1)</f>
        <v>-2.2388919704259935E-2</v>
      </c>
    </row>
    <row r="2498" spans="1:3" x14ac:dyDescent="0.25">
      <c r="A2498" s="40">
        <v>27603</v>
      </c>
      <c r="B2498" s="42">
        <v>87.989998</v>
      </c>
      <c r="C2498" s="39">
        <f>IF(ISBLANK(B2499), "", GSPC[[#This Row],[Adj Close]]/B2499-1)</f>
        <v>-1.4559334588875261E-2</v>
      </c>
    </row>
    <row r="2499" spans="1:3" x14ac:dyDescent="0.25">
      <c r="A2499" s="40">
        <v>27596</v>
      </c>
      <c r="B2499" s="42">
        <v>89.290001000000004</v>
      </c>
      <c r="C2499" s="39">
        <f>IF(ISBLANK(B2500), "", GSPC[[#This Row],[Adj Close]]/B2500-1)</f>
        <v>-4.1952748131526163E-2</v>
      </c>
    </row>
    <row r="2500" spans="1:3" x14ac:dyDescent="0.25">
      <c r="A2500" s="40">
        <v>27589</v>
      </c>
      <c r="B2500" s="42">
        <v>93.199996999999996</v>
      </c>
      <c r="C2500" s="39">
        <f>IF(ISBLANK(B2501), "", GSPC[[#This Row],[Adj Close]]/B2501-1)</f>
        <v>-1.5423694678905808E-2</v>
      </c>
    </row>
    <row r="2501" spans="1:3" x14ac:dyDescent="0.25">
      <c r="A2501" s="40">
        <v>27582</v>
      </c>
      <c r="B2501" s="42">
        <v>94.660004000000001</v>
      </c>
      <c r="C2501" s="39">
        <f>IF(ISBLANK(B2502), "", GSPC[[#This Row],[Adj Close]]/B2502-1)</f>
        <v>3.1793450277730617E-3</v>
      </c>
    </row>
    <row r="2502" spans="1:3" x14ac:dyDescent="0.25">
      <c r="A2502" s="40">
        <v>27575</v>
      </c>
      <c r="B2502" s="42">
        <v>94.360000999999997</v>
      </c>
      <c r="C2502" s="39">
        <f>IF(ISBLANK(B2503), "", GSPC[[#This Row],[Adj Close]]/B2503-1)</f>
        <v>-4.7463032327033083E-3</v>
      </c>
    </row>
    <row r="2503" spans="1:3" x14ac:dyDescent="0.25">
      <c r="A2503" s="40">
        <v>27568</v>
      </c>
      <c r="B2503" s="42">
        <v>94.809997999999993</v>
      </c>
      <c r="C2503" s="39">
        <f>IF(ISBLANK(B2504), "", GSPC[[#This Row],[Adj Close]]/B2504-1)</f>
        <v>2.3755501309194349E-2</v>
      </c>
    </row>
    <row r="2504" spans="1:3" x14ac:dyDescent="0.25">
      <c r="A2504" s="40">
        <v>27561</v>
      </c>
      <c r="B2504" s="42">
        <v>92.610000999999997</v>
      </c>
      <c r="C2504" s="39">
        <f>IF(ISBLANK(B2505), "", GSPC[[#This Row],[Adj Close]]/B2505-1)</f>
        <v>2.308886510457997E-2</v>
      </c>
    </row>
    <row r="2505" spans="1:3" x14ac:dyDescent="0.25">
      <c r="A2505" s="40">
        <v>27554</v>
      </c>
      <c r="B2505" s="42">
        <v>90.519997000000004</v>
      </c>
      <c r="C2505" s="39">
        <f>IF(ISBLANK(B2506), "", GSPC[[#This Row],[Adj Close]]/B2506-1)</f>
        <v>-2.1193835817673978E-2</v>
      </c>
    </row>
    <row r="2506" spans="1:3" x14ac:dyDescent="0.25">
      <c r="A2506" s="40">
        <v>27547</v>
      </c>
      <c r="B2506" s="42">
        <v>92.480002999999996</v>
      </c>
      <c r="C2506" s="39">
        <f>IF(ISBLANK(B2507), "", GSPC[[#This Row],[Adj Close]]/B2507-1)</f>
        <v>1.4591343618401531E-2</v>
      </c>
    </row>
    <row r="2507" spans="1:3" x14ac:dyDescent="0.25">
      <c r="A2507" s="40">
        <v>27540</v>
      </c>
      <c r="B2507" s="42">
        <v>91.150002000000001</v>
      </c>
      <c r="C2507" s="39">
        <f>IF(ISBLANK(B2508), "", GSPC[[#This Row],[Adj Close]]/B2508-1)</f>
        <v>6.2927797241603134E-3</v>
      </c>
    </row>
    <row r="2508" spans="1:3" x14ac:dyDescent="0.25">
      <c r="A2508" s="40">
        <v>27533</v>
      </c>
      <c r="B2508" s="42">
        <v>90.580001999999993</v>
      </c>
      <c r="C2508" s="39">
        <f>IF(ISBLANK(B2509), "", GSPC[[#This Row],[Adj Close]]/B2509-1)</f>
        <v>1.6587636846177034E-3</v>
      </c>
    </row>
    <row r="2509" spans="1:3" x14ac:dyDescent="0.25">
      <c r="A2509" s="40">
        <v>27526</v>
      </c>
      <c r="B2509" s="42">
        <v>90.43</v>
      </c>
      <c r="C2509" s="39">
        <f>IF(ISBLANK(B2510), "", GSPC[[#This Row],[Adj Close]]/B2510-1)</f>
        <v>-1.1045951740261684E-3</v>
      </c>
    </row>
    <row r="2510" spans="1:3" x14ac:dyDescent="0.25">
      <c r="A2510" s="40">
        <v>27519</v>
      </c>
      <c r="B2510" s="42">
        <v>90.529999000000004</v>
      </c>
      <c r="C2510" s="39">
        <f>IF(ISBLANK(B2511), "", GSPC[[#This Row],[Adj Close]]/B2511-1)</f>
        <v>1.4682783964550916E-2</v>
      </c>
    </row>
    <row r="2511" spans="1:3" x14ac:dyDescent="0.25">
      <c r="A2511" s="40">
        <v>27512</v>
      </c>
      <c r="B2511" s="42">
        <v>89.220000999999996</v>
      </c>
      <c r="C2511" s="39">
        <f>IF(ISBLANK(B2512), "", GSPC[[#This Row],[Adj Close]]/B2512-1)</f>
        <v>3.0016138420129179E-2</v>
      </c>
    </row>
    <row r="2512" spans="1:3" x14ac:dyDescent="0.25">
      <c r="A2512" s="40">
        <v>27505</v>
      </c>
      <c r="B2512" s="42">
        <v>86.620002999999997</v>
      </c>
      <c r="C2512" s="39">
        <f>IF(ISBLANK(B2513), "", GSPC[[#This Row],[Adj Close]]/B2513-1)</f>
        <v>3.7079952361067647E-3</v>
      </c>
    </row>
    <row r="2513" spans="1:3" x14ac:dyDescent="0.25">
      <c r="A2513" s="40">
        <v>27498</v>
      </c>
      <c r="B2513" s="42">
        <v>86.300003000000004</v>
      </c>
      <c r="C2513" s="39">
        <f>IF(ISBLANK(B2514), "", GSPC[[#This Row],[Adj Close]]/B2514-1)</f>
        <v>2.5184164884770599E-2</v>
      </c>
    </row>
    <row r="2514" spans="1:3" x14ac:dyDescent="0.25">
      <c r="A2514" s="40">
        <v>27491</v>
      </c>
      <c r="B2514" s="42">
        <v>84.18</v>
      </c>
      <c r="C2514" s="39">
        <f>IF(ISBLANK(B2515), "", GSPC[[#This Row],[Adj Close]]/B2515-1)</f>
        <v>4.0801225549006892E-2</v>
      </c>
    </row>
    <row r="2515" spans="1:3" x14ac:dyDescent="0.25">
      <c r="A2515" s="40">
        <v>27484</v>
      </c>
      <c r="B2515" s="42">
        <v>80.879997000000003</v>
      </c>
      <c r="C2515" s="39">
        <f>IF(ISBLANK(B2516), "", GSPC[[#This Row],[Adj Close]]/B2516-1)</f>
        <v>-3.5420406330838539E-2</v>
      </c>
    </row>
    <row r="2516" spans="1:3" x14ac:dyDescent="0.25">
      <c r="A2516" s="40">
        <v>27477</v>
      </c>
      <c r="B2516" s="42">
        <v>83.849997999999999</v>
      </c>
      <c r="C2516" s="39">
        <f>IF(ISBLANK(B2517), "", GSPC[[#This Row],[Adj Close]]/B2517-1)</f>
        <v>5.5162370250176895E-3</v>
      </c>
    </row>
    <row r="2517" spans="1:3" x14ac:dyDescent="0.25">
      <c r="A2517" s="40">
        <v>27470</v>
      </c>
      <c r="B2517" s="42">
        <v>83.389999000000003</v>
      </c>
      <c r="C2517" s="39">
        <f>IF(ISBLANK(B2518), "", GSPC[[#This Row],[Adj Close]]/B2518-1)</f>
        <v>-1.6163319580856039E-2</v>
      </c>
    </row>
    <row r="2518" spans="1:3" x14ac:dyDescent="0.25">
      <c r="A2518" s="40">
        <v>27463</v>
      </c>
      <c r="B2518" s="42">
        <v>84.760002</v>
      </c>
      <c r="C2518" s="39">
        <f>IF(ISBLANK(B2519), "", GSPC[[#This Row],[Adj Close]]/B2519-1)</f>
        <v>5.4566901972707971E-3</v>
      </c>
    </row>
    <row r="2519" spans="1:3" x14ac:dyDescent="0.25">
      <c r="A2519" s="40">
        <v>27456</v>
      </c>
      <c r="B2519" s="42">
        <v>84.300003000000004</v>
      </c>
      <c r="C2519" s="39">
        <f>IF(ISBLANK(B2520), "", GSPC[[#This Row],[Adj Close]]/B2520-1)</f>
        <v>3.3214942184823792E-2</v>
      </c>
    </row>
    <row r="2520" spans="1:3" x14ac:dyDescent="0.25">
      <c r="A2520" s="40">
        <v>27449</v>
      </c>
      <c r="B2520" s="42">
        <v>81.589995999999999</v>
      </c>
      <c r="C2520" s="39">
        <f>IF(ISBLANK(B2521), "", GSPC[[#This Row],[Adj Close]]/B2521-1)</f>
        <v>-1.2466799353662572E-2</v>
      </c>
    </row>
    <row r="2521" spans="1:3" x14ac:dyDescent="0.25">
      <c r="A2521" s="40">
        <v>27442</v>
      </c>
      <c r="B2521" s="42">
        <v>82.620002999999997</v>
      </c>
      <c r="C2521" s="39">
        <f>IF(ISBLANK(B2522), "", GSPC[[#This Row],[Adj Close]]/B2522-1)</f>
        <v>1.374236809815943E-2</v>
      </c>
    </row>
    <row r="2522" spans="1:3" x14ac:dyDescent="0.25">
      <c r="A2522" s="40">
        <v>27435</v>
      </c>
      <c r="B2522" s="42">
        <v>81.5</v>
      </c>
      <c r="C2522" s="39">
        <f>IF(ISBLANK(B2523), "", GSPC[[#This Row],[Adj Close]]/B2523-1)</f>
        <v>3.6500103134939677E-2</v>
      </c>
    </row>
    <row r="2523" spans="1:3" x14ac:dyDescent="0.25">
      <c r="A2523" s="40">
        <v>27428</v>
      </c>
      <c r="B2523" s="42">
        <v>78.629997000000003</v>
      </c>
      <c r="C2523" s="39">
        <f>IF(ISBLANK(B2524), "", GSPC[[#This Row],[Adj Close]]/B2524-1)</f>
        <v>2.1434059959701601E-2</v>
      </c>
    </row>
    <row r="2524" spans="1:3" x14ac:dyDescent="0.25">
      <c r="A2524" s="40">
        <v>27421</v>
      </c>
      <c r="B2524" s="42">
        <v>76.980002999999996</v>
      </c>
      <c r="C2524" s="39">
        <f>IF(ISBLANK(B2525), "", GSPC[[#This Row],[Adj Close]]/B2525-1)</f>
        <v>5.4809534606349741E-2</v>
      </c>
    </row>
    <row r="2525" spans="1:3" x14ac:dyDescent="0.25">
      <c r="A2525" s="40">
        <v>27414</v>
      </c>
      <c r="B2525" s="42">
        <v>72.980002999999996</v>
      </c>
      <c r="C2525" s="39">
        <f>IF(ISBLANK(B2526), "", GSPC[[#This Row],[Adj Close]]/B2526-1)</f>
        <v>2.8466798597333698E-2</v>
      </c>
    </row>
    <row r="2526" spans="1:3" x14ac:dyDescent="0.25">
      <c r="A2526" s="40">
        <v>27407</v>
      </c>
      <c r="B2526" s="42">
        <v>70.959998999999996</v>
      </c>
      <c r="C2526" s="39">
        <f>IF(ISBLANK(B2527), "", GSPC[[#This Row],[Adj Close]]/B2527-1)</f>
        <v>-2.2724169911525038E-2</v>
      </c>
    </row>
    <row r="2527" spans="1:3" x14ac:dyDescent="0.25">
      <c r="A2527" s="40">
        <v>27400</v>
      </c>
      <c r="B2527" s="42">
        <v>72.610000999999997</v>
      </c>
      <c r="C2527" s="39">
        <f>IF(ISBLANK(B2528), "", GSPC[[#This Row],[Adj Close]]/B2528-1)</f>
        <v>2.6870344037199123E-2</v>
      </c>
    </row>
    <row r="2528" spans="1:3" x14ac:dyDescent="0.25">
      <c r="A2528" s="40">
        <v>27393</v>
      </c>
      <c r="B2528" s="42">
        <v>70.709998999999996</v>
      </c>
      <c r="C2528" s="39">
        <f>IF(ISBLANK(B2529), "", GSPC[[#This Row],[Adj Close]]/B2529-1)</f>
        <v>5.3172476216450271E-2</v>
      </c>
    </row>
    <row r="2529" spans="1:3" x14ac:dyDescent="0.25">
      <c r="A2529" s="40">
        <v>27386</v>
      </c>
      <c r="B2529" s="42">
        <v>67.139999000000003</v>
      </c>
      <c r="C2529" s="39">
        <f>IF(ISBLANK(B2530), "", GSPC[[#This Row],[Adj Close]]/B2530-1)</f>
        <v>3.4373783627332788E-3</v>
      </c>
    </row>
    <row r="2530" spans="1:3" x14ac:dyDescent="0.25">
      <c r="A2530" s="40">
        <v>27379</v>
      </c>
      <c r="B2530" s="42">
        <v>66.910004000000001</v>
      </c>
      <c r="C2530" s="39">
        <f>IF(ISBLANK(B2531), "", GSPC[[#This Row],[Adj Close]]/B2531-1)</f>
        <v>-2.3855076785447293E-3</v>
      </c>
    </row>
    <row r="2531" spans="1:3" x14ac:dyDescent="0.25">
      <c r="A2531" s="40">
        <v>27372</v>
      </c>
      <c r="B2531" s="42">
        <v>67.069999999999993</v>
      </c>
      <c r="C2531" s="39">
        <f>IF(ISBLANK(B2532), "", GSPC[[#This Row],[Adj Close]]/B2532-1)</f>
        <v>3.1687400963316348E-2</v>
      </c>
    </row>
    <row r="2532" spans="1:3" x14ac:dyDescent="0.25">
      <c r="A2532" s="40">
        <v>27365</v>
      </c>
      <c r="B2532" s="42">
        <v>65.010002</v>
      </c>
      <c r="C2532" s="39">
        <f>IF(ISBLANK(B2533), "", GSPC[[#This Row],[Adj Close]]/B2533-1)</f>
        <v>-7.0887507919286663E-2</v>
      </c>
    </row>
    <row r="2533" spans="1:3" x14ac:dyDescent="0.25">
      <c r="A2533" s="40">
        <v>27358</v>
      </c>
      <c r="B2533" s="42">
        <v>69.970000999999996</v>
      </c>
      <c r="C2533" s="39">
        <f>IF(ISBLANK(B2534), "", GSPC[[#This Row],[Adj Close]]/B2534-1)</f>
        <v>1.5529738301023555E-2</v>
      </c>
    </row>
    <row r="2534" spans="1:3" x14ac:dyDescent="0.25">
      <c r="A2534" s="40">
        <v>27351</v>
      </c>
      <c r="B2534" s="42">
        <v>68.900002000000001</v>
      </c>
      <c r="C2534" s="39">
        <f>IF(ISBLANK(B2535), "", GSPC[[#This Row],[Adj Close]]/B2535-1)</f>
        <v>-4.1857903387128137E-2</v>
      </c>
    </row>
    <row r="2535" spans="1:3" x14ac:dyDescent="0.25">
      <c r="A2535" s="40">
        <v>27344</v>
      </c>
      <c r="B2535" s="42">
        <v>71.910004000000001</v>
      </c>
      <c r="C2535" s="39">
        <f>IF(ISBLANK(B2536), "", GSPC[[#This Row],[Adj Close]]/B2536-1)</f>
        <v>-4.0048055530740645E-2</v>
      </c>
    </row>
    <row r="2536" spans="1:3" x14ac:dyDescent="0.25">
      <c r="A2536" s="40">
        <v>27337</v>
      </c>
      <c r="B2536" s="42">
        <v>74.910004000000001</v>
      </c>
      <c r="C2536" s="39">
        <f>IF(ISBLANK(B2537), "", GSPC[[#This Row],[Adj Close]]/B2537-1)</f>
        <v>1.3941622114575836E-2</v>
      </c>
    </row>
    <row r="2537" spans="1:3" x14ac:dyDescent="0.25">
      <c r="A2537" s="40">
        <v>27330</v>
      </c>
      <c r="B2537" s="42">
        <v>73.879997000000003</v>
      </c>
      <c r="C2537" s="39">
        <f>IF(ISBLANK(B2538), "", GSPC[[#This Row],[Adj Close]]/B2538-1)</f>
        <v>5.3622273803952902E-2</v>
      </c>
    </row>
    <row r="2538" spans="1:3" x14ac:dyDescent="0.25">
      <c r="A2538" s="40">
        <v>27323</v>
      </c>
      <c r="B2538" s="42">
        <v>70.120002999999997</v>
      </c>
      <c r="C2538" s="39">
        <f>IF(ISBLANK(B2539), "", GSPC[[#This Row],[Adj Close]]/B2539-1)</f>
        <v>-2.9883730352569637E-2</v>
      </c>
    </row>
    <row r="2539" spans="1:3" x14ac:dyDescent="0.25">
      <c r="A2539" s="40">
        <v>27316</v>
      </c>
      <c r="B2539" s="42">
        <v>72.279999000000004</v>
      </c>
      <c r="C2539" s="39">
        <f>IF(ISBLANK(B2540), "", GSPC[[#This Row],[Adj Close]]/B2540-1)</f>
        <v>1.6024740174652052E-2</v>
      </c>
    </row>
    <row r="2540" spans="1:3" x14ac:dyDescent="0.25">
      <c r="A2540" s="40">
        <v>27309</v>
      </c>
      <c r="B2540" s="42">
        <v>71.139999000000003</v>
      </c>
      <c r="C2540" s="39">
        <f>IF(ISBLANK(B2541), "", GSPC[[#This Row],[Adj Close]]/B2541-1)</f>
        <v>0.14116135707410971</v>
      </c>
    </row>
    <row r="2541" spans="1:3" x14ac:dyDescent="0.25">
      <c r="A2541" s="40">
        <v>27302</v>
      </c>
      <c r="B2541" s="42">
        <v>62.34</v>
      </c>
      <c r="C2541" s="39">
        <f>IF(ISBLANK(B2542), "", GSPC[[#This Row],[Adj Close]]/B2542-1)</f>
        <v>-4.0036986755867421E-2</v>
      </c>
    </row>
    <row r="2542" spans="1:3" x14ac:dyDescent="0.25">
      <c r="A2542" s="40">
        <v>27295</v>
      </c>
      <c r="B2542" s="42">
        <v>64.940002000000007</v>
      </c>
      <c r="C2542" s="39">
        <f>IF(ISBLANK(B2543), "", GSPC[[#This Row],[Adj Close]]/B2543-1)</f>
        <v>-7.4137397692292439E-2</v>
      </c>
    </row>
    <row r="2543" spans="1:3" x14ac:dyDescent="0.25">
      <c r="A2543" s="40">
        <v>27288</v>
      </c>
      <c r="B2543" s="42">
        <v>70.139999000000003</v>
      </c>
      <c r="C2543" s="39">
        <f>IF(ISBLANK(B2544), "", GSPC[[#This Row],[Adj Close]]/B2544-1)</f>
        <v>7.5766905326698275E-2</v>
      </c>
    </row>
    <row r="2544" spans="1:3" x14ac:dyDescent="0.25">
      <c r="A2544" s="40">
        <v>27281</v>
      </c>
      <c r="B2544" s="42">
        <v>65.199996999999996</v>
      </c>
      <c r="C2544" s="39">
        <f>IF(ISBLANK(B2545), "", GSPC[[#This Row],[Adj Close]]/B2545-1)</f>
        <v>-8.7090467294608565E-2</v>
      </c>
    </row>
    <row r="2545" spans="1:3" x14ac:dyDescent="0.25">
      <c r="A2545" s="40">
        <v>27274</v>
      </c>
      <c r="B2545" s="42">
        <v>71.419998000000007</v>
      </c>
      <c r="C2545" s="39">
        <f>IF(ISBLANK(B2546), "", GSPC[[#This Row],[Adj Close]]/B2546-1)</f>
        <v>-1.0117865277397997E-2</v>
      </c>
    </row>
    <row r="2546" spans="1:3" x14ac:dyDescent="0.25">
      <c r="A2546" s="40">
        <v>27267</v>
      </c>
      <c r="B2546" s="42">
        <v>72.150002000000001</v>
      </c>
      <c r="C2546" s="39">
        <f>IF(ISBLANK(B2547), "", GSPC[[#This Row],[Adj Close]]/B2547-1)</f>
        <v>8.3857299069574065E-3</v>
      </c>
    </row>
    <row r="2547" spans="1:3" x14ac:dyDescent="0.25">
      <c r="A2547" s="40">
        <v>27260</v>
      </c>
      <c r="B2547" s="42">
        <v>71.550003000000004</v>
      </c>
      <c r="C2547" s="39">
        <f>IF(ISBLANK(B2548), "", GSPC[[#This Row],[Adj Close]]/B2548-1)</f>
        <v>-5.4446876026083668E-2</v>
      </c>
    </row>
    <row r="2548" spans="1:3" x14ac:dyDescent="0.25">
      <c r="A2548" s="40">
        <v>27253</v>
      </c>
      <c r="B2548" s="42">
        <v>75.669998000000007</v>
      </c>
      <c r="C2548" s="39">
        <f>IF(ISBLANK(B2549), "", GSPC[[#This Row],[Adj Close]]/B2549-1)</f>
        <v>-6.4185047437731124E-2</v>
      </c>
    </row>
    <row r="2549" spans="1:3" x14ac:dyDescent="0.25">
      <c r="A2549" s="40">
        <v>27246</v>
      </c>
      <c r="B2549" s="42">
        <v>80.860000999999997</v>
      </c>
      <c r="C2549" s="39">
        <f>IF(ISBLANK(B2550), "", GSPC[[#This Row],[Adj Close]]/B2550-1)</f>
        <v>2.8884147035711738E-2</v>
      </c>
    </row>
    <row r="2550" spans="1:3" x14ac:dyDescent="0.25">
      <c r="A2550" s="40">
        <v>27239</v>
      </c>
      <c r="B2550" s="42">
        <v>78.589995999999999</v>
      </c>
      <c r="C2550" s="39">
        <f>IF(ISBLANK(B2551), "", GSPC[[#This Row],[Adj Close]]/B2551-1)</f>
        <v>-4.6237935770923944E-2</v>
      </c>
    </row>
    <row r="2551" spans="1:3" x14ac:dyDescent="0.25">
      <c r="A2551" s="40">
        <v>27232</v>
      </c>
      <c r="B2551" s="42">
        <v>82.400002000000001</v>
      </c>
      <c r="C2551" s="39">
        <f>IF(ISBLANK(B2552), "", GSPC[[#This Row],[Adj Close]]/B2552-1)</f>
        <v>-1.3646145395664999E-2</v>
      </c>
    </row>
    <row r="2552" spans="1:3" x14ac:dyDescent="0.25">
      <c r="A2552" s="40">
        <v>27225</v>
      </c>
      <c r="B2552" s="42">
        <v>83.540001000000004</v>
      </c>
      <c r="C2552" s="39">
        <f>IF(ISBLANK(B2553), "", GSPC[[#This Row],[Adj Close]]/B2553-1)</f>
        <v>4.6903065618688622E-3</v>
      </c>
    </row>
    <row r="2553" spans="1:3" x14ac:dyDescent="0.25">
      <c r="A2553" s="40">
        <v>27218</v>
      </c>
      <c r="B2553" s="42">
        <v>83.150002000000001</v>
      </c>
      <c r="C2553" s="39">
        <f>IF(ISBLANK(B2554), "", GSPC[[#This Row],[Adj Close]]/B2554-1)</f>
        <v>-6.0961268899771826E-3</v>
      </c>
    </row>
    <row r="2554" spans="1:3" x14ac:dyDescent="0.25">
      <c r="A2554" s="40">
        <v>27211</v>
      </c>
      <c r="B2554" s="42">
        <v>83.660004000000001</v>
      </c>
      <c r="C2554" s="39">
        <f>IF(ISBLANK(B2555), "", GSPC[[#This Row],[Adj Close]]/B2555-1)</f>
        <v>-2.7209255813953503E-2</v>
      </c>
    </row>
    <row r="2555" spans="1:3" x14ac:dyDescent="0.25">
      <c r="A2555" s="40">
        <v>27204</v>
      </c>
      <c r="B2555" s="42">
        <v>86</v>
      </c>
      <c r="C2555" s="39">
        <f>IF(ISBLANK(B2556), "", GSPC[[#This Row],[Adj Close]]/B2556-1)</f>
        <v>-1.6693334286454697E-2</v>
      </c>
    </row>
    <row r="2556" spans="1:3" x14ac:dyDescent="0.25">
      <c r="A2556" s="40">
        <v>27197</v>
      </c>
      <c r="B2556" s="42">
        <v>87.459998999999996</v>
      </c>
      <c r="C2556" s="39">
        <f>IF(ISBLANK(B2557), "", GSPC[[#This Row],[Adj Close]]/B2557-1)</f>
        <v>-4.2059188103203082E-2</v>
      </c>
    </row>
    <row r="2557" spans="1:3" x14ac:dyDescent="0.25">
      <c r="A2557" s="40">
        <v>27190</v>
      </c>
      <c r="B2557" s="42">
        <v>91.300003000000004</v>
      </c>
      <c r="C2557" s="39">
        <f>IF(ISBLANK(B2558), "", GSPC[[#This Row],[Adj Close]]/B2558-1)</f>
        <v>-1.3506212420111963E-2</v>
      </c>
    </row>
    <row r="2558" spans="1:3" x14ac:dyDescent="0.25">
      <c r="A2558" s="40">
        <v>27183</v>
      </c>
      <c r="B2558" s="42">
        <v>92.550003000000004</v>
      </c>
      <c r="C2558" s="39">
        <f>IF(ISBLANK(B2559), "", GSPC[[#This Row],[Adj Close]]/B2559-1)</f>
        <v>6.0380431489235109E-2</v>
      </c>
    </row>
    <row r="2559" spans="1:3" x14ac:dyDescent="0.25">
      <c r="A2559" s="40">
        <v>27176</v>
      </c>
      <c r="B2559" s="42">
        <v>87.279999000000004</v>
      </c>
      <c r="C2559" s="39">
        <f>IF(ISBLANK(B2560), "", GSPC[[#This Row],[Adj Close]]/B2560-1)</f>
        <v>-1.4676032633189506E-2</v>
      </c>
    </row>
    <row r="2560" spans="1:3" x14ac:dyDescent="0.25">
      <c r="A2560" s="40">
        <v>27169</v>
      </c>
      <c r="B2560" s="42">
        <v>88.580001999999993</v>
      </c>
      <c r="C2560" s="39">
        <f>IF(ISBLANK(B2561), "", GSPC[[#This Row],[Adj Close]]/B2561-1)</f>
        <v>4.1945698242213947E-3</v>
      </c>
    </row>
    <row r="2561" spans="1:3" x14ac:dyDescent="0.25">
      <c r="A2561" s="40">
        <v>27162</v>
      </c>
      <c r="B2561" s="42">
        <v>88.209998999999996</v>
      </c>
      <c r="C2561" s="39">
        <f>IF(ISBLANK(B2562), "", GSPC[[#This Row],[Adj Close]]/B2562-1)</f>
        <v>-3.5640122054880097E-2</v>
      </c>
    </row>
    <row r="2562" spans="1:3" x14ac:dyDescent="0.25">
      <c r="A2562" s="40">
        <v>27155</v>
      </c>
      <c r="B2562" s="42">
        <v>91.470000999999996</v>
      </c>
      <c r="C2562" s="39">
        <f>IF(ISBLANK(B2563), "", GSPC[[#This Row],[Adj Close]]/B2563-1)</f>
        <v>1.971738394438205E-3</v>
      </c>
    </row>
    <row r="2563" spans="1:3" x14ac:dyDescent="0.25">
      <c r="A2563" s="40">
        <v>27148</v>
      </c>
      <c r="B2563" s="42">
        <v>91.290001000000004</v>
      </c>
      <c r="C2563" s="39">
        <f>IF(ISBLANK(B2564), "", GSPC[[#This Row],[Adj Close]]/B2564-1)</f>
        <v>1.2308726990463592E-2</v>
      </c>
    </row>
    <row r="2564" spans="1:3" x14ac:dyDescent="0.25">
      <c r="A2564" s="40">
        <v>27141</v>
      </c>
      <c r="B2564" s="42">
        <v>90.18</v>
      </c>
      <c r="C2564" s="39">
        <f>IF(ISBLANK(B2565), "", GSPC[[#This Row],[Adj Close]]/B2565-1)</f>
        <v>-3.8079999999999892E-2</v>
      </c>
    </row>
    <row r="2565" spans="1:3" x14ac:dyDescent="0.25">
      <c r="A2565" s="40">
        <v>27134</v>
      </c>
      <c r="B2565" s="42">
        <v>93.75</v>
      </c>
      <c r="C2565" s="39">
        <f>IF(ISBLANK(B2566), "", GSPC[[#This Row],[Adj Close]]/B2566-1)</f>
        <v>1.7694278624806437E-2</v>
      </c>
    </row>
    <row r="2566" spans="1:3" x14ac:dyDescent="0.25">
      <c r="A2566" s="40">
        <v>27127</v>
      </c>
      <c r="B2566" s="42">
        <v>92.120002999999997</v>
      </c>
      <c r="C2566" s="39">
        <f>IF(ISBLANK(B2567), "", GSPC[[#This Row],[Adj Close]]/B2567-1)</f>
        <v>-9.5688526057660095E-3</v>
      </c>
    </row>
    <row r="2567" spans="1:3" x14ac:dyDescent="0.25">
      <c r="A2567" s="40">
        <v>27120</v>
      </c>
      <c r="B2567" s="42">
        <v>93.010002</v>
      </c>
      <c r="C2567" s="39">
        <f>IF(ISBLANK(B2568), "", GSPC[[#This Row],[Adj Close]]/B2568-1)</f>
        <v>-1.0321355278100963E-2</v>
      </c>
    </row>
    <row r="2568" spans="1:3" x14ac:dyDescent="0.25">
      <c r="A2568" s="40">
        <v>27113</v>
      </c>
      <c r="B2568" s="42">
        <v>93.980002999999996</v>
      </c>
      <c r="C2568" s="39">
        <f>IF(ISBLANK(B2569), "", GSPC[[#This Row],[Adj Close]]/B2569-1)</f>
        <v>-3.3823317584763646E-2</v>
      </c>
    </row>
    <row r="2569" spans="1:3" x14ac:dyDescent="0.25">
      <c r="A2569" s="40">
        <v>27106</v>
      </c>
      <c r="B2569" s="42">
        <v>97.269997000000004</v>
      </c>
      <c r="C2569" s="39">
        <f>IF(ISBLANK(B2570), "", GSPC[[#This Row],[Adj Close]]/B2570-1)</f>
        <v>-2.0245789889663524E-2</v>
      </c>
    </row>
    <row r="2570" spans="1:3" x14ac:dyDescent="0.25">
      <c r="A2570" s="40">
        <v>27099</v>
      </c>
      <c r="B2570" s="42">
        <v>99.279999000000004</v>
      </c>
      <c r="C2570" s="39">
        <f>IF(ISBLANK(B2571), "", GSPC[[#This Row],[Adj Close]]/B2571-1)</f>
        <v>1.5340560598696706E-2</v>
      </c>
    </row>
    <row r="2571" spans="1:3" x14ac:dyDescent="0.25">
      <c r="A2571" s="40">
        <v>27092</v>
      </c>
      <c r="B2571" s="42">
        <v>97.779999000000004</v>
      </c>
      <c r="C2571" s="39">
        <f>IF(ISBLANK(B2572), "", GSPC[[#This Row],[Adj Close]]/B2572-1)</f>
        <v>2.355281088195138E-2</v>
      </c>
    </row>
    <row r="2572" spans="1:3" x14ac:dyDescent="0.25">
      <c r="A2572" s="40">
        <v>27085</v>
      </c>
      <c r="B2572" s="42">
        <v>95.529999000000004</v>
      </c>
      <c r="C2572" s="39">
        <f>IF(ISBLANK(B2573), "", GSPC[[#This Row],[Adj Close]]/B2573-1)</f>
        <v>1.467659099147367E-3</v>
      </c>
    </row>
    <row r="2573" spans="1:3" x14ac:dyDescent="0.25">
      <c r="A2573" s="40">
        <v>27078</v>
      </c>
      <c r="B2573" s="42">
        <v>95.389999000000003</v>
      </c>
      <c r="C2573" s="39">
        <f>IF(ISBLANK(B2574), "", GSPC[[#This Row],[Adj Close]]/B2574-1)</f>
        <v>3.3813830079565399E-2</v>
      </c>
    </row>
    <row r="2574" spans="1:3" x14ac:dyDescent="0.25">
      <c r="A2574" s="40">
        <v>27071</v>
      </c>
      <c r="B2574" s="42">
        <v>92.269997000000004</v>
      </c>
      <c r="C2574" s="39">
        <f>IF(ISBLANK(B2575), "", GSPC[[#This Row],[Adj Close]]/B2575-1)</f>
        <v>-6.4989709412099916E-4</v>
      </c>
    </row>
    <row r="2575" spans="1:3" x14ac:dyDescent="0.25">
      <c r="A2575" s="40">
        <v>27064</v>
      </c>
      <c r="B2575" s="42">
        <v>92.330001999999993</v>
      </c>
      <c r="C2575" s="39">
        <f>IF(ISBLANK(B2576), "", GSPC[[#This Row],[Adj Close]]/B2576-1)</f>
        <v>-3.136800251783467E-2</v>
      </c>
    </row>
    <row r="2576" spans="1:3" x14ac:dyDescent="0.25">
      <c r="A2576" s="40">
        <v>27057</v>
      </c>
      <c r="B2576" s="42">
        <v>95.32</v>
      </c>
      <c r="C2576" s="39">
        <f>IF(ISBLANK(B2577), "", GSPC[[#This Row],[Adj Close]]/B2577-1)</f>
        <v>-1.3556835772229325E-2</v>
      </c>
    </row>
    <row r="2577" spans="1:3" x14ac:dyDescent="0.25">
      <c r="A2577" s="40">
        <v>27050</v>
      </c>
      <c r="B2577" s="42">
        <v>96.629997000000003</v>
      </c>
      <c r="C2577" s="39">
        <f>IF(ISBLANK(B2578), "", GSPC[[#This Row],[Adj Close]]/B2578-1)</f>
        <v>1.119714339048028E-2</v>
      </c>
    </row>
    <row r="2578" spans="1:3" x14ac:dyDescent="0.25">
      <c r="A2578" s="40">
        <v>27043</v>
      </c>
      <c r="B2578" s="42">
        <v>95.559997999999993</v>
      </c>
      <c r="C2578" s="39">
        <f>IF(ISBLANK(B2579), "", GSPC[[#This Row],[Adj Close]]/B2579-1)</f>
        <v>2.028607643450453E-2</v>
      </c>
    </row>
    <row r="2579" spans="1:3" x14ac:dyDescent="0.25">
      <c r="A2579" s="40">
        <v>27036</v>
      </c>
      <c r="B2579" s="42">
        <v>93.660004000000001</v>
      </c>
      <c r="C2579" s="39">
        <f>IF(ISBLANK(B2580), "", GSPC[[#This Row],[Adj Close]]/B2580-1)</f>
        <v>-5.2982789626232818E-2</v>
      </c>
    </row>
    <row r="2580" spans="1:3" x14ac:dyDescent="0.25">
      <c r="A2580" s="40">
        <v>27029</v>
      </c>
      <c r="B2580" s="42">
        <v>98.900002000000001</v>
      </c>
      <c r="C2580" s="39">
        <f>IF(ISBLANK(B2581), "", GSPC[[#This Row],[Adj Close]]/B2581-1)</f>
        <v>1.3943007853772782E-2</v>
      </c>
    </row>
    <row r="2581" spans="1:3" x14ac:dyDescent="0.25">
      <c r="A2581" s="40">
        <v>27022</v>
      </c>
      <c r="B2581" s="42">
        <v>97.540001000000004</v>
      </c>
      <c r="C2581" s="39">
        <f>IF(ISBLANK(B2582), "", GSPC[[#This Row],[Adj Close]]/B2582-1)</f>
        <v>4.2762454107735159E-2</v>
      </c>
    </row>
    <row r="2582" spans="1:3" x14ac:dyDescent="0.25">
      <c r="A2582" s="40">
        <v>27015</v>
      </c>
      <c r="B2582" s="42">
        <v>93.540001000000004</v>
      </c>
      <c r="C2582" s="39">
        <f>IF(ISBLANK(B2583), "", GSPC[[#This Row],[Adj Close]]/B2583-1)</f>
        <v>2.6798155999590012E-3</v>
      </c>
    </row>
    <row r="2583" spans="1:3" x14ac:dyDescent="0.25">
      <c r="A2583" s="40">
        <v>27008</v>
      </c>
      <c r="B2583" s="42">
        <v>93.290001000000004</v>
      </c>
      <c r="C2583" s="39">
        <f>IF(ISBLANK(B2584), "", GSPC[[#This Row],[Adj Close]]/B2584-1)</f>
        <v>-3.3364427865207102E-2</v>
      </c>
    </row>
    <row r="2584" spans="1:3" x14ac:dyDescent="0.25">
      <c r="A2584" s="40">
        <v>27001</v>
      </c>
      <c r="B2584" s="42">
        <v>96.510002</v>
      </c>
      <c r="C2584" s="39">
        <f>IF(ISBLANK(B2585), "", GSPC[[#This Row],[Adj Close]]/B2585-1)</f>
        <v>5.7315861372613242E-3</v>
      </c>
    </row>
    <row r="2585" spans="1:3" x14ac:dyDescent="0.25">
      <c r="A2585" s="40">
        <v>26994</v>
      </c>
      <c r="B2585" s="42">
        <v>95.959998999999996</v>
      </c>
      <c r="C2585" s="39">
        <f>IF(ISBLANK(B2586), "", GSPC[[#This Row],[Adj Close]]/B2586-1)</f>
        <v>-3.4996006938938007E-2</v>
      </c>
    </row>
    <row r="2586" spans="1:3" x14ac:dyDescent="0.25">
      <c r="A2586" s="40">
        <v>26987</v>
      </c>
      <c r="B2586" s="42">
        <v>99.440002000000007</v>
      </c>
      <c r="C2586" s="39">
        <f>IF(ISBLANK(B2587), "", GSPC[[#This Row],[Adj Close]]/B2587-1)</f>
        <v>-4.2741578053761331E-2</v>
      </c>
    </row>
    <row r="2587" spans="1:3" x14ac:dyDescent="0.25">
      <c r="A2587" s="40">
        <v>26980</v>
      </c>
      <c r="B2587" s="42">
        <v>103.879997</v>
      </c>
      <c r="C2587" s="39">
        <f>IF(ISBLANK(B2588), "", GSPC[[#This Row],[Adj Close]]/B2588-1)</f>
        <v>-1.3485336747806165E-2</v>
      </c>
    </row>
    <row r="2588" spans="1:3" x14ac:dyDescent="0.25">
      <c r="A2588" s="40">
        <v>26973</v>
      </c>
      <c r="B2588" s="42">
        <v>105.300003</v>
      </c>
      <c r="C2588" s="39">
        <f>IF(ISBLANK(B2589), "", GSPC[[#This Row],[Adj Close]]/B2589-1)</f>
        <v>-1.6531213224992847E-2</v>
      </c>
    </row>
    <row r="2589" spans="1:3" x14ac:dyDescent="0.25">
      <c r="A2589" s="40">
        <v>26966</v>
      </c>
      <c r="B2589" s="42">
        <v>107.07</v>
      </c>
      <c r="C2589" s="39">
        <f>IF(ISBLANK(B2590), "", GSPC[[#This Row],[Adj Close]]/B2590-1)</f>
        <v>-3.8696328928793267E-2</v>
      </c>
    </row>
    <row r="2590" spans="1:3" x14ac:dyDescent="0.25">
      <c r="A2590" s="40">
        <v>26959</v>
      </c>
      <c r="B2590" s="42">
        <v>111.379997</v>
      </c>
      <c r="C2590" s="39">
        <f>IF(ISBLANK(B2591), "", GSPC[[#This Row],[Adj Close]]/B2591-1)</f>
        <v>1.0524369347447271E-2</v>
      </c>
    </row>
    <row r="2591" spans="1:3" x14ac:dyDescent="0.25">
      <c r="A2591" s="40">
        <v>26952</v>
      </c>
      <c r="B2591" s="42">
        <v>110.220001</v>
      </c>
      <c r="C2591" s="39">
        <f>IF(ISBLANK(B2592), "", GSPC[[#This Row],[Adj Close]]/B2592-1)</f>
        <v>-1.0947603895412827E-2</v>
      </c>
    </row>
    <row r="2592" spans="1:3" x14ac:dyDescent="0.25">
      <c r="A2592" s="40">
        <v>26945</v>
      </c>
      <c r="B2592" s="42">
        <v>111.44000200000001</v>
      </c>
      <c r="C2592" s="39">
        <f>IF(ISBLANK(B2593), "", GSPC[[#This Row],[Adj Close]]/B2593-1)</f>
        <v>1.4474319790156009E-2</v>
      </c>
    </row>
    <row r="2593" spans="1:3" x14ac:dyDescent="0.25">
      <c r="A2593" s="40">
        <v>26938</v>
      </c>
      <c r="B2593" s="42">
        <v>109.849998</v>
      </c>
      <c r="C2593" s="39">
        <f>IF(ISBLANK(B2594), "", GSPC[[#This Row],[Adj Close]]/B2594-1)</f>
        <v>1.30959881951489E-2</v>
      </c>
    </row>
    <row r="2594" spans="1:3" x14ac:dyDescent="0.25">
      <c r="A2594" s="40">
        <v>26931</v>
      </c>
      <c r="B2594" s="42">
        <v>108.43</v>
      </c>
      <c r="C2594" s="39">
        <f>IF(ISBLANK(B2595), "", GSPC[[#This Row],[Adj Close]]/B2595-1)</f>
        <v>1.147390890318789E-2</v>
      </c>
    </row>
    <row r="2595" spans="1:3" x14ac:dyDescent="0.25">
      <c r="A2595" s="40">
        <v>26924</v>
      </c>
      <c r="B2595" s="42">
        <v>107.199997</v>
      </c>
      <c r="C2595" s="39">
        <f>IF(ISBLANK(B2596), "", GSPC[[#This Row],[Adj Close]]/B2596-1)</f>
        <v>2.6426608073025326E-2</v>
      </c>
    </row>
    <row r="2596" spans="1:3" x14ac:dyDescent="0.25">
      <c r="A2596" s="40">
        <v>26917</v>
      </c>
      <c r="B2596" s="42">
        <v>104.44000200000001</v>
      </c>
      <c r="C2596" s="39">
        <f>IF(ISBLANK(B2597), "", GSPC[[#This Row],[Adj Close]]/B2597-1)</f>
        <v>-3.0546009344291081E-3</v>
      </c>
    </row>
    <row r="2597" spans="1:3" x14ac:dyDescent="0.25">
      <c r="A2597" s="40">
        <v>26910</v>
      </c>
      <c r="B2597" s="42">
        <v>104.760002</v>
      </c>
      <c r="C2597" s="39">
        <f>IF(ISBLANK(B2598), "", GSPC[[#This Row],[Adj Close]]/B2598-1)</f>
        <v>4.8921055155874971E-3</v>
      </c>
    </row>
    <row r="2598" spans="1:3" x14ac:dyDescent="0.25">
      <c r="A2598" s="40">
        <v>26903</v>
      </c>
      <c r="B2598" s="42">
        <v>104.25</v>
      </c>
      <c r="C2598" s="39">
        <f>IF(ISBLANK(B2599), "", GSPC[[#This Row],[Adj Close]]/B2599-1)</f>
        <v>2.5880701853551402E-2</v>
      </c>
    </row>
    <row r="2599" spans="1:3" x14ac:dyDescent="0.25">
      <c r="A2599" s="40">
        <v>26896</v>
      </c>
      <c r="B2599" s="42">
        <v>101.620003</v>
      </c>
      <c r="C2599" s="39">
        <f>IF(ISBLANK(B2600), "", GSPC[[#This Row],[Adj Close]]/B2600-1)</f>
        <v>-6.7441600380052646E-3</v>
      </c>
    </row>
    <row r="2600" spans="1:3" x14ac:dyDescent="0.25">
      <c r="A2600" s="40">
        <v>26889</v>
      </c>
      <c r="B2600" s="42">
        <v>102.30999799999999</v>
      </c>
      <c r="C2600" s="39">
        <f>IF(ISBLANK(B2601), "", GSPC[[#This Row],[Adj Close]]/B2601-1)</f>
        <v>-2.3479994945499572E-2</v>
      </c>
    </row>
    <row r="2601" spans="1:3" x14ac:dyDescent="0.25">
      <c r="A2601" s="40">
        <v>26882</v>
      </c>
      <c r="B2601" s="42">
        <v>104.769997</v>
      </c>
      <c r="C2601" s="39">
        <f>IF(ISBLANK(B2602), "", GSPC[[#This Row],[Adj Close]]/B2602-1)</f>
        <v>-1.6151761032054845E-2</v>
      </c>
    </row>
    <row r="2602" spans="1:3" x14ac:dyDescent="0.25">
      <c r="A2602" s="40">
        <v>26875</v>
      </c>
      <c r="B2602" s="42">
        <v>106.489998</v>
      </c>
      <c r="C2602" s="39">
        <f>IF(ISBLANK(B2603), "", GSPC[[#This Row],[Adj Close]]/B2603-1)</f>
        <v>-2.8287235269175426E-2</v>
      </c>
    </row>
    <row r="2603" spans="1:3" x14ac:dyDescent="0.25">
      <c r="A2603" s="40">
        <v>26868</v>
      </c>
      <c r="B2603" s="42">
        <v>109.589996</v>
      </c>
      <c r="C2603" s="39">
        <f>IF(ISBLANK(B2604), "", GSPC[[#This Row],[Adj Close]]/B2604-1)</f>
        <v>2.2867248673392293E-2</v>
      </c>
    </row>
    <row r="2604" spans="1:3" x14ac:dyDescent="0.25">
      <c r="A2604" s="40">
        <v>26861</v>
      </c>
      <c r="B2604" s="42">
        <v>107.139999</v>
      </c>
      <c r="C2604" s="39">
        <f>IF(ISBLANK(B2605), "", GSPC[[#This Row],[Adj Close]]/B2605-1)</f>
        <v>2.9301595899763555E-2</v>
      </c>
    </row>
    <row r="2605" spans="1:3" x14ac:dyDescent="0.25">
      <c r="A2605" s="40">
        <v>26854</v>
      </c>
      <c r="B2605" s="42">
        <v>104.089996</v>
      </c>
      <c r="C2605" s="39">
        <f>IF(ISBLANK(B2606), "", GSPC[[#This Row],[Adj Close]]/B2606-1)</f>
        <v>2.7744836371888182E-2</v>
      </c>
    </row>
    <row r="2606" spans="1:3" x14ac:dyDescent="0.25">
      <c r="A2606" s="40">
        <v>26847</v>
      </c>
      <c r="B2606" s="42">
        <v>101.279999</v>
      </c>
      <c r="C2606" s="39">
        <f>IF(ISBLANK(B2607), "", GSPC[[#This Row],[Adj Close]]/B2607-1)</f>
        <v>-2.8582418404327292E-2</v>
      </c>
    </row>
    <row r="2607" spans="1:3" x14ac:dyDescent="0.25">
      <c r="A2607" s="40">
        <v>26840</v>
      </c>
      <c r="B2607" s="42">
        <v>104.260002</v>
      </c>
      <c r="C2607" s="39">
        <f>IF(ISBLANK(B2608), "", GSPC[[#This Row],[Adj Close]]/B2608-1)</f>
        <v>5.4002412362654795E-3</v>
      </c>
    </row>
    <row r="2608" spans="1:3" x14ac:dyDescent="0.25">
      <c r="A2608" s="40">
        <v>26833</v>
      </c>
      <c r="B2608" s="42">
        <v>103.699997</v>
      </c>
      <c r="C2608" s="39">
        <f>IF(ISBLANK(B2609), "", GSPC[[#This Row],[Adj Close]]/B2609-1)</f>
        <v>-1.3320656771087735E-2</v>
      </c>
    </row>
    <row r="2609" spans="1:3" x14ac:dyDescent="0.25">
      <c r="A2609" s="40">
        <v>26826</v>
      </c>
      <c r="B2609" s="42">
        <v>105.099998</v>
      </c>
      <c r="C2609" s="39">
        <f>IF(ISBLANK(B2610), "", GSPC[[#This Row],[Adj Close]]/B2610-1)</f>
        <v>-1.8032336896499523E-2</v>
      </c>
    </row>
    <row r="2610" spans="1:3" x14ac:dyDescent="0.25">
      <c r="A2610" s="40">
        <v>26819</v>
      </c>
      <c r="B2610" s="42">
        <v>107.029999</v>
      </c>
      <c r="C2610" s="39">
        <f>IF(ISBLANK(B2611), "", GSPC[[#This Row],[Adj Close]]/B2611-1)</f>
        <v>2.9827759068603799E-2</v>
      </c>
    </row>
    <row r="2611" spans="1:3" x14ac:dyDescent="0.25">
      <c r="A2611" s="40">
        <v>26812</v>
      </c>
      <c r="B2611" s="42">
        <v>103.93</v>
      </c>
      <c r="C2611" s="39">
        <f>IF(ISBLANK(B2612), "", GSPC[[#This Row],[Adj Close]]/B2612-1)</f>
        <v>-3.7150286508240038E-2</v>
      </c>
    </row>
    <row r="2612" spans="1:3" x14ac:dyDescent="0.25">
      <c r="A2612" s="40">
        <v>26805</v>
      </c>
      <c r="B2612" s="42">
        <v>107.94000200000001</v>
      </c>
      <c r="C2612" s="39">
        <f>IF(ISBLANK(B2613), "", GSPC[[#This Row],[Adj Close]]/B2613-1)</f>
        <v>3.9283660318855773E-2</v>
      </c>
    </row>
    <row r="2613" spans="1:3" x14ac:dyDescent="0.25">
      <c r="A2613" s="40">
        <v>26798</v>
      </c>
      <c r="B2613" s="42">
        <v>103.860001</v>
      </c>
      <c r="C2613" s="39">
        <f>IF(ISBLANK(B2614), "", GSPC[[#This Row],[Adj Close]]/B2614-1)</f>
        <v>-3.9844661918178148E-2</v>
      </c>
    </row>
    <row r="2614" spans="1:3" x14ac:dyDescent="0.25">
      <c r="A2614" s="40">
        <v>26791</v>
      </c>
      <c r="B2614" s="42">
        <v>108.16999800000001</v>
      </c>
      <c r="C2614" s="39">
        <f>IF(ISBLANK(B2615), "", GSPC[[#This Row],[Adj Close]]/B2615-1)</f>
        <v>-2.5495513513513424E-2</v>
      </c>
    </row>
    <row r="2615" spans="1:3" x14ac:dyDescent="0.25">
      <c r="A2615" s="40">
        <v>26784</v>
      </c>
      <c r="B2615" s="42">
        <v>111</v>
      </c>
      <c r="C2615" s="39">
        <f>IF(ISBLANK(B2616), "", GSPC[[#This Row],[Adj Close]]/B2616-1)</f>
        <v>3.5158042474362272E-2</v>
      </c>
    </row>
    <row r="2616" spans="1:3" x14ac:dyDescent="0.25">
      <c r="A2616" s="40">
        <v>26777</v>
      </c>
      <c r="B2616" s="42">
        <v>107.230003</v>
      </c>
      <c r="C2616" s="39">
        <f>IF(ISBLANK(B2617), "", GSPC[[#This Row],[Adj Close]]/B2617-1)</f>
        <v>-4.404025218936003E-2</v>
      </c>
    </row>
    <row r="2617" spans="1:3" x14ac:dyDescent="0.25">
      <c r="A2617" s="40">
        <v>26770</v>
      </c>
      <c r="B2617" s="42">
        <v>112.16999800000001</v>
      </c>
      <c r="C2617" s="39">
        <f>IF(ISBLANK(B2618), "", GSPC[[#This Row],[Adj Close]]/B2618-1)</f>
        <v>8.0296215555031303E-4</v>
      </c>
    </row>
    <row r="2618" spans="1:3" x14ac:dyDescent="0.25">
      <c r="A2618" s="40">
        <v>26763</v>
      </c>
      <c r="B2618" s="42">
        <v>112.08000199999999</v>
      </c>
      <c r="C2618" s="39">
        <f>IF(ISBLANK(B2619), "", GSPC[[#This Row],[Adj Close]]/B2619-1)</f>
        <v>2.5622282445298961E-2</v>
      </c>
    </row>
    <row r="2619" spans="1:3" x14ac:dyDescent="0.25">
      <c r="A2619" s="40">
        <v>26756</v>
      </c>
      <c r="B2619" s="42">
        <v>109.279999</v>
      </c>
      <c r="C2619" s="39">
        <f>IF(ISBLANK(B2620), "", GSPC[[#This Row],[Adj Close]]/B2620-1)</f>
        <v>-2.0086065820105747E-2</v>
      </c>
    </row>
    <row r="2620" spans="1:3" x14ac:dyDescent="0.25">
      <c r="A2620" s="40">
        <v>26749</v>
      </c>
      <c r="B2620" s="42">
        <v>111.519997</v>
      </c>
      <c r="C2620" s="39">
        <f>IF(ISBLANK(B2621), "", GSPC[[#This Row],[Adj Close]]/B2621-1)</f>
        <v>2.4246877964186675E-2</v>
      </c>
    </row>
    <row r="2621" spans="1:3" x14ac:dyDescent="0.25">
      <c r="A2621" s="40">
        <v>26742</v>
      </c>
      <c r="B2621" s="42">
        <v>108.879997</v>
      </c>
      <c r="C2621" s="39">
        <f>IF(ISBLANK(B2622), "", GSPC[[#This Row],[Adj Close]]/B2622-1)</f>
        <v>-4.104283916643614E-2</v>
      </c>
    </row>
    <row r="2622" spans="1:3" x14ac:dyDescent="0.25">
      <c r="A2622" s="40">
        <v>26735</v>
      </c>
      <c r="B2622" s="42">
        <v>113.540001</v>
      </c>
      <c r="C2622" s="39">
        <f>IF(ISBLANK(B2623), "", GSPC[[#This Row],[Adj Close]]/B2623-1)</f>
        <v>-2.1970295966514675E-3</v>
      </c>
    </row>
    <row r="2623" spans="1:3" x14ac:dyDescent="0.25">
      <c r="A2623" s="40">
        <v>26728</v>
      </c>
      <c r="B2623" s="42">
        <v>113.790001</v>
      </c>
      <c r="C2623" s="39">
        <f>IF(ISBLANK(B2624), "", GSPC[[#This Row],[Adj Close]]/B2624-1)</f>
        <v>1.3448539485647837E-2</v>
      </c>
    </row>
    <row r="2624" spans="1:3" x14ac:dyDescent="0.25">
      <c r="A2624" s="40">
        <v>26721</v>
      </c>
      <c r="B2624" s="42">
        <v>112.279999</v>
      </c>
      <c r="C2624" s="39">
        <f>IF(ISBLANK(B2625), "", GSPC[[#This Row],[Adj Close]]/B2625-1)</f>
        <v>-7.7766434154596942E-3</v>
      </c>
    </row>
    <row r="2625" spans="1:3" x14ac:dyDescent="0.25">
      <c r="A2625" s="40">
        <v>26714</v>
      </c>
      <c r="B2625" s="42">
        <v>113.160004</v>
      </c>
      <c r="C2625" s="39">
        <f>IF(ISBLANK(B2626), "", GSPC[[#This Row],[Adj Close]]/B2626-1)</f>
        <v>-1.5828830688063178E-2</v>
      </c>
    </row>
    <row r="2626" spans="1:3" x14ac:dyDescent="0.25">
      <c r="A2626" s="40">
        <v>26707</v>
      </c>
      <c r="B2626" s="42">
        <v>114.980003</v>
      </c>
      <c r="C2626" s="39">
        <f>IF(ISBLANK(B2627), "", GSPC[[#This Row],[Adj Close]]/B2627-1)</f>
        <v>2.6160010463898153E-3</v>
      </c>
    </row>
    <row r="2627" spans="1:3" x14ac:dyDescent="0.25">
      <c r="A2627" s="40">
        <v>26700</v>
      </c>
      <c r="B2627" s="42">
        <v>114.68</v>
      </c>
      <c r="C2627" s="39">
        <f>IF(ISBLANK(B2628), "", GSPC[[#This Row],[Adj Close]]/B2628-1)</f>
        <v>2.8858942349960781E-3</v>
      </c>
    </row>
    <row r="2628" spans="1:3" x14ac:dyDescent="0.25">
      <c r="A2628" s="40">
        <v>26693</v>
      </c>
      <c r="B2628" s="42">
        <v>114.349998</v>
      </c>
      <c r="C2628" s="39">
        <f>IF(ISBLANK(B2629), "", GSPC[[#This Row],[Adj Close]]/B2629-1)</f>
        <v>-1.8033482645774535E-2</v>
      </c>
    </row>
    <row r="2629" spans="1:3" x14ac:dyDescent="0.25">
      <c r="A2629" s="40">
        <v>26686</v>
      </c>
      <c r="B2629" s="42">
        <v>116.449997</v>
      </c>
      <c r="C2629" s="39">
        <f>IF(ISBLANK(B2630), "", GSPC[[#This Row],[Adj Close]]/B2630-1)</f>
        <v>-1.9616113989022743E-2</v>
      </c>
    </row>
    <row r="2630" spans="1:3" x14ac:dyDescent="0.25">
      <c r="A2630" s="40">
        <v>26679</v>
      </c>
      <c r="B2630" s="42">
        <v>118.779999</v>
      </c>
      <c r="C2630" s="39">
        <f>IF(ISBLANK(B2631), "", GSPC[[#This Row],[Adj Close]]/B2631-1)</f>
        <v>-4.3587928493178385E-3</v>
      </c>
    </row>
    <row r="2631" spans="1:3" x14ac:dyDescent="0.25">
      <c r="A2631" s="40">
        <v>26672</v>
      </c>
      <c r="B2631" s="42">
        <v>119.300003</v>
      </c>
      <c r="C2631" s="39">
        <f>IF(ISBLANK(B2632), "", GSPC[[#This Row],[Adj Close]]/B2632-1)</f>
        <v>-4.7551512950241293E-3</v>
      </c>
    </row>
    <row r="2632" spans="1:3" x14ac:dyDescent="0.25">
      <c r="A2632" s="40">
        <v>26665</v>
      </c>
      <c r="B2632" s="42">
        <v>119.870003</v>
      </c>
      <c r="C2632" s="39">
        <f>IF(ISBLANK(B2633), "", GSPC[[#This Row],[Adj Close]]/B2633-1)</f>
        <v>1.5417195711549425E-2</v>
      </c>
    </row>
    <row r="2633" spans="1:3" x14ac:dyDescent="0.25">
      <c r="A2633" s="40">
        <v>26658</v>
      </c>
      <c r="B2633" s="42">
        <v>118.050003</v>
      </c>
      <c r="C2633" s="39">
        <f>IF(ISBLANK(B2634), "", GSPC[[#This Row],[Adj Close]]/B2634-1)</f>
        <v>1.9166027468427549E-2</v>
      </c>
    </row>
    <row r="2634" spans="1:3" x14ac:dyDescent="0.25">
      <c r="A2634" s="40">
        <v>26651</v>
      </c>
      <c r="B2634" s="42">
        <v>115.83000199999999</v>
      </c>
      <c r="C2634" s="39">
        <f>IF(ISBLANK(B2635), "", GSPC[[#This Row],[Adj Close]]/B2635-1)</f>
        <v>-2.0547944857974954E-2</v>
      </c>
    </row>
    <row r="2635" spans="1:3" x14ac:dyDescent="0.25">
      <c r="A2635" s="40">
        <v>26644</v>
      </c>
      <c r="B2635" s="42">
        <v>118.260002</v>
      </c>
      <c r="C2635" s="39">
        <f>IF(ISBLANK(B2636), "", GSPC[[#This Row],[Adj Close]]/B2636-1)</f>
        <v>-5.0479471222618644E-3</v>
      </c>
    </row>
    <row r="2636" spans="1:3" x14ac:dyDescent="0.25">
      <c r="A2636" s="40">
        <v>26637</v>
      </c>
      <c r="B2636" s="42">
        <v>118.860001</v>
      </c>
      <c r="C2636" s="39">
        <f>IF(ISBLANK(B2637), "", GSPC[[#This Row],[Adj Close]]/B2637-1)</f>
        <v>1.2608655970573812E-2</v>
      </c>
    </row>
    <row r="2637" spans="1:3" x14ac:dyDescent="0.25">
      <c r="A2637" s="40">
        <v>26630</v>
      </c>
      <c r="B2637" s="42">
        <v>117.379997</v>
      </c>
      <c r="C2637" s="39">
        <f>IF(ISBLANK(B2638), "", GSPC[[#This Row],[Adj Close]]/B2638-1)</f>
        <v>9.3800633422036483E-4</v>
      </c>
    </row>
    <row r="2638" spans="1:3" x14ac:dyDescent="0.25">
      <c r="A2638" s="40">
        <v>26623</v>
      </c>
      <c r="B2638" s="42">
        <v>117.269997</v>
      </c>
      <c r="C2638" s="39">
        <f>IF(ISBLANK(B2639), "", GSPC[[#This Row],[Adj Close]]/B2639-1)</f>
        <v>1.5412581442767026E-2</v>
      </c>
    </row>
    <row r="2639" spans="1:3" x14ac:dyDescent="0.25">
      <c r="A2639" s="40">
        <v>26616</v>
      </c>
      <c r="B2639" s="42">
        <v>115.489998</v>
      </c>
      <c r="C2639" s="39">
        <f>IF(ISBLANK(B2640), "", GSPC[[#This Row],[Adj Close]]/B2640-1)</f>
        <v>1.5475204023339462E-2</v>
      </c>
    </row>
    <row r="2640" spans="1:3" x14ac:dyDescent="0.25">
      <c r="A2640" s="40">
        <v>26609</v>
      </c>
      <c r="B2640" s="42">
        <v>113.730003</v>
      </c>
      <c r="C2640" s="39">
        <f>IF(ISBLANK(B2641), "", GSPC[[#This Row],[Adj Close]]/B2641-1)</f>
        <v>-4.2899491832433245E-3</v>
      </c>
    </row>
    <row r="2641" spans="1:3" x14ac:dyDescent="0.25">
      <c r="A2641" s="40">
        <v>26602</v>
      </c>
      <c r="B2641" s="42">
        <v>114.220001</v>
      </c>
      <c r="C2641" s="39">
        <f>IF(ISBLANK(B2642), "", GSPC[[#This Row],[Adj Close]]/B2642-1)</f>
        <v>3.2543824827052203E-2</v>
      </c>
    </row>
    <row r="2642" spans="1:3" x14ac:dyDescent="0.25">
      <c r="A2642" s="40">
        <v>26595</v>
      </c>
      <c r="B2642" s="42">
        <v>110.620003</v>
      </c>
      <c r="C2642" s="39">
        <f>IF(ISBLANK(B2643), "", GSPC[[#This Row],[Adj Close]]/B2643-1)</f>
        <v>1.2632781263873571E-2</v>
      </c>
    </row>
    <row r="2643" spans="1:3" x14ac:dyDescent="0.25">
      <c r="A2643" s="40">
        <v>26588</v>
      </c>
      <c r="B2643" s="42">
        <v>109.239998</v>
      </c>
      <c r="C2643" s="39">
        <f>IF(ISBLANK(B2644), "", GSPC[[#This Row],[Adj Close]]/B2644-1)</f>
        <v>1.2231282658103693E-2</v>
      </c>
    </row>
    <row r="2644" spans="1:3" x14ac:dyDescent="0.25">
      <c r="A2644" s="40">
        <v>26581</v>
      </c>
      <c r="B2644" s="42">
        <v>107.91999800000001</v>
      </c>
      <c r="C2644" s="39">
        <f>IF(ISBLANK(B2645), "", GSPC[[#This Row],[Adj Close]]/B2645-1)</f>
        <v>-1.5508164144093173E-2</v>
      </c>
    </row>
    <row r="2645" spans="1:3" x14ac:dyDescent="0.25">
      <c r="A2645" s="40">
        <v>26574</v>
      </c>
      <c r="B2645" s="42">
        <v>109.620003</v>
      </c>
      <c r="C2645" s="39">
        <f>IF(ISBLANK(B2646), "", GSPC[[#This Row],[Adj Close]]/B2646-1)</f>
        <v>-8.4124828110588856E-3</v>
      </c>
    </row>
    <row r="2646" spans="1:3" x14ac:dyDescent="0.25">
      <c r="A2646" s="40">
        <v>26567</v>
      </c>
      <c r="B2646" s="42">
        <v>110.550003</v>
      </c>
      <c r="C2646" s="39">
        <f>IF(ISBLANK(B2647), "", GSPC[[#This Row],[Adj Close]]/B2647-1)</f>
        <v>1.870628507297134E-2</v>
      </c>
    </row>
    <row r="2647" spans="1:3" x14ac:dyDescent="0.25">
      <c r="A2647" s="40">
        <v>26560</v>
      </c>
      <c r="B2647" s="42">
        <v>108.519997</v>
      </c>
      <c r="C2647" s="39">
        <f>IF(ISBLANK(B2648), "", GSPC[[#This Row],[Adj Close]]/B2648-1)</f>
        <v>-2.6652054529032743E-3</v>
      </c>
    </row>
    <row r="2648" spans="1:3" x14ac:dyDescent="0.25">
      <c r="A2648" s="40">
        <v>26553</v>
      </c>
      <c r="B2648" s="42">
        <v>108.80999799999999</v>
      </c>
      <c r="C2648" s="39">
        <f>IF(ISBLANK(B2649), "", GSPC[[#This Row],[Adj Close]]/B2649-1)</f>
        <v>-1.2165265326096075E-2</v>
      </c>
    </row>
    <row r="2649" spans="1:3" x14ac:dyDescent="0.25">
      <c r="A2649" s="40">
        <v>26546</v>
      </c>
      <c r="B2649" s="42">
        <v>110.150002</v>
      </c>
      <c r="C2649" s="39">
        <f>IF(ISBLANK(B2650), "", GSPC[[#This Row],[Adj Close]]/B2650-1)</f>
        <v>-1.2196215367299534E-2</v>
      </c>
    </row>
    <row r="2650" spans="1:3" x14ac:dyDescent="0.25">
      <c r="A2650" s="40">
        <v>26539</v>
      </c>
      <c r="B2650" s="42">
        <v>111.510002</v>
      </c>
      <c r="C2650" s="39">
        <f>IF(ISBLANK(B2651), "", GSPC[[#This Row],[Adj Close]]/B2651-1)</f>
        <v>7.5901691079816036E-3</v>
      </c>
    </row>
    <row r="2651" spans="1:3" x14ac:dyDescent="0.25">
      <c r="A2651" s="40">
        <v>26532</v>
      </c>
      <c r="B2651" s="42">
        <v>110.66999800000001</v>
      </c>
      <c r="C2651" s="39">
        <f>IF(ISBLANK(B2652), "", GSPC[[#This Row],[Adj Close]]/B2652-1)</f>
        <v>-9.7530778498017279E-3</v>
      </c>
    </row>
    <row r="2652" spans="1:3" x14ac:dyDescent="0.25">
      <c r="A2652" s="40">
        <v>26525</v>
      </c>
      <c r="B2652" s="42">
        <v>111.760002</v>
      </c>
      <c r="C2652" s="39">
        <f>IF(ISBLANK(B2653), "", GSPC[[#This Row],[Adj Close]]/B2653-1)</f>
        <v>-1.6971416265424422E-3</v>
      </c>
    </row>
    <row r="2653" spans="1:3" x14ac:dyDescent="0.25">
      <c r="A2653" s="40">
        <v>26518</v>
      </c>
      <c r="B2653" s="42">
        <v>111.949997</v>
      </c>
      <c r="C2653" s="39">
        <f>IF(ISBLANK(B2654), "", GSPC[[#This Row],[Adj Close]]/B2654-1)</f>
        <v>1.3764348456035469E-2</v>
      </c>
    </row>
    <row r="2654" spans="1:3" x14ac:dyDescent="0.25">
      <c r="A2654" s="40">
        <v>26511</v>
      </c>
      <c r="B2654" s="42">
        <v>110.43</v>
      </c>
      <c r="C2654" s="39">
        <f>IF(ISBLANK(B2655), "", GSPC[[#This Row],[Adj Close]]/B2655-1)</f>
        <v>2.8403828321954538E-2</v>
      </c>
    </row>
    <row r="2655" spans="1:3" x14ac:dyDescent="0.25">
      <c r="A2655" s="40">
        <v>26504</v>
      </c>
      <c r="B2655" s="42">
        <v>107.379997</v>
      </c>
      <c r="C2655" s="39">
        <f>IF(ISBLANK(B2656), "", GSPC[[#This Row],[Adj Close]]/B2656-1)</f>
        <v>6.7503560191128908E-3</v>
      </c>
    </row>
    <row r="2656" spans="1:3" x14ac:dyDescent="0.25">
      <c r="A2656" s="40">
        <v>26497</v>
      </c>
      <c r="B2656" s="42">
        <v>106.660004</v>
      </c>
      <c r="C2656" s="39">
        <f>IF(ISBLANK(B2657), "", GSPC[[#This Row],[Adj Close]]/B2657-1)</f>
        <v>-1.3108520231034371E-3</v>
      </c>
    </row>
    <row r="2657" spans="1:3" x14ac:dyDescent="0.25">
      <c r="A2657" s="40">
        <v>26490</v>
      </c>
      <c r="B2657" s="42">
        <v>106.800003</v>
      </c>
      <c r="C2657" s="39">
        <f>IF(ISBLANK(B2658), "", GSPC[[#This Row],[Adj Close]]/B2658-1)</f>
        <v>-1.738889470256888E-2</v>
      </c>
    </row>
    <row r="2658" spans="1:3" x14ac:dyDescent="0.25">
      <c r="A2658" s="40">
        <v>26483</v>
      </c>
      <c r="B2658" s="42">
        <v>108.69000200000001</v>
      </c>
      <c r="C2658" s="39">
        <f>IF(ISBLANK(B2659), "", GSPC[[#This Row],[Adj Close]]/B2659-1)</f>
        <v>1.4467080590508496E-2</v>
      </c>
    </row>
    <row r="2659" spans="1:3" x14ac:dyDescent="0.25">
      <c r="A2659" s="40">
        <v>26476</v>
      </c>
      <c r="B2659" s="42">
        <v>107.139999</v>
      </c>
      <c r="C2659" s="39">
        <f>IF(ISBLANK(B2660), "", GSPC[[#This Row],[Adj Close]]/B2660-1)</f>
        <v>-1.0436852602849878E-2</v>
      </c>
    </row>
    <row r="2660" spans="1:3" x14ac:dyDescent="0.25">
      <c r="A2660" s="40">
        <v>26469</v>
      </c>
      <c r="B2660" s="42">
        <v>108.269997</v>
      </c>
      <c r="C2660" s="39">
        <f>IF(ISBLANK(B2661), "", GSPC[[#This Row],[Adj Close]]/B2661-1)</f>
        <v>-8.3060169037829645E-4</v>
      </c>
    </row>
    <row r="2661" spans="1:3" x14ac:dyDescent="0.25">
      <c r="A2661" s="40">
        <v>26462</v>
      </c>
      <c r="B2661" s="42">
        <v>108.360001</v>
      </c>
      <c r="C2661" s="39">
        <f>IF(ISBLANK(B2662), "", GSPC[[#This Row],[Adj Close]]/B2662-1)</f>
        <v>1.4037057701318911E-2</v>
      </c>
    </row>
    <row r="2662" spans="1:3" x14ac:dyDescent="0.25">
      <c r="A2662" s="40">
        <v>26455</v>
      </c>
      <c r="B2662" s="42">
        <v>106.860001</v>
      </c>
      <c r="C2662" s="39">
        <f>IF(ISBLANK(B2663), "", GSPC[[#This Row],[Adj Close]]/B2663-1)</f>
        <v>-2.615512550382415E-2</v>
      </c>
    </row>
    <row r="2663" spans="1:3" x14ac:dyDescent="0.25">
      <c r="A2663" s="40">
        <v>26448</v>
      </c>
      <c r="B2663" s="42">
        <v>109.730003</v>
      </c>
      <c r="C2663" s="39">
        <f>IF(ISBLANK(B2664), "", GSPC[[#This Row],[Adj Close]]/B2664-1)</f>
        <v>-8.4041294630714525E-3</v>
      </c>
    </row>
    <row r="2664" spans="1:3" x14ac:dyDescent="0.25">
      <c r="A2664" s="40">
        <v>26441</v>
      </c>
      <c r="B2664" s="42">
        <v>110.660004</v>
      </c>
      <c r="C2664" s="39">
        <f>IF(ISBLANK(B2665), "", GSPC[[#This Row],[Adj Close]]/B2665-1)</f>
        <v>1.5415681352110022E-2</v>
      </c>
    </row>
    <row r="2665" spans="1:3" x14ac:dyDescent="0.25">
      <c r="A2665" s="40">
        <v>26434</v>
      </c>
      <c r="B2665" s="42">
        <v>108.980003</v>
      </c>
      <c r="C2665" s="39">
        <f>IF(ISBLANK(B2666), "", GSPC[[#This Row],[Adj Close]]/B2666-1)</f>
        <v>2.4440741429988977E-2</v>
      </c>
    </row>
    <row r="2666" spans="1:3" x14ac:dyDescent="0.25">
      <c r="A2666" s="40">
        <v>26427</v>
      </c>
      <c r="B2666" s="42">
        <v>106.379997</v>
      </c>
      <c r="C2666" s="39">
        <f>IF(ISBLANK(B2667), "", GSPC[[#This Row],[Adj Close]]/B2667-1)</f>
        <v>-2.344556007068066E-3</v>
      </c>
    </row>
    <row r="2667" spans="1:3" x14ac:dyDescent="0.25">
      <c r="A2667" s="40">
        <v>26420</v>
      </c>
      <c r="B2667" s="42">
        <v>106.629997</v>
      </c>
      <c r="C2667" s="39">
        <f>IF(ISBLANK(B2668), "", GSPC[[#This Row],[Adj Close]]/B2668-1)</f>
        <v>-9.6591531468218639E-3</v>
      </c>
    </row>
    <row r="2668" spans="1:3" x14ac:dyDescent="0.25">
      <c r="A2668" s="40">
        <v>26413</v>
      </c>
      <c r="B2668" s="42">
        <v>107.66999800000001</v>
      </c>
      <c r="C2668" s="39">
        <f>IF(ISBLANK(B2669), "", GSPC[[#This Row],[Adj Close]]/B2669-1)</f>
        <v>-1.1203976592928377E-2</v>
      </c>
    </row>
    <row r="2669" spans="1:3" x14ac:dyDescent="0.25">
      <c r="A2669" s="40">
        <v>26406</v>
      </c>
      <c r="B2669" s="42">
        <v>108.889999</v>
      </c>
      <c r="C2669" s="39">
        <f>IF(ISBLANK(B2670), "", GSPC[[#This Row],[Adj Close]]/B2670-1)</f>
        <v>-8.6489169209365002E-3</v>
      </c>
    </row>
    <row r="2670" spans="1:3" x14ac:dyDescent="0.25">
      <c r="A2670" s="40">
        <v>26399</v>
      </c>
      <c r="B2670" s="42">
        <v>109.839996</v>
      </c>
      <c r="C2670" s="39">
        <f>IF(ISBLANK(B2671), "", GSPC[[#This Row],[Adj Close]]/B2671-1)</f>
        <v>2.0068691295329621E-3</v>
      </c>
    </row>
    <row r="2671" spans="1:3" x14ac:dyDescent="0.25">
      <c r="A2671" s="40">
        <v>26392</v>
      </c>
      <c r="B2671" s="42">
        <v>109.620003</v>
      </c>
      <c r="C2671" s="39">
        <f>IF(ISBLANK(B2672), "", GSPC[[#This Row],[Adj Close]]/B2672-1)</f>
        <v>2.2574683467575074E-2</v>
      </c>
    </row>
    <row r="2672" spans="1:3" x14ac:dyDescent="0.25">
      <c r="A2672" s="40">
        <v>26385</v>
      </c>
      <c r="B2672" s="42">
        <v>107.199997</v>
      </c>
      <c r="C2672" s="39">
        <f>IF(ISBLANK(B2673), "", GSPC[[#This Row],[Adj Close]]/B2673-1)</f>
        <v>-2.9761905592315951E-3</v>
      </c>
    </row>
    <row r="2673" spans="1:3" x14ac:dyDescent="0.25">
      <c r="A2673" s="40">
        <v>26378</v>
      </c>
      <c r="B2673" s="42">
        <v>107.519997</v>
      </c>
      <c r="C2673" s="39">
        <f>IF(ISBLANK(B2674), "", GSPC[[#This Row],[Adj Close]]/B2674-1)</f>
        <v>-3.7064585564577923E-3</v>
      </c>
    </row>
    <row r="2674" spans="1:3" x14ac:dyDescent="0.25">
      <c r="A2674" s="40">
        <v>26371</v>
      </c>
      <c r="B2674" s="42">
        <v>107.91999800000001</v>
      </c>
      <c r="C2674" s="39">
        <f>IF(ISBLANK(B2675), "", GSPC[[#This Row],[Adj Close]]/B2675-1)</f>
        <v>-4.2443164120035126E-3</v>
      </c>
    </row>
    <row r="2675" spans="1:3" x14ac:dyDescent="0.25">
      <c r="A2675" s="40">
        <v>26364</v>
      </c>
      <c r="B2675" s="42">
        <v>108.379997</v>
      </c>
      <c r="C2675" s="39">
        <f>IF(ISBLANK(B2676), "", GSPC[[#This Row],[Adj Close]]/B2676-1)</f>
        <v>4.0762923091293146E-3</v>
      </c>
    </row>
    <row r="2676" spans="1:3" x14ac:dyDescent="0.25">
      <c r="A2676" s="40">
        <v>26357</v>
      </c>
      <c r="B2676" s="42">
        <v>107.94000200000001</v>
      </c>
      <c r="C2676" s="39">
        <f>IF(ISBLANK(B2677), "", GSPC[[#This Row],[Adj Close]]/B2677-1)</f>
        <v>1.6575645130909811E-2</v>
      </c>
    </row>
    <row r="2677" spans="1:3" x14ac:dyDescent="0.25">
      <c r="A2677" s="40">
        <v>26350</v>
      </c>
      <c r="B2677" s="42">
        <v>106.18</v>
      </c>
      <c r="C2677" s="39">
        <f>IF(ISBLANK(B2678), "", GSPC[[#This Row],[Adj Close]]/B2678-1)</f>
        <v>8.5486417985243257E-3</v>
      </c>
    </row>
    <row r="2678" spans="1:3" x14ac:dyDescent="0.25">
      <c r="A2678" s="40">
        <v>26343</v>
      </c>
      <c r="B2678" s="42">
        <v>105.279999</v>
      </c>
      <c r="C2678" s="39">
        <f>IF(ISBLANK(B2679), "", GSPC[[#This Row],[Adj Close]]/B2679-1)</f>
        <v>1.9032831765648517E-3</v>
      </c>
    </row>
    <row r="2679" spans="1:3" x14ac:dyDescent="0.25">
      <c r="A2679" s="40">
        <v>26336</v>
      </c>
      <c r="B2679" s="42">
        <v>105.08000199999999</v>
      </c>
      <c r="C2679" s="39">
        <f>IF(ISBLANK(B2680), "", GSPC[[#This Row],[Adj Close]]/B2680-1)</f>
        <v>2.098044992389303E-3</v>
      </c>
    </row>
    <row r="2680" spans="1:3" x14ac:dyDescent="0.25">
      <c r="A2680" s="40">
        <v>26329</v>
      </c>
      <c r="B2680" s="42">
        <v>104.860001</v>
      </c>
      <c r="C2680" s="39">
        <f>IF(ISBLANK(B2681), "", GSPC[[#This Row],[Adj Close]]/B2681-1)</f>
        <v>6.7204010476036302E-3</v>
      </c>
    </row>
    <row r="2681" spans="1:3" x14ac:dyDescent="0.25">
      <c r="A2681" s="40">
        <v>26322</v>
      </c>
      <c r="B2681" s="42">
        <v>104.160004</v>
      </c>
      <c r="C2681" s="39">
        <f>IF(ISBLANK(B2682), "", GSPC[[#This Row],[Adj Close]]/B2682-1)</f>
        <v>4.9204244106044737E-3</v>
      </c>
    </row>
    <row r="2682" spans="1:3" x14ac:dyDescent="0.25">
      <c r="A2682" s="40">
        <v>26315</v>
      </c>
      <c r="B2682" s="42">
        <v>103.650002</v>
      </c>
      <c r="C2682" s="39">
        <f>IF(ISBLANK(B2683), "", GSPC[[#This Row],[Adj Close]]/B2683-1)</f>
        <v>2.5147790164887773E-3</v>
      </c>
    </row>
    <row r="2683" spans="1:3" x14ac:dyDescent="0.25">
      <c r="A2683" s="40">
        <v>26308</v>
      </c>
      <c r="B2683" s="42">
        <v>103.389999</v>
      </c>
      <c r="C2683" s="39">
        <f>IF(ISBLANK(B2684), "", GSPC[[#This Row],[Adj Close]]/B2684-1)</f>
        <v>-7.7319028923172883E-4</v>
      </c>
    </row>
    <row r="2684" spans="1:3" x14ac:dyDescent="0.25">
      <c r="A2684" s="40">
        <v>26301</v>
      </c>
      <c r="B2684" s="42">
        <v>103.470001</v>
      </c>
      <c r="C2684" s="39">
        <f>IF(ISBLANK(B2685), "", GSPC[[#This Row],[Adj Close]]/B2685-1)</f>
        <v>1.3517534078461457E-2</v>
      </c>
    </row>
    <row r="2685" spans="1:3" x14ac:dyDescent="0.25">
      <c r="A2685" s="40">
        <v>26294</v>
      </c>
      <c r="B2685" s="42">
        <v>102.089996</v>
      </c>
      <c r="C2685" s="39">
        <f>IF(ISBLANK(B2686), "", GSPC[[#This Row],[Adj Close]]/B2686-1)</f>
        <v>1.3400814242620962E-2</v>
      </c>
    </row>
    <row r="2686" spans="1:3" x14ac:dyDescent="0.25">
      <c r="A2686" s="40">
        <v>26287</v>
      </c>
      <c r="B2686" s="42">
        <v>100.739998</v>
      </c>
      <c r="C2686" s="39">
        <f>IF(ISBLANK(B2687), "", GSPC[[#This Row],[Adj Close]]/B2687-1)</f>
        <v>4.7875123720824142E-3</v>
      </c>
    </row>
    <row r="2687" spans="1:3" x14ac:dyDescent="0.25">
      <c r="A2687" s="40">
        <v>26280</v>
      </c>
      <c r="B2687" s="42">
        <v>100.260002</v>
      </c>
      <c r="C2687" s="39">
        <f>IF(ISBLANK(B2688), "", GSPC[[#This Row],[Adj Close]]/B2688-1)</f>
        <v>2.6307707517500001E-2</v>
      </c>
    </row>
    <row r="2688" spans="1:3" x14ac:dyDescent="0.25">
      <c r="A2688" s="40">
        <v>26273</v>
      </c>
      <c r="B2688" s="42">
        <v>97.690002000000007</v>
      </c>
      <c r="C2688" s="39">
        <f>IF(ISBLANK(B2689), "", GSPC[[#This Row],[Adj Close]]/B2689-1)</f>
        <v>6.4908717595482113E-3</v>
      </c>
    </row>
    <row r="2689" spans="1:3" x14ac:dyDescent="0.25">
      <c r="A2689" s="40">
        <v>26266</v>
      </c>
      <c r="B2689" s="42">
        <v>97.059997999999993</v>
      </c>
      <c r="C2689" s="39">
        <f>IF(ISBLANK(B2690), "", GSPC[[#This Row],[Adj Close]]/B2690-1)</f>
        <v>5.5688447777062056E-2</v>
      </c>
    </row>
    <row r="2690" spans="1:3" x14ac:dyDescent="0.25">
      <c r="A2690" s="40">
        <v>26259</v>
      </c>
      <c r="B2690" s="42">
        <v>91.940002000000007</v>
      </c>
      <c r="C2690" s="39">
        <f>IF(ISBLANK(B2691), "", GSPC[[#This Row],[Adj Close]]/B2691-1)</f>
        <v>3.6022377076494472E-3</v>
      </c>
    </row>
    <row r="2691" spans="1:3" x14ac:dyDescent="0.25">
      <c r="A2691" s="40">
        <v>26252</v>
      </c>
      <c r="B2691" s="42">
        <v>91.610000999999997</v>
      </c>
      <c r="C2691" s="39">
        <f>IF(ISBLANK(B2692), "", GSPC[[#This Row],[Adj Close]]/B2692-1)</f>
        <v>-5.5362785865302744E-3</v>
      </c>
    </row>
    <row r="2692" spans="1:3" x14ac:dyDescent="0.25">
      <c r="A2692" s="40">
        <v>26245</v>
      </c>
      <c r="B2692" s="42">
        <v>92.120002999999997</v>
      </c>
      <c r="C2692" s="39">
        <f>IF(ISBLANK(B2693), "", GSPC[[#This Row],[Adj Close]]/B2693-1)</f>
        <v>-2.4772348346097317E-2</v>
      </c>
    </row>
    <row r="2693" spans="1:3" x14ac:dyDescent="0.25">
      <c r="A2693" s="40">
        <v>26238</v>
      </c>
      <c r="B2693" s="42">
        <v>94.459998999999996</v>
      </c>
      <c r="C2693" s="39">
        <f>IF(ISBLANK(B2694), "", GSPC[[#This Row],[Adj Close]]/B2694-1)</f>
        <v>2.4407937246908595E-3</v>
      </c>
    </row>
    <row r="2694" spans="1:3" x14ac:dyDescent="0.25">
      <c r="A2694" s="40">
        <v>26231</v>
      </c>
      <c r="B2694" s="42">
        <v>94.230002999999996</v>
      </c>
      <c r="C2694" s="39">
        <f>IF(ISBLANK(B2695), "", GSPC[[#This Row],[Adj Close]]/B2695-1)</f>
        <v>-1.4021104949251795E-2</v>
      </c>
    </row>
    <row r="2695" spans="1:3" x14ac:dyDescent="0.25">
      <c r="A2695" s="40">
        <v>26224</v>
      </c>
      <c r="B2695" s="42">
        <v>95.57</v>
      </c>
      <c r="C2695" s="39">
        <f>IF(ISBLANK(B2696), "", GSPC[[#This Row],[Adj Close]]/B2696-1)</f>
        <v>-2.2701717734924798E-2</v>
      </c>
    </row>
    <row r="2696" spans="1:3" x14ac:dyDescent="0.25">
      <c r="A2696" s="40">
        <v>26217</v>
      </c>
      <c r="B2696" s="42">
        <v>97.790001000000004</v>
      </c>
      <c r="C2696" s="39">
        <f>IF(ISBLANK(B2697), "", GSPC[[#This Row],[Adj Close]]/B2697-1)</f>
        <v>-1.5801127055141584E-2</v>
      </c>
    </row>
    <row r="2697" spans="1:3" x14ac:dyDescent="0.25">
      <c r="A2697" s="40">
        <v>26210</v>
      </c>
      <c r="B2697" s="42">
        <v>99.360000999999997</v>
      </c>
      <c r="C2697" s="39">
        <f>IF(ISBLANK(B2698), "", GSPC[[#This Row],[Adj Close]]/B2698-1)</f>
        <v>4.3465177398158694E-3</v>
      </c>
    </row>
    <row r="2698" spans="1:3" x14ac:dyDescent="0.25">
      <c r="A2698" s="40">
        <v>26203</v>
      </c>
      <c r="B2698" s="42">
        <v>98.93</v>
      </c>
      <c r="C2698" s="39">
        <f>IF(ISBLANK(B2699), "", GSPC[[#This Row],[Adj Close]]/B2699-1)</f>
        <v>7.9469993286398477E-3</v>
      </c>
    </row>
    <row r="2699" spans="1:3" x14ac:dyDescent="0.25">
      <c r="A2699" s="40">
        <v>26196</v>
      </c>
      <c r="B2699" s="42">
        <v>98.150002000000001</v>
      </c>
      <c r="C2699" s="39">
        <f>IF(ISBLANK(B2700), "", GSPC[[#This Row],[Adj Close]]/B2700-1)</f>
        <v>-1.8107213066298589E-2</v>
      </c>
    </row>
    <row r="2700" spans="1:3" x14ac:dyDescent="0.25">
      <c r="A2700" s="40">
        <v>26189</v>
      </c>
      <c r="B2700" s="42">
        <v>99.959998999999996</v>
      </c>
      <c r="C2700" s="39">
        <f>IF(ISBLANK(B2701), "", GSPC[[#This Row],[Adj Close]]/B2701-1)</f>
        <v>-4.5807509376768474E-3</v>
      </c>
    </row>
    <row r="2701" spans="1:3" x14ac:dyDescent="0.25">
      <c r="A2701" s="40">
        <v>26182</v>
      </c>
      <c r="B2701" s="42">
        <v>100.41999800000001</v>
      </c>
      <c r="C2701" s="39">
        <f>IF(ISBLANK(B2702), "", GSPC[[#This Row],[Adj Close]]/B2702-1)</f>
        <v>-2.6815373387319985E-3</v>
      </c>
    </row>
    <row r="2702" spans="1:3" x14ac:dyDescent="0.25">
      <c r="A2702" s="40">
        <v>26175</v>
      </c>
      <c r="B2702" s="42">
        <v>100.69000200000001</v>
      </c>
      <c r="C2702" s="39">
        <f>IF(ISBLANK(B2703), "", GSPC[[#This Row],[Adj Close]]/B2703-1)</f>
        <v>2.0899581382378685E-3</v>
      </c>
    </row>
    <row r="2703" spans="1:3" x14ac:dyDescent="0.25">
      <c r="A2703" s="40">
        <v>26168</v>
      </c>
      <c r="B2703" s="42">
        <v>100.480003</v>
      </c>
      <c r="C2703" s="39">
        <f>IF(ISBLANK(B2704), "", GSPC[[#This Row],[Adj Close]]/B2704-1)</f>
        <v>2.186515769622388E-2</v>
      </c>
    </row>
    <row r="2704" spans="1:3" x14ac:dyDescent="0.25">
      <c r="A2704" s="40">
        <v>26161</v>
      </c>
      <c r="B2704" s="42">
        <v>98.330001999999993</v>
      </c>
      <c r="C2704" s="39">
        <f>IF(ISBLANK(B2705), "", GSPC[[#This Row],[Adj Close]]/B2705-1)</f>
        <v>2.7589089192411098E-2</v>
      </c>
    </row>
    <row r="2705" spans="1:3" x14ac:dyDescent="0.25">
      <c r="A2705" s="40">
        <v>26154</v>
      </c>
      <c r="B2705" s="42">
        <v>95.690002000000007</v>
      </c>
      <c r="C2705" s="39">
        <f>IF(ISBLANK(B2706), "", GSPC[[#This Row],[Adj Close]]/B2706-1)</f>
        <v>1.5278535809018612E-2</v>
      </c>
    </row>
    <row r="2706" spans="1:3" x14ac:dyDescent="0.25">
      <c r="A2706" s="40">
        <v>26147</v>
      </c>
      <c r="B2706" s="42">
        <v>94.25</v>
      </c>
      <c r="C2706" s="39">
        <f>IF(ISBLANK(B2707), "", GSPC[[#This Row],[Adj Close]]/B2707-1)</f>
        <v>-1.3915065622199907E-2</v>
      </c>
    </row>
    <row r="2707" spans="1:3" x14ac:dyDescent="0.25">
      <c r="A2707" s="40">
        <v>26140</v>
      </c>
      <c r="B2707" s="42">
        <v>95.580001999999993</v>
      </c>
      <c r="C2707" s="39">
        <f>IF(ISBLANK(B2708), "", GSPC[[#This Row],[Adj Close]]/B2708-1)</f>
        <v>-3.3959975056398473E-2</v>
      </c>
    </row>
    <row r="2708" spans="1:3" x14ac:dyDescent="0.25">
      <c r="A2708" s="40">
        <v>26133</v>
      </c>
      <c r="B2708" s="42">
        <v>98.940002000000007</v>
      </c>
      <c r="C2708" s="39">
        <f>IF(ISBLANK(B2709), "", GSPC[[#This Row],[Adj Close]]/B2709-1)</f>
        <v>-1.7152557591033624E-3</v>
      </c>
    </row>
    <row r="2709" spans="1:3" x14ac:dyDescent="0.25">
      <c r="A2709" s="40">
        <v>26126</v>
      </c>
      <c r="B2709" s="42">
        <v>99.110000999999997</v>
      </c>
      <c r="C2709" s="39">
        <f>IF(ISBLANK(B2710), "", GSPC[[#This Row],[Adj Close]]/B2710-1)</f>
        <v>-1.5691736702915238E-2</v>
      </c>
    </row>
    <row r="2710" spans="1:3" x14ac:dyDescent="0.25">
      <c r="A2710" s="40">
        <v>26119</v>
      </c>
      <c r="B2710" s="42">
        <v>100.69000200000001</v>
      </c>
      <c r="C2710" s="39">
        <f>IF(ISBLANK(B2711), "", GSPC[[#This Row],[Adj Close]]/B2711-1)</f>
        <v>9.1200942986580102E-3</v>
      </c>
    </row>
    <row r="2711" spans="1:3" x14ac:dyDescent="0.25">
      <c r="A2711" s="40">
        <v>26112</v>
      </c>
      <c r="B2711" s="42">
        <v>99.779999000000004</v>
      </c>
      <c r="C2711" s="39">
        <f>IF(ISBLANK(B2712), "", GSPC[[#This Row],[Adj Close]]/B2712-1)</f>
        <v>1.8267180697360663E-2</v>
      </c>
    </row>
    <row r="2712" spans="1:3" x14ac:dyDescent="0.25">
      <c r="A2712" s="40">
        <v>26105</v>
      </c>
      <c r="B2712" s="42">
        <v>97.989998</v>
      </c>
      <c r="C2712" s="39">
        <f>IF(ISBLANK(B2713), "", GSPC[[#This Row],[Adj Close]]/B2713-1)</f>
        <v>-9.9020207143374339E-3</v>
      </c>
    </row>
    <row r="2713" spans="1:3" x14ac:dyDescent="0.25">
      <c r="A2713" s="40">
        <v>26098</v>
      </c>
      <c r="B2713" s="42">
        <v>98.970000999999996</v>
      </c>
      <c r="C2713" s="39">
        <f>IF(ISBLANK(B2714), "", GSPC[[#This Row],[Adj Close]]/B2714-1)</f>
        <v>-2.077766894231714E-2</v>
      </c>
    </row>
    <row r="2714" spans="1:3" x14ac:dyDescent="0.25">
      <c r="A2714" s="40">
        <v>26091</v>
      </c>
      <c r="B2714" s="42">
        <v>101.07</v>
      </c>
      <c r="C2714" s="39">
        <f>IF(ISBLANK(B2715), "", GSPC[[#This Row],[Adj Close]]/B2715-1)</f>
        <v>-2.2705132595111088E-3</v>
      </c>
    </row>
    <row r="2715" spans="1:3" x14ac:dyDescent="0.25">
      <c r="A2715" s="40">
        <v>26084</v>
      </c>
      <c r="B2715" s="42">
        <v>101.300003</v>
      </c>
      <c r="C2715" s="39">
        <f>IF(ISBLANK(B2716), "", GSPC[[#This Row],[Adj Close]]/B2716-1)</f>
        <v>1.6762080199600904E-2</v>
      </c>
    </row>
    <row r="2716" spans="1:3" x14ac:dyDescent="0.25">
      <c r="A2716" s="40">
        <v>26077</v>
      </c>
      <c r="B2716" s="42">
        <v>99.629997000000003</v>
      </c>
      <c r="C2716" s="39">
        <f>IF(ISBLANK(B2717), "", GSPC[[#This Row],[Adj Close]]/B2717-1)</f>
        <v>-1.3466690037957973E-2</v>
      </c>
    </row>
    <row r="2717" spans="1:3" x14ac:dyDescent="0.25">
      <c r="A2717" s="40">
        <v>26070</v>
      </c>
      <c r="B2717" s="42">
        <v>100.989998</v>
      </c>
      <c r="C2717" s="39">
        <f>IF(ISBLANK(B2718), "", GSPC[[#This Row],[Adj Close]]/B2718-1)</f>
        <v>-1.1936219664770764E-2</v>
      </c>
    </row>
    <row r="2718" spans="1:3" x14ac:dyDescent="0.25">
      <c r="A2718" s="40">
        <v>26063</v>
      </c>
      <c r="B2718" s="42">
        <v>102.209999</v>
      </c>
      <c r="C2718" s="39">
        <f>IF(ISBLANK(B2719), "", GSPC[[#This Row],[Adj Close]]/B2719-1)</f>
        <v>-6.4159033805024634E-3</v>
      </c>
    </row>
    <row r="2719" spans="1:3" x14ac:dyDescent="0.25">
      <c r="A2719" s="40">
        <v>26056</v>
      </c>
      <c r="B2719" s="42">
        <v>102.870003</v>
      </c>
      <c r="C2719" s="39">
        <f>IF(ISBLANK(B2720), "", GSPC[[#This Row],[Adj Close]]/B2720-1)</f>
        <v>-1.0389552969395477E-2</v>
      </c>
    </row>
    <row r="2720" spans="1:3" x14ac:dyDescent="0.25">
      <c r="A2720" s="40">
        <v>26049</v>
      </c>
      <c r="B2720" s="42">
        <v>103.949997</v>
      </c>
      <c r="C2720" s="39">
        <f>IF(ISBLANK(B2721), "", GSPC[[#This Row],[Adj Close]]/B2721-1)</f>
        <v>-9.6113404244690948E-4</v>
      </c>
    </row>
    <row r="2721" spans="1:3" x14ac:dyDescent="0.25">
      <c r="A2721" s="40">
        <v>26042</v>
      </c>
      <c r="B2721" s="42">
        <v>104.050003</v>
      </c>
      <c r="C2721" s="39">
        <f>IF(ISBLANK(B2722), "", GSPC[[#This Row],[Adj Close]]/B2722-1)</f>
        <v>5.4111992542507092E-3</v>
      </c>
    </row>
    <row r="2722" spans="1:3" x14ac:dyDescent="0.25">
      <c r="A2722" s="40">
        <v>26035</v>
      </c>
      <c r="B2722" s="42">
        <v>103.489998</v>
      </c>
      <c r="C2722" s="39">
        <f>IF(ISBLANK(B2723), "", GSPC[[#This Row],[Adj Close]]/B2723-1)</f>
        <v>1.361410408646635E-2</v>
      </c>
    </row>
    <row r="2723" spans="1:3" x14ac:dyDescent="0.25">
      <c r="A2723" s="40">
        <v>26028</v>
      </c>
      <c r="B2723" s="42">
        <v>102.099998</v>
      </c>
      <c r="C2723" s="39">
        <f>IF(ISBLANK(B2724), "", GSPC[[#This Row],[Adj Close]]/B2724-1)</f>
        <v>1.5314240559153536E-2</v>
      </c>
    </row>
    <row r="2724" spans="1:3" x14ac:dyDescent="0.25">
      <c r="A2724" s="40">
        <v>26021</v>
      </c>
      <c r="B2724" s="42">
        <v>100.55999799999999</v>
      </c>
      <c r="C2724" s="39">
        <f>IF(ISBLANK(B2725), "", GSPC[[#This Row],[Adj Close]]/B2725-1)</f>
        <v>6.1030617139488097E-3</v>
      </c>
    </row>
    <row r="2725" spans="1:3" x14ac:dyDescent="0.25">
      <c r="A2725" s="40">
        <v>26014</v>
      </c>
      <c r="B2725" s="42">
        <v>99.949996999999996</v>
      </c>
      <c r="C2725" s="39">
        <f>IF(ISBLANK(B2726), "", GSPC[[#This Row],[Adj Close]]/B2726-1)</f>
        <v>-1.0494059786277488E-2</v>
      </c>
    </row>
    <row r="2726" spans="1:3" x14ac:dyDescent="0.25">
      <c r="A2726" s="40">
        <v>26007</v>
      </c>
      <c r="B2726" s="42">
        <v>101.010002</v>
      </c>
      <c r="C2726" s="39">
        <f>IF(ISBLANK(B2727), "", GSPC[[#This Row],[Adj Close]]/B2727-1)</f>
        <v>1.4462207492216494E-2</v>
      </c>
    </row>
    <row r="2727" spans="1:3" x14ac:dyDescent="0.25">
      <c r="A2727" s="40">
        <v>26000</v>
      </c>
      <c r="B2727" s="42">
        <v>99.57</v>
      </c>
      <c r="C2727" s="39">
        <f>IF(ISBLANK(B2728), "", GSPC[[#This Row],[Adj Close]]/B2728-1)</f>
        <v>6.1641168771635613E-3</v>
      </c>
    </row>
    <row r="2728" spans="1:3" x14ac:dyDescent="0.25">
      <c r="A2728" s="40">
        <v>25993</v>
      </c>
      <c r="B2728" s="42">
        <v>98.959998999999996</v>
      </c>
      <c r="C2728" s="39">
        <f>IF(ISBLANK(B2729), "", GSPC[[#This Row],[Adj Close]]/B2729-1)</f>
        <v>2.2842366925064583E-2</v>
      </c>
    </row>
    <row r="2729" spans="1:3" x14ac:dyDescent="0.25">
      <c r="A2729" s="40">
        <v>25986</v>
      </c>
      <c r="B2729" s="42">
        <v>96.75</v>
      </c>
      <c r="C2729" s="39">
        <f>IF(ISBLANK(B2730), "", GSPC[[#This Row],[Adj Close]]/B2730-1)</f>
        <v>1.0339053345864713E-4</v>
      </c>
    </row>
    <row r="2730" spans="1:3" x14ac:dyDescent="0.25">
      <c r="A2730" s="40">
        <v>25979</v>
      </c>
      <c r="B2730" s="42">
        <v>96.739998</v>
      </c>
      <c r="C2730" s="39">
        <f>IF(ISBLANK(B2731), "", GSPC[[#This Row],[Adj Close]]/B2731-1)</f>
        <v>-1.716958244437683E-2</v>
      </c>
    </row>
    <row r="2731" spans="1:3" x14ac:dyDescent="0.25">
      <c r="A2731" s="40">
        <v>25972</v>
      </c>
      <c r="B2731" s="42">
        <v>98.43</v>
      </c>
      <c r="C2731" s="39">
        <f>IF(ISBLANK(B2732), "", GSPC[[#This Row],[Adj Close]]/B2732-1)</f>
        <v>1.5475085112968134E-2</v>
      </c>
    </row>
    <row r="2732" spans="1:3" x14ac:dyDescent="0.25">
      <c r="A2732" s="40">
        <v>25965</v>
      </c>
      <c r="B2732" s="42">
        <v>96.93</v>
      </c>
      <c r="C2732" s="39">
        <f>IF(ISBLANK(B2733), "", GSPC[[#This Row],[Adj Close]]/B2733-1)</f>
        <v>1.0951220617998247E-2</v>
      </c>
    </row>
    <row r="2733" spans="1:3" x14ac:dyDescent="0.25">
      <c r="A2733" s="40">
        <v>25958</v>
      </c>
      <c r="B2733" s="42">
        <v>95.879997000000003</v>
      </c>
      <c r="C2733" s="39">
        <f>IF(ISBLANK(B2734), "", GSPC[[#This Row],[Adj Close]]/B2734-1)</f>
        <v>1.053962933831043E-2</v>
      </c>
    </row>
    <row r="2734" spans="1:3" x14ac:dyDescent="0.25">
      <c r="A2734" s="40">
        <v>25951</v>
      </c>
      <c r="B2734" s="42">
        <v>94.879997000000003</v>
      </c>
      <c r="C2734" s="39">
        <f>IF(ISBLANK(B2735), "", GSPC[[#This Row],[Adj Close]]/B2735-1)</f>
        <v>1.9886036976094035E-2</v>
      </c>
    </row>
    <row r="2735" spans="1:3" x14ac:dyDescent="0.25">
      <c r="A2735" s="40">
        <v>25944</v>
      </c>
      <c r="B2735" s="42">
        <v>93.029999000000004</v>
      </c>
      <c r="C2735" s="39">
        <f>IF(ISBLANK(B2736), "", GSPC[[#This Row],[Adj Close]]/B2736-1)</f>
        <v>9.1115845729128342E-3</v>
      </c>
    </row>
    <row r="2736" spans="1:3" x14ac:dyDescent="0.25">
      <c r="A2736" s="40">
        <v>25937</v>
      </c>
      <c r="B2736" s="42">
        <v>92.190002000000007</v>
      </c>
      <c r="C2736" s="39">
        <f>IF(ISBLANK(B2737), "", GSPC[[#This Row],[Adj Close]]/B2737-1)</f>
        <v>4.3407486849544874E-4</v>
      </c>
    </row>
    <row r="2737" spans="1:3" x14ac:dyDescent="0.25">
      <c r="A2737" s="40">
        <v>25930</v>
      </c>
      <c r="B2737" s="42">
        <v>92.150002000000001</v>
      </c>
      <c r="C2737" s="39">
        <f>IF(ISBLANK(B2738), "", GSPC[[#This Row],[Adj Close]]/B2738-1)</f>
        <v>1.6995927414237721E-2</v>
      </c>
    </row>
    <row r="2738" spans="1:3" x14ac:dyDescent="0.25">
      <c r="A2738" s="40">
        <v>25923</v>
      </c>
      <c r="B2738" s="42">
        <v>90.610000999999997</v>
      </c>
      <c r="C2738" s="39">
        <f>IF(ISBLANK(B2739), "", GSPC[[#This Row],[Adj Close]]/B2739-1)</f>
        <v>4.3227665226914791E-3</v>
      </c>
    </row>
    <row r="2739" spans="1:3" x14ac:dyDescent="0.25">
      <c r="A2739" s="40">
        <v>25916</v>
      </c>
      <c r="B2739" s="42">
        <v>90.220000999999996</v>
      </c>
      <c r="C2739" s="39">
        <f>IF(ISBLANK(B2740), "", GSPC[[#This Row],[Adj Close]]/B2740-1)</f>
        <v>-4.4317526161818943E-4</v>
      </c>
    </row>
    <row r="2740" spans="1:3" x14ac:dyDescent="0.25">
      <c r="A2740" s="40">
        <v>25909</v>
      </c>
      <c r="B2740" s="42">
        <v>90.260002</v>
      </c>
      <c r="C2740" s="39">
        <f>IF(ISBLANK(B2741), "", GSPC[[#This Row],[Adj Close]]/B2741-1)</f>
        <v>8.9425777883140878E-3</v>
      </c>
    </row>
    <row r="2741" spans="1:3" x14ac:dyDescent="0.25">
      <c r="A2741" s="40">
        <v>25902</v>
      </c>
      <c r="B2741" s="42">
        <v>89.459998999999996</v>
      </c>
      <c r="C2741" s="39">
        <f>IF(ISBLANK(B2742), "", GSPC[[#This Row],[Adj Close]]/B2742-1)</f>
        <v>4.1079937158151836E-2</v>
      </c>
    </row>
    <row r="2742" spans="1:3" x14ac:dyDescent="0.25">
      <c r="A2742" s="40">
        <v>25895</v>
      </c>
      <c r="B2742" s="42">
        <v>85.93</v>
      </c>
      <c r="C2742" s="39">
        <f>IF(ISBLANK(B2743), "", GSPC[[#This Row],[Adj Close]]/B2743-1)</f>
        <v>2.6397503268066336E-2</v>
      </c>
    </row>
    <row r="2743" spans="1:3" x14ac:dyDescent="0.25">
      <c r="A2743" s="40">
        <v>25888</v>
      </c>
      <c r="B2743" s="42">
        <v>83.720000999999996</v>
      </c>
      <c r="C2743" s="39">
        <f>IF(ISBLANK(B2744), "", GSPC[[#This Row],[Adj Close]]/B2744-1)</f>
        <v>4.1981286722516664E-3</v>
      </c>
    </row>
    <row r="2744" spans="1:3" x14ac:dyDescent="0.25">
      <c r="A2744" s="40">
        <v>25881</v>
      </c>
      <c r="B2744" s="42">
        <v>83.370002999999997</v>
      </c>
      <c r="C2744" s="39">
        <f>IF(ISBLANK(B2745), "", GSPC[[#This Row],[Adj Close]]/B2745-1)</f>
        <v>-1.0092590713695171E-2</v>
      </c>
    </row>
    <row r="2745" spans="1:3" x14ac:dyDescent="0.25">
      <c r="A2745" s="40">
        <v>25874</v>
      </c>
      <c r="B2745" s="42">
        <v>84.220000999999996</v>
      </c>
      <c r="C2745" s="39">
        <f>IF(ISBLANK(B2746), "", GSPC[[#This Row],[Adj Close]]/B2746-1)</f>
        <v>1.1651663663663658E-2</v>
      </c>
    </row>
    <row r="2746" spans="1:3" x14ac:dyDescent="0.25">
      <c r="A2746" s="40">
        <v>25867</v>
      </c>
      <c r="B2746" s="42">
        <v>83.25</v>
      </c>
      <c r="C2746" s="39">
        <f>IF(ISBLANK(B2747), "", GSPC[[#This Row],[Adj Close]]/B2747-1)</f>
        <v>-6.2074372522659127E-3</v>
      </c>
    </row>
    <row r="2747" spans="1:3" x14ac:dyDescent="0.25">
      <c r="A2747" s="40">
        <v>25860</v>
      </c>
      <c r="B2747" s="42">
        <v>83.769997000000004</v>
      </c>
      <c r="C2747" s="39">
        <f>IF(ISBLANK(B2748), "", GSPC[[#This Row],[Adj Close]]/B2748-1)</f>
        <v>-6.0512815146094301E-3</v>
      </c>
    </row>
    <row r="2748" spans="1:3" x14ac:dyDescent="0.25">
      <c r="A2748" s="40">
        <v>25853</v>
      </c>
      <c r="B2748" s="42">
        <v>84.279999000000004</v>
      </c>
      <c r="C2748" s="39">
        <f>IF(ISBLANK(B2749), "", GSPC[[#This Row],[Adj Close]]/B2749-1)</f>
        <v>-9.4029499435130948E-3</v>
      </c>
    </row>
    <row r="2749" spans="1:3" x14ac:dyDescent="0.25">
      <c r="A2749" s="40">
        <v>25846</v>
      </c>
      <c r="B2749" s="42">
        <v>85.080001999999993</v>
      </c>
      <c r="C2749" s="39">
        <f>IF(ISBLANK(B2750), "", GSPC[[#This Row],[Adj Close]]/B2750-1)</f>
        <v>-9.3943161393006402E-4</v>
      </c>
    </row>
    <row r="2750" spans="1:3" x14ac:dyDescent="0.25">
      <c r="A2750" s="40">
        <v>25839</v>
      </c>
      <c r="B2750" s="42">
        <v>85.160004000000001</v>
      </c>
      <c r="C2750" s="39">
        <f>IF(ISBLANK(B2751), "", GSPC[[#This Row],[Adj Close]]/B2751-1)</f>
        <v>2.8129928090548706E-2</v>
      </c>
    </row>
    <row r="2751" spans="1:3" x14ac:dyDescent="0.25">
      <c r="A2751" s="40">
        <v>25832</v>
      </c>
      <c r="B2751" s="42">
        <v>82.830001999999993</v>
      </c>
      <c r="C2751" s="39">
        <f>IF(ISBLANK(B2752), "", GSPC[[#This Row],[Adj Close]]/B2752-1)</f>
        <v>2.5417452478184721E-3</v>
      </c>
    </row>
    <row r="2752" spans="1:3" x14ac:dyDescent="0.25">
      <c r="A2752" s="40">
        <v>25825</v>
      </c>
      <c r="B2752" s="42">
        <v>82.620002999999997</v>
      </c>
      <c r="C2752" s="39">
        <f>IF(ISBLANK(B2753), "", GSPC[[#This Row],[Adj Close]]/B2753-1)</f>
        <v>1.2119001894776993E-3</v>
      </c>
    </row>
    <row r="2753" spans="1:3" x14ac:dyDescent="0.25">
      <c r="A2753" s="40">
        <v>25818</v>
      </c>
      <c r="B2753" s="42">
        <v>82.519997000000004</v>
      </c>
      <c r="C2753" s="39">
        <f>IF(ISBLANK(B2754), "", GSPC[[#This Row],[Adj Close]]/B2754-1)</f>
        <v>-3.7426656104631029E-3</v>
      </c>
    </row>
    <row r="2754" spans="1:3" x14ac:dyDescent="0.25">
      <c r="A2754" s="40">
        <v>25811</v>
      </c>
      <c r="B2754" s="42">
        <v>82.830001999999993</v>
      </c>
      <c r="C2754" s="39">
        <f>IF(ISBLANK(B2755), "", GSPC[[#This Row],[Adj Close]]/B2755-1)</f>
        <v>1.1849511216106556E-2</v>
      </c>
    </row>
    <row r="2755" spans="1:3" x14ac:dyDescent="0.25">
      <c r="A2755" s="40">
        <v>25804</v>
      </c>
      <c r="B2755" s="42">
        <v>81.860000999999997</v>
      </c>
      <c r="C2755" s="39">
        <f>IF(ISBLANK(B2756), "", GSPC[[#This Row],[Adj Close]]/B2756-1)</f>
        <v>3.3064147730039073E-2</v>
      </c>
    </row>
    <row r="2756" spans="1:3" x14ac:dyDescent="0.25">
      <c r="A2756" s="40">
        <v>25797</v>
      </c>
      <c r="B2756" s="42">
        <v>79.239998</v>
      </c>
      <c r="C2756" s="39">
        <f>IF(ISBLANK(B2757), "", GSPC[[#This Row],[Adj Close]]/B2757-1)</f>
        <v>5.4003697791965788E-2</v>
      </c>
    </row>
    <row r="2757" spans="1:3" x14ac:dyDescent="0.25">
      <c r="A2757" s="40">
        <v>25790</v>
      </c>
      <c r="B2757" s="42">
        <v>75.180000000000007</v>
      </c>
      <c r="C2757" s="39">
        <f>IF(ISBLANK(B2758), "", GSPC[[#This Row],[Adj Close]]/B2758-1)</f>
        <v>-2.7173900455148781E-2</v>
      </c>
    </row>
    <row r="2758" spans="1:3" x14ac:dyDescent="0.25">
      <c r="A2758" s="40">
        <v>25783</v>
      </c>
      <c r="B2758" s="42">
        <v>77.279999000000004</v>
      </c>
      <c r="C2758" s="39">
        <f>IF(ISBLANK(B2759), "", GSPC[[#This Row],[Adj Close]]/B2759-1)</f>
        <v>-9.8655217220171565E-3</v>
      </c>
    </row>
    <row r="2759" spans="1:3" x14ac:dyDescent="0.25">
      <c r="A2759" s="40">
        <v>25776</v>
      </c>
      <c r="B2759" s="42">
        <v>78.050003000000004</v>
      </c>
      <c r="C2759" s="39">
        <f>IF(ISBLANK(B2760), "", GSPC[[#This Row],[Adj Close]]/B2760-1)</f>
        <v>2.9555769725007064E-3</v>
      </c>
    </row>
    <row r="2760" spans="1:3" x14ac:dyDescent="0.25">
      <c r="A2760" s="40">
        <v>25769</v>
      </c>
      <c r="B2760" s="42">
        <v>77.819999999999993</v>
      </c>
      <c r="C2760" s="39">
        <f>IF(ISBLANK(B2761), "", GSPC[[#This Row],[Adj Close]]/B2761-1)</f>
        <v>1.6732912428034652E-3</v>
      </c>
    </row>
    <row r="2761" spans="1:3" x14ac:dyDescent="0.25">
      <c r="A2761" s="40">
        <v>25762</v>
      </c>
      <c r="B2761" s="42">
        <v>77.690002000000007</v>
      </c>
      <c r="C2761" s="39">
        <f>IF(ISBLANK(B2762), "", GSPC[[#This Row],[Adj Close]]/B2762-1)</f>
        <v>4.3519209275455273E-2</v>
      </c>
    </row>
    <row r="2762" spans="1:3" x14ac:dyDescent="0.25">
      <c r="A2762" s="40">
        <v>25755</v>
      </c>
      <c r="B2762" s="42">
        <v>74.449996999999996</v>
      </c>
      <c r="C2762" s="39">
        <f>IF(ISBLANK(B2763), "", GSPC[[#This Row],[Adj Close]]/B2763-1)</f>
        <v>2.0981884832196318E-2</v>
      </c>
    </row>
    <row r="2763" spans="1:3" x14ac:dyDescent="0.25">
      <c r="A2763" s="40">
        <v>25748</v>
      </c>
      <c r="B2763" s="42">
        <v>72.919998000000007</v>
      </c>
      <c r="C2763" s="39">
        <f>IF(ISBLANK(B2764), "", GSPC[[#This Row],[Adj Close]]/B2764-1)</f>
        <v>-7.4860894584715121E-3</v>
      </c>
    </row>
    <row r="2764" spans="1:3" x14ac:dyDescent="0.25">
      <c r="A2764" s="40">
        <v>25741</v>
      </c>
      <c r="B2764" s="42">
        <v>73.470000999999996</v>
      </c>
      <c r="C2764" s="39">
        <f>IF(ISBLANK(B2765), "", GSPC[[#This Row],[Adj Close]]/B2765-1)</f>
        <v>-4.6463359644515645E-2</v>
      </c>
    </row>
    <row r="2765" spans="1:3" x14ac:dyDescent="0.25">
      <c r="A2765" s="40">
        <v>25734</v>
      </c>
      <c r="B2765" s="42">
        <v>77.050003000000004</v>
      </c>
      <c r="C2765" s="39">
        <f>IF(ISBLANK(B2766), "", GSPC[[#This Row],[Adj Close]]/B2766-1)</f>
        <v>4.2907500388772446E-2</v>
      </c>
    </row>
    <row r="2766" spans="1:3" x14ac:dyDescent="0.25">
      <c r="A2766" s="40">
        <v>25727</v>
      </c>
      <c r="B2766" s="42">
        <v>73.879997000000003</v>
      </c>
      <c r="C2766" s="39">
        <f>IF(ISBLANK(B2767), "", GSPC[[#This Row],[Adj Close]]/B2767-1)</f>
        <v>-3.0064343706560193E-2</v>
      </c>
    </row>
    <row r="2767" spans="1:3" x14ac:dyDescent="0.25">
      <c r="A2767" s="40">
        <v>25720</v>
      </c>
      <c r="B2767" s="42">
        <v>76.169998000000007</v>
      </c>
      <c r="C2767" s="39">
        <f>IF(ISBLANK(B2768), "", GSPC[[#This Row],[Adj Close]]/B2768-1)</f>
        <v>-4.9641408897135308E-3</v>
      </c>
    </row>
    <row r="2768" spans="1:3" x14ac:dyDescent="0.25">
      <c r="A2768" s="40">
        <v>25713</v>
      </c>
      <c r="B2768" s="42">
        <v>76.550003000000004</v>
      </c>
      <c r="C2768" s="39">
        <f>IF(ISBLANK(B2769), "", GSPC[[#This Row],[Adj Close]]/B2769-1)</f>
        <v>5.9515612456747524E-2</v>
      </c>
    </row>
    <row r="2769" spans="1:3" x14ac:dyDescent="0.25">
      <c r="A2769" s="40">
        <v>25706</v>
      </c>
      <c r="B2769" s="42">
        <v>72.25</v>
      </c>
      <c r="C2769" s="39">
        <f>IF(ISBLANK(B2770), "", GSPC[[#This Row],[Adj Close]]/B2770-1)</f>
        <v>-6.0468164877290898E-2</v>
      </c>
    </row>
    <row r="2770" spans="1:3" x14ac:dyDescent="0.25">
      <c r="A2770" s="40">
        <v>25699</v>
      </c>
      <c r="B2770" s="42">
        <v>76.900002000000001</v>
      </c>
      <c r="C2770" s="39">
        <f>IF(ISBLANK(B2771), "", GSPC[[#This Row],[Adj Close]]/B2771-1)</f>
        <v>-3.1973815912038961E-2</v>
      </c>
    </row>
    <row r="2771" spans="1:3" x14ac:dyDescent="0.25">
      <c r="A2771" s="40">
        <v>25692</v>
      </c>
      <c r="B2771" s="42">
        <v>79.440002000000007</v>
      </c>
      <c r="C2771" s="39">
        <f>IF(ISBLANK(B2772), "", GSPC[[#This Row],[Adj Close]]/B2772-1)</f>
        <v>-2.4557956174902862E-2</v>
      </c>
    </row>
    <row r="2772" spans="1:3" x14ac:dyDescent="0.25">
      <c r="A2772" s="40">
        <v>25685</v>
      </c>
      <c r="B2772" s="42">
        <v>81.440002000000007</v>
      </c>
      <c r="C2772" s="39">
        <f>IF(ISBLANK(B2773), "", GSPC[[#This Row],[Adj Close]]/B2773-1)</f>
        <v>-1.6068564071592184E-2</v>
      </c>
    </row>
    <row r="2773" spans="1:3" x14ac:dyDescent="0.25">
      <c r="A2773" s="40">
        <v>25678</v>
      </c>
      <c r="B2773" s="42">
        <v>82.769997000000004</v>
      </c>
      <c r="C2773" s="39">
        <f>IF(ISBLANK(B2774), "", GSPC[[#This Row],[Adj Close]]/B2774-1)</f>
        <v>-3.3850835388136713E-2</v>
      </c>
    </row>
    <row r="2774" spans="1:3" x14ac:dyDescent="0.25">
      <c r="A2774" s="40">
        <v>25671</v>
      </c>
      <c r="B2774" s="42">
        <v>85.669998000000007</v>
      </c>
      <c r="C2774" s="39">
        <f>IF(ISBLANK(B2775), "", GSPC[[#This Row],[Adj Close]]/B2775-1)</f>
        <v>-2.9125113987423124E-2</v>
      </c>
    </row>
    <row r="2775" spans="1:3" x14ac:dyDescent="0.25">
      <c r="A2775" s="40">
        <v>25664</v>
      </c>
      <c r="B2775" s="42">
        <v>88.239998</v>
      </c>
      <c r="C2775" s="39">
        <f>IF(ISBLANK(B2776), "", GSPC[[#This Row],[Adj Close]]/B2776-1)</f>
        <v>-1.2864985041559307E-2</v>
      </c>
    </row>
    <row r="2776" spans="1:3" x14ac:dyDescent="0.25">
      <c r="A2776" s="40">
        <v>25657</v>
      </c>
      <c r="B2776" s="42">
        <v>89.389999000000003</v>
      </c>
      <c r="C2776" s="39">
        <f>IF(ISBLANK(B2777), "", GSPC[[#This Row],[Adj Close]]/B2777-1)</f>
        <v>-5.8941171239794699E-3</v>
      </c>
    </row>
    <row r="2777" spans="1:3" x14ac:dyDescent="0.25">
      <c r="A2777" s="40">
        <v>25650</v>
      </c>
      <c r="B2777" s="42">
        <v>89.919998000000007</v>
      </c>
      <c r="C2777" s="39">
        <f>IF(ISBLANK(B2778), "", GSPC[[#This Row],[Adj Close]]/B2778-1)</f>
        <v>3.285090817484293E-2</v>
      </c>
    </row>
    <row r="2778" spans="1:3" x14ac:dyDescent="0.25">
      <c r="A2778" s="40">
        <v>25643</v>
      </c>
      <c r="B2778" s="42">
        <v>87.059997999999993</v>
      </c>
      <c r="C2778" s="39">
        <f>IF(ISBLANK(B2779), "", GSPC[[#This Row],[Adj Close]]/B2779-1)</f>
        <v>-9.105428988101294E-3</v>
      </c>
    </row>
    <row r="2779" spans="1:3" x14ac:dyDescent="0.25">
      <c r="A2779" s="40">
        <v>25636</v>
      </c>
      <c r="B2779" s="42">
        <v>87.860000999999997</v>
      </c>
      <c r="C2779" s="39">
        <f>IF(ISBLANK(B2780), "", GSPC[[#This Row],[Adj Close]]/B2780-1)</f>
        <v>-1.7665484846478563E-2</v>
      </c>
    </row>
    <row r="2780" spans="1:3" x14ac:dyDescent="0.25">
      <c r="A2780" s="40">
        <v>25629</v>
      </c>
      <c r="B2780" s="42">
        <v>89.440002000000007</v>
      </c>
      <c r="C2780" s="39">
        <f>IF(ISBLANK(B2781), "", GSPC[[#This Row],[Adj Close]]/B2781-1)</f>
        <v>-6.7036871508374674E-4</v>
      </c>
    </row>
    <row r="2781" spans="1:3" x14ac:dyDescent="0.25">
      <c r="A2781" s="40">
        <v>25622</v>
      </c>
      <c r="B2781" s="42">
        <v>89.5</v>
      </c>
      <c r="C2781" s="39">
        <f>IF(ISBLANK(B2782), "", GSPC[[#This Row],[Adj Close]]/B2782-1)</f>
        <v>1.669886421332345E-2</v>
      </c>
    </row>
    <row r="2782" spans="1:3" x14ac:dyDescent="0.25">
      <c r="A2782" s="40">
        <v>25615</v>
      </c>
      <c r="B2782" s="42">
        <v>88.029999000000004</v>
      </c>
      <c r="C2782" s="39">
        <f>IF(ISBLANK(B2783), "", GSPC[[#This Row],[Adj Close]]/B2783-1)</f>
        <v>1.7217448379738265E-2</v>
      </c>
    </row>
    <row r="2783" spans="1:3" x14ac:dyDescent="0.25">
      <c r="A2783" s="40">
        <v>25608</v>
      </c>
      <c r="B2783" s="42">
        <v>86.540001000000004</v>
      </c>
      <c r="C2783" s="39">
        <f>IF(ISBLANK(B2784), "", GSPC[[#This Row],[Adj Close]]/B2784-1)</f>
        <v>2.432514712556344E-3</v>
      </c>
    </row>
    <row r="2784" spans="1:3" x14ac:dyDescent="0.25">
      <c r="A2784" s="40">
        <v>25601</v>
      </c>
      <c r="B2784" s="42">
        <v>86.330001999999993</v>
      </c>
      <c r="C2784" s="39">
        <f>IF(ISBLANK(B2785), "", GSPC[[#This Row],[Adj Close]]/B2785-1)</f>
        <v>1.5408198614732749E-2</v>
      </c>
    </row>
    <row r="2785" spans="1:3" x14ac:dyDescent="0.25">
      <c r="A2785" s="40">
        <v>25594</v>
      </c>
      <c r="B2785" s="42">
        <v>85.019997000000004</v>
      </c>
      <c r="C2785" s="39">
        <f>IF(ISBLANK(B2786), "", GSPC[[#This Row],[Adj Close]]/B2786-1)</f>
        <v>-4.8674117197914812E-2</v>
      </c>
    </row>
    <row r="2786" spans="1:3" x14ac:dyDescent="0.25">
      <c r="A2786" s="40">
        <v>25587</v>
      </c>
      <c r="B2786" s="42">
        <v>89.370002999999997</v>
      </c>
      <c r="C2786" s="39">
        <f>IF(ISBLANK(B2787), "", GSPC[[#This Row],[Adj Close]]/B2787-1)</f>
        <v>-1.7047899627098628E-2</v>
      </c>
    </row>
    <row r="2787" spans="1:3" x14ac:dyDescent="0.25">
      <c r="A2787" s="40">
        <v>25580</v>
      </c>
      <c r="B2787" s="42">
        <v>90.919998000000007</v>
      </c>
      <c r="C2787" s="39">
        <f>IF(ISBLANK(B2788), "", GSPC[[#This Row],[Adj Close]]/B2788-1)</f>
        <v>-1.6017358960663142E-2</v>
      </c>
    </row>
    <row r="2788" spans="1:3" x14ac:dyDescent="0.25">
      <c r="A2788" s="40">
        <v>25573</v>
      </c>
      <c r="B2788" s="42">
        <v>92.400002000000001</v>
      </c>
      <c r="C2788" s="39" t="str">
        <f>IF(ISBLANK(B2789), "", GSPC[[#This Row],[Adj Close]]/B2789-1)</f>
        <v/>
      </c>
    </row>
  </sheetData>
  <mergeCells count="19">
    <mergeCell ref="A1:C1"/>
    <mergeCell ref="D1:F1"/>
    <mergeCell ref="G1:I1"/>
    <mergeCell ref="J1:L1"/>
    <mergeCell ref="AE1:AG1"/>
    <mergeCell ref="AB1:AD1"/>
    <mergeCell ref="M1:O1"/>
    <mergeCell ref="P1:R1"/>
    <mergeCell ref="S1:U1"/>
    <mergeCell ref="V1:X1"/>
    <mergeCell ref="Y1:AA1"/>
    <mergeCell ref="AW1:AY1"/>
    <mergeCell ref="AZ1:BB1"/>
    <mergeCell ref="BC1:BE1"/>
    <mergeCell ref="AH1:AJ1"/>
    <mergeCell ref="AK1:AM1"/>
    <mergeCell ref="AN1:AP1"/>
    <mergeCell ref="AQ1:AS1"/>
    <mergeCell ref="AT1:AV1"/>
  </mergeCells>
  <pageMargins left="0.7" right="0.7" top="0.75" bottom="0.75" header="0.3" footer="0.3"/>
  <pageSetup paperSize="9" orientation="portrait" r:id="rId1"/>
  <tableParts count="1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7943CB-1A39-4C1C-BA98-15316D24E7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Summary</vt:lpstr>
      <vt:lpstr>Portfolio Volatility</vt:lpstr>
      <vt:lpstr>Data</vt:lpstr>
      <vt:lpstr>LongTickers</vt:lpstr>
      <vt:lpstr>ShortTickers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2023-05-17T06:16:00Z</dcterms:created>
  <dcterms:modified xsi:type="dcterms:W3CDTF">2023-05-29T12:08:46Z</dcterms:modified>
</cp:coreProperties>
</file>