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nedz\Dropbox (Pioneer Engineering)\Pioneer Engineering Team Folder\nedzacharias\Yaskawa\legen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 s="1"/>
  <c r="G83" i="1" s="1"/>
  <c r="G82" i="1" s="1"/>
  <c r="G81" i="1" s="1"/>
  <c r="H81" i="1" s="1"/>
  <c r="E82" i="1" l="1"/>
  <c r="E83" i="1" s="1"/>
  <c r="E84" i="1" s="1"/>
  <c r="E85" i="1" s="1"/>
  <c r="E86" i="1" s="1"/>
  <c r="E87" i="1" s="1"/>
  <c r="E81" i="1"/>
  <c r="F81" i="1" s="1"/>
  <c r="F82" i="1" s="1"/>
  <c r="F83" i="1" s="1"/>
  <c r="F84" i="1" s="1"/>
  <c r="F85" i="1" s="1"/>
  <c r="F86" i="1" s="1"/>
  <c r="F87" i="1" s="1"/>
  <c r="E92" i="1" l="1"/>
  <c r="E73" i="1" l="1"/>
  <c r="F74" i="1" l="1"/>
  <c r="G75" i="1" s="1"/>
  <c r="H76" i="1" s="1"/>
  <c r="E79" i="1" s="1"/>
  <c r="E5" i="1"/>
  <c r="E66" i="1" l="1"/>
  <c r="F67" i="1" s="1"/>
  <c r="E93" i="1"/>
  <c r="E94" i="1" s="1"/>
  <c r="E95" i="1" s="1"/>
  <c r="H77" i="1"/>
  <c r="E10" i="1"/>
  <c r="E59" i="1" l="1"/>
  <c r="E50" i="1" l="1"/>
  <c r="E51" i="1" s="1"/>
  <c r="E52" i="1" s="1"/>
  <c r="E53" i="1" s="1"/>
  <c r="E45" i="1" l="1"/>
  <c r="E40" i="1"/>
  <c r="E39" i="1"/>
  <c r="E38" i="1"/>
  <c r="E37" i="1"/>
  <c r="E35" i="1"/>
  <c r="E36" i="1" s="1"/>
  <c r="E24" i="1"/>
  <c r="F26" i="1" l="1"/>
  <c r="E42" i="1" s="1"/>
  <c r="E43" i="1" s="1"/>
  <c r="F29" i="1"/>
  <c r="F30" i="1" l="1"/>
  <c r="E19" i="1" s="1"/>
  <c r="F19" i="1" s="1"/>
  <c r="F43" i="1"/>
  <c r="E44" i="1"/>
  <c r="F27" i="1"/>
  <c r="F28" i="1"/>
  <c r="H14" i="1" l="1"/>
  <c r="H15" i="1" s="1"/>
  <c r="E11" i="1"/>
  <c r="E33" i="1"/>
  <c r="F31" i="1"/>
  <c r="E6" i="1"/>
  <c r="G32" i="1"/>
</calcChain>
</file>

<file path=xl/sharedStrings.xml><?xml version="1.0" encoding="utf-8"?>
<sst xmlns="http://schemas.openxmlformats.org/spreadsheetml/2006/main" count="75" uniqueCount="74">
  <si>
    <t>repeats between sensor stations</t>
  </si>
  <si>
    <t>fractional part in inches</t>
  </si>
  <si>
    <t>whole repeats</t>
  </si>
  <si>
    <t>whole repeats in inches plus fractional
 part in inches</t>
  </si>
  <si>
    <t xml:space="preserve">
distance between sensor stations plus
distance past eye 
</t>
  </si>
  <si>
    <t xml:space="preserve">
distance between sensor stations plus
distance past eye 
minus distance past eye old t&amp;b</t>
  </si>
  <si>
    <t>first</t>
  </si>
  <si>
    <t>second</t>
  </si>
  <si>
    <t>third</t>
  </si>
  <si>
    <t>fourth</t>
  </si>
  <si>
    <t>inches to next eyespot at t&amp;b
repeat inches - (( distance between sensors -(repeat * whole repeats))</t>
  </si>
  <si>
    <t>distance past the eye t&amp;b</t>
  </si>
  <si>
    <t>total distance from front eyespot to rear eyespot</t>
  </si>
  <si>
    <t xml:space="preserve">inches to next eyespot,
need the fractional repeat in inches
 </t>
  </si>
  <si>
    <t>AA  = repeats between sensor stations;
distance between sensors / repeat</t>
  </si>
  <si>
    <t>fractional part of AA ;  AB</t>
  </si>
  <si>
    <t>fractional part of AA in inches; AC</t>
  </si>
  <si>
    <t xml:space="preserve">inches to next eyespot ;
AC - distance past eye, picture </t>
  </si>
  <si>
    <t xml:space="preserve">fractional part </t>
  </si>
  <si>
    <t>whole repeats in inches</t>
  </si>
  <si>
    <t>Max_RPM</t>
  </si>
  <si>
    <t>motor RPM</t>
  </si>
  <si>
    <t>Numerator</t>
  </si>
  <si>
    <t>denoninator</t>
  </si>
  <si>
    <t>distance past eye (old) t&amp;b  computed</t>
  </si>
  <si>
    <t>one repeat - fractional part</t>
  </si>
  <si>
    <t>Ignore whole repeats and deal with the fraction.</t>
  </si>
  <si>
    <t>part of the fraction is prior to the picture sensor
repeat - dpi picture
part of the fraction is past the t&amp;b sensors.</t>
  </si>
  <si>
    <t xml:space="preserve"> given the repeat and the picture dpi, and the machine at cut position,
Where is the next eyespot to hit the T&amp;B sensors?</t>
  </si>
  <si>
    <t>repeat minus fractional part</t>
  </si>
  <si>
    <t xml:space="preserve">t&amp;b eyespot is at </t>
  </si>
  <si>
    <t>whole repeats plus 1</t>
  </si>
  <si>
    <t>need a consistent coordinate system; picture sensor = 0
and t&amp;b sensor = 0</t>
  </si>
  <si>
    <t xml:space="preserve">next picture eyespot is at </t>
  </si>
  <si>
    <t xml:space="preserve">next t&amp;b eyespot is at </t>
  </si>
  <si>
    <t>2.5 measured</t>
  </si>
  <si>
    <t>next t&amp;b eyespot will be seen at          2.5 
 repeat minus fractional plus next picture eyespot distance</t>
  </si>
  <si>
    <t>next picture eyespot will be seen at   1.25,     repeat  minus distance past eye picture</t>
  </si>
  <si>
    <t>Need to enter 10.5(repeat) and 9.3 (dpi) and get (7.8) t&amp;b dpi.
Get position of last eyespot at T&amp;B
fractional repeat in inches minus(repeat minus (dpi picture))</t>
  </si>
  <si>
    <t>fractional repeat in inches minus(repeat minus (dpi picture)) plus repeat</t>
  </si>
  <si>
    <t>go 1.2 inches to new sensor then 10.3 inches past the eye</t>
  </si>
  <si>
    <t>WINDOW</t>
  </si>
  <si>
    <t>distance between sensors</t>
  </si>
  <si>
    <t>repeats between sensors</t>
  </si>
  <si>
    <t>fraction</t>
  </si>
  <si>
    <t>fraction in inches</t>
  </si>
  <si>
    <t>inches to next eyespot at t&amp;b</t>
  </si>
  <si>
    <t>--------------------------------------------------------------------------------------------------------</t>
  </si>
  <si>
    <t>measured 3.8 past eye</t>
  </si>
  <si>
    <t>11.5 inch repeat.   3.8 inches past the eye. New sensor: 10.2 past  1.3 to next eyespot</t>
  </si>
  <si>
    <t>repeat inches                                                                                             10.5   11.5    19       21             19</t>
  </si>
  <si>
    <t>distance past eye (old) t&amp;b                                                                   7.8      3.8     17.6   12.84       9.10</t>
  </si>
  <si>
    <t>distance past eye inches (new)  ,  picture                       (9.25)  10.5    10.2     4.5    4.0?          15?</t>
  </si>
  <si>
    <t>NEYESPT=REPEAT-FRCTN (next eyespot)</t>
  </si>
  <si>
    <t xml:space="preserve">BALLOON-LINE-1_1807201005X:  RPTS=BTSENS/REPEAT  (repeats between sensors) 
</t>
  </si>
  <si>
    <t>FRCTIN=(FRCTN*INCH)                                   (fractional repeat in inches)</t>
  </si>
  <si>
    <t>FRCTN =(@FRAC[RPTS])                                 (fraction of a repeat between sensors)</t>
  </si>
  <si>
    <t>TBDPI=(fractin-( new DPI</t>
  </si>
  <si>
    <t xml:space="preserve">I need to generate 3,8 
10.2 inches past the eye, next t&amp;b eyespot is at 7.7 inches approaching.
(Repeat -(Distance past eye (new)))  
</t>
  </si>
  <si>
    <t>old dpi + 1 repeat                                                                   17.6   12.8</t>
  </si>
  <si>
    <t>new distance past eye inches              9.25        10.2      4.5    3.7       9.5</t>
  </si>
  <si>
    <t>repeat - fraction</t>
  </si>
  <si>
    <t>there is an eyespot  newdpi past third sensor</t>
  </si>
  <si>
    <t>there is an eyespot repeat -  newdpi before the third sensor</t>
  </si>
  <si>
    <t>there is an eyespot repeat -  newdpi + repeat before the third sensor</t>
  </si>
  <si>
    <t>there is an eyespot repeat -  newdpi + (2*repeat) before the third sensor</t>
  </si>
  <si>
    <t>there is an eyespot repeat -  newdpi + (3*repeat) before the third sensor</t>
  </si>
  <si>
    <t>there is an eyespot repeat -  newdpi + (4*repeat) before the third sensor</t>
  </si>
  <si>
    <t>there is an eyespot repeat -  newdpi + (5*repeat) before the third sensor</t>
  </si>
  <si>
    <t>past first
sensor</t>
  </si>
  <si>
    <t>start at
 the first
sensor</t>
  </si>
  <si>
    <t>REPEAT                                                           10.5        11.5      19    21        10.5     10.5</t>
  </si>
  <si>
    <t>Repeat     old dpi     new dpi sensor orientation
10.5                2.2             3.7                         up stream
(fraction in inches)-((repeat)-(newdistance past eye))
(old distance past eye) = (fractional repeat between sensors in inches)
-(repeat)-(New distance past eye)         ????????????????   Seems to work
now, how to set the t&amp;b window      7.85          3.8    -1.4     -8.2    &lt;5&gt;</t>
  </si>
  <si>
    <t>distance between sensor stations  inches   51 or 48
 THEY TURN THE SENSOR MOUNT AROUND,  3 INCH CHANGE!!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</si>
</sst>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7"/>
  <sheetViews>
    <sheetView tabSelected="1" workbookViewId="0">
      <selection activeCell="C8" sqref="C8"/>
    </sheetView>
  </sheetViews>
  <sheetFormatPr defaultRowHeight="15" x14ac:dyDescent="0.25"/>
  <cols>
    <col min="3" max="3" width="91.140625" customWidth="1"/>
  </cols>
  <sheetData>
    <row r="2" spans="3:8" ht="30" x14ac:dyDescent="0.25">
      <c r="C2" s="1" t="s">
        <v>28</v>
      </c>
    </row>
    <row r="3" spans="3:8" x14ac:dyDescent="0.25">
      <c r="C3" s="1" t="s">
        <v>26</v>
      </c>
    </row>
    <row r="4" spans="3:8" ht="45" x14ac:dyDescent="0.25">
      <c r="C4" s="1" t="s">
        <v>27</v>
      </c>
    </row>
    <row r="5" spans="3:8" ht="30" x14ac:dyDescent="0.25">
      <c r="C5" s="1" t="s">
        <v>37</v>
      </c>
      <c r="E5">
        <f>D17-D20</f>
        <v>1.25</v>
      </c>
    </row>
    <row r="6" spans="3:8" ht="30" x14ac:dyDescent="0.25">
      <c r="C6" s="1" t="s">
        <v>36</v>
      </c>
      <c r="E6">
        <f>D17-F30+E5</f>
        <v>5.7500000000000027</v>
      </c>
    </row>
    <row r="7" spans="3:8" x14ac:dyDescent="0.25">
      <c r="C7" s="1"/>
    </row>
    <row r="8" spans="3:8" x14ac:dyDescent="0.25">
      <c r="C8" s="1" t="s">
        <v>30</v>
      </c>
    </row>
    <row r="9" spans="3:8" ht="30" x14ac:dyDescent="0.25">
      <c r="C9" s="1" t="s">
        <v>32</v>
      </c>
    </row>
    <row r="10" spans="3:8" x14ac:dyDescent="0.25">
      <c r="C10" s="1" t="s">
        <v>33</v>
      </c>
      <c r="E10">
        <f xml:space="preserve"> -(D17-D20)</f>
        <v>-1.25</v>
      </c>
    </row>
    <row r="11" spans="3:8" x14ac:dyDescent="0.25">
      <c r="C11" s="1" t="s">
        <v>34</v>
      </c>
      <c r="E11">
        <f>F30-D17</f>
        <v>-4.5000000000000027</v>
      </c>
    </row>
    <row r="12" spans="3:8" x14ac:dyDescent="0.25">
      <c r="C12" s="1" t="s">
        <v>35</v>
      </c>
    </row>
    <row r="13" spans="3:8" x14ac:dyDescent="0.25">
      <c r="C13" s="1"/>
    </row>
    <row r="14" spans="3:8" ht="45" x14ac:dyDescent="0.25">
      <c r="C14" s="1" t="s">
        <v>38</v>
      </c>
      <c r="H14">
        <f>F30-(D17-D20)</f>
        <v>4.7499999999999973</v>
      </c>
    </row>
    <row r="15" spans="3:8" x14ac:dyDescent="0.25">
      <c r="C15" s="1" t="s">
        <v>39</v>
      </c>
      <c r="H15">
        <f>H14 + D17</f>
        <v>15.249999999999996</v>
      </c>
    </row>
    <row r="17" spans="3:7" x14ac:dyDescent="0.25">
      <c r="C17" t="s">
        <v>50</v>
      </c>
      <c r="D17">
        <v>10.5</v>
      </c>
    </row>
    <row r="18" spans="3:7" x14ac:dyDescent="0.25">
      <c r="C18" t="s">
        <v>51</v>
      </c>
      <c r="D18">
        <v>3.8</v>
      </c>
    </row>
    <row r="19" spans="3:7" x14ac:dyDescent="0.25">
      <c r="C19" t="s">
        <v>24</v>
      </c>
      <c r="E19">
        <f>F30-(D17-D20)</f>
        <v>4.7499999999999973</v>
      </c>
      <c r="F19">
        <f>E19+D17</f>
        <v>15.249999999999996</v>
      </c>
    </row>
    <row r="20" spans="3:7" x14ac:dyDescent="0.25">
      <c r="C20" t="s">
        <v>52</v>
      </c>
      <c r="D20">
        <v>9.25</v>
      </c>
    </row>
    <row r="21" spans="3:7" x14ac:dyDescent="0.25">
      <c r="C21" t="s">
        <v>40</v>
      </c>
    </row>
    <row r="22" spans="3:7" ht="30" x14ac:dyDescent="0.25">
      <c r="C22" s="1" t="s">
        <v>73</v>
      </c>
      <c r="D22">
        <v>48</v>
      </c>
    </row>
    <row r="24" spans="3:7" x14ac:dyDescent="0.25">
      <c r="C24" t="s">
        <v>0</v>
      </c>
      <c r="E24">
        <f>D22 / D17</f>
        <v>4.5714285714285712</v>
      </c>
    </row>
    <row r="26" spans="3:7" x14ac:dyDescent="0.25">
      <c r="C26" t="s">
        <v>2</v>
      </c>
      <c r="F26">
        <f>TRUNC(E24 )</f>
        <v>4</v>
      </c>
    </row>
    <row r="27" spans="3:7" x14ac:dyDescent="0.25">
      <c r="C27" t="s">
        <v>31</v>
      </c>
      <c r="F27">
        <f>F26+1</f>
        <v>5</v>
      </c>
    </row>
    <row r="28" spans="3:7" x14ac:dyDescent="0.25">
      <c r="C28" s="1" t="s">
        <v>19</v>
      </c>
      <c r="F28">
        <f>F26*D17</f>
        <v>42</v>
      </c>
    </row>
    <row r="29" spans="3:7" x14ac:dyDescent="0.25">
      <c r="C29" t="s">
        <v>18</v>
      </c>
      <c r="F29">
        <f>E24-TRUNC(E24)</f>
        <v>0.57142857142857117</v>
      </c>
    </row>
    <row r="30" spans="3:7" x14ac:dyDescent="0.25">
      <c r="C30" t="s">
        <v>1</v>
      </c>
      <c r="F30">
        <f>F29 * D17</f>
        <v>5.9999999999999973</v>
      </c>
    </row>
    <row r="31" spans="3:7" x14ac:dyDescent="0.25">
      <c r="C31" t="s">
        <v>29</v>
      </c>
      <c r="F31">
        <f>D17-F30</f>
        <v>4.5000000000000027</v>
      </c>
    </row>
    <row r="32" spans="3:7" ht="30" x14ac:dyDescent="0.25">
      <c r="C32" s="1" t="s">
        <v>3</v>
      </c>
      <c r="G32">
        <f>(F26 * D17) + F30</f>
        <v>48</v>
      </c>
    </row>
    <row r="33" spans="3:6" x14ac:dyDescent="0.25">
      <c r="C33" s="1" t="s">
        <v>25</v>
      </c>
      <c r="E33">
        <f>D17-F30</f>
        <v>4.5000000000000027</v>
      </c>
    </row>
    <row r="35" spans="3:6" ht="49.5" customHeight="1" x14ac:dyDescent="0.25">
      <c r="C35" s="1" t="s">
        <v>4</v>
      </c>
      <c r="E35">
        <f>D22+D20</f>
        <v>57.25</v>
      </c>
    </row>
    <row r="36" spans="3:6" ht="60" customHeight="1" x14ac:dyDescent="0.25">
      <c r="C36" s="1" t="s">
        <v>5</v>
      </c>
      <c r="E36">
        <f>E35 -D18</f>
        <v>53.45</v>
      </c>
    </row>
    <row r="37" spans="3:6" x14ac:dyDescent="0.25">
      <c r="C37" s="1" t="s">
        <v>6</v>
      </c>
      <c r="E37">
        <f xml:space="preserve"> 1*D17</f>
        <v>10.5</v>
      </c>
    </row>
    <row r="38" spans="3:6" x14ac:dyDescent="0.25">
      <c r="C38" s="1" t="s">
        <v>7</v>
      </c>
      <c r="E38">
        <f>2*D17</f>
        <v>21</v>
      </c>
    </row>
    <row r="39" spans="3:6" x14ac:dyDescent="0.25">
      <c r="C39" s="1" t="s">
        <v>8</v>
      </c>
      <c r="E39">
        <f>3*D17</f>
        <v>31.5</v>
      </c>
    </row>
    <row r="40" spans="3:6" x14ac:dyDescent="0.25">
      <c r="C40" s="1" t="s">
        <v>9</v>
      </c>
      <c r="E40">
        <f>4*D17</f>
        <v>42</v>
      </c>
    </row>
    <row r="42" spans="3:6" ht="62.25" customHeight="1" x14ac:dyDescent="0.25">
      <c r="C42" s="1" t="s">
        <v>10</v>
      </c>
      <c r="E42">
        <f>(D17-(D22 -(F26 * D17)))- D20</f>
        <v>-4.75</v>
      </c>
    </row>
    <row r="43" spans="3:6" x14ac:dyDescent="0.25">
      <c r="C43" s="1" t="s">
        <v>11</v>
      </c>
      <c r="E43">
        <f>D17-E42</f>
        <v>15.25</v>
      </c>
      <c r="F43">
        <f>(D17 -(D17-(D22-(F26*D17)))-D20)</f>
        <v>-3.25</v>
      </c>
    </row>
    <row r="44" spans="3:6" x14ac:dyDescent="0.25">
      <c r="E44">
        <f xml:space="preserve"> D17-((D17-(D22 -(F26 * D17)))- D20)</f>
        <v>15.25</v>
      </c>
    </row>
    <row r="45" spans="3:6" x14ac:dyDescent="0.25">
      <c r="E45">
        <f>D17-((D17-(D22-((TRUNC(D22/D17))*D17)))-D20)</f>
        <v>15.25</v>
      </c>
    </row>
    <row r="47" spans="3:6" ht="57" customHeight="1" x14ac:dyDescent="0.25">
      <c r="C47" s="1" t="s">
        <v>13</v>
      </c>
    </row>
    <row r="48" spans="3:6" x14ac:dyDescent="0.25">
      <c r="C48" t="s">
        <v>12</v>
      </c>
      <c r="E48">
        <v>63</v>
      </c>
    </row>
    <row r="50" spans="3:5" ht="35.25" customHeight="1" x14ac:dyDescent="0.25">
      <c r="C50" s="1" t="s">
        <v>14</v>
      </c>
      <c r="E50">
        <f>D22/D17</f>
        <v>4.5714285714285712</v>
      </c>
    </row>
    <row r="51" spans="3:5" x14ac:dyDescent="0.25">
      <c r="C51" t="s">
        <v>15</v>
      </c>
      <c r="E51">
        <f xml:space="preserve"> E50-TRUNC(E50)</f>
        <v>0.57142857142857117</v>
      </c>
    </row>
    <row r="52" spans="3:5" x14ac:dyDescent="0.25">
      <c r="C52" t="s">
        <v>16</v>
      </c>
      <c r="E52">
        <f>E51 * D17</f>
        <v>5.9999999999999973</v>
      </c>
    </row>
    <row r="53" spans="3:5" ht="71.25" customHeight="1" x14ac:dyDescent="0.25">
      <c r="C53" s="1" t="s">
        <v>17</v>
      </c>
      <c r="E53">
        <f>E52-D20</f>
        <v>-3.2500000000000027</v>
      </c>
    </row>
    <row r="59" spans="3:5" x14ac:dyDescent="0.25">
      <c r="C59" t="s">
        <v>20</v>
      </c>
      <c r="E59">
        <f>(D60*D61)/D62</f>
        <v>2.875</v>
      </c>
    </row>
    <row r="60" spans="3:5" x14ac:dyDescent="0.25">
      <c r="C60" t="s">
        <v>21</v>
      </c>
      <c r="D60">
        <v>1725</v>
      </c>
    </row>
    <row r="61" spans="3:5" x14ac:dyDescent="0.25">
      <c r="C61" t="s">
        <v>22</v>
      </c>
      <c r="D61">
        <v>1</v>
      </c>
    </row>
    <row r="62" spans="3:5" x14ac:dyDescent="0.25">
      <c r="C62" t="s">
        <v>23</v>
      </c>
      <c r="D62">
        <v>600</v>
      </c>
    </row>
    <row r="63" spans="3:5" x14ac:dyDescent="0.25">
      <c r="C63" s="2" t="s">
        <v>47</v>
      </c>
    </row>
    <row r="64" spans="3:5" x14ac:dyDescent="0.25">
      <c r="C64" t="s">
        <v>49</v>
      </c>
    </row>
    <row r="65" spans="3:8" ht="56.25" customHeight="1" x14ac:dyDescent="0.25">
      <c r="C65" s="1" t="s">
        <v>58</v>
      </c>
    </row>
    <row r="66" spans="3:8" ht="105" x14ac:dyDescent="0.25">
      <c r="C66" s="1" t="s">
        <v>72</v>
      </c>
      <c r="E66">
        <f>H76-(D70-D69)</f>
        <v>-0.80000000000000249</v>
      </c>
    </row>
    <row r="67" spans="3:8" x14ac:dyDescent="0.25">
      <c r="C67" s="1" t="s">
        <v>59</v>
      </c>
      <c r="F67">
        <f>E66+D70</f>
        <v>9.6999999999999975</v>
      </c>
    </row>
    <row r="68" spans="3:8" x14ac:dyDescent="0.25">
      <c r="C68" s="1"/>
    </row>
    <row r="69" spans="3:8" x14ac:dyDescent="0.25">
      <c r="C69" t="s">
        <v>60</v>
      </c>
      <c r="D69">
        <v>3.7</v>
      </c>
    </row>
    <row r="70" spans="3:8" x14ac:dyDescent="0.25">
      <c r="C70" t="s">
        <v>71</v>
      </c>
      <c r="D70">
        <v>10.5</v>
      </c>
    </row>
    <row r="71" spans="3:8" x14ac:dyDescent="0.25">
      <c r="C71" t="s">
        <v>41</v>
      </c>
      <c r="D71">
        <v>2</v>
      </c>
    </row>
    <row r="72" spans="3:8" x14ac:dyDescent="0.25">
      <c r="C72" t="s">
        <v>42</v>
      </c>
      <c r="D72">
        <v>48</v>
      </c>
    </row>
    <row r="73" spans="3:8" x14ac:dyDescent="0.25">
      <c r="C73" t="s">
        <v>43</v>
      </c>
      <c r="E73">
        <f>D72/D70</f>
        <v>4.5714285714285712</v>
      </c>
    </row>
    <row r="74" spans="3:8" x14ac:dyDescent="0.25">
      <c r="C74" t="s">
        <v>2</v>
      </c>
      <c r="F74">
        <f>TRUNC(E73)</f>
        <v>4</v>
      </c>
    </row>
    <row r="75" spans="3:8" x14ac:dyDescent="0.25">
      <c r="C75" t="s">
        <v>44</v>
      </c>
      <c r="G75">
        <f>E73-F74</f>
        <v>0.57142857142857117</v>
      </c>
    </row>
    <row r="76" spans="3:8" x14ac:dyDescent="0.25">
      <c r="C76" t="s">
        <v>45</v>
      </c>
      <c r="H76">
        <f>G75*D70</f>
        <v>5.9999999999999973</v>
      </c>
    </row>
    <row r="77" spans="3:8" x14ac:dyDescent="0.25">
      <c r="C77" t="s">
        <v>46</v>
      </c>
      <c r="H77">
        <f>D70-H76</f>
        <v>4.5000000000000027</v>
      </c>
    </row>
    <row r="78" spans="3:8" x14ac:dyDescent="0.25">
      <c r="C78" t="s">
        <v>48</v>
      </c>
    </row>
    <row r="79" spans="3:8" x14ac:dyDescent="0.25">
      <c r="C79" t="s">
        <v>61</v>
      </c>
      <c r="E79">
        <f>D70-H76</f>
        <v>4.5000000000000027</v>
      </c>
    </row>
    <row r="80" spans="3:8" ht="45" x14ac:dyDescent="0.25">
      <c r="F80" s="1" t="s">
        <v>69</v>
      </c>
      <c r="G80" s="1" t="s">
        <v>70</v>
      </c>
    </row>
    <row r="81" spans="3:8" x14ac:dyDescent="0.25">
      <c r="C81" t="s">
        <v>62</v>
      </c>
      <c r="E81">
        <f>D69</f>
        <v>3.7</v>
      </c>
      <c r="F81">
        <f>E81+D22</f>
        <v>51.7</v>
      </c>
      <c r="G81">
        <f>G82+D70</f>
        <v>57.35</v>
      </c>
      <c r="H81">
        <f>G81-51.1</f>
        <v>6.25</v>
      </c>
    </row>
    <row r="82" spans="3:8" x14ac:dyDescent="0.25">
      <c r="C82" t="s">
        <v>63</v>
      </c>
      <c r="E82">
        <f>D70-D69</f>
        <v>6.8</v>
      </c>
      <c r="F82">
        <f>F81-D70</f>
        <v>41.2</v>
      </c>
      <c r="G82">
        <f>G83+D70</f>
        <v>46.85</v>
      </c>
    </row>
    <row r="83" spans="3:8" x14ac:dyDescent="0.25">
      <c r="C83" t="s">
        <v>64</v>
      </c>
      <c r="E83">
        <f>E82+D70</f>
        <v>17.3</v>
      </c>
      <c r="F83">
        <f>F82-D70</f>
        <v>30.700000000000003</v>
      </c>
      <c r="G83">
        <f>G84+D70</f>
        <v>36.35</v>
      </c>
    </row>
    <row r="84" spans="3:8" x14ac:dyDescent="0.25">
      <c r="C84" t="s">
        <v>65</v>
      </c>
      <c r="E84">
        <f>E83+D70</f>
        <v>27.8</v>
      </c>
      <c r="F84">
        <f>F83-D70</f>
        <v>20.200000000000003</v>
      </c>
      <c r="G84">
        <f>G85+D70</f>
        <v>25.85</v>
      </c>
    </row>
    <row r="85" spans="3:8" x14ac:dyDescent="0.25">
      <c r="C85" t="s">
        <v>66</v>
      </c>
      <c r="E85">
        <f>E84+D70</f>
        <v>38.299999999999997</v>
      </c>
      <c r="F85">
        <f>F84-D70</f>
        <v>9.7000000000000028</v>
      </c>
      <c r="G85">
        <f>G86+D70</f>
        <v>15.35</v>
      </c>
    </row>
    <row r="86" spans="3:8" x14ac:dyDescent="0.25">
      <c r="C86" t="s">
        <v>67</v>
      </c>
      <c r="E86">
        <f>E85+D70</f>
        <v>48.8</v>
      </c>
      <c r="F86">
        <f>F85-D70</f>
        <v>-0.79999999999999716</v>
      </c>
      <c r="G86">
        <v>4.8499999999999996</v>
      </c>
    </row>
    <row r="87" spans="3:8" x14ac:dyDescent="0.25">
      <c r="C87" t="s">
        <v>68</v>
      </c>
      <c r="E87">
        <f>E86+D70</f>
        <v>59.3</v>
      </c>
      <c r="F87">
        <f>F86-D70</f>
        <v>-11.299999999999997</v>
      </c>
    </row>
    <row r="92" spans="3:8" ht="30" x14ac:dyDescent="0.25">
      <c r="C92" s="1" t="s">
        <v>54</v>
      </c>
      <c r="E92">
        <f>D72/D70</f>
        <v>4.5714285714285712</v>
      </c>
    </row>
    <row r="93" spans="3:8" x14ac:dyDescent="0.25">
      <c r="C93" t="s">
        <v>56</v>
      </c>
      <c r="E93">
        <f>E73-F74</f>
        <v>0.57142857142857117</v>
      </c>
    </row>
    <row r="94" spans="3:8" x14ac:dyDescent="0.25">
      <c r="C94" t="s">
        <v>55</v>
      </c>
      <c r="E94">
        <f>E93*D70</f>
        <v>5.9999999999999973</v>
      </c>
    </row>
    <row r="95" spans="3:8" x14ac:dyDescent="0.25">
      <c r="C95" t="s">
        <v>57</v>
      </c>
      <c r="E95">
        <f>E94-(D70-0)</f>
        <v>-4.5000000000000027</v>
      </c>
    </row>
    <row r="97" spans="3:3" x14ac:dyDescent="0.25">
      <c r="C97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Pioneer Balloon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Zacharias</dc:creator>
  <cp:lastModifiedBy>Ned Zacharias</cp:lastModifiedBy>
  <dcterms:created xsi:type="dcterms:W3CDTF">2018-04-26T16:06:23Z</dcterms:created>
  <dcterms:modified xsi:type="dcterms:W3CDTF">2018-08-08T19:59:57Z</dcterms:modified>
</cp:coreProperties>
</file>