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wnloads\"/>
    </mc:Choice>
  </mc:AlternateContent>
  <xr:revisionPtr revIDLastSave="0" documentId="13_ncr:1_{3326C449-CFE9-49C8-BA92-2DC3B57E33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y 2018" sheetId="1" r:id="rId1"/>
    <sheet name="Jan 2018" sheetId="2" r:id="rId2"/>
    <sheet name="August 2016" sheetId="3" r:id="rId3"/>
    <sheet name="July 2015" sheetId="4" r:id="rId4"/>
    <sheet name="2014" sheetId="5" r:id="rId5"/>
    <sheet name="Copy of updated 9th Jul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6" i="6" l="1"/>
  <c r="K106" i="6"/>
  <c r="AB105" i="6"/>
  <c r="K105" i="6"/>
  <c r="AB104" i="6"/>
  <c r="K104" i="6"/>
  <c r="AB103" i="6"/>
  <c r="K103" i="6"/>
  <c r="AB102" i="6"/>
  <c r="K102" i="6"/>
  <c r="AB101" i="6"/>
  <c r="K101" i="6"/>
  <c r="AB100" i="6"/>
  <c r="K100" i="6"/>
  <c r="AB99" i="6"/>
  <c r="K99" i="6"/>
  <c r="AB98" i="6"/>
  <c r="K98" i="6"/>
  <c r="AB97" i="6"/>
  <c r="K97" i="6"/>
  <c r="AB96" i="6"/>
  <c r="K96" i="6"/>
  <c r="AB95" i="6"/>
  <c r="K95" i="6"/>
  <c r="AB94" i="6"/>
  <c r="K94" i="6"/>
  <c r="AB93" i="6"/>
  <c r="K93" i="6"/>
  <c r="AB92" i="6"/>
  <c r="K92" i="6"/>
  <c r="AB91" i="6"/>
  <c r="K91" i="6"/>
  <c r="AB90" i="6"/>
  <c r="K90" i="6"/>
  <c r="AB89" i="6"/>
  <c r="K89" i="6"/>
  <c r="AB88" i="6"/>
  <c r="K88" i="6"/>
  <c r="AB87" i="6"/>
  <c r="K87" i="6"/>
  <c r="AB86" i="6"/>
  <c r="K86" i="6"/>
  <c r="AB85" i="6"/>
  <c r="K85" i="6"/>
  <c r="AB84" i="6"/>
  <c r="K84" i="6"/>
  <c r="AB83" i="6"/>
  <c r="K83" i="6"/>
  <c r="AB82" i="6"/>
  <c r="K82" i="6"/>
  <c r="AB81" i="6"/>
  <c r="K81" i="6"/>
  <c r="AB80" i="6"/>
  <c r="K80" i="6"/>
  <c r="AB79" i="6"/>
  <c r="K79" i="6"/>
  <c r="AB78" i="6"/>
  <c r="K78" i="6"/>
  <c r="AB77" i="6"/>
  <c r="K77" i="6"/>
  <c r="AB76" i="6"/>
  <c r="K76" i="6"/>
  <c r="AB75" i="6"/>
  <c r="K75" i="6"/>
  <c r="AB74" i="6"/>
  <c r="K74" i="6"/>
  <c r="AB73" i="6"/>
  <c r="K73" i="6"/>
  <c r="AB72" i="6"/>
  <c r="K72" i="6"/>
  <c r="AB71" i="6"/>
  <c r="K71" i="6"/>
  <c r="AB70" i="6"/>
  <c r="K70" i="6"/>
  <c r="AB69" i="6"/>
  <c r="K69" i="6"/>
  <c r="AB68" i="6"/>
  <c r="K68" i="6"/>
  <c r="AB67" i="6"/>
  <c r="K67" i="6"/>
  <c r="AB66" i="6"/>
  <c r="K66" i="6"/>
  <c r="AB65" i="6"/>
  <c r="K65" i="6"/>
  <c r="AB64" i="6"/>
  <c r="K64" i="6"/>
  <c r="AB63" i="6"/>
  <c r="K63" i="6"/>
  <c r="AB62" i="6"/>
  <c r="K62" i="6"/>
  <c r="AB61" i="6"/>
  <c r="K61" i="6"/>
  <c r="AB60" i="6"/>
  <c r="K60" i="6"/>
  <c r="AB59" i="6"/>
  <c r="K59" i="6"/>
  <c r="AB58" i="6"/>
  <c r="K58" i="6"/>
  <c r="AB57" i="6"/>
  <c r="K57" i="6"/>
  <c r="AB56" i="6"/>
  <c r="K56" i="6"/>
  <c r="AB55" i="6"/>
  <c r="K55" i="6"/>
  <c r="AE54" i="6"/>
  <c r="AB54" i="6"/>
  <c r="K54" i="6"/>
  <c r="AC46" i="6"/>
  <c r="AC45" i="6"/>
  <c r="AC44" i="6"/>
  <c r="AC43" i="6"/>
  <c r="AC42" i="6"/>
  <c r="AC37" i="6"/>
  <c r="AB37" i="6"/>
  <c r="K37" i="6"/>
  <c r="AC36" i="6"/>
  <c r="AB36" i="6"/>
  <c r="K36" i="6"/>
  <c r="AC35" i="6"/>
  <c r="AB35" i="6"/>
  <c r="W35" i="6"/>
  <c r="K35" i="6"/>
  <c r="C35" i="6"/>
  <c r="AB34" i="6"/>
  <c r="K34" i="6"/>
  <c r="AC33" i="6"/>
  <c r="AB33" i="6"/>
  <c r="K33" i="6"/>
  <c r="AC32" i="6"/>
  <c r="AB32" i="6"/>
  <c r="K32" i="6"/>
  <c r="W31" i="6"/>
  <c r="S31" i="6"/>
  <c r="Q31" i="6"/>
  <c r="O31" i="6"/>
  <c r="AC31" i="6" s="1"/>
  <c r="M31" i="6"/>
  <c r="AB31" i="6" s="1"/>
  <c r="D31" i="6"/>
  <c r="AQ30" i="6"/>
  <c r="AP30" i="6"/>
  <c r="AO30" i="6"/>
  <c r="W30" i="6"/>
  <c r="S30" i="6"/>
  <c r="Q30" i="6"/>
  <c r="AN30" i="6" s="1"/>
  <c r="O30" i="6"/>
  <c r="AM30" i="6" s="1"/>
  <c r="M30" i="6"/>
  <c r="AL30" i="6" s="1"/>
  <c r="D30" i="6"/>
  <c r="AC29" i="6"/>
  <c r="W29" i="6"/>
  <c r="S29" i="6"/>
  <c r="Q29" i="6"/>
  <c r="O29" i="6"/>
  <c r="M29" i="6"/>
  <c r="AB29" i="6" s="1"/>
  <c r="D29" i="6"/>
  <c r="AQ28" i="6"/>
  <c r="AP28" i="6"/>
  <c r="AO28" i="6"/>
  <c r="AN28" i="6"/>
  <c r="AM28" i="6"/>
  <c r="AL28" i="6"/>
  <c r="AC28" i="6"/>
  <c r="AB28" i="6"/>
  <c r="K28" i="6"/>
  <c r="D28" i="6"/>
  <c r="D39" i="6" s="1"/>
  <c r="B28" i="6"/>
  <c r="B39" i="6" s="1"/>
  <c r="AC27" i="6"/>
  <c r="AB27" i="6"/>
  <c r="K27" i="6"/>
  <c r="AQ26" i="6"/>
  <c r="AP26" i="6"/>
  <c r="AO26" i="6"/>
  <c r="AN26" i="6"/>
  <c r="AM26" i="6"/>
  <c r="AL26" i="6"/>
  <c r="AC26" i="6"/>
  <c r="AB26" i="6"/>
  <c r="K26" i="6"/>
  <c r="T25" i="6"/>
  <c r="P25" i="6"/>
  <c r="AC25" i="6" s="1"/>
  <c r="K25" i="6"/>
  <c r="AC24" i="6"/>
  <c r="K24" i="6"/>
  <c r="W23" i="6"/>
  <c r="U23" i="6"/>
  <c r="S23" i="6"/>
  <c r="Q23" i="6"/>
  <c r="O23" i="6"/>
  <c r="AC23" i="6" s="1"/>
  <c r="M23" i="6"/>
  <c r="AB23" i="6" s="1"/>
  <c r="K23" i="6"/>
  <c r="AC22" i="6"/>
  <c r="AB22" i="6"/>
  <c r="K22" i="6"/>
  <c r="C22" i="6"/>
  <c r="AC21" i="6"/>
  <c r="AB21" i="6"/>
  <c r="K21" i="6"/>
  <c r="AC20" i="6"/>
  <c r="AB20" i="6"/>
  <c r="K20" i="6"/>
  <c r="K19" i="6"/>
  <c r="K18" i="6"/>
  <c r="K17" i="6"/>
  <c r="AC16" i="6"/>
  <c r="AB16" i="6"/>
  <c r="K16" i="6"/>
  <c r="AC15" i="6"/>
  <c r="AB15" i="6"/>
  <c r="K15" i="6"/>
  <c r="AC14" i="6"/>
  <c r="AB14" i="6"/>
  <c r="K14" i="6"/>
  <c r="AC13" i="6"/>
  <c r="AB13" i="6"/>
  <c r="K13" i="6"/>
  <c r="AC12" i="6"/>
  <c r="AB12" i="6"/>
  <c r="K12" i="6"/>
  <c r="AC11" i="6"/>
  <c r="AB11" i="6"/>
  <c r="K11" i="6"/>
  <c r="AC10" i="6"/>
  <c r="AB10" i="6"/>
  <c r="K10" i="6"/>
  <c r="P9" i="6"/>
  <c r="AB9" i="6" s="1"/>
  <c r="K9" i="6"/>
  <c r="AC8" i="6"/>
  <c r="AB8" i="6"/>
  <c r="K8" i="6"/>
  <c r="AC7" i="6"/>
  <c r="AB7" i="6"/>
  <c r="K7" i="6"/>
  <c r="C7" i="6"/>
  <c r="AC4" i="6"/>
  <c r="AB4" i="6"/>
  <c r="D4" i="6"/>
  <c r="B4" i="6"/>
  <c r="W1" i="6"/>
  <c r="U1" i="6"/>
  <c r="S1" i="6"/>
  <c r="Q1" i="6"/>
  <c r="O1" i="6"/>
  <c r="M1" i="6"/>
  <c r="I27" i="5"/>
  <c r="I22" i="5"/>
  <c r="G22" i="5"/>
  <c r="F22" i="5"/>
  <c r="E22" i="5"/>
  <c r="D22" i="5"/>
  <c r="C22" i="5"/>
  <c r="I21" i="5"/>
  <c r="G21" i="5"/>
  <c r="F21" i="5"/>
  <c r="E21" i="5"/>
  <c r="D21" i="5"/>
  <c r="C21" i="5"/>
  <c r="I20" i="5"/>
  <c r="G20" i="5"/>
  <c r="F20" i="5"/>
  <c r="E20" i="5"/>
  <c r="D20" i="5"/>
  <c r="C20" i="5"/>
  <c r="C19" i="5"/>
  <c r="B19" i="5"/>
  <c r="I14" i="5"/>
  <c r="H14" i="5"/>
  <c r="G14" i="5"/>
  <c r="F14" i="5"/>
  <c r="E14" i="5"/>
  <c r="D14" i="5"/>
  <c r="I27" i="4"/>
  <c r="I23" i="4"/>
  <c r="G23" i="4"/>
  <c r="F23" i="4"/>
  <c r="E23" i="4"/>
  <c r="D23" i="4"/>
  <c r="C23" i="4"/>
  <c r="I22" i="4"/>
  <c r="G22" i="4"/>
  <c r="F22" i="4"/>
  <c r="E22" i="4"/>
  <c r="D22" i="4"/>
  <c r="C22" i="4"/>
  <c r="I21" i="4"/>
  <c r="G21" i="4"/>
  <c r="F21" i="4"/>
  <c r="E21" i="4"/>
  <c r="D21" i="4"/>
  <c r="C21" i="4"/>
  <c r="C20" i="4"/>
  <c r="B20" i="4"/>
  <c r="I15" i="4"/>
  <c r="H15" i="4"/>
  <c r="G15" i="4"/>
  <c r="F15" i="4"/>
  <c r="E15" i="4"/>
  <c r="D15" i="4"/>
  <c r="I27" i="3"/>
  <c r="I23" i="3"/>
  <c r="G23" i="3"/>
  <c r="F23" i="3"/>
  <c r="E23" i="3"/>
  <c r="D23" i="3"/>
  <c r="C23" i="3"/>
  <c r="I22" i="3"/>
  <c r="G22" i="3"/>
  <c r="F22" i="3"/>
  <c r="E22" i="3"/>
  <c r="D22" i="3"/>
  <c r="C22" i="3"/>
  <c r="I21" i="3"/>
  <c r="G21" i="3"/>
  <c r="F21" i="3"/>
  <c r="E21" i="3"/>
  <c r="D21" i="3"/>
  <c r="C21" i="3"/>
  <c r="C20" i="3"/>
  <c r="B20" i="3"/>
  <c r="I15" i="3"/>
  <c r="H15" i="3"/>
  <c r="G15" i="3"/>
  <c r="F15" i="3"/>
  <c r="E15" i="3"/>
  <c r="D15" i="3"/>
  <c r="I20" i="2"/>
  <c r="G20" i="2"/>
  <c r="F20" i="2"/>
  <c r="E20" i="2"/>
  <c r="D20" i="2"/>
  <c r="I19" i="1"/>
  <c r="G19" i="1"/>
  <c r="F19" i="1"/>
  <c r="E19" i="1"/>
  <c r="D19" i="1"/>
  <c r="AC9" i="6" l="1"/>
  <c r="AB25" i="6"/>
  <c r="AB30" i="6"/>
  <c r="M39" i="6"/>
  <c r="AC30" i="6"/>
</calcChain>
</file>

<file path=xl/sharedStrings.xml><?xml version="1.0" encoding="utf-8"?>
<sst xmlns="http://schemas.openxmlformats.org/spreadsheetml/2006/main" count="893" uniqueCount="225">
  <si>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</si>
  <si>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</si>
  <si>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</si>
  <si>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</si>
  <si>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</si>
  <si>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</si>
  <si>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</si>
  <si>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</si>
  <si>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</si>
  <si>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</si>
  <si>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Source</t>
  </si>
  <si>
    <t>Link</t>
  </si>
  <si>
    <t>U.S. Population</t>
  </si>
  <si>
    <t>-</t>
  </si>
  <si>
    <t>Facebook</t>
  </si>
  <si>
    <t>Instagram</t>
  </si>
  <si>
    <t>Google+</t>
  </si>
  <si>
    <t>0</t>
  </si>
  <si>
    <t>Google</t>
  </si>
  <si>
    <t>YouTube</t>
  </si>
  <si>
    <t>LinkedIn</t>
  </si>
  <si>
    <t>&lt;1</t>
  </si>
  <si>
    <t>Microsoft</t>
  </si>
  <si>
    <t>Pinterest</t>
  </si>
  <si>
    <t>Tumblr</t>
  </si>
  <si>
    <t>Yahoo!</t>
  </si>
  <si>
    <t>Flickr</t>
  </si>
  <si>
    <t>Twitter</t>
  </si>
  <si>
    <t>1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</si>
  <si>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</si>
  <si>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</si>
  <si>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</si>
  <si>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</si>
  <si>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</si>
  <si>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</si>
  <si>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</si>
  <si>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</si>
  <si>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</si>
  <si>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</si>
  <si>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</si>
  <si>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</si>
  <si>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3</t>
  </si>
  <si>
    <t>Etsy</t>
  </si>
  <si>
    <t>Salesforce</t>
  </si>
  <si>
    <t>Pandora</t>
  </si>
  <si>
    <t>Uber</t>
  </si>
  <si>
    <t>Slack</t>
  </si>
  <si>
    <t xml:space="preserve">AirBnB </t>
  </si>
  <si>
    <t>Netflix</t>
  </si>
  <si>
    <t>Yelp</t>
  </si>
  <si>
    <t>average from our sample</t>
  </si>
  <si>
    <t>comparison</t>
  </si>
  <si>
    <t>DiversityInc top 50</t>
  </si>
  <si>
    <t>78*</t>
  </si>
  <si>
    <t>Fortune 500 CEOs</t>
  </si>
  <si>
    <t>US Congress</t>
  </si>
  <si>
    <t>80*</t>
  </si>
  <si>
    <t>Secret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</si>
  <si>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</si>
  <si>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</si>
  <si>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</si>
  <si>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</si>
  <si>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https://newsroom.fb.com/news/2015/06/driving-diversity-at-facebook/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</si>
  <si>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</si>
  <si>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</si>
  <si>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</si>
  <si>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</si>
  <si>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</si>
  <si>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</si>
  <si>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</si>
  <si>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</si>
  <si>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</si>
  <si>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</si>
  <si>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</si>
  <si>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</si>
  <si>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</si>
  <si>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</si>
  <si>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</si>
  <si>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</si>
  <si>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https://investor.yahoo.net/faq.cfm</t>
  </si>
  <si>
    <t>http://www.google.co.uk/diversity/</t>
  </si>
  <si>
    <t>http://investor.google.com/earnings/2015/Q1_google_earnings.html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</si>
  <si>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</si>
  <si>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</si>
  <si>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</si>
  <si>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</si>
  <si>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</si>
  <si>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</si>
  <si>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</si>
  <si>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</si>
  <si>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</si>
  <si>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</si>
  <si>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</si>
  <si>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</si>
  <si>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</si>
  <si>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</si>
  <si>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</si>
  <si>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</si>
  <si>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</si>
  <si>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</si>
  <si>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</si>
  <si>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</si>
  <si>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</si>
  <si>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</si>
  <si>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</si>
  <si>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</si>
  <si>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</si>
  <si>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</si>
  <si>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http://www.diversityinc.com/news/apples-diversity-data-better-representation-blacks-latinos/</t>
  </si>
  <si>
    <t>83*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</si>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</sst>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999999"/>
      <name val="Arial"/>
    </font>
    <font>
      <u/>
      <sz val="10"/>
      <color rgb="FF999999"/>
      <name val="Arial"/>
    </font>
    <font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sz val="10"/>
      <name val="Arial"/>
    </font>
    <font>
      <sz val="10"/>
      <name val="Arial"/>
    </font>
    <font>
      <sz val="10"/>
      <color rgb="FFB7B7B7"/>
      <name val="Arial"/>
    </font>
    <font>
      <sz val="10"/>
      <color rgb="FFB7B7B7"/>
      <name val="Arial"/>
    </font>
    <font>
      <b/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5">
    <xf numFmtId="0" fontId="0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8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4" borderId="0" xfId="0" applyFont="1" applyFill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11" fillId="2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8" fillId="4" borderId="0" xfId="0" applyFont="1" applyFill="1" applyAlignment="1">
      <alignment horizontal="left" wrapText="1"/>
    </xf>
    <xf numFmtId="1" fontId="8" fillId="4" borderId="0" xfId="0" applyNumberFormat="1" applyFont="1" applyFill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1" fontId="1" fillId="2" borderId="0" xfId="0" applyNumberFormat="1" applyFont="1" applyFill="1" applyAlignment="1">
      <alignment horizontal="right" wrapText="1"/>
    </xf>
    <xf numFmtId="1" fontId="6" fillId="3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1" fontId="1" fillId="4" borderId="0" xfId="0" applyNumberFormat="1" applyFont="1" applyFill="1" applyAlignment="1">
      <alignment horizontal="left" wrapText="1"/>
    </xf>
    <xf numFmtId="1" fontId="1" fillId="2" borderId="0" xfId="0" applyNumberFormat="1" applyFont="1" applyFill="1" applyAlignment="1">
      <alignment horizontal="right" wrapText="1"/>
    </xf>
    <xf numFmtId="1" fontId="5" fillId="3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right"/>
    </xf>
    <xf numFmtId="0" fontId="8" fillId="0" borderId="0" xfId="0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0" fontId="8" fillId="2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left"/>
    </xf>
    <xf numFmtId="1" fontId="8" fillId="0" borderId="0" xfId="0" applyNumberFormat="1" applyFont="1" applyAlignment="1">
      <alignment horizontal="left" wrapText="1"/>
    </xf>
    <xf numFmtId="1" fontId="8" fillId="2" borderId="0" xfId="0" applyNumberFormat="1" applyFont="1" applyFill="1" applyAlignment="1">
      <alignment horizontal="right" wrapText="1"/>
    </xf>
    <xf numFmtId="1" fontId="6" fillId="3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left" wrapText="1"/>
    </xf>
    <xf numFmtId="1" fontId="4" fillId="3" borderId="0" xfId="0" applyNumberFormat="1" applyFont="1" applyFill="1" applyAlignment="1">
      <alignment horizontal="right"/>
    </xf>
    <xf numFmtId="1" fontId="15" fillId="0" borderId="0" xfId="0" applyNumberFormat="1" applyFont="1" applyAlignment="1">
      <alignment horizontal="left"/>
    </xf>
    <xf numFmtId="1" fontId="1" fillId="0" borderId="0" xfId="0" applyNumberFormat="1" applyFont="1" applyAlignment="1"/>
    <xf numFmtId="0" fontId="4" fillId="3" borderId="0" xfId="0" applyFont="1" applyFill="1" applyAlignment="1">
      <alignment horizontal="right"/>
    </xf>
    <xf numFmtId="0" fontId="1" fillId="0" borderId="0" xfId="0" applyFont="1" applyAlignment="1"/>
    <xf numFmtId="0" fontId="8" fillId="0" borderId="0" xfId="0" applyFont="1" applyAlignment="1">
      <alignment horizontal="right" wrapText="1"/>
    </xf>
    <xf numFmtId="0" fontId="8" fillId="2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/>
    <xf numFmtId="0" fontId="6" fillId="0" borderId="0" xfId="0" applyFont="1" applyAlignment="1">
      <alignment horizontal="right"/>
    </xf>
    <xf numFmtId="49" fontId="3" fillId="3" borderId="0" xfId="0" applyNumberFormat="1" applyFont="1" applyFill="1" applyAlignment="1">
      <alignment horizontal="left" wrapText="1"/>
    </xf>
    <xf numFmtId="0" fontId="16" fillId="0" borderId="0" xfId="0" applyFont="1" applyAlignment="1"/>
    <xf numFmtId="0" fontId="1" fillId="3" borderId="0" xfId="0" applyFont="1" applyFill="1" applyAlignment="1">
      <alignment horizontal="right" wrapText="1"/>
    </xf>
    <xf numFmtId="0" fontId="17" fillId="0" borderId="0" xfId="0" applyFont="1" applyAlignment="1"/>
    <xf numFmtId="0" fontId="17" fillId="3" borderId="0" xfId="0" applyFont="1" applyFill="1" applyAlignment="1"/>
    <xf numFmtId="0" fontId="4" fillId="3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1" fontId="19" fillId="0" borderId="0" xfId="0" applyNumberFormat="1" applyFont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19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3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4" fontId="4" fillId="4" borderId="0" xfId="0" applyNumberFormat="1" applyFont="1" applyFill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6" fillId="3" borderId="0" xfId="0" applyFont="1" applyFill="1" applyAlignment="1">
      <alignment horizontal="right" wrapText="1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8" fillId="4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16" fillId="0" borderId="0" xfId="0" applyNumberFormat="1" applyFont="1" applyAlignment="1">
      <alignment horizontal="right"/>
    </xf>
    <xf numFmtId="0" fontId="16" fillId="4" borderId="0" xfId="0" applyFont="1" applyFill="1" applyAlignment="1">
      <alignment horizontal="left"/>
    </xf>
    <xf numFmtId="3" fontId="16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9" fillId="3" borderId="0" xfId="0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3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vertical="top" wrapText="1"/>
    </xf>
    <xf numFmtId="0" fontId="7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49" fontId="18" fillId="0" borderId="0" xfId="0" applyNumberFormat="1" applyFont="1" applyAlignment="1">
      <alignment horizontal="right" wrapText="1"/>
    </xf>
    <xf numFmtId="49" fontId="18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wrapText="1"/>
    </xf>
    <xf numFmtId="0" fontId="8" fillId="4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10" fontId="8" fillId="0" borderId="0" xfId="0" applyNumberFormat="1" applyFont="1" applyAlignment="1">
      <alignment horizontal="right" vertical="top" wrapText="1"/>
    </xf>
    <xf numFmtId="10" fontId="6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right" vertical="top"/>
    </xf>
    <xf numFmtId="0" fontId="21" fillId="0" borderId="0" xfId="0" applyFont="1" applyAlignment="1">
      <alignment horizontal="right" vertical="top"/>
    </xf>
    <xf numFmtId="0" fontId="22" fillId="0" borderId="0" xfId="0" applyFont="1" applyAlignment="1">
      <alignment horizontal="right" vertical="top"/>
    </xf>
    <xf numFmtId="4" fontId="8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8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24" fillId="0" borderId="0" xfId="0" applyFont="1" applyAlignment="1">
      <alignment horizontal="right" vertical="top"/>
    </xf>
    <xf numFmtId="4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49" fontId="8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6" fillId="4" borderId="0" xfId="0" applyNumberFormat="1" applyFont="1" applyFill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25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8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28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diversity-facts/wheres-the-diversity-in-fortune-500-ceos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" Type="http://schemas.openxmlformats.org/officeDocument/2006/relationships/hyperlink" Target="http://newsroom.fb.com/news/2014/06/building-a-more-diverse-facebook/" TargetMode="External"/><Relationship Id="rId61" Type="http://schemas.openxmlformats.org/officeDocument/2006/relationships/hyperlink" Target="http://last.fm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top-10-companies-recruitment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microsoft.com/en-us/diversity/inside-microsoft/default.aspx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59" Type="http://schemas.openxmlformats.org/officeDocument/2006/relationships/hyperlink" Target="http://classmates.com/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and-inclusion/most-diverse-congress-sworn-in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salesforce.com/company/careers/diversity-numbers.jsp" TargetMode="External"/><Relationship Id="rId60" Type="http://schemas.openxmlformats.org/officeDocument/2006/relationships/hyperlink" Target="http://hi5.com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14.453125" defaultRowHeight="15.75" customHeight="1" x14ac:dyDescent="0.25"/>
  <cols>
    <col min="1" max="1" width="26" customWidth="1"/>
    <col min="2" max="10" width="11" customWidth="1"/>
    <col min="11" max="12" width="0.453125" customWidth="1"/>
    <col min="14" max="16" width="14.7265625" customWidth="1"/>
  </cols>
  <sheetData>
    <row r="1" spans="1:16" ht="15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6"/>
      <c r="M1" s="7"/>
      <c r="N1" s="7"/>
      <c r="O1" s="7"/>
      <c r="P1" s="7"/>
    </row>
    <row r="2" spans="1:16" ht="15.75" customHeight="1" x14ac:dyDescent="0.25">
      <c r="A2" s="16" t="s">
        <v>14</v>
      </c>
      <c r="B2" s="14">
        <v>35</v>
      </c>
      <c r="C2" s="14">
        <v>65</v>
      </c>
      <c r="D2" s="14">
        <v>49</v>
      </c>
      <c r="E2" s="14">
        <v>40</v>
      </c>
      <c r="F2" s="14">
        <v>5</v>
      </c>
      <c r="G2" s="14">
        <v>3</v>
      </c>
      <c r="H2" s="14">
        <v>3</v>
      </c>
      <c r="I2" s="14">
        <v>1</v>
      </c>
      <c r="J2" s="14" t="s">
        <v>13</v>
      </c>
      <c r="K2" s="17"/>
      <c r="L2" s="18"/>
      <c r="M2" s="19"/>
      <c r="N2" s="20"/>
      <c r="O2" s="21"/>
      <c r="P2" s="21"/>
    </row>
    <row r="3" spans="1:16" ht="15.75" customHeight="1" x14ac:dyDescent="0.25">
      <c r="A3" s="22" t="s">
        <v>15</v>
      </c>
      <c r="B3" s="23">
        <v>35</v>
      </c>
      <c r="C3" s="23">
        <v>65</v>
      </c>
      <c r="D3" s="23">
        <v>49</v>
      </c>
      <c r="E3" s="23">
        <v>40</v>
      </c>
      <c r="F3" s="23">
        <v>5</v>
      </c>
      <c r="G3" s="23">
        <v>3</v>
      </c>
      <c r="H3" s="23">
        <v>3</v>
      </c>
      <c r="I3" s="23">
        <v>1</v>
      </c>
      <c r="J3" s="24" t="s">
        <v>13</v>
      </c>
      <c r="K3" s="25"/>
      <c r="L3" s="26"/>
      <c r="M3" s="27"/>
      <c r="N3" s="28"/>
      <c r="O3" s="29"/>
      <c r="P3" s="30"/>
    </row>
    <row r="4" spans="1:16" ht="15.75" customHeight="1" x14ac:dyDescent="0.25">
      <c r="A4" s="31" t="s">
        <v>16</v>
      </c>
      <c r="B4" s="14">
        <v>31</v>
      </c>
      <c r="C4" s="14">
        <v>69</v>
      </c>
      <c r="D4" s="14">
        <v>56</v>
      </c>
      <c r="E4" s="14">
        <v>35</v>
      </c>
      <c r="F4" s="14">
        <v>4</v>
      </c>
      <c r="G4" s="14">
        <v>2</v>
      </c>
      <c r="H4" s="14">
        <v>4</v>
      </c>
      <c r="I4" s="14">
        <v>1</v>
      </c>
      <c r="J4" s="14" t="s">
        <v>13</v>
      </c>
      <c r="K4" s="17"/>
      <c r="L4" s="18"/>
      <c r="M4" s="19"/>
      <c r="N4" s="20"/>
      <c r="O4" s="13"/>
      <c r="P4" s="21"/>
    </row>
    <row r="5" spans="1:16" ht="15.75" customHeight="1" x14ac:dyDescent="0.25">
      <c r="A5" s="31" t="s">
        <v>19</v>
      </c>
      <c r="B5" s="14">
        <v>31</v>
      </c>
      <c r="C5" s="14">
        <v>69</v>
      </c>
      <c r="D5" s="14">
        <v>56</v>
      </c>
      <c r="E5" s="14">
        <v>35</v>
      </c>
      <c r="F5" s="14">
        <v>4</v>
      </c>
      <c r="G5" s="14">
        <v>2</v>
      </c>
      <c r="H5" s="14">
        <v>4</v>
      </c>
      <c r="I5" s="14">
        <v>1</v>
      </c>
      <c r="J5" s="14" t="s">
        <v>13</v>
      </c>
      <c r="K5" s="17"/>
      <c r="L5" s="18"/>
      <c r="M5" s="19"/>
      <c r="N5" s="20"/>
      <c r="O5" s="13"/>
      <c r="P5" s="21"/>
    </row>
    <row r="6" spans="1:16" ht="15.75" customHeight="1" x14ac:dyDescent="0.25">
      <c r="A6" s="16" t="s">
        <v>20</v>
      </c>
      <c r="B6" s="14">
        <v>42</v>
      </c>
      <c r="C6" s="14">
        <v>58</v>
      </c>
      <c r="D6" s="14">
        <v>52</v>
      </c>
      <c r="E6" s="14">
        <v>39</v>
      </c>
      <c r="F6" s="14">
        <v>4</v>
      </c>
      <c r="G6" s="14">
        <v>4</v>
      </c>
      <c r="H6" s="14">
        <v>2</v>
      </c>
      <c r="I6" s="14" t="s">
        <v>21</v>
      </c>
      <c r="J6" s="14" t="s">
        <v>13</v>
      </c>
      <c r="K6" s="17"/>
      <c r="L6" s="18"/>
      <c r="M6" s="19"/>
      <c r="N6" s="20"/>
      <c r="O6" s="13"/>
      <c r="P6" s="21"/>
    </row>
    <row r="7" spans="1:16" ht="15.75" customHeight="1" x14ac:dyDescent="0.25">
      <c r="A7" s="16" t="s">
        <v>23</v>
      </c>
      <c r="B7" s="14">
        <v>45</v>
      </c>
      <c r="C7" s="14">
        <v>55</v>
      </c>
      <c r="D7" s="14">
        <v>48</v>
      </c>
      <c r="E7" s="14">
        <v>41</v>
      </c>
      <c r="F7" s="14">
        <v>6</v>
      </c>
      <c r="G7" s="14">
        <v>3</v>
      </c>
      <c r="H7" s="14">
        <v>2</v>
      </c>
      <c r="I7" s="14">
        <v>1</v>
      </c>
      <c r="J7" s="14" t="s">
        <v>13</v>
      </c>
      <c r="K7" s="32"/>
      <c r="L7" s="18"/>
      <c r="M7" s="19"/>
      <c r="N7" s="20"/>
      <c r="O7" s="13"/>
      <c r="P7" s="21"/>
    </row>
    <row r="8" spans="1:16" ht="15.75" customHeight="1" x14ac:dyDescent="0.25">
      <c r="A8" s="16" t="s">
        <v>24</v>
      </c>
      <c r="B8" s="14">
        <v>37</v>
      </c>
      <c r="C8" s="14">
        <v>63</v>
      </c>
      <c r="D8" s="14">
        <v>45</v>
      </c>
      <c r="E8" s="14">
        <v>44</v>
      </c>
      <c r="F8" s="14">
        <v>4</v>
      </c>
      <c r="G8" s="14">
        <v>2</v>
      </c>
      <c r="H8" s="14">
        <v>2</v>
      </c>
      <c r="I8" s="14">
        <v>3</v>
      </c>
      <c r="J8" s="14" t="s">
        <v>13</v>
      </c>
      <c r="K8" s="32"/>
      <c r="L8" s="18"/>
      <c r="M8" s="19"/>
      <c r="N8" s="20"/>
      <c r="O8" s="13"/>
      <c r="P8" s="21"/>
    </row>
    <row r="9" spans="1:16" ht="15.75" customHeight="1" x14ac:dyDescent="0.25">
      <c r="A9" s="34" t="s">
        <v>26</v>
      </c>
      <c r="B9" s="14">
        <v>37</v>
      </c>
      <c r="C9" s="14">
        <v>63</v>
      </c>
      <c r="D9" s="14">
        <v>45</v>
      </c>
      <c r="E9" s="14">
        <v>44</v>
      </c>
      <c r="F9" s="14">
        <v>4</v>
      </c>
      <c r="G9" s="14">
        <v>2</v>
      </c>
      <c r="H9" s="14">
        <v>2</v>
      </c>
      <c r="I9" s="14">
        <v>3</v>
      </c>
      <c r="J9" s="14" t="s">
        <v>13</v>
      </c>
      <c r="K9" s="32"/>
      <c r="L9" s="18"/>
      <c r="M9" s="19"/>
      <c r="N9" s="20"/>
      <c r="O9" s="13"/>
      <c r="P9" s="21"/>
    </row>
    <row r="10" spans="1:16" ht="15.75" customHeight="1" x14ac:dyDescent="0.25">
      <c r="A10" s="35" t="s">
        <v>27</v>
      </c>
      <c r="B10" s="36">
        <v>38.4</v>
      </c>
      <c r="C10" s="36">
        <v>61.6</v>
      </c>
      <c r="D10" s="36">
        <v>43.5</v>
      </c>
      <c r="E10" s="36">
        <v>25.8</v>
      </c>
      <c r="F10" s="36">
        <v>3.4</v>
      </c>
      <c r="G10" s="36">
        <v>3.4</v>
      </c>
      <c r="H10" s="36">
        <v>2.7</v>
      </c>
      <c r="I10" s="36" t="s">
        <v>13</v>
      </c>
      <c r="J10" s="36">
        <v>21.1</v>
      </c>
      <c r="K10" s="37"/>
      <c r="L10" s="38"/>
      <c r="M10" s="39"/>
      <c r="N10" s="40"/>
      <c r="O10" s="41"/>
      <c r="P10" s="42"/>
    </row>
    <row r="11" spans="1:16" ht="15.75" customHeight="1" x14ac:dyDescent="0.25">
      <c r="A11" s="34" t="s">
        <v>25</v>
      </c>
      <c r="B11" s="14">
        <v>37</v>
      </c>
      <c r="C11" s="14">
        <v>63</v>
      </c>
      <c r="D11" s="14">
        <v>45</v>
      </c>
      <c r="E11" s="14">
        <v>44</v>
      </c>
      <c r="F11" s="14">
        <v>4</v>
      </c>
      <c r="G11" s="14">
        <v>2</v>
      </c>
      <c r="H11" s="14">
        <v>2</v>
      </c>
      <c r="I11" s="14">
        <v>3</v>
      </c>
      <c r="J11" s="14" t="s">
        <v>13</v>
      </c>
      <c r="K11" s="32"/>
      <c r="L11" s="18"/>
      <c r="M11" s="19"/>
      <c r="N11" s="20"/>
      <c r="O11" s="13"/>
      <c r="P11" s="21"/>
    </row>
    <row r="12" spans="1:16" ht="15.75" customHeight="1" x14ac:dyDescent="0.25">
      <c r="A12" s="43" t="s">
        <v>18</v>
      </c>
      <c r="B12" s="14">
        <v>31</v>
      </c>
      <c r="C12" s="14">
        <v>69</v>
      </c>
      <c r="D12" s="14">
        <v>53</v>
      </c>
      <c r="E12" s="14">
        <v>36</v>
      </c>
      <c r="F12" s="14">
        <v>4</v>
      </c>
      <c r="G12" s="14">
        <v>3</v>
      </c>
      <c r="H12" s="14">
        <v>4</v>
      </c>
      <c r="I12" s="14">
        <v>0</v>
      </c>
      <c r="J12" s="14" t="s">
        <v>13</v>
      </c>
      <c r="K12" s="17"/>
      <c r="L12" s="45"/>
      <c r="M12" s="19"/>
      <c r="N12" s="20"/>
      <c r="O12" s="46"/>
      <c r="P12" s="47"/>
    </row>
    <row r="13" spans="1:16" ht="15.75" customHeight="1" x14ac:dyDescent="0.25">
      <c r="A13" s="43" t="s">
        <v>29</v>
      </c>
      <c r="B13" s="14">
        <v>32</v>
      </c>
      <c r="C13" s="14">
        <v>68</v>
      </c>
      <c r="D13" s="14">
        <v>54</v>
      </c>
      <c r="E13" s="14">
        <v>21</v>
      </c>
      <c r="F13" s="14">
        <v>13</v>
      </c>
      <c r="G13" s="14">
        <v>9</v>
      </c>
      <c r="H13" s="14">
        <v>3</v>
      </c>
      <c r="I13" s="14">
        <v>1</v>
      </c>
      <c r="J13" s="14">
        <v>2</v>
      </c>
      <c r="K13" s="17"/>
      <c r="L13" s="18"/>
      <c r="M13" s="19"/>
      <c r="N13" s="20"/>
      <c r="O13" s="13"/>
      <c r="P13" s="21"/>
    </row>
    <row r="14" spans="1:16" ht="15.75" customHeight="1" x14ac:dyDescent="0.25">
      <c r="A14" s="16" t="s">
        <v>30</v>
      </c>
      <c r="B14" s="14">
        <v>24</v>
      </c>
      <c r="C14" s="14">
        <v>76</v>
      </c>
      <c r="D14" s="14">
        <v>53</v>
      </c>
      <c r="E14" s="14">
        <v>37</v>
      </c>
      <c r="F14" s="14">
        <v>5</v>
      </c>
      <c r="G14" s="14">
        <v>4</v>
      </c>
      <c r="H14" s="14">
        <v>1</v>
      </c>
      <c r="I14" s="15" t="s">
        <v>21</v>
      </c>
      <c r="J14" s="14" t="s">
        <v>13</v>
      </c>
      <c r="K14" s="32"/>
      <c r="L14" s="18"/>
      <c r="M14" s="19"/>
      <c r="N14" s="20"/>
      <c r="O14" s="13"/>
      <c r="P14" s="21"/>
    </row>
    <row r="15" spans="1:16" ht="15.75" customHeight="1" x14ac:dyDescent="0.25">
      <c r="A15" s="16" t="s">
        <v>31</v>
      </c>
      <c r="B15" s="14">
        <v>40</v>
      </c>
      <c r="C15" s="14">
        <v>60</v>
      </c>
      <c r="D15" s="14">
        <v>50</v>
      </c>
      <c r="E15" s="14">
        <v>39</v>
      </c>
      <c r="F15" s="14">
        <v>6</v>
      </c>
      <c r="G15" s="14">
        <v>3</v>
      </c>
      <c r="H15" s="14">
        <v>1</v>
      </c>
      <c r="I15" s="14">
        <v>1</v>
      </c>
      <c r="J15" s="14" t="s">
        <v>13</v>
      </c>
      <c r="K15" s="17"/>
      <c r="L15" s="18"/>
      <c r="M15" s="19"/>
      <c r="N15" s="20"/>
      <c r="O15" s="48"/>
      <c r="P15" s="21"/>
    </row>
    <row r="16" spans="1:16" ht="15.75" customHeight="1" x14ac:dyDescent="0.25">
      <c r="A16" s="34" t="s">
        <v>32</v>
      </c>
      <c r="B16" s="14">
        <v>37</v>
      </c>
      <c r="C16" s="14">
        <v>63</v>
      </c>
      <c r="D16" s="14">
        <v>73</v>
      </c>
      <c r="E16" s="14">
        <v>12</v>
      </c>
      <c r="F16" s="14">
        <v>8</v>
      </c>
      <c r="G16" s="14">
        <v>4</v>
      </c>
      <c r="H16" s="14">
        <v>2</v>
      </c>
      <c r="I16" s="15" t="s">
        <v>21</v>
      </c>
      <c r="J16" s="14" t="s">
        <v>13</v>
      </c>
      <c r="K16" s="32"/>
      <c r="L16" s="18"/>
      <c r="M16" s="19"/>
      <c r="N16" s="20"/>
      <c r="O16" s="49"/>
      <c r="P16" s="21"/>
    </row>
    <row r="17" spans="1:16" ht="15.75" customHeight="1" x14ac:dyDescent="0.25">
      <c r="A17" s="16" t="s">
        <v>33</v>
      </c>
      <c r="B17" s="14">
        <v>50</v>
      </c>
      <c r="C17" s="14">
        <v>50</v>
      </c>
      <c r="D17" s="14">
        <v>58</v>
      </c>
      <c r="E17" s="14">
        <v>28</v>
      </c>
      <c r="F17" s="14">
        <v>7</v>
      </c>
      <c r="G17" s="14">
        <v>4</v>
      </c>
      <c r="H17" s="14" t="s">
        <v>13</v>
      </c>
      <c r="I17" s="14">
        <v>3</v>
      </c>
      <c r="J17" s="14" t="s">
        <v>13</v>
      </c>
      <c r="K17" s="32"/>
      <c r="L17" s="18"/>
      <c r="M17" s="19"/>
      <c r="N17" s="20"/>
      <c r="O17" s="13"/>
      <c r="P17" s="21"/>
    </row>
    <row r="18" spans="1:16" ht="12.5" x14ac:dyDescent="0.25">
      <c r="A18" s="50" t="s">
        <v>34</v>
      </c>
      <c r="B18" s="51">
        <v>17</v>
      </c>
      <c r="C18" s="51">
        <v>83</v>
      </c>
      <c r="D18" s="14">
        <v>37</v>
      </c>
      <c r="E18" s="14">
        <v>45</v>
      </c>
      <c r="F18" s="14">
        <v>3</v>
      </c>
      <c r="G18" s="14">
        <v>1</v>
      </c>
      <c r="H18" s="14">
        <v>14</v>
      </c>
      <c r="I18" s="15" t="s">
        <v>21</v>
      </c>
      <c r="J18" s="14" t="s">
        <v>13</v>
      </c>
      <c r="K18" s="52"/>
      <c r="L18" s="18"/>
      <c r="M18" s="19"/>
      <c r="N18" s="20"/>
      <c r="O18" s="13"/>
      <c r="P18" s="21"/>
    </row>
    <row r="19" spans="1:16" ht="12.5" x14ac:dyDescent="0.25">
      <c r="A19" s="53" t="s">
        <v>35</v>
      </c>
      <c r="B19" s="14">
        <v>28</v>
      </c>
      <c r="C19" s="51">
        <v>72</v>
      </c>
      <c r="D19" s="54">
        <f>((110+2702+7601+2313+4683+2382)/(125+3374+11237+3370+5895+4829))*100</f>
        <v>68.647242455775242</v>
      </c>
      <c r="E19" s="54">
        <f>((8+212+1752+179+222+253)/(125+3374+11237+3370+5895+4829))*100</f>
        <v>9.1085674644467574</v>
      </c>
      <c r="F19" s="54">
        <f>((5+254+1120+444+444+945)/(125+3374+11237+3370+5895+4829))*100</f>
        <v>11.141172389871661</v>
      </c>
      <c r="G19" s="54">
        <f>((3+191+661+367+467+1205)/(125+3374+11237+3370+5895+4829))*100</f>
        <v>10.038154699965315</v>
      </c>
      <c r="H19" s="51" t="s">
        <v>13</v>
      </c>
      <c r="I19" s="54">
        <f>((17+98+58+68+40)/(125+3374+11237+3370+5895+4829))*100</f>
        <v>0.97467915365938262</v>
      </c>
      <c r="J19" s="14" t="s">
        <v>13</v>
      </c>
      <c r="K19" s="52"/>
      <c r="L19" s="18"/>
      <c r="M19" s="19"/>
      <c r="N19" s="20"/>
      <c r="O19" s="13"/>
      <c r="P19" s="21"/>
    </row>
    <row r="20" spans="1:16" ht="12.5" x14ac:dyDescent="0.25">
      <c r="A20" s="50" t="s">
        <v>36</v>
      </c>
      <c r="B20" s="14">
        <v>31</v>
      </c>
      <c r="C20" s="51">
        <v>69</v>
      </c>
      <c r="D20" s="51">
        <v>52</v>
      </c>
      <c r="E20" s="51">
        <v>14</v>
      </c>
      <c r="F20" s="51">
        <v>19</v>
      </c>
      <c r="G20" s="51">
        <v>14</v>
      </c>
      <c r="H20" s="51">
        <v>1</v>
      </c>
      <c r="I20" s="51">
        <v>0</v>
      </c>
      <c r="J20" s="14" t="s">
        <v>13</v>
      </c>
      <c r="K20" s="52"/>
      <c r="L20" s="18"/>
      <c r="M20" s="19"/>
      <c r="N20" s="20"/>
      <c r="O20" s="13"/>
      <c r="P20" s="21"/>
    </row>
    <row r="21" spans="1:16" ht="13" x14ac:dyDescent="0.3">
      <c r="A21" s="55" t="s">
        <v>37</v>
      </c>
      <c r="B21" s="36">
        <v>26.5</v>
      </c>
      <c r="C21" s="36">
        <v>73.5</v>
      </c>
      <c r="D21" s="36">
        <v>47.8</v>
      </c>
      <c r="E21" s="36">
        <v>38.5</v>
      </c>
      <c r="F21" s="36">
        <v>8.8000000000000007</v>
      </c>
      <c r="G21" s="36">
        <v>4</v>
      </c>
      <c r="H21" s="36">
        <v>0.2</v>
      </c>
      <c r="I21" s="36">
        <v>0.7</v>
      </c>
      <c r="J21" s="36" t="s">
        <v>13</v>
      </c>
      <c r="K21" s="56"/>
      <c r="L21" s="57"/>
      <c r="M21" s="39"/>
      <c r="N21" s="40"/>
      <c r="O21" s="58"/>
      <c r="P21" s="42"/>
    </row>
    <row r="22" spans="1:16" ht="12.5" x14ac:dyDescent="0.25">
      <c r="A22" s="50" t="s">
        <v>38</v>
      </c>
      <c r="B22" s="14">
        <v>44</v>
      </c>
      <c r="C22" s="14">
        <v>56</v>
      </c>
      <c r="D22" s="14">
        <v>62</v>
      </c>
      <c r="E22" s="14">
        <v>20</v>
      </c>
      <c r="F22" s="14">
        <v>8</v>
      </c>
      <c r="G22" s="14">
        <v>8</v>
      </c>
      <c r="H22" s="14" t="s">
        <v>13</v>
      </c>
      <c r="I22" s="14">
        <v>3</v>
      </c>
      <c r="J22" s="14" t="s">
        <v>13</v>
      </c>
      <c r="K22" s="32"/>
      <c r="L22" s="18"/>
      <c r="M22" s="19"/>
      <c r="N22" s="20"/>
      <c r="O22" s="13"/>
      <c r="P22" s="21"/>
    </row>
    <row r="23" spans="1:16" ht="12.5" x14ac:dyDescent="0.25">
      <c r="A23" s="50" t="s">
        <v>39</v>
      </c>
      <c r="B23" s="14">
        <v>39</v>
      </c>
      <c r="C23" s="14">
        <v>61</v>
      </c>
      <c r="D23" s="14">
        <v>48</v>
      </c>
      <c r="E23" s="14">
        <v>13</v>
      </c>
      <c r="F23" s="14">
        <v>13</v>
      </c>
      <c r="G23" s="14">
        <v>21</v>
      </c>
      <c r="H23" s="14" t="s">
        <v>13</v>
      </c>
      <c r="I23" s="14">
        <v>5</v>
      </c>
      <c r="J23" s="14" t="s">
        <v>13</v>
      </c>
      <c r="K23" s="32"/>
      <c r="L23" s="18"/>
      <c r="M23" s="19"/>
      <c r="N23" s="20"/>
      <c r="O23" s="13"/>
      <c r="P23" s="21"/>
    </row>
    <row r="24" spans="1:16" ht="12.5" x14ac:dyDescent="0.25">
      <c r="A24" s="31" t="s">
        <v>40</v>
      </c>
      <c r="B24" s="14">
        <v>54</v>
      </c>
      <c r="C24" s="14">
        <v>46</v>
      </c>
      <c r="D24" s="14">
        <v>79</v>
      </c>
      <c r="E24" s="14">
        <v>10</v>
      </c>
      <c r="F24" s="14">
        <v>4</v>
      </c>
      <c r="G24" s="14">
        <v>3</v>
      </c>
      <c r="H24" s="14">
        <v>4</v>
      </c>
      <c r="I24" s="15" t="s">
        <v>21</v>
      </c>
      <c r="J24" s="14" t="s">
        <v>13</v>
      </c>
      <c r="K24" s="9"/>
      <c r="L24" s="59"/>
      <c r="M24" s="21"/>
      <c r="N24" s="49"/>
      <c r="O24" s="13"/>
      <c r="P24" s="13"/>
    </row>
    <row r="25" spans="1:16" ht="12.5" x14ac:dyDescent="0.25">
      <c r="A25" s="44" t="s">
        <v>22</v>
      </c>
      <c r="B25" s="60">
        <v>26</v>
      </c>
      <c r="C25" s="60">
        <v>74</v>
      </c>
      <c r="D25" s="61">
        <v>56</v>
      </c>
      <c r="E25" s="61">
        <v>31</v>
      </c>
      <c r="F25" s="61">
        <v>6</v>
      </c>
      <c r="G25" s="61">
        <v>4</v>
      </c>
      <c r="H25" s="61">
        <v>2</v>
      </c>
      <c r="I25" s="15" t="s">
        <v>21</v>
      </c>
      <c r="J25" s="61" t="s">
        <v>13</v>
      </c>
      <c r="K25" s="62"/>
      <c r="L25" s="64"/>
      <c r="M25" s="19"/>
      <c r="N25" s="20"/>
      <c r="O25" s="1"/>
      <c r="P25" s="19"/>
    </row>
    <row r="26" spans="1:16" ht="12.5" x14ac:dyDescent="0.25">
      <c r="A26" s="65" t="s">
        <v>43</v>
      </c>
      <c r="B26" s="61">
        <v>30.9</v>
      </c>
      <c r="C26" s="61">
        <v>68.7</v>
      </c>
      <c r="D26" s="61">
        <v>64.69</v>
      </c>
      <c r="E26" s="61">
        <v>23.87</v>
      </c>
      <c r="F26" s="61">
        <v>3.9</v>
      </c>
      <c r="G26" s="61">
        <v>2.5299999999999998</v>
      </c>
      <c r="H26" s="61">
        <v>2.56</v>
      </c>
      <c r="I26" s="36">
        <v>0.1</v>
      </c>
      <c r="J26" s="61">
        <v>1.98</v>
      </c>
      <c r="K26" s="66"/>
      <c r="L26" s="67"/>
      <c r="M26" s="39"/>
      <c r="N26" s="40"/>
      <c r="O26" s="68"/>
      <c r="P26" s="68"/>
    </row>
    <row r="27" spans="1:16" ht="12.5" x14ac:dyDescent="0.25">
      <c r="A27" s="44" t="s">
        <v>44</v>
      </c>
      <c r="B27" s="60">
        <v>49</v>
      </c>
      <c r="C27" s="60">
        <v>51</v>
      </c>
      <c r="D27" s="60">
        <v>65</v>
      </c>
      <c r="E27" s="60">
        <v>16</v>
      </c>
      <c r="F27" s="60">
        <v>8</v>
      </c>
      <c r="G27" s="60">
        <v>5</v>
      </c>
      <c r="H27" s="60">
        <v>5</v>
      </c>
      <c r="I27" s="60">
        <v>1</v>
      </c>
      <c r="J27" s="60" t="s">
        <v>13</v>
      </c>
      <c r="K27" s="62"/>
      <c r="L27" s="64"/>
      <c r="M27" s="19"/>
      <c r="N27" s="20"/>
      <c r="O27" s="1"/>
      <c r="P27" s="1"/>
    </row>
    <row r="28" spans="1:16" ht="12.5" x14ac:dyDescent="0.25">
      <c r="A28" s="44" t="s">
        <v>45</v>
      </c>
      <c r="B28" s="69">
        <v>38</v>
      </c>
      <c r="C28" s="69">
        <v>62</v>
      </c>
      <c r="D28" s="69">
        <v>48.6</v>
      </c>
      <c r="E28" s="69">
        <v>32.299999999999997</v>
      </c>
      <c r="F28" s="69">
        <v>6.1</v>
      </c>
      <c r="G28" s="69">
        <v>8.1</v>
      </c>
      <c r="H28" s="69">
        <v>4.3</v>
      </c>
      <c r="I28" s="69">
        <v>0.7</v>
      </c>
      <c r="J28" s="60" t="s">
        <v>13</v>
      </c>
      <c r="K28" s="62"/>
      <c r="L28" s="64"/>
      <c r="M28" s="19"/>
      <c r="N28" s="19"/>
      <c r="O28" s="1"/>
      <c r="P28" s="1"/>
    </row>
    <row r="29" spans="1:16" ht="12.5" x14ac:dyDescent="0.25">
      <c r="A29" s="70" t="s">
        <v>46</v>
      </c>
      <c r="B29" s="36">
        <v>44.7</v>
      </c>
      <c r="C29" s="36">
        <v>55.3</v>
      </c>
      <c r="D29" s="36">
        <v>58.7</v>
      </c>
      <c r="E29" s="36">
        <v>24.4</v>
      </c>
      <c r="F29" s="36">
        <v>6.9</v>
      </c>
      <c r="G29" s="36">
        <v>4.9000000000000004</v>
      </c>
      <c r="H29" s="36">
        <v>4.4000000000000004</v>
      </c>
      <c r="I29" s="36">
        <v>0.7</v>
      </c>
      <c r="J29" s="36" t="s">
        <v>13</v>
      </c>
      <c r="K29" s="56"/>
      <c r="L29" s="71"/>
      <c r="M29" s="42"/>
      <c r="N29" s="72"/>
      <c r="O29" s="41"/>
      <c r="P29" s="41"/>
    </row>
    <row r="30" spans="1:16" ht="12.5" x14ac:dyDescent="0.25">
      <c r="A30" s="70" t="s">
        <v>47</v>
      </c>
      <c r="B30" s="36">
        <v>41.15</v>
      </c>
      <c r="C30" s="36">
        <v>59</v>
      </c>
      <c r="D30" s="36">
        <v>49.81</v>
      </c>
      <c r="E30" s="73">
        <v>36.36</v>
      </c>
      <c r="F30" s="36">
        <v>7.44</v>
      </c>
      <c r="G30" s="36">
        <v>3.45</v>
      </c>
      <c r="H30" s="36">
        <v>2.52</v>
      </c>
      <c r="I30" s="36">
        <v>0.5</v>
      </c>
      <c r="J30" s="36" t="s">
        <v>13</v>
      </c>
      <c r="K30" s="56"/>
      <c r="L30" s="71"/>
      <c r="M30" s="42"/>
      <c r="N30" s="72"/>
      <c r="O30" s="41"/>
      <c r="P30" s="41"/>
    </row>
    <row r="31" spans="1:16" ht="12.5" x14ac:dyDescent="0.25">
      <c r="A31" s="31" t="s">
        <v>48</v>
      </c>
      <c r="B31" s="36">
        <v>43</v>
      </c>
      <c r="C31" s="36">
        <v>57</v>
      </c>
      <c r="D31" s="36">
        <v>49</v>
      </c>
      <c r="E31" s="36">
        <v>24</v>
      </c>
      <c r="F31" s="36">
        <v>6</v>
      </c>
      <c r="G31" s="36">
        <v>4</v>
      </c>
      <c r="H31" s="36" t="s">
        <v>13</v>
      </c>
      <c r="I31" s="36">
        <v>4</v>
      </c>
      <c r="J31" s="14">
        <v>13</v>
      </c>
      <c r="K31" s="9"/>
      <c r="L31" s="74"/>
      <c r="M31" s="21"/>
      <c r="N31" s="49"/>
      <c r="O31" s="13"/>
      <c r="P31" s="13"/>
    </row>
    <row r="32" spans="1:16" ht="12.5" x14ac:dyDescent="0.25">
      <c r="A32" s="31" t="s">
        <v>49</v>
      </c>
      <c r="B32" s="36">
        <v>54</v>
      </c>
      <c r="C32" s="36">
        <v>46</v>
      </c>
      <c r="D32" s="36">
        <v>62</v>
      </c>
      <c r="E32" s="36">
        <v>15</v>
      </c>
      <c r="F32" s="36">
        <v>10</v>
      </c>
      <c r="G32" s="36">
        <v>6</v>
      </c>
      <c r="H32" s="36">
        <v>5</v>
      </c>
      <c r="I32" s="36">
        <v>2</v>
      </c>
      <c r="J32" s="14" t="s">
        <v>13</v>
      </c>
      <c r="K32" s="9"/>
      <c r="L32" s="74"/>
      <c r="M32" s="21"/>
      <c r="N32" s="49"/>
      <c r="O32" s="13"/>
      <c r="P32" s="13"/>
    </row>
    <row r="33" spans="1:16" ht="12.5" x14ac:dyDescent="0.25">
      <c r="A33" s="44" t="s">
        <v>52</v>
      </c>
      <c r="B33" s="60">
        <v>44</v>
      </c>
      <c r="C33" s="60">
        <v>56</v>
      </c>
      <c r="D33" s="60" t="s">
        <v>53</v>
      </c>
      <c r="E33" s="60">
        <v>6</v>
      </c>
      <c r="F33" s="60">
        <v>7</v>
      </c>
      <c r="G33" s="60">
        <v>9</v>
      </c>
      <c r="H33" s="14" t="s">
        <v>13</v>
      </c>
      <c r="I33" s="14" t="s">
        <v>13</v>
      </c>
      <c r="J33" s="60" t="s">
        <v>13</v>
      </c>
      <c r="K33" s="62"/>
      <c r="L33" s="12"/>
      <c r="M33" s="19"/>
      <c r="N33" s="20"/>
      <c r="O33" s="1"/>
      <c r="P33" s="19"/>
    </row>
    <row r="34" spans="1:16" ht="12.5" x14ac:dyDescent="0.25">
      <c r="A34" s="44" t="s">
        <v>54</v>
      </c>
      <c r="B34" s="60">
        <v>6</v>
      </c>
      <c r="C34" s="60">
        <v>94</v>
      </c>
      <c r="D34" s="60">
        <v>73</v>
      </c>
      <c r="E34" s="60">
        <v>21</v>
      </c>
      <c r="F34" s="60">
        <v>3</v>
      </c>
      <c r="G34" s="60">
        <v>2</v>
      </c>
      <c r="H34" s="15" t="s">
        <v>21</v>
      </c>
      <c r="I34" s="15" t="s">
        <v>21</v>
      </c>
      <c r="J34" s="60" t="s">
        <v>13</v>
      </c>
      <c r="K34" s="62"/>
      <c r="L34" s="12"/>
      <c r="M34" s="19"/>
      <c r="N34" s="20"/>
      <c r="O34" s="20"/>
      <c r="P34" s="19"/>
    </row>
    <row r="35" spans="1:16" ht="12.5" x14ac:dyDescent="0.25">
      <c r="A35" s="44" t="s">
        <v>55</v>
      </c>
      <c r="B35" s="60">
        <v>20</v>
      </c>
      <c r="C35" s="60">
        <v>80</v>
      </c>
      <c r="D35" s="60" t="s">
        <v>56</v>
      </c>
      <c r="E35" s="60">
        <v>3</v>
      </c>
      <c r="F35" s="60">
        <v>7</v>
      </c>
      <c r="G35" s="60">
        <v>9</v>
      </c>
      <c r="H35" s="14" t="s">
        <v>13</v>
      </c>
      <c r="I35" s="15" t="s">
        <v>21</v>
      </c>
      <c r="J35" s="60" t="s">
        <v>13</v>
      </c>
      <c r="K35" s="62"/>
      <c r="L35" s="12"/>
      <c r="M35" s="21"/>
      <c r="N35" s="49"/>
      <c r="O35" s="20"/>
      <c r="P35" s="1"/>
    </row>
    <row r="36" spans="1:16" ht="12.5" x14ac:dyDescent="0.25">
      <c r="A36" s="79"/>
      <c r="B36" s="76"/>
      <c r="C36" s="76"/>
      <c r="D36" s="75"/>
      <c r="E36" s="75"/>
      <c r="F36" s="75"/>
      <c r="G36" s="75"/>
      <c r="H36" s="75"/>
      <c r="I36" s="75"/>
      <c r="J36" s="76"/>
      <c r="K36" s="77"/>
      <c r="L36" s="12"/>
      <c r="M36" s="1"/>
      <c r="N36" s="1"/>
      <c r="O36" s="1"/>
      <c r="P36" s="1"/>
    </row>
    <row r="37" spans="1:16" ht="12.5" x14ac:dyDescent="0.25">
      <c r="A37" s="82"/>
      <c r="B37" s="79"/>
      <c r="C37" s="79"/>
      <c r="D37" s="79"/>
      <c r="E37" s="82"/>
      <c r="F37" s="82"/>
      <c r="G37" s="82"/>
      <c r="H37" s="79"/>
      <c r="I37" s="82"/>
      <c r="J37" s="79"/>
      <c r="K37" s="83"/>
      <c r="L37" s="85"/>
      <c r="M37" s="21"/>
      <c r="N37" s="21"/>
      <c r="O37" s="13"/>
      <c r="P37" s="13"/>
    </row>
    <row r="38" spans="1:16" ht="12.5" x14ac:dyDescent="0.25">
      <c r="A38" s="44"/>
      <c r="B38" s="76"/>
      <c r="C38" s="76"/>
      <c r="D38" s="76"/>
      <c r="E38" s="76"/>
      <c r="F38" s="76"/>
      <c r="G38" s="76"/>
      <c r="H38" s="76"/>
      <c r="I38" s="76"/>
      <c r="J38" s="76"/>
      <c r="K38" s="77"/>
      <c r="L38" s="12"/>
      <c r="M38" s="1"/>
      <c r="N38" s="1"/>
      <c r="O38" s="1"/>
      <c r="P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ColWidth="14.453125" defaultRowHeight="15.75" customHeight="1" x14ac:dyDescent="0.25"/>
  <cols>
    <col min="1" max="1" width="26" customWidth="1"/>
    <col min="2" max="10" width="11.81640625" customWidth="1"/>
    <col min="11" max="11" width="0.453125" customWidth="1"/>
  </cols>
  <sheetData>
    <row r="1" spans="1:11" ht="15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87"/>
    </row>
    <row r="2" spans="1:11" ht="15.75" customHeight="1" x14ac:dyDescent="0.25">
      <c r="A2" s="16" t="s">
        <v>14</v>
      </c>
      <c r="B2" s="14">
        <v>35</v>
      </c>
      <c r="C2" s="14">
        <v>65</v>
      </c>
      <c r="D2" s="14">
        <v>49</v>
      </c>
      <c r="E2" s="14">
        <v>40</v>
      </c>
      <c r="F2" s="14">
        <v>5</v>
      </c>
      <c r="G2" s="14">
        <v>3</v>
      </c>
      <c r="H2" s="14">
        <v>3</v>
      </c>
      <c r="I2" s="14">
        <v>1</v>
      </c>
      <c r="J2" s="14" t="s">
        <v>13</v>
      </c>
      <c r="K2" s="89"/>
    </row>
    <row r="3" spans="1:11" ht="15.75" customHeight="1" x14ac:dyDescent="0.25">
      <c r="A3" s="22" t="s">
        <v>15</v>
      </c>
      <c r="B3" s="23">
        <v>35</v>
      </c>
      <c r="C3" s="23">
        <v>65</v>
      </c>
      <c r="D3" s="23">
        <v>49</v>
      </c>
      <c r="E3" s="23">
        <v>40</v>
      </c>
      <c r="F3" s="23">
        <v>5</v>
      </c>
      <c r="G3" s="23">
        <v>3</v>
      </c>
      <c r="H3" s="23">
        <v>3</v>
      </c>
      <c r="I3" s="23">
        <v>1</v>
      </c>
      <c r="J3" s="90" t="s">
        <v>13</v>
      </c>
      <c r="K3" s="91"/>
    </row>
    <row r="4" spans="1:11" ht="15.75" customHeight="1" x14ac:dyDescent="0.25">
      <c r="A4" s="31" t="s">
        <v>16</v>
      </c>
      <c r="B4" s="14">
        <v>31</v>
      </c>
      <c r="C4" s="14">
        <v>69</v>
      </c>
      <c r="D4" s="14">
        <v>56</v>
      </c>
      <c r="E4" s="14">
        <v>35</v>
      </c>
      <c r="F4" s="14">
        <v>4</v>
      </c>
      <c r="G4" s="14">
        <v>2</v>
      </c>
      <c r="H4" s="14">
        <v>4</v>
      </c>
      <c r="I4" s="14">
        <v>1</v>
      </c>
      <c r="J4" s="14" t="s">
        <v>13</v>
      </c>
      <c r="K4" s="89"/>
    </row>
    <row r="5" spans="1:11" ht="15.75" customHeight="1" x14ac:dyDescent="0.25">
      <c r="A5" s="31" t="s">
        <v>19</v>
      </c>
      <c r="B5" s="14">
        <v>31</v>
      </c>
      <c r="C5" s="14">
        <v>69</v>
      </c>
      <c r="D5" s="14">
        <v>56</v>
      </c>
      <c r="E5" s="14">
        <v>35</v>
      </c>
      <c r="F5" s="14">
        <v>4</v>
      </c>
      <c r="G5" s="14">
        <v>2</v>
      </c>
      <c r="H5" s="14">
        <v>4</v>
      </c>
      <c r="I5" s="14">
        <v>1</v>
      </c>
      <c r="J5" s="14" t="s">
        <v>13</v>
      </c>
      <c r="K5" s="89"/>
    </row>
    <row r="6" spans="1:11" ht="15.75" customHeight="1" x14ac:dyDescent="0.25">
      <c r="A6" s="16" t="s">
        <v>20</v>
      </c>
      <c r="B6" s="14">
        <v>42</v>
      </c>
      <c r="C6" s="14">
        <v>58</v>
      </c>
      <c r="D6" s="14">
        <v>52</v>
      </c>
      <c r="E6" s="14">
        <v>39</v>
      </c>
      <c r="F6" s="14">
        <v>4</v>
      </c>
      <c r="G6" s="14">
        <v>4</v>
      </c>
      <c r="H6" s="14">
        <v>2</v>
      </c>
      <c r="I6" s="14" t="s">
        <v>21</v>
      </c>
      <c r="J6" s="14" t="s">
        <v>13</v>
      </c>
      <c r="K6" s="92"/>
    </row>
    <row r="7" spans="1:11" ht="15.75" customHeight="1" x14ac:dyDescent="0.25">
      <c r="A7" s="16" t="s">
        <v>23</v>
      </c>
      <c r="B7" s="14">
        <v>45</v>
      </c>
      <c r="C7" s="14">
        <v>55</v>
      </c>
      <c r="D7" s="14">
        <v>48</v>
      </c>
      <c r="E7" s="14">
        <v>41</v>
      </c>
      <c r="F7" s="14">
        <v>6</v>
      </c>
      <c r="G7" s="14">
        <v>3</v>
      </c>
      <c r="H7" s="14">
        <v>2</v>
      </c>
      <c r="I7" s="14">
        <v>1</v>
      </c>
      <c r="J7" s="14" t="s">
        <v>13</v>
      </c>
      <c r="K7" s="33"/>
    </row>
    <row r="8" spans="1:11" ht="15.75" customHeight="1" x14ac:dyDescent="0.25">
      <c r="A8" s="16" t="s">
        <v>24</v>
      </c>
      <c r="B8" s="14">
        <v>37</v>
      </c>
      <c r="C8" s="14">
        <v>63</v>
      </c>
      <c r="D8" s="14">
        <v>45</v>
      </c>
      <c r="E8" s="14">
        <v>44</v>
      </c>
      <c r="F8" s="14">
        <v>4</v>
      </c>
      <c r="G8" s="14">
        <v>2</v>
      </c>
      <c r="H8" s="14">
        <v>2</v>
      </c>
      <c r="I8" s="14">
        <v>3</v>
      </c>
      <c r="J8" s="14" t="s">
        <v>13</v>
      </c>
      <c r="K8" s="33"/>
    </row>
    <row r="9" spans="1:11" ht="15.75" customHeight="1" x14ac:dyDescent="0.25">
      <c r="A9" s="34" t="s">
        <v>26</v>
      </c>
      <c r="B9" s="14">
        <v>37</v>
      </c>
      <c r="C9" s="14">
        <v>63</v>
      </c>
      <c r="D9" s="14">
        <v>45</v>
      </c>
      <c r="E9" s="14">
        <v>44</v>
      </c>
      <c r="F9" s="14">
        <v>4</v>
      </c>
      <c r="G9" s="14">
        <v>2</v>
      </c>
      <c r="H9" s="14">
        <v>2</v>
      </c>
      <c r="I9" s="14">
        <v>3</v>
      </c>
      <c r="J9" s="14" t="s">
        <v>13</v>
      </c>
      <c r="K9" s="33"/>
    </row>
    <row r="10" spans="1:11" ht="15.75" customHeight="1" x14ac:dyDescent="0.25">
      <c r="A10" s="16" t="s">
        <v>27</v>
      </c>
      <c r="B10" s="14">
        <v>37</v>
      </c>
      <c r="C10" s="14">
        <v>63</v>
      </c>
      <c r="D10" s="14">
        <v>57</v>
      </c>
      <c r="E10" s="14">
        <v>32</v>
      </c>
      <c r="F10" s="14">
        <v>4</v>
      </c>
      <c r="G10" s="14">
        <v>3</v>
      </c>
      <c r="H10" s="14">
        <v>3</v>
      </c>
      <c r="I10" s="15" t="s">
        <v>21</v>
      </c>
      <c r="J10" s="14" t="s">
        <v>13</v>
      </c>
      <c r="K10" s="33"/>
    </row>
    <row r="11" spans="1:11" ht="15.75" customHeight="1" x14ac:dyDescent="0.25">
      <c r="A11" s="50" t="s">
        <v>57</v>
      </c>
      <c r="B11" s="14" t="s">
        <v>13</v>
      </c>
      <c r="C11" s="14" t="s">
        <v>13</v>
      </c>
      <c r="D11" s="14" t="s">
        <v>13</v>
      </c>
      <c r="E11" s="14" t="s">
        <v>13</v>
      </c>
      <c r="F11" s="15" t="s">
        <v>13</v>
      </c>
      <c r="G11" s="15" t="s">
        <v>13</v>
      </c>
      <c r="H11" s="14" t="s">
        <v>13</v>
      </c>
      <c r="I11" s="15" t="s">
        <v>13</v>
      </c>
      <c r="J11" s="14" t="s">
        <v>13</v>
      </c>
      <c r="K11" s="33"/>
    </row>
    <row r="12" spans="1:11" ht="15.75" customHeight="1" x14ac:dyDescent="0.25">
      <c r="A12" s="34" t="s">
        <v>25</v>
      </c>
      <c r="B12" s="14">
        <v>37</v>
      </c>
      <c r="C12" s="14">
        <v>63</v>
      </c>
      <c r="D12" s="14">
        <v>45</v>
      </c>
      <c r="E12" s="14">
        <v>44</v>
      </c>
      <c r="F12" s="14">
        <v>4</v>
      </c>
      <c r="G12" s="14">
        <v>2</v>
      </c>
      <c r="H12" s="14">
        <v>2</v>
      </c>
      <c r="I12" s="14">
        <v>3</v>
      </c>
      <c r="J12" s="14" t="s">
        <v>13</v>
      </c>
      <c r="K12" s="33"/>
    </row>
    <row r="13" spans="1:11" ht="15.75" customHeight="1" x14ac:dyDescent="0.25">
      <c r="A13" s="43" t="s">
        <v>18</v>
      </c>
      <c r="B13" s="14">
        <v>31</v>
      </c>
      <c r="C13" s="14">
        <v>69</v>
      </c>
      <c r="D13" s="14">
        <v>56</v>
      </c>
      <c r="E13" s="14">
        <v>35</v>
      </c>
      <c r="F13" s="14">
        <v>4</v>
      </c>
      <c r="G13" s="14">
        <v>2</v>
      </c>
      <c r="H13" s="14">
        <v>4</v>
      </c>
      <c r="I13" s="14">
        <v>1</v>
      </c>
      <c r="J13" s="14" t="s">
        <v>13</v>
      </c>
      <c r="K13" s="89"/>
    </row>
    <row r="14" spans="1:11" ht="15.75" customHeight="1" x14ac:dyDescent="0.25">
      <c r="A14" s="43" t="s">
        <v>29</v>
      </c>
      <c r="B14" s="14">
        <v>32</v>
      </c>
      <c r="C14" s="14">
        <v>68</v>
      </c>
      <c r="D14" s="14">
        <v>54</v>
      </c>
      <c r="E14" s="14">
        <v>21</v>
      </c>
      <c r="F14" s="14">
        <v>13</v>
      </c>
      <c r="G14" s="14">
        <v>9</v>
      </c>
      <c r="H14" s="14">
        <v>3</v>
      </c>
      <c r="I14" s="14">
        <v>1</v>
      </c>
      <c r="J14" s="94">
        <v>2</v>
      </c>
      <c r="K14" s="89"/>
    </row>
    <row r="15" spans="1:11" ht="15.75" customHeight="1" x14ac:dyDescent="0.25">
      <c r="A15" s="16" t="s">
        <v>30</v>
      </c>
      <c r="B15" s="14">
        <v>24</v>
      </c>
      <c r="C15" s="14">
        <v>76</v>
      </c>
      <c r="D15" s="14">
        <v>53</v>
      </c>
      <c r="E15" s="14">
        <v>37</v>
      </c>
      <c r="F15" s="14">
        <v>5</v>
      </c>
      <c r="G15" s="14">
        <v>4</v>
      </c>
      <c r="H15" s="14">
        <v>1</v>
      </c>
      <c r="I15" s="15" t="s">
        <v>21</v>
      </c>
      <c r="J15" s="94" t="s">
        <v>13</v>
      </c>
      <c r="K15" s="33"/>
    </row>
    <row r="16" spans="1:11" ht="15.75" customHeight="1" x14ac:dyDescent="0.25">
      <c r="A16" s="16" t="s">
        <v>31</v>
      </c>
      <c r="B16" s="14">
        <v>38</v>
      </c>
      <c r="C16" s="14">
        <v>62</v>
      </c>
      <c r="D16" s="14">
        <v>52</v>
      </c>
      <c r="E16" s="14">
        <v>40</v>
      </c>
      <c r="F16" s="14">
        <v>4</v>
      </c>
      <c r="G16" s="14">
        <v>2</v>
      </c>
      <c r="H16" s="14">
        <v>1</v>
      </c>
      <c r="I16" s="14">
        <v>1</v>
      </c>
      <c r="J16" s="14" t="s">
        <v>13</v>
      </c>
      <c r="K16" s="92"/>
    </row>
    <row r="17" spans="1:11" ht="15.75" customHeight="1" x14ac:dyDescent="0.25">
      <c r="A17" s="34" t="s">
        <v>32</v>
      </c>
      <c r="B17" s="14">
        <v>37</v>
      </c>
      <c r="C17" s="14">
        <v>63</v>
      </c>
      <c r="D17" s="14">
        <v>73</v>
      </c>
      <c r="E17" s="14">
        <v>12</v>
      </c>
      <c r="F17" s="14">
        <v>8</v>
      </c>
      <c r="G17" s="14">
        <v>4</v>
      </c>
      <c r="H17" s="14">
        <v>2</v>
      </c>
      <c r="I17" s="15" t="s">
        <v>21</v>
      </c>
      <c r="J17" s="14" t="s">
        <v>13</v>
      </c>
      <c r="K17" s="33"/>
    </row>
    <row r="18" spans="1:11" ht="12.5" x14ac:dyDescent="0.25">
      <c r="A18" s="16" t="s">
        <v>33</v>
      </c>
      <c r="B18" s="14">
        <v>50</v>
      </c>
      <c r="C18" s="14">
        <v>50</v>
      </c>
      <c r="D18" s="14">
        <v>58</v>
      </c>
      <c r="E18" s="14">
        <v>28</v>
      </c>
      <c r="F18" s="14">
        <v>7</v>
      </c>
      <c r="G18" s="14">
        <v>4</v>
      </c>
      <c r="H18" s="14" t="s">
        <v>13</v>
      </c>
      <c r="I18" s="14">
        <v>3</v>
      </c>
      <c r="J18" s="94" t="s">
        <v>13</v>
      </c>
      <c r="K18" s="33"/>
    </row>
    <row r="19" spans="1:11" ht="12.5" x14ac:dyDescent="0.25">
      <c r="A19" s="50" t="s">
        <v>34</v>
      </c>
      <c r="B19" s="51">
        <v>17</v>
      </c>
      <c r="C19" s="51">
        <v>83</v>
      </c>
      <c r="D19" s="14">
        <v>37</v>
      </c>
      <c r="E19" s="14">
        <v>45</v>
      </c>
      <c r="F19" s="14">
        <v>3</v>
      </c>
      <c r="G19" s="14">
        <v>1</v>
      </c>
      <c r="H19" s="14">
        <v>14</v>
      </c>
      <c r="I19" s="15" t="s">
        <v>21</v>
      </c>
      <c r="J19" s="94" t="s">
        <v>13</v>
      </c>
      <c r="K19" s="95"/>
    </row>
    <row r="20" spans="1:11" ht="12.5" x14ac:dyDescent="0.25">
      <c r="A20" s="53" t="s">
        <v>35</v>
      </c>
      <c r="B20" s="14">
        <v>28</v>
      </c>
      <c r="C20" s="51">
        <v>72</v>
      </c>
      <c r="D20" s="54">
        <f>((110+2702+7601+2313+4683+2382)/(125+3374+11237+3370+5895+4829))*100</f>
        <v>68.647242455775242</v>
      </c>
      <c r="E20" s="54">
        <f>((8+212+1752+179+222+253)/(125+3374+11237+3370+5895+4829))*100</f>
        <v>9.1085674644467574</v>
      </c>
      <c r="F20" s="54">
        <f>((5+254+1120+444+444+945)/(125+3374+11237+3370+5895+4829))*100</f>
        <v>11.141172389871661</v>
      </c>
      <c r="G20" s="54">
        <f>((3+191+661+367+467+1205)/(125+3374+11237+3370+5895+4829))*100</f>
        <v>10.038154699965315</v>
      </c>
      <c r="H20" s="51" t="s">
        <v>13</v>
      </c>
      <c r="I20" s="54">
        <f>((17+98+58+68+40)/(125+3374+11237+3370+5895+4829))*100</f>
        <v>0.97467915365938262</v>
      </c>
      <c r="J20" s="94" t="s">
        <v>13</v>
      </c>
      <c r="K20" s="95"/>
    </row>
    <row r="21" spans="1:11" ht="12.5" x14ac:dyDescent="0.25">
      <c r="A21" s="50" t="s">
        <v>36</v>
      </c>
      <c r="B21" s="14">
        <v>31</v>
      </c>
      <c r="C21" s="51">
        <v>69</v>
      </c>
      <c r="D21" s="51">
        <v>52</v>
      </c>
      <c r="E21" s="51">
        <v>14</v>
      </c>
      <c r="F21" s="51">
        <v>19</v>
      </c>
      <c r="G21" s="51">
        <v>14</v>
      </c>
      <c r="H21" s="51">
        <v>1</v>
      </c>
      <c r="I21" s="51">
        <v>0</v>
      </c>
      <c r="J21" s="94" t="s">
        <v>13</v>
      </c>
      <c r="K21" s="95"/>
    </row>
    <row r="22" spans="1:11" ht="12.5" x14ac:dyDescent="0.25">
      <c r="A22" s="50" t="s">
        <v>37</v>
      </c>
      <c r="B22" s="14">
        <v>26</v>
      </c>
      <c r="C22" s="51">
        <v>73.900000000000006</v>
      </c>
      <c r="D22" s="51">
        <v>48</v>
      </c>
      <c r="E22" s="51">
        <v>38</v>
      </c>
      <c r="F22" s="51">
        <v>9</v>
      </c>
      <c r="G22" s="51">
        <v>4</v>
      </c>
      <c r="H22" s="51">
        <v>1</v>
      </c>
      <c r="I22" s="15" t="s">
        <v>21</v>
      </c>
      <c r="J22" s="14" t="s">
        <v>13</v>
      </c>
      <c r="K22" s="95"/>
    </row>
    <row r="23" spans="1:11" ht="12.5" x14ac:dyDescent="0.25">
      <c r="A23" s="50" t="s">
        <v>38</v>
      </c>
      <c r="B23" s="14">
        <v>44</v>
      </c>
      <c r="C23" s="14">
        <v>56</v>
      </c>
      <c r="D23" s="14">
        <v>62</v>
      </c>
      <c r="E23" s="14">
        <v>20</v>
      </c>
      <c r="F23" s="14">
        <v>8</v>
      </c>
      <c r="G23" s="14">
        <v>8</v>
      </c>
      <c r="H23" s="14" t="s">
        <v>13</v>
      </c>
      <c r="I23" s="14">
        <v>3</v>
      </c>
      <c r="J23" s="94" t="s">
        <v>13</v>
      </c>
      <c r="K23" s="33"/>
    </row>
    <row r="24" spans="1:11" ht="12.5" x14ac:dyDescent="0.25">
      <c r="A24" s="50" t="s">
        <v>39</v>
      </c>
      <c r="B24" s="14">
        <v>39</v>
      </c>
      <c r="C24" s="14">
        <v>61</v>
      </c>
      <c r="D24" s="14">
        <v>48</v>
      </c>
      <c r="E24" s="14">
        <v>13</v>
      </c>
      <c r="F24" s="14">
        <v>13</v>
      </c>
      <c r="G24" s="14">
        <v>21</v>
      </c>
      <c r="H24" s="14" t="s">
        <v>13</v>
      </c>
      <c r="I24" s="14">
        <v>5</v>
      </c>
      <c r="J24" s="94" t="s">
        <v>13</v>
      </c>
      <c r="K24" s="33"/>
    </row>
    <row r="25" spans="1:11" ht="12.5" x14ac:dyDescent="0.25">
      <c r="A25" s="31" t="s">
        <v>40</v>
      </c>
      <c r="B25" s="14">
        <v>54</v>
      </c>
      <c r="C25" s="14">
        <v>46</v>
      </c>
      <c r="D25" s="14">
        <v>79</v>
      </c>
      <c r="E25" s="14">
        <v>10</v>
      </c>
      <c r="F25" s="14">
        <v>4</v>
      </c>
      <c r="G25" s="14">
        <v>3</v>
      </c>
      <c r="H25" s="14">
        <v>4</v>
      </c>
      <c r="I25" s="15" t="s">
        <v>21</v>
      </c>
      <c r="J25" s="94" t="s">
        <v>13</v>
      </c>
      <c r="K25" s="10"/>
    </row>
    <row r="26" spans="1:11" ht="12.5" x14ac:dyDescent="0.25">
      <c r="A26" s="44" t="s">
        <v>22</v>
      </c>
      <c r="B26" s="60">
        <v>26</v>
      </c>
      <c r="C26" s="60">
        <v>74</v>
      </c>
      <c r="D26" s="61">
        <v>56</v>
      </c>
      <c r="E26" s="61">
        <v>31</v>
      </c>
      <c r="F26" s="61">
        <v>6</v>
      </c>
      <c r="G26" s="61">
        <v>4</v>
      </c>
      <c r="H26" s="61">
        <v>2</v>
      </c>
      <c r="I26" s="15" t="s">
        <v>21</v>
      </c>
      <c r="J26" s="96" t="s">
        <v>13</v>
      </c>
      <c r="K26" s="97"/>
    </row>
    <row r="27" spans="1:11" ht="12.5" x14ac:dyDescent="0.25">
      <c r="A27" s="44" t="s">
        <v>43</v>
      </c>
      <c r="B27" s="60">
        <v>31</v>
      </c>
      <c r="C27" s="60">
        <v>69</v>
      </c>
      <c r="D27" s="60">
        <v>65</v>
      </c>
      <c r="E27" s="60">
        <v>24</v>
      </c>
      <c r="F27" s="60">
        <v>4</v>
      </c>
      <c r="G27" s="60">
        <v>3</v>
      </c>
      <c r="H27" s="60">
        <v>3</v>
      </c>
      <c r="I27" s="15" t="s">
        <v>21</v>
      </c>
      <c r="J27" s="60">
        <v>2</v>
      </c>
      <c r="K27" s="97"/>
    </row>
    <row r="28" spans="1:11" ht="12.5" x14ac:dyDescent="0.25">
      <c r="A28" s="44" t="s">
        <v>44</v>
      </c>
      <c r="B28" s="60">
        <v>49</v>
      </c>
      <c r="C28" s="60">
        <v>51</v>
      </c>
      <c r="D28" s="60">
        <v>65</v>
      </c>
      <c r="E28" s="60">
        <v>16</v>
      </c>
      <c r="F28" s="60">
        <v>8</v>
      </c>
      <c r="G28" s="60">
        <v>5</v>
      </c>
      <c r="H28" s="60">
        <v>5</v>
      </c>
      <c r="I28" s="60">
        <v>1</v>
      </c>
      <c r="J28" s="98" t="s">
        <v>13</v>
      </c>
      <c r="K28" s="97"/>
    </row>
    <row r="29" spans="1:11" ht="12.5" x14ac:dyDescent="0.25">
      <c r="A29" s="44" t="s">
        <v>45</v>
      </c>
      <c r="B29" s="61">
        <v>36.1</v>
      </c>
      <c r="C29" s="61">
        <v>63.9</v>
      </c>
      <c r="D29" s="61">
        <v>49.8</v>
      </c>
      <c r="E29" s="61">
        <v>30.9</v>
      </c>
      <c r="F29" s="61">
        <v>5.6</v>
      </c>
      <c r="G29" s="61">
        <v>8.8000000000000007</v>
      </c>
      <c r="H29" s="61">
        <v>4.3</v>
      </c>
      <c r="I29" s="61">
        <v>0.6</v>
      </c>
      <c r="J29" s="60" t="s">
        <v>13</v>
      </c>
      <c r="K29" s="97"/>
    </row>
    <row r="30" spans="1:11" ht="12.5" x14ac:dyDescent="0.25">
      <c r="A30" s="44" t="s">
        <v>52</v>
      </c>
      <c r="B30" s="60">
        <v>44</v>
      </c>
      <c r="C30" s="60">
        <v>56</v>
      </c>
      <c r="D30" s="60" t="s">
        <v>53</v>
      </c>
      <c r="E30" s="60">
        <v>6</v>
      </c>
      <c r="F30" s="60">
        <v>7</v>
      </c>
      <c r="G30" s="60">
        <v>9</v>
      </c>
      <c r="H30" s="14" t="s">
        <v>13</v>
      </c>
      <c r="I30" s="14" t="s">
        <v>13</v>
      </c>
      <c r="J30" s="98" t="s">
        <v>13</v>
      </c>
      <c r="K30" s="97"/>
    </row>
    <row r="31" spans="1:11" ht="12.5" x14ac:dyDescent="0.25">
      <c r="A31" s="44" t="s">
        <v>54</v>
      </c>
      <c r="B31" s="60">
        <v>6</v>
      </c>
      <c r="C31" s="60">
        <v>94</v>
      </c>
      <c r="D31" s="60">
        <v>73</v>
      </c>
      <c r="E31" s="60">
        <v>21</v>
      </c>
      <c r="F31" s="60">
        <v>3</v>
      </c>
      <c r="G31" s="60">
        <v>2</v>
      </c>
      <c r="H31" s="15" t="s">
        <v>21</v>
      </c>
      <c r="I31" s="15" t="s">
        <v>21</v>
      </c>
      <c r="J31" s="98" t="s">
        <v>13</v>
      </c>
      <c r="K31" s="97"/>
    </row>
    <row r="32" spans="1:11" ht="12.5" x14ac:dyDescent="0.25">
      <c r="A32" s="44" t="s">
        <v>55</v>
      </c>
      <c r="B32" s="60">
        <v>20</v>
      </c>
      <c r="C32" s="60">
        <v>80</v>
      </c>
      <c r="D32" s="60" t="s">
        <v>56</v>
      </c>
      <c r="E32" s="60">
        <v>3</v>
      </c>
      <c r="F32" s="60">
        <v>7</v>
      </c>
      <c r="G32" s="60">
        <v>9</v>
      </c>
      <c r="H32" s="14" t="s">
        <v>13</v>
      </c>
      <c r="I32" s="15" t="s">
        <v>21</v>
      </c>
      <c r="J32" s="98" t="s">
        <v>13</v>
      </c>
      <c r="K32" s="97"/>
    </row>
    <row r="33" spans="1:11" ht="12.5" x14ac:dyDescent="0.25">
      <c r="A33" s="82"/>
      <c r="B33" s="79"/>
      <c r="C33" s="79"/>
      <c r="D33" s="79"/>
      <c r="E33" s="82"/>
      <c r="F33" s="82"/>
      <c r="G33" s="82"/>
      <c r="H33" s="79"/>
      <c r="I33" s="82"/>
      <c r="J33" s="79"/>
      <c r="K33" s="84"/>
    </row>
    <row r="34" spans="1:11" ht="12.5" x14ac:dyDescent="0.25">
      <c r="A34" s="44"/>
      <c r="B34" s="80"/>
      <c r="C34" s="80"/>
      <c r="D34" s="80"/>
      <c r="E34" s="80"/>
      <c r="F34" s="80"/>
      <c r="G34" s="80"/>
      <c r="H34" s="80"/>
      <c r="I34" s="80"/>
      <c r="J34" s="80"/>
      <c r="K34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7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13" sqref="L13"/>
    </sheetView>
  </sheetViews>
  <sheetFormatPr defaultColWidth="14.453125" defaultRowHeight="15.75" customHeight="1" x14ac:dyDescent="0.25"/>
  <cols>
    <col min="1" max="1" width="26" customWidth="1"/>
    <col min="2" max="10" width="11.08984375" customWidth="1"/>
    <col min="11" max="11" width="0.453125" customWidth="1"/>
  </cols>
  <sheetData>
    <row r="1" spans="1:12" ht="15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87"/>
      <c r="L1" s="5"/>
    </row>
    <row r="2" spans="1:12" ht="15.75" customHeight="1" x14ac:dyDescent="0.25">
      <c r="A2" s="16" t="s">
        <v>14</v>
      </c>
      <c r="B2" s="14">
        <v>33</v>
      </c>
      <c r="C2" s="14">
        <v>67</v>
      </c>
      <c r="D2" s="14">
        <v>53</v>
      </c>
      <c r="E2" s="14">
        <v>38</v>
      </c>
      <c r="F2" s="15">
        <v>4</v>
      </c>
      <c r="G2" s="15">
        <v>2</v>
      </c>
      <c r="H2" s="15">
        <v>3</v>
      </c>
      <c r="I2" s="15">
        <v>0</v>
      </c>
      <c r="J2" s="14" t="s">
        <v>13</v>
      </c>
      <c r="K2" s="89"/>
      <c r="L2" s="100"/>
    </row>
    <row r="3" spans="1:12" ht="15.75" customHeight="1" x14ac:dyDescent="0.25">
      <c r="A3" s="16" t="s">
        <v>15</v>
      </c>
      <c r="B3" s="15">
        <v>31</v>
      </c>
      <c r="C3" s="15">
        <v>69</v>
      </c>
      <c r="D3" s="15">
        <v>57</v>
      </c>
      <c r="E3" s="15">
        <v>34</v>
      </c>
      <c r="F3" s="15">
        <v>4</v>
      </c>
      <c r="G3" s="15">
        <v>2</v>
      </c>
      <c r="H3" s="15">
        <v>3</v>
      </c>
      <c r="I3" s="15">
        <v>0</v>
      </c>
      <c r="J3" s="14" t="s">
        <v>13</v>
      </c>
      <c r="K3" s="33"/>
      <c r="L3" s="101"/>
    </row>
    <row r="4" spans="1:12" ht="15.75" customHeight="1" x14ac:dyDescent="0.25">
      <c r="A4" s="16" t="s">
        <v>16</v>
      </c>
      <c r="B4" s="15">
        <v>30</v>
      </c>
      <c r="C4" s="15">
        <v>70</v>
      </c>
      <c r="D4" s="14">
        <v>60</v>
      </c>
      <c r="E4" s="14">
        <v>31</v>
      </c>
      <c r="F4" s="15">
        <v>3</v>
      </c>
      <c r="G4" s="15">
        <v>2</v>
      </c>
      <c r="H4" s="14">
        <v>3</v>
      </c>
      <c r="I4" s="15" t="s">
        <v>21</v>
      </c>
      <c r="J4" s="14" t="s">
        <v>13</v>
      </c>
      <c r="K4" s="92"/>
      <c r="L4" s="100"/>
    </row>
    <row r="5" spans="1:12" ht="15.75" customHeight="1" x14ac:dyDescent="0.25">
      <c r="A5" s="16" t="s">
        <v>19</v>
      </c>
      <c r="B5" s="15">
        <v>30</v>
      </c>
      <c r="C5" s="15">
        <v>70</v>
      </c>
      <c r="D5" s="15">
        <v>61</v>
      </c>
      <c r="E5" s="15">
        <v>30</v>
      </c>
      <c r="F5" s="15">
        <v>3</v>
      </c>
      <c r="G5" s="15">
        <v>2</v>
      </c>
      <c r="H5" s="15">
        <v>4</v>
      </c>
      <c r="I5" s="15" t="s">
        <v>21</v>
      </c>
      <c r="J5" s="14" t="s">
        <v>13</v>
      </c>
      <c r="K5" s="33"/>
      <c r="L5" s="100"/>
    </row>
    <row r="6" spans="1:12" ht="15.75" customHeight="1" x14ac:dyDescent="0.25">
      <c r="A6" s="16" t="s">
        <v>20</v>
      </c>
      <c r="B6" s="14">
        <v>42</v>
      </c>
      <c r="C6" s="14">
        <v>58</v>
      </c>
      <c r="D6" s="14">
        <v>56</v>
      </c>
      <c r="E6" s="14">
        <v>37</v>
      </c>
      <c r="F6" s="15">
        <v>4</v>
      </c>
      <c r="G6" s="15">
        <v>2</v>
      </c>
      <c r="H6" s="14">
        <v>1</v>
      </c>
      <c r="I6" s="14" t="s">
        <v>21</v>
      </c>
      <c r="J6" s="14" t="s">
        <v>13</v>
      </c>
      <c r="K6" s="92"/>
      <c r="L6" s="100"/>
    </row>
    <row r="7" spans="1:12" ht="15.75" customHeight="1" x14ac:dyDescent="0.25">
      <c r="A7" s="16" t="s">
        <v>23</v>
      </c>
      <c r="B7" s="15">
        <v>40</v>
      </c>
      <c r="C7" s="15">
        <v>60</v>
      </c>
      <c r="D7" s="15">
        <v>50</v>
      </c>
      <c r="E7" s="15">
        <v>42</v>
      </c>
      <c r="F7" s="15">
        <v>2</v>
      </c>
      <c r="G7" s="15">
        <v>1</v>
      </c>
      <c r="H7" s="15" t="s">
        <v>13</v>
      </c>
      <c r="I7" s="15">
        <v>5</v>
      </c>
      <c r="J7" s="14" t="s">
        <v>13</v>
      </c>
      <c r="K7" s="33"/>
      <c r="L7" s="100"/>
    </row>
    <row r="8" spans="1:12" ht="15.75" customHeight="1" x14ac:dyDescent="0.25">
      <c r="A8" s="16" t="s">
        <v>24</v>
      </c>
      <c r="B8" s="15">
        <v>37</v>
      </c>
      <c r="C8" s="15">
        <v>62</v>
      </c>
      <c r="D8" s="15">
        <v>50</v>
      </c>
      <c r="E8" s="15">
        <v>39</v>
      </c>
      <c r="F8" s="15">
        <v>4</v>
      </c>
      <c r="G8" s="15">
        <v>2</v>
      </c>
      <c r="H8" s="15">
        <v>2</v>
      </c>
      <c r="I8" s="15">
        <v>2</v>
      </c>
      <c r="J8" s="15">
        <v>1</v>
      </c>
      <c r="K8" s="33"/>
      <c r="L8" s="100"/>
    </row>
    <row r="9" spans="1:12" ht="15.75" customHeight="1" x14ac:dyDescent="0.25">
      <c r="A9" s="16" t="s">
        <v>26</v>
      </c>
      <c r="B9" s="15">
        <v>37</v>
      </c>
      <c r="C9" s="15">
        <v>62</v>
      </c>
      <c r="D9" s="15">
        <v>50</v>
      </c>
      <c r="E9" s="15">
        <v>39</v>
      </c>
      <c r="F9" s="15">
        <v>4</v>
      </c>
      <c r="G9" s="15">
        <v>2</v>
      </c>
      <c r="H9" s="15">
        <v>2</v>
      </c>
      <c r="I9" s="15">
        <v>2</v>
      </c>
      <c r="J9" s="15">
        <v>1</v>
      </c>
      <c r="K9" s="33"/>
      <c r="L9" s="100"/>
    </row>
    <row r="10" spans="1:12" ht="15.75" customHeight="1" x14ac:dyDescent="0.25">
      <c r="A10" s="16" t="s">
        <v>27</v>
      </c>
      <c r="B10" s="14">
        <v>34</v>
      </c>
      <c r="C10" s="14">
        <v>56</v>
      </c>
      <c r="D10" s="15">
        <v>59</v>
      </c>
      <c r="E10" s="15">
        <v>29</v>
      </c>
      <c r="F10" s="15">
        <v>3</v>
      </c>
      <c r="G10" s="15">
        <v>2</v>
      </c>
      <c r="H10" s="15">
        <v>3</v>
      </c>
      <c r="I10" s="15">
        <v>4</v>
      </c>
      <c r="J10" s="14" t="s">
        <v>13</v>
      </c>
      <c r="K10" s="33"/>
      <c r="L10" s="100"/>
    </row>
    <row r="11" spans="1:12" ht="15.75" customHeight="1" x14ac:dyDescent="0.25">
      <c r="A11" s="50" t="s">
        <v>57</v>
      </c>
      <c r="B11" s="15">
        <v>50</v>
      </c>
      <c r="C11" s="15">
        <v>50</v>
      </c>
      <c r="D11" s="15">
        <v>72</v>
      </c>
      <c r="E11" s="15">
        <v>17</v>
      </c>
      <c r="F11" s="15" t="s">
        <v>13</v>
      </c>
      <c r="G11" s="15" t="s">
        <v>13</v>
      </c>
      <c r="H11" s="15">
        <v>11</v>
      </c>
      <c r="I11" s="15" t="s">
        <v>13</v>
      </c>
      <c r="J11" s="14" t="s">
        <v>13</v>
      </c>
      <c r="K11" s="33"/>
      <c r="L11" s="99"/>
    </row>
    <row r="12" spans="1:12" ht="15.75" customHeight="1" x14ac:dyDescent="0.25">
      <c r="A12" s="43" t="s">
        <v>25</v>
      </c>
      <c r="B12" s="15">
        <v>37</v>
      </c>
      <c r="C12" s="15">
        <v>62</v>
      </c>
      <c r="D12" s="14">
        <v>47</v>
      </c>
      <c r="E12" s="14">
        <v>43</v>
      </c>
      <c r="F12" s="15">
        <v>4</v>
      </c>
      <c r="G12" s="15">
        <v>2</v>
      </c>
      <c r="H12" s="15">
        <v>2</v>
      </c>
      <c r="I12" s="14">
        <v>3</v>
      </c>
      <c r="J12" s="14" t="s">
        <v>13</v>
      </c>
      <c r="K12" s="102"/>
      <c r="L12" s="100"/>
    </row>
    <row r="13" spans="1:12" ht="15.75" customHeight="1" x14ac:dyDescent="0.25">
      <c r="A13" s="43" t="s">
        <v>18</v>
      </c>
      <c r="B13" s="14">
        <v>31</v>
      </c>
      <c r="C13" s="14">
        <v>69</v>
      </c>
      <c r="D13" s="14">
        <v>59</v>
      </c>
      <c r="E13" s="14">
        <v>32</v>
      </c>
      <c r="F13" s="15">
        <v>3</v>
      </c>
      <c r="G13" s="15">
        <v>2</v>
      </c>
      <c r="H13" s="14">
        <v>3</v>
      </c>
      <c r="I13" s="15" t="s">
        <v>21</v>
      </c>
      <c r="J13" s="14" t="s">
        <v>13</v>
      </c>
      <c r="K13" s="89"/>
      <c r="L13" s="100"/>
    </row>
    <row r="14" spans="1:12" ht="15.75" customHeight="1" x14ac:dyDescent="0.25">
      <c r="A14" s="43" t="s">
        <v>29</v>
      </c>
      <c r="B14" s="14">
        <v>32</v>
      </c>
      <c r="C14" s="14">
        <v>68</v>
      </c>
      <c r="D14" s="14">
        <v>56</v>
      </c>
      <c r="E14" s="14">
        <v>19</v>
      </c>
      <c r="F14" s="14">
        <v>12</v>
      </c>
      <c r="G14" s="14">
        <v>9</v>
      </c>
      <c r="H14" s="15">
        <v>2</v>
      </c>
      <c r="I14" s="15">
        <v>1</v>
      </c>
      <c r="J14" s="14">
        <v>2</v>
      </c>
      <c r="K14" s="89"/>
      <c r="L14" s="100"/>
    </row>
    <row r="15" spans="1:12" ht="15.75" customHeight="1" x14ac:dyDescent="0.25">
      <c r="A15" s="50" t="s">
        <v>84</v>
      </c>
      <c r="B15" s="103">
        <v>30</v>
      </c>
      <c r="C15" s="103">
        <v>70</v>
      </c>
      <c r="D15" s="104">
        <f t="shared" ref="D15:I15" si="0">(D14/91)*100</f>
        <v>61.53846153846154</v>
      </c>
      <c r="E15" s="104">
        <f t="shared" si="0"/>
        <v>20.87912087912088</v>
      </c>
      <c r="F15" s="104">
        <f t="shared" si="0"/>
        <v>13.186813186813188</v>
      </c>
      <c r="G15" s="104">
        <f t="shared" si="0"/>
        <v>9.8901098901098905</v>
      </c>
      <c r="H15" s="104">
        <f t="shared" si="0"/>
        <v>2.197802197802198</v>
      </c>
      <c r="I15" s="104">
        <f t="shared" si="0"/>
        <v>1.098901098901099</v>
      </c>
      <c r="J15" s="105" t="s">
        <v>13</v>
      </c>
      <c r="K15" s="33"/>
      <c r="L15" s="106"/>
    </row>
    <row r="16" spans="1:12" ht="15.75" customHeight="1" x14ac:dyDescent="0.25">
      <c r="A16" s="16" t="s">
        <v>30</v>
      </c>
      <c r="B16" s="15">
        <v>23</v>
      </c>
      <c r="C16" s="15">
        <v>77</v>
      </c>
      <c r="D16" s="15">
        <v>54</v>
      </c>
      <c r="E16" s="15" t="s">
        <v>13</v>
      </c>
      <c r="F16" s="15" t="s">
        <v>13</v>
      </c>
      <c r="G16" s="15" t="s">
        <v>13</v>
      </c>
      <c r="H16" s="15" t="s">
        <v>13</v>
      </c>
      <c r="I16" s="15" t="s">
        <v>13</v>
      </c>
      <c r="J16" s="14" t="s">
        <v>13</v>
      </c>
      <c r="K16" s="33"/>
      <c r="L16" s="100"/>
    </row>
    <row r="17" spans="1:12" ht="15.75" customHeight="1" x14ac:dyDescent="0.25">
      <c r="A17" s="16" t="s">
        <v>31</v>
      </c>
      <c r="B17" s="14">
        <v>43</v>
      </c>
      <c r="C17" s="14">
        <v>57</v>
      </c>
      <c r="D17" s="14">
        <v>60</v>
      </c>
      <c r="E17" s="14">
        <v>25</v>
      </c>
      <c r="F17" s="15">
        <v>5</v>
      </c>
      <c r="G17" s="14">
        <v>8</v>
      </c>
      <c r="H17" s="15">
        <v>1</v>
      </c>
      <c r="I17" s="15">
        <v>1</v>
      </c>
      <c r="J17" s="14" t="s">
        <v>13</v>
      </c>
      <c r="K17" s="92"/>
      <c r="L17" s="100"/>
    </row>
    <row r="18" spans="1:12" ht="12.5" x14ac:dyDescent="0.25">
      <c r="A18" s="16" t="s">
        <v>32</v>
      </c>
      <c r="B18" s="15">
        <v>33</v>
      </c>
      <c r="C18" s="15">
        <v>67</v>
      </c>
      <c r="D18" s="15">
        <v>72</v>
      </c>
      <c r="E18" s="15">
        <v>6</v>
      </c>
      <c r="F18" s="15">
        <v>14</v>
      </c>
      <c r="G18" s="15">
        <v>7</v>
      </c>
      <c r="H18" s="15">
        <v>1</v>
      </c>
      <c r="I18" s="15" t="s">
        <v>21</v>
      </c>
      <c r="J18" s="14" t="s">
        <v>13</v>
      </c>
      <c r="K18" s="33"/>
      <c r="L18" s="100"/>
    </row>
    <row r="19" spans="1:12" ht="12.5" x14ac:dyDescent="0.25">
      <c r="A19" s="16" t="s">
        <v>33</v>
      </c>
      <c r="B19" s="15">
        <v>45</v>
      </c>
      <c r="C19" s="15">
        <v>55</v>
      </c>
      <c r="D19" s="15">
        <v>64</v>
      </c>
      <c r="E19" s="15">
        <v>23</v>
      </c>
      <c r="F19" s="15">
        <v>8</v>
      </c>
      <c r="G19" s="15">
        <v>2</v>
      </c>
      <c r="H19" s="15" t="s">
        <v>13</v>
      </c>
      <c r="I19" s="15">
        <v>3</v>
      </c>
      <c r="J19" s="14" t="s">
        <v>13</v>
      </c>
      <c r="K19" s="33"/>
      <c r="L19" s="100"/>
    </row>
    <row r="20" spans="1:12" ht="12.5" x14ac:dyDescent="0.25">
      <c r="A20" s="50" t="s">
        <v>34</v>
      </c>
      <c r="B20" s="54">
        <f>(1414/8808)*100</f>
        <v>16.053587647593098</v>
      </c>
      <c r="C20" s="54">
        <f>(7394/8808)*100</f>
        <v>83.946412352406909</v>
      </c>
      <c r="D20" s="15">
        <v>38</v>
      </c>
      <c r="E20" s="15">
        <v>44</v>
      </c>
      <c r="F20" s="15">
        <v>3</v>
      </c>
      <c r="G20" s="15">
        <v>1</v>
      </c>
      <c r="H20" s="15">
        <v>14</v>
      </c>
      <c r="I20" s="15" t="s">
        <v>21</v>
      </c>
      <c r="J20" s="14" t="s">
        <v>13</v>
      </c>
      <c r="K20" s="95"/>
      <c r="L20" s="100"/>
    </row>
    <row r="21" spans="1:12" ht="12.5" x14ac:dyDescent="0.25">
      <c r="A21" s="50" t="s">
        <v>35</v>
      </c>
      <c r="B21" s="15">
        <v>30</v>
      </c>
      <c r="C21" s="54">
        <f>((98+2942+7786+2879+4450+2155)/(125+3374+11237+3370+5895+4829))*100</f>
        <v>70.447450572320506</v>
      </c>
      <c r="D21" s="54">
        <f>((110+2702+7601+2313+4683+2382)/(125+3374+11237+3370+5895+4829))*100</f>
        <v>68.647242455775242</v>
      </c>
      <c r="E21" s="54">
        <f>((8+212+1752+179+222+253)/(125+3374+11237+3370+5895+4829))*100</f>
        <v>9.1085674644467574</v>
      </c>
      <c r="F21" s="54">
        <f>((5+254+1120+444+444+945)/(125+3374+11237+3370+5895+4829))*100</f>
        <v>11.141172389871661</v>
      </c>
      <c r="G21" s="54">
        <f>((3+191+661+367+467+1205)/(125+3374+11237+3370+5895+4829))*100</f>
        <v>10.038154699965315</v>
      </c>
      <c r="H21" s="51" t="s">
        <v>13</v>
      </c>
      <c r="I21" s="54">
        <f>((17+98+58+68+40)/(125+3374+11237+3370+5895+4829))*100</f>
        <v>0.97467915365938262</v>
      </c>
      <c r="J21" s="14" t="s">
        <v>13</v>
      </c>
      <c r="K21" s="95"/>
      <c r="L21" s="100"/>
    </row>
    <row r="22" spans="1:12" ht="12.5" x14ac:dyDescent="0.25">
      <c r="A22" s="50" t="s">
        <v>36</v>
      </c>
      <c r="B22" s="15">
        <v>42</v>
      </c>
      <c r="C22" s="54">
        <f>(189+381+432+103+486+1094)/(236+574+846+119+714+2123)*100</f>
        <v>58.217692974848219</v>
      </c>
      <c r="D22" s="54">
        <f>(185+427+574+98+612+1011)/(236+574+846+119+714+2123)*100</f>
        <v>63.031222896790986</v>
      </c>
      <c r="E22" s="54">
        <f>(22+48+145+2+18+250)/(236+574+846+119+714+2123)*100</f>
        <v>10.516045099739809</v>
      </c>
      <c r="F22" s="54">
        <f>(19+60+87+7+53+498)/(236+574+846+119+714+2123)*100</f>
        <v>15.698178664353859</v>
      </c>
      <c r="G22" s="54">
        <f>(37+35+14+30+351)/(236+574+846+119+714+2123)*100</f>
        <v>10.125758889852559</v>
      </c>
      <c r="H22" s="51" t="s">
        <v>13</v>
      </c>
      <c r="I22" s="54">
        <f>(2+7+3+10)/(236+574+846+119+714+2123)*100</f>
        <v>0.47701647875108416</v>
      </c>
      <c r="J22" s="14" t="s">
        <v>13</v>
      </c>
      <c r="K22" s="95"/>
      <c r="L22" s="100"/>
    </row>
    <row r="23" spans="1:12" ht="12.5" x14ac:dyDescent="0.25">
      <c r="A23" s="50" t="s">
        <v>37</v>
      </c>
      <c r="B23" s="15">
        <v>25</v>
      </c>
      <c r="C23" s="54">
        <f>(35+4000+21219+9006+406+730)/(41+5027+28306+10970+577+2000)*100</f>
        <v>75.43743739476993</v>
      </c>
      <c r="D23" s="54">
        <f>(35+3666+16240+6683+458+1449)/(41+5027+28306+10970+577+2000)*100</f>
        <v>60.806461925363905</v>
      </c>
      <c r="E23" s="54">
        <f>(6+943+9407+1665+63+138)/(41+5027+28306+10970+577+2000)*100</f>
        <v>26.048038191854396</v>
      </c>
      <c r="F23" s="54">
        <f>(281+1701+1724+37+308)/(41+5027+28306+10970+577+2000)*100</f>
        <v>8.6336608341680687</v>
      </c>
      <c r="G23" s="54">
        <f>(111+774+722+14+71)/(41+5027+28306+10970+577+2000)*100</f>
        <v>3.606061251891477</v>
      </c>
      <c r="H23" s="51" t="s">
        <v>13</v>
      </c>
      <c r="I23" s="54">
        <f>(26+157+175+40+40)/(41+5027+28306+10970+577+2000)*100</f>
        <v>0.93348394109247468</v>
      </c>
      <c r="J23" s="14" t="s">
        <v>13</v>
      </c>
      <c r="K23" s="95"/>
      <c r="L23" s="100"/>
    </row>
    <row r="24" spans="1:12" ht="12.5" x14ac:dyDescent="0.25">
      <c r="A24" s="50" t="s">
        <v>38</v>
      </c>
      <c r="B24" s="15">
        <v>47</v>
      </c>
      <c r="C24" s="15">
        <v>53</v>
      </c>
      <c r="D24" s="15">
        <v>71</v>
      </c>
      <c r="E24" s="15">
        <v>15</v>
      </c>
      <c r="F24" s="15">
        <v>5</v>
      </c>
      <c r="G24" s="15">
        <v>4</v>
      </c>
      <c r="H24" s="15" t="s">
        <v>13</v>
      </c>
      <c r="I24" s="15">
        <v>4</v>
      </c>
      <c r="J24" s="14" t="s">
        <v>13</v>
      </c>
      <c r="K24" s="33"/>
      <c r="L24" s="100"/>
    </row>
    <row r="25" spans="1:12" ht="12.5" x14ac:dyDescent="0.25">
      <c r="A25" s="50" t="s">
        <v>39</v>
      </c>
      <c r="B25" s="15">
        <v>37</v>
      </c>
      <c r="C25" s="15">
        <v>63</v>
      </c>
      <c r="D25" s="15">
        <v>60</v>
      </c>
      <c r="E25" s="15">
        <v>13</v>
      </c>
      <c r="F25" s="15">
        <v>9</v>
      </c>
      <c r="G25" s="15">
        <v>15</v>
      </c>
      <c r="H25" s="15" t="s">
        <v>13</v>
      </c>
      <c r="I25" s="15">
        <v>3</v>
      </c>
      <c r="J25" s="14" t="s">
        <v>13</v>
      </c>
      <c r="K25" s="33"/>
      <c r="L25" s="100"/>
    </row>
    <row r="26" spans="1:12" ht="12.5" x14ac:dyDescent="0.25">
      <c r="A26" s="31" t="s">
        <v>40</v>
      </c>
      <c r="B26" s="14">
        <v>51</v>
      </c>
      <c r="C26" s="14">
        <v>49</v>
      </c>
      <c r="D26" s="14">
        <v>79</v>
      </c>
      <c r="E26" s="14">
        <v>11</v>
      </c>
      <c r="F26" s="14">
        <v>4</v>
      </c>
      <c r="G26" s="14">
        <v>3</v>
      </c>
      <c r="H26" s="14">
        <v>3</v>
      </c>
      <c r="I26" s="8"/>
      <c r="J26" s="14" t="s">
        <v>13</v>
      </c>
      <c r="K26" s="10"/>
      <c r="L26" s="99"/>
    </row>
    <row r="27" spans="1:12" ht="12.5" x14ac:dyDescent="0.25">
      <c r="A27" s="44" t="s">
        <v>22</v>
      </c>
      <c r="B27" s="60">
        <v>28</v>
      </c>
      <c r="C27" s="60">
        <v>72</v>
      </c>
      <c r="D27" s="61">
        <v>59</v>
      </c>
      <c r="E27" s="61">
        <v>28.9</v>
      </c>
      <c r="F27" s="61">
        <v>5.0999999999999996</v>
      </c>
      <c r="G27" s="61">
        <v>3.5</v>
      </c>
      <c r="H27" s="61">
        <v>1.2</v>
      </c>
      <c r="I27" s="61">
        <f>0.5+0.3</f>
        <v>0.8</v>
      </c>
      <c r="J27" s="61" t="s">
        <v>13</v>
      </c>
      <c r="K27" s="97"/>
      <c r="L27" s="101"/>
    </row>
    <row r="28" spans="1:12" ht="12.5" x14ac:dyDescent="0.25">
      <c r="A28" s="44" t="s">
        <v>43</v>
      </c>
      <c r="B28" s="60">
        <v>29</v>
      </c>
      <c r="C28" s="60">
        <v>71</v>
      </c>
      <c r="D28" s="60">
        <v>67</v>
      </c>
      <c r="E28" s="60">
        <v>22</v>
      </c>
      <c r="F28" s="60">
        <v>4</v>
      </c>
      <c r="G28" s="60">
        <v>2</v>
      </c>
      <c r="H28" s="60">
        <v>2</v>
      </c>
      <c r="I28" s="60">
        <v>3</v>
      </c>
      <c r="J28" s="60" t="s">
        <v>13</v>
      </c>
      <c r="K28" s="97"/>
      <c r="L28" s="107"/>
    </row>
    <row r="29" spans="1:12" ht="12.5" x14ac:dyDescent="0.25">
      <c r="A29" s="44" t="s">
        <v>44</v>
      </c>
      <c r="B29" s="60">
        <v>49</v>
      </c>
      <c r="C29" s="60">
        <v>51</v>
      </c>
      <c r="D29" s="60">
        <v>71</v>
      </c>
      <c r="E29" s="60">
        <v>12</v>
      </c>
      <c r="F29" s="60">
        <v>7</v>
      </c>
      <c r="G29" s="60">
        <v>3</v>
      </c>
      <c r="H29" s="60">
        <v>6</v>
      </c>
      <c r="I29" s="60">
        <v>1</v>
      </c>
      <c r="J29" s="60" t="s">
        <v>13</v>
      </c>
      <c r="K29" s="97"/>
      <c r="L29" s="107"/>
    </row>
    <row r="30" spans="1:12" ht="12.5" x14ac:dyDescent="0.25">
      <c r="A30" s="44" t="s">
        <v>45</v>
      </c>
      <c r="B30" s="61">
        <v>36.1</v>
      </c>
      <c r="C30" s="61">
        <v>63.9</v>
      </c>
      <c r="D30" s="61">
        <v>49.8</v>
      </c>
      <c r="E30" s="61">
        <v>30.9</v>
      </c>
      <c r="F30" s="61">
        <v>5.6</v>
      </c>
      <c r="G30" s="61">
        <v>8.8000000000000007</v>
      </c>
      <c r="H30" s="61">
        <v>4.3</v>
      </c>
      <c r="I30" s="61">
        <v>0.6</v>
      </c>
      <c r="J30" s="60" t="s">
        <v>13</v>
      </c>
      <c r="K30" s="97"/>
      <c r="L30" s="107"/>
    </row>
    <row r="31" spans="1:12" ht="12.5" x14ac:dyDescent="0.25">
      <c r="A31" s="44" t="s">
        <v>52</v>
      </c>
      <c r="B31" s="60">
        <v>54</v>
      </c>
      <c r="C31" s="60">
        <v>46</v>
      </c>
      <c r="D31" s="60">
        <v>68</v>
      </c>
      <c r="E31" s="60">
        <v>10</v>
      </c>
      <c r="F31" s="60">
        <v>10</v>
      </c>
      <c r="G31" s="60">
        <v>12</v>
      </c>
      <c r="H31" s="14" t="s">
        <v>13</v>
      </c>
      <c r="I31" s="14" t="s">
        <v>13</v>
      </c>
      <c r="J31" s="60" t="s">
        <v>13</v>
      </c>
      <c r="K31" s="97"/>
      <c r="L31" s="107"/>
    </row>
    <row r="32" spans="1:12" ht="12.5" x14ac:dyDescent="0.25">
      <c r="A32" s="44" t="s">
        <v>54</v>
      </c>
      <c r="B32" s="60">
        <v>4.8</v>
      </c>
      <c r="C32" s="60">
        <v>95</v>
      </c>
      <c r="D32" s="60" t="s">
        <v>109</v>
      </c>
      <c r="E32" s="60">
        <v>1.8</v>
      </c>
      <c r="F32" s="60">
        <v>2</v>
      </c>
      <c r="G32" s="60">
        <v>1.2</v>
      </c>
      <c r="H32" s="14" t="s">
        <v>13</v>
      </c>
      <c r="I32" s="14" t="s">
        <v>13</v>
      </c>
      <c r="J32" s="60" t="s">
        <v>13</v>
      </c>
      <c r="K32" s="97"/>
      <c r="L32" s="107"/>
    </row>
    <row r="33" spans="1:12" ht="12.5" x14ac:dyDescent="0.25">
      <c r="A33" s="44" t="s">
        <v>111</v>
      </c>
      <c r="B33" s="60">
        <v>76</v>
      </c>
      <c r="C33" s="60">
        <v>24</v>
      </c>
      <c r="D33" s="60" t="s">
        <v>112</v>
      </c>
      <c r="E33" s="60">
        <v>20</v>
      </c>
      <c r="F33" s="60">
        <v>18</v>
      </c>
      <c r="G33" s="60">
        <v>13</v>
      </c>
      <c r="H33" s="14" t="s">
        <v>13</v>
      </c>
      <c r="I33" s="14" t="s">
        <v>13</v>
      </c>
      <c r="J33" s="60" t="s">
        <v>13</v>
      </c>
      <c r="K33" s="97"/>
      <c r="L33" s="107"/>
    </row>
    <row r="34" spans="1:12" ht="12.5" x14ac:dyDescent="0.25">
      <c r="A34" s="44" t="s">
        <v>55</v>
      </c>
      <c r="B34" s="60">
        <v>19</v>
      </c>
      <c r="C34" s="60">
        <v>81</v>
      </c>
      <c r="D34" s="60" t="s">
        <v>56</v>
      </c>
      <c r="E34" s="60">
        <v>5.6</v>
      </c>
      <c r="F34" s="60">
        <v>6</v>
      </c>
      <c r="G34" s="60">
        <v>8</v>
      </c>
      <c r="H34" s="14" t="s">
        <v>13</v>
      </c>
      <c r="I34" s="14" t="s">
        <v>13</v>
      </c>
      <c r="J34" s="60" t="s">
        <v>13</v>
      </c>
      <c r="K34" s="97"/>
      <c r="L34" s="107"/>
    </row>
    <row r="35" spans="1:12" ht="12.5" x14ac:dyDescent="0.25">
      <c r="A35" s="44" t="s">
        <v>115</v>
      </c>
      <c r="B35" s="60">
        <v>11</v>
      </c>
      <c r="C35" s="60">
        <v>89</v>
      </c>
      <c r="D35" s="60">
        <v>87</v>
      </c>
      <c r="E35" s="60">
        <v>9</v>
      </c>
      <c r="F35" s="60">
        <v>2</v>
      </c>
      <c r="G35" s="60">
        <v>2</v>
      </c>
      <c r="H35" s="60">
        <v>2</v>
      </c>
      <c r="I35" s="14" t="s">
        <v>13</v>
      </c>
      <c r="J35" s="60" t="s">
        <v>13</v>
      </c>
      <c r="K35" s="97"/>
      <c r="L35" s="107"/>
    </row>
    <row r="36" spans="1:12" ht="12.5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84"/>
      <c r="L36" s="78"/>
    </row>
    <row r="37" spans="1:12" ht="12.5" x14ac:dyDescent="0.2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63"/>
      <c r="L37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ColWidth="14.453125" defaultRowHeight="15.75" customHeight="1" x14ac:dyDescent="0.25"/>
  <cols>
    <col min="1" max="1" width="26" customWidth="1"/>
    <col min="2" max="10" width="11.26953125" customWidth="1"/>
    <col min="11" max="11" width="0.453125" customWidth="1"/>
  </cols>
  <sheetData>
    <row r="1" spans="1:12" ht="15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87"/>
      <c r="L1" s="5"/>
    </row>
    <row r="2" spans="1:12" ht="15.75" customHeight="1" x14ac:dyDescent="0.25">
      <c r="A2" s="16" t="s">
        <v>14</v>
      </c>
      <c r="B2" s="14">
        <v>32</v>
      </c>
      <c r="C2" s="14">
        <v>68</v>
      </c>
      <c r="D2" s="14">
        <v>55</v>
      </c>
      <c r="E2" s="14">
        <v>36</v>
      </c>
      <c r="F2" s="15">
        <v>4</v>
      </c>
      <c r="G2" s="15">
        <v>2</v>
      </c>
      <c r="H2" s="15">
        <v>3</v>
      </c>
      <c r="I2" s="15">
        <v>0</v>
      </c>
      <c r="J2" s="14" t="s">
        <v>13</v>
      </c>
      <c r="K2" s="92"/>
      <c r="L2" s="100"/>
    </row>
    <row r="3" spans="1:12" ht="15.75" customHeight="1" x14ac:dyDescent="0.25">
      <c r="A3" s="16" t="s">
        <v>15</v>
      </c>
      <c r="B3" s="15">
        <v>31</v>
      </c>
      <c r="C3" s="15">
        <v>69</v>
      </c>
      <c r="D3" s="15">
        <v>57</v>
      </c>
      <c r="E3" s="15">
        <v>34</v>
      </c>
      <c r="F3" s="15">
        <v>4</v>
      </c>
      <c r="G3" s="15">
        <v>2</v>
      </c>
      <c r="H3" s="15">
        <v>3</v>
      </c>
      <c r="I3" s="15">
        <v>0</v>
      </c>
      <c r="J3" s="14" t="s">
        <v>13</v>
      </c>
      <c r="K3" s="33"/>
      <c r="L3" s="101"/>
    </row>
    <row r="4" spans="1:12" ht="15.75" customHeight="1" x14ac:dyDescent="0.25">
      <c r="A4" s="16" t="s">
        <v>16</v>
      </c>
      <c r="B4" s="15">
        <v>30</v>
      </c>
      <c r="C4" s="15">
        <v>70</v>
      </c>
      <c r="D4" s="14">
        <v>60</v>
      </c>
      <c r="E4" s="14">
        <v>31</v>
      </c>
      <c r="F4" s="15">
        <v>3</v>
      </c>
      <c r="G4" s="15">
        <v>2</v>
      </c>
      <c r="H4" s="14">
        <v>3</v>
      </c>
      <c r="I4" s="15" t="s">
        <v>21</v>
      </c>
      <c r="J4" s="14" t="s">
        <v>13</v>
      </c>
      <c r="K4" s="92"/>
      <c r="L4" s="100"/>
    </row>
    <row r="5" spans="1:12" ht="15.75" customHeight="1" x14ac:dyDescent="0.25">
      <c r="A5" s="16" t="s">
        <v>19</v>
      </c>
      <c r="B5" s="15">
        <v>30</v>
      </c>
      <c r="C5" s="15">
        <v>70</v>
      </c>
      <c r="D5" s="15">
        <v>61</v>
      </c>
      <c r="E5" s="15">
        <v>30</v>
      </c>
      <c r="F5" s="15">
        <v>3</v>
      </c>
      <c r="G5" s="15">
        <v>2</v>
      </c>
      <c r="H5" s="15">
        <v>4</v>
      </c>
      <c r="I5" s="15" t="s">
        <v>21</v>
      </c>
      <c r="J5" s="14" t="s">
        <v>13</v>
      </c>
      <c r="K5" s="33"/>
      <c r="L5" s="100"/>
    </row>
    <row r="6" spans="1:12" ht="15.75" customHeight="1" x14ac:dyDescent="0.25">
      <c r="A6" s="16" t="s">
        <v>20</v>
      </c>
      <c r="B6" s="14">
        <v>42</v>
      </c>
      <c r="C6" s="14">
        <v>58</v>
      </c>
      <c r="D6" s="14">
        <v>56</v>
      </c>
      <c r="E6" s="14">
        <v>37</v>
      </c>
      <c r="F6" s="15">
        <v>4</v>
      </c>
      <c r="G6" s="15">
        <v>2</v>
      </c>
      <c r="H6" s="14">
        <v>1</v>
      </c>
      <c r="I6" s="14" t="s">
        <v>21</v>
      </c>
      <c r="J6" s="14" t="s">
        <v>13</v>
      </c>
      <c r="K6" s="92"/>
      <c r="L6" s="100"/>
    </row>
    <row r="7" spans="1:12" ht="15.75" customHeight="1" x14ac:dyDescent="0.25">
      <c r="A7" s="16" t="s">
        <v>23</v>
      </c>
      <c r="B7" s="15">
        <v>40</v>
      </c>
      <c r="C7" s="15">
        <v>60</v>
      </c>
      <c r="D7" s="15">
        <v>50</v>
      </c>
      <c r="E7" s="15">
        <v>42</v>
      </c>
      <c r="F7" s="15">
        <v>2</v>
      </c>
      <c r="G7" s="15">
        <v>1</v>
      </c>
      <c r="H7" s="15" t="s">
        <v>13</v>
      </c>
      <c r="I7" s="15">
        <v>5</v>
      </c>
      <c r="J7" s="14" t="s">
        <v>13</v>
      </c>
      <c r="K7" s="33"/>
      <c r="L7" s="100"/>
    </row>
    <row r="8" spans="1:12" ht="15.75" customHeight="1" x14ac:dyDescent="0.25">
      <c r="A8" s="16" t="s">
        <v>24</v>
      </c>
      <c r="B8" s="15">
        <v>37</v>
      </c>
      <c r="C8" s="15">
        <v>62</v>
      </c>
      <c r="D8" s="15">
        <v>50</v>
      </c>
      <c r="E8" s="15">
        <v>39</v>
      </c>
      <c r="F8" s="15">
        <v>4</v>
      </c>
      <c r="G8" s="15">
        <v>2</v>
      </c>
      <c r="H8" s="15">
        <v>2</v>
      </c>
      <c r="I8" s="15">
        <v>2</v>
      </c>
      <c r="J8" s="15">
        <v>1</v>
      </c>
      <c r="K8" s="33"/>
      <c r="L8" s="100"/>
    </row>
    <row r="9" spans="1:12" ht="15.75" customHeight="1" x14ac:dyDescent="0.25">
      <c r="A9" s="16" t="s">
        <v>26</v>
      </c>
      <c r="B9" s="15">
        <v>37</v>
      </c>
      <c r="C9" s="15">
        <v>62</v>
      </c>
      <c r="D9" s="15">
        <v>50</v>
      </c>
      <c r="E9" s="15">
        <v>39</v>
      </c>
      <c r="F9" s="15">
        <v>4</v>
      </c>
      <c r="G9" s="15">
        <v>2</v>
      </c>
      <c r="H9" s="15">
        <v>2</v>
      </c>
      <c r="I9" s="15">
        <v>2</v>
      </c>
      <c r="J9" s="15">
        <v>1</v>
      </c>
      <c r="K9" s="33"/>
      <c r="L9" s="100"/>
    </row>
    <row r="10" spans="1:12" ht="15.75" customHeight="1" x14ac:dyDescent="0.25">
      <c r="A10" s="16" t="s">
        <v>27</v>
      </c>
      <c r="B10" s="15">
        <v>30</v>
      </c>
      <c r="C10" s="15">
        <v>70</v>
      </c>
      <c r="D10" s="15">
        <v>59</v>
      </c>
      <c r="E10" s="15">
        <v>29</v>
      </c>
      <c r="F10" s="15">
        <v>3</v>
      </c>
      <c r="G10" s="15">
        <v>2</v>
      </c>
      <c r="H10" s="15">
        <v>3</v>
      </c>
      <c r="I10" s="15">
        <v>4</v>
      </c>
      <c r="J10" s="14" t="s">
        <v>13</v>
      </c>
      <c r="K10" s="33"/>
      <c r="L10" s="100"/>
    </row>
    <row r="11" spans="1:12" ht="15.75" customHeight="1" x14ac:dyDescent="0.25">
      <c r="A11" s="50" t="s">
        <v>57</v>
      </c>
      <c r="B11" s="15">
        <v>50</v>
      </c>
      <c r="C11" s="15">
        <v>50</v>
      </c>
      <c r="D11" s="15">
        <v>72</v>
      </c>
      <c r="E11" s="15">
        <v>17</v>
      </c>
      <c r="F11" s="15" t="s">
        <v>13</v>
      </c>
      <c r="G11" s="15" t="s">
        <v>13</v>
      </c>
      <c r="H11" s="15">
        <v>11</v>
      </c>
      <c r="I11" s="15" t="s">
        <v>13</v>
      </c>
      <c r="J11" s="14" t="s">
        <v>13</v>
      </c>
      <c r="K11" s="33"/>
      <c r="L11" s="99"/>
    </row>
    <row r="12" spans="1:12" ht="15.75" customHeight="1" x14ac:dyDescent="0.25">
      <c r="A12" s="43" t="s">
        <v>25</v>
      </c>
      <c r="B12" s="15">
        <v>37</v>
      </c>
      <c r="C12" s="15">
        <v>62</v>
      </c>
      <c r="D12" s="15">
        <v>50</v>
      </c>
      <c r="E12" s="15">
        <v>39</v>
      </c>
      <c r="F12" s="15">
        <v>4</v>
      </c>
      <c r="G12" s="15">
        <v>2</v>
      </c>
      <c r="H12" s="15">
        <v>2</v>
      </c>
      <c r="I12" s="15">
        <v>2</v>
      </c>
      <c r="J12" s="15">
        <v>1</v>
      </c>
      <c r="K12" s="33"/>
      <c r="L12" s="100"/>
    </row>
    <row r="13" spans="1:12" ht="15.75" customHeight="1" x14ac:dyDescent="0.25">
      <c r="A13" s="43" t="s">
        <v>18</v>
      </c>
      <c r="B13" s="15">
        <v>30</v>
      </c>
      <c r="C13" s="15">
        <v>70</v>
      </c>
      <c r="D13" s="14">
        <v>60</v>
      </c>
      <c r="E13" s="14">
        <v>31</v>
      </c>
      <c r="F13" s="15">
        <v>3</v>
      </c>
      <c r="G13" s="15">
        <v>2</v>
      </c>
      <c r="H13" s="14">
        <v>3</v>
      </c>
      <c r="I13" s="15" t="s">
        <v>21</v>
      </c>
      <c r="J13" s="14" t="s">
        <v>13</v>
      </c>
      <c r="K13" s="92"/>
      <c r="L13" s="100"/>
    </row>
    <row r="14" spans="1:12" ht="15.75" customHeight="1" x14ac:dyDescent="0.25">
      <c r="A14" s="43" t="s">
        <v>29</v>
      </c>
      <c r="B14" s="14">
        <v>31</v>
      </c>
      <c r="C14" s="14">
        <v>69</v>
      </c>
      <c r="D14" s="14">
        <v>54</v>
      </c>
      <c r="E14" s="14">
        <v>18</v>
      </c>
      <c r="F14" s="15">
        <v>11</v>
      </c>
      <c r="G14" s="14">
        <v>8</v>
      </c>
      <c r="H14" s="15">
        <v>2</v>
      </c>
      <c r="I14" s="15">
        <v>1</v>
      </c>
      <c r="J14" s="14">
        <v>6</v>
      </c>
      <c r="K14" s="92"/>
      <c r="L14" s="100"/>
    </row>
    <row r="15" spans="1:12" ht="15.75" customHeight="1" x14ac:dyDescent="0.25">
      <c r="A15" s="43" t="s">
        <v>84</v>
      </c>
      <c r="B15" s="15">
        <v>30</v>
      </c>
      <c r="C15" s="15">
        <v>70</v>
      </c>
      <c r="D15" s="54">
        <f t="shared" ref="D15:I15" si="0">(D14/91)*100</f>
        <v>59.340659340659343</v>
      </c>
      <c r="E15" s="54">
        <f t="shared" si="0"/>
        <v>19.780219780219781</v>
      </c>
      <c r="F15" s="54">
        <f t="shared" si="0"/>
        <v>12.087912087912088</v>
      </c>
      <c r="G15" s="54">
        <f t="shared" si="0"/>
        <v>8.791208791208792</v>
      </c>
      <c r="H15" s="54">
        <f t="shared" si="0"/>
        <v>2.197802197802198</v>
      </c>
      <c r="I15" s="54">
        <f t="shared" si="0"/>
        <v>1.098901098901099</v>
      </c>
      <c r="J15" s="14" t="s">
        <v>13</v>
      </c>
      <c r="K15" s="33"/>
      <c r="L15" s="100"/>
    </row>
    <row r="16" spans="1:12" ht="15.75" customHeight="1" x14ac:dyDescent="0.25">
      <c r="A16" s="16" t="s">
        <v>30</v>
      </c>
      <c r="B16" s="15">
        <v>23</v>
      </c>
      <c r="C16" s="15">
        <v>77</v>
      </c>
      <c r="D16" s="15">
        <v>54</v>
      </c>
      <c r="E16" s="15" t="s">
        <v>13</v>
      </c>
      <c r="F16" s="15" t="s">
        <v>13</v>
      </c>
      <c r="G16" s="15" t="s">
        <v>13</v>
      </c>
      <c r="H16" s="15" t="s">
        <v>13</v>
      </c>
      <c r="I16" s="15" t="s">
        <v>13</v>
      </c>
      <c r="J16" s="14" t="s">
        <v>13</v>
      </c>
      <c r="K16" s="33"/>
      <c r="L16" s="100"/>
    </row>
    <row r="17" spans="1:12" ht="15.75" customHeight="1" x14ac:dyDescent="0.25">
      <c r="A17" s="16" t="s">
        <v>31</v>
      </c>
      <c r="B17" s="14">
        <v>43</v>
      </c>
      <c r="C17" s="14">
        <v>57</v>
      </c>
      <c r="D17" s="14">
        <v>60</v>
      </c>
      <c r="E17" s="14">
        <v>25</v>
      </c>
      <c r="F17" s="15">
        <v>5</v>
      </c>
      <c r="G17" s="14">
        <v>8</v>
      </c>
      <c r="H17" s="15">
        <v>1</v>
      </c>
      <c r="I17" s="15">
        <v>1</v>
      </c>
      <c r="J17" s="14" t="s">
        <v>13</v>
      </c>
      <c r="K17" s="92"/>
      <c r="L17" s="100"/>
    </row>
    <row r="18" spans="1:12" ht="12.5" x14ac:dyDescent="0.25">
      <c r="A18" s="16" t="s">
        <v>32</v>
      </c>
      <c r="B18" s="15">
        <v>33</v>
      </c>
      <c r="C18" s="15">
        <v>67</v>
      </c>
      <c r="D18" s="15">
        <v>72</v>
      </c>
      <c r="E18" s="15">
        <v>6</v>
      </c>
      <c r="F18" s="15">
        <v>14</v>
      </c>
      <c r="G18" s="15">
        <v>7</v>
      </c>
      <c r="H18" s="15">
        <v>1</v>
      </c>
      <c r="I18" s="15" t="s">
        <v>21</v>
      </c>
      <c r="J18" s="14" t="s">
        <v>13</v>
      </c>
      <c r="K18" s="33"/>
      <c r="L18" s="100"/>
    </row>
    <row r="19" spans="1:12" ht="12.5" x14ac:dyDescent="0.25">
      <c r="A19" s="16" t="s">
        <v>33</v>
      </c>
      <c r="B19" s="15">
        <v>45</v>
      </c>
      <c r="C19" s="15">
        <v>55</v>
      </c>
      <c r="D19" s="15">
        <v>64</v>
      </c>
      <c r="E19" s="15">
        <v>23</v>
      </c>
      <c r="F19" s="15">
        <v>8</v>
      </c>
      <c r="G19" s="15">
        <v>2</v>
      </c>
      <c r="H19" s="15" t="s">
        <v>13</v>
      </c>
      <c r="I19" s="15">
        <v>3</v>
      </c>
      <c r="J19" s="14" t="s">
        <v>13</v>
      </c>
      <c r="K19" s="33"/>
      <c r="L19" s="100"/>
    </row>
    <row r="20" spans="1:12" ht="12.5" x14ac:dyDescent="0.25">
      <c r="A20" s="50" t="s">
        <v>34</v>
      </c>
      <c r="B20" s="54">
        <f>(1414/8808)*100</f>
        <v>16.053587647593098</v>
      </c>
      <c r="C20" s="54">
        <f>(7394/8808)*100</f>
        <v>83.946412352406909</v>
      </c>
      <c r="D20" s="15">
        <v>38</v>
      </c>
      <c r="E20" s="15">
        <v>44</v>
      </c>
      <c r="F20" s="15">
        <v>3</v>
      </c>
      <c r="G20" s="15">
        <v>1</v>
      </c>
      <c r="H20" s="15">
        <v>14</v>
      </c>
      <c r="I20" s="15" t="s">
        <v>21</v>
      </c>
      <c r="J20" s="14" t="s">
        <v>13</v>
      </c>
      <c r="K20" s="95"/>
      <c r="L20" s="100"/>
    </row>
    <row r="21" spans="1:12" ht="12.5" x14ac:dyDescent="0.25">
      <c r="A21" s="50" t="s">
        <v>35</v>
      </c>
      <c r="B21" s="15">
        <v>30</v>
      </c>
      <c r="C21" s="54">
        <f>((98+2942+7786+2879+4450+2155)/(125+3374+11237+3370+5895+4829))*100</f>
        <v>70.447450572320506</v>
      </c>
      <c r="D21" s="54">
        <f>((110+2702+7601+2313+4683+2382)/(125+3374+11237+3370+5895+4829))*100</f>
        <v>68.647242455775242</v>
      </c>
      <c r="E21" s="54">
        <f>((8+212+1752+179+222+253)/(125+3374+11237+3370+5895+4829))*100</f>
        <v>9.1085674644467574</v>
      </c>
      <c r="F21" s="54">
        <f>((5+254+1120+444+444+945)/(125+3374+11237+3370+5895+4829))*100</f>
        <v>11.141172389871661</v>
      </c>
      <c r="G21" s="54">
        <f>((3+191+661+367+467+1205)/(125+3374+11237+3370+5895+4829))*100</f>
        <v>10.038154699965315</v>
      </c>
      <c r="H21" s="51" t="s">
        <v>13</v>
      </c>
      <c r="I21" s="54">
        <f>((17+98+58+68+40)/(125+3374+11237+3370+5895+4829))*100</f>
        <v>0.97467915365938262</v>
      </c>
      <c r="J21" s="14" t="s">
        <v>13</v>
      </c>
      <c r="K21" s="95"/>
      <c r="L21" s="100"/>
    </row>
    <row r="22" spans="1:12" ht="12.5" x14ac:dyDescent="0.25">
      <c r="A22" s="50" t="s">
        <v>36</v>
      </c>
      <c r="B22" s="15">
        <v>42</v>
      </c>
      <c r="C22" s="54">
        <f>(189+381+432+103+486+1094)/(236+574+846+119+714+2123)*100</f>
        <v>58.217692974848219</v>
      </c>
      <c r="D22" s="54">
        <f>(185+427+574+98+612+1011)/(236+574+846+119+714+2123)*100</f>
        <v>63.031222896790986</v>
      </c>
      <c r="E22" s="54">
        <f>(22+48+145+2+18+250)/(236+574+846+119+714+2123)*100</f>
        <v>10.516045099739809</v>
      </c>
      <c r="F22" s="54">
        <f>(19+60+87+7+53+498)/(236+574+846+119+714+2123)*100</f>
        <v>15.698178664353859</v>
      </c>
      <c r="G22" s="54">
        <f>(37+35+14+30+351)/(236+574+846+119+714+2123)*100</f>
        <v>10.125758889852559</v>
      </c>
      <c r="H22" s="51" t="s">
        <v>13</v>
      </c>
      <c r="I22" s="54">
        <f>(2+7+3+10)/(236+574+846+119+714+2123)*100</f>
        <v>0.47701647875108416</v>
      </c>
      <c r="J22" s="14" t="s">
        <v>13</v>
      </c>
      <c r="K22" s="95"/>
      <c r="L22" s="100"/>
    </row>
    <row r="23" spans="1:12" ht="12.5" x14ac:dyDescent="0.25">
      <c r="A23" s="50" t="s">
        <v>37</v>
      </c>
      <c r="B23" s="15">
        <v>25</v>
      </c>
      <c r="C23" s="54">
        <f>(35+4000+21219+9006+406+730)/(41+5027+28306+10970+577+2000)*100</f>
        <v>75.43743739476993</v>
      </c>
      <c r="D23" s="54">
        <f>(35+3666+16240+6683+458+1449)/(41+5027+28306+10970+577+2000)*100</f>
        <v>60.806461925363905</v>
      </c>
      <c r="E23" s="54">
        <f>(6+943+9407+1665+63+138)/(41+5027+28306+10970+577+2000)*100</f>
        <v>26.048038191854396</v>
      </c>
      <c r="F23" s="54">
        <f>(281+1701+1724+37+308)/(41+5027+28306+10970+577+2000)*100</f>
        <v>8.6336608341680687</v>
      </c>
      <c r="G23" s="54">
        <f>(111+774+722+14+71)/(41+5027+28306+10970+577+2000)*100</f>
        <v>3.606061251891477</v>
      </c>
      <c r="H23" s="51" t="s">
        <v>13</v>
      </c>
      <c r="I23" s="54">
        <f>(26+157+175+40+40)/(41+5027+28306+10970+577+2000)*100</f>
        <v>0.93348394109247468</v>
      </c>
      <c r="J23" s="14" t="s">
        <v>13</v>
      </c>
      <c r="K23" s="95"/>
      <c r="L23" s="100"/>
    </row>
    <row r="24" spans="1:12" ht="12.5" x14ac:dyDescent="0.25">
      <c r="A24" s="50" t="s">
        <v>38</v>
      </c>
      <c r="B24" s="15">
        <v>47</v>
      </c>
      <c r="C24" s="15">
        <v>53</v>
      </c>
      <c r="D24" s="15">
        <v>71</v>
      </c>
      <c r="E24" s="15">
        <v>15</v>
      </c>
      <c r="F24" s="15">
        <v>5</v>
      </c>
      <c r="G24" s="15">
        <v>4</v>
      </c>
      <c r="H24" s="15" t="s">
        <v>13</v>
      </c>
      <c r="I24" s="15">
        <v>4</v>
      </c>
      <c r="J24" s="14" t="s">
        <v>13</v>
      </c>
      <c r="K24" s="33"/>
      <c r="L24" s="100"/>
    </row>
    <row r="25" spans="1:12" ht="12.5" x14ac:dyDescent="0.25">
      <c r="A25" s="50" t="s">
        <v>39</v>
      </c>
      <c r="B25" s="15">
        <v>37</v>
      </c>
      <c r="C25" s="15">
        <v>63</v>
      </c>
      <c r="D25" s="15">
        <v>60</v>
      </c>
      <c r="E25" s="15">
        <v>13</v>
      </c>
      <c r="F25" s="15">
        <v>9</v>
      </c>
      <c r="G25" s="15">
        <v>15</v>
      </c>
      <c r="H25" s="15" t="s">
        <v>13</v>
      </c>
      <c r="I25" s="15">
        <v>3</v>
      </c>
      <c r="J25" s="14" t="s">
        <v>13</v>
      </c>
      <c r="K25" s="33"/>
      <c r="L25" s="100"/>
    </row>
    <row r="26" spans="1:12" ht="12.5" x14ac:dyDescent="0.25">
      <c r="A26" s="31" t="s">
        <v>40</v>
      </c>
      <c r="B26" s="14">
        <v>51</v>
      </c>
      <c r="C26" s="14">
        <v>49</v>
      </c>
      <c r="D26" s="14">
        <v>79</v>
      </c>
      <c r="E26" s="14">
        <v>11</v>
      </c>
      <c r="F26" s="14">
        <v>4</v>
      </c>
      <c r="G26" s="14">
        <v>3</v>
      </c>
      <c r="H26" s="14">
        <v>3</v>
      </c>
      <c r="I26" s="14" t="s">
        <v>13</v>
      </c>
      <c r="J26" s="14" t="s">
        <v>13</v>
      </c>
      <c r="K26" s="10"/>
      <c r="L26" s="99"/>
    </row>
    <row r="27" spans="1:12" ht="12.5" x14ac:dyDescent="0.25">
      <c r="A27" s="44" t="s">
        <v>22</v>
      </c>
      <c r="B27" s="60">
        <v>28</v>
      </c>
      <c r="C27" s="60">
        <v>72</v>
      </c>
      <c r="D27" s="61">
        <v>59</v>
      </c>
      <c r="E27" s="61">
        <v>28.9</v>
      </c>
      <c r="F27" s="61">
        <v>5.0999999999999996</v>
      </c>
      <c r="G27" s="61">
        <v>3.5</v>
      </c>
      <c r="H27" s="61">
        <v>1.2</v>
      </c>
      <c r="I27" s="61">
        <f>0.5+0.3</f>
        <v>0.8</v>
      </c>
      <c r="J27" s="61" t="s">
        <v>13</v>
      </c>
      <c r="K27" s="97"/>
      <c r="L27" s="101"/>
    </row>
    <row r="28" spans="1:12" ht="12.5" x14ac:dyDescent="0.25">
      <c r="A28" s="44" t="s">
        <v>43</v>
      </c>
      <c r="B28" s="60">
        <v>29</v>
      </c>
      <c r="C28" s="60">
        <v>71</v>
      </c>
      <c r="D28" s="60">
        <v>67</v>
      </c>
      <c r="E28" s="60">
        <v>22</v>
      </c>
      <c r="F28" s="60">
        <v>4</v>
      </c>
      <c r="G28" s="60">
        <v>2</v>
      </c>
      <c r="H28" s="60">
        <v>2</v>
      </c>
      <c r="I28" s="60">
        <v>3</v>
      </c>
      <c r="J28" s="60" t="s">
        <v>13</v>
      </c>
      <c r="K28" s="97"/>
      <c r="L28" s="107"/>
    </row>
    <row r="29" spans="1:12" ht="12.5" x14ac:dyDescent="0.25">
      <c r="A29" s="44" t="s">
        <v>44</v>
      </c>
      <c r="B29" s="60">
        <v>49</v>
      </c>
      <c r="C29" s="60">
        <v>51</v>
      </c>
      <c r="D29" s="60">
        <v>71</v>
      </c>
      <c r="E29" s="60">
        <v>12</v>
      </c>
      <c r="F29" s="60">
        <v>7</v>
      </c>
      <c r="G29" s="60">
        <v>3</v>
      </c>
      <c r="H29" s="60">
        <v>6</v>
      </c>
      <c r="I29" s="60">
        <v>1</v>
      </c>
      <c r="J29" s="60" t="s">
        <v>13</v>
      </c>
      <c r="K29" s="97"/>
      <c r="L29" s="107"/>
    </row>
    <row r="30" spans="1:12" ht="12.5" x14ac:dyDescent="0.25">
      <c r="A30" s="44" t="s">
        <v>52</v>
      </c>
      <c r="B30" s="60">
        <v>54</v>
      </c>
      <c r="C30" s="60">
        <v>46</v>
      </c>
      <c r="D30" s="60">
        <v>68</v>
      </c>
      <c r="E30" s="60">
        <v>10</v>
      </c>
      <c r="F30" s="60">
        <v>10</v>
      </c>
      <c r="G30" s="60">
        <v>12</v>
      </c>
      <c r="H30" s="14" t="s">
        <v>13</v>
      </c>
      <c r="I30" s="14" t="s">
        <v>13</v>
      </c>
      <c r="J30" s="60" t="s">
        <v>13</v>
      </c>
      <c r="K30" s="97"/>
      <c r="L30" s="107"/>
    </row>
    <row r="31" spans="1:12" ht="12.5" x14ac:dyDescent="0.25">
      <c r="A31" s="44" t="s">
        <v>54</v>
      </c>
      <c r="B31" s="60">
        <v>4.8</v>
      </c>
      <c r="C31" s="60">
        <v>95</v>
      </c>
      <c r="D31" s="60" t="s">
        <v>109</v>
      </c>
      <c r="E31" s="60">
        <v>1.8</v>
      </c>
      <c r="F31" s="60">
        <v>2</v>
      </c>
      <c r="G31" s="60">
        <v>1.2</v>
      </c>
      <c r="H31" s="14" t="s">
        <v>13</v>
      </c>
      <c r="I31" s="14" t="s">
        <v>13</v>
      </c>
      <c r="J31" s="60" t="s">
        <v>13</v>
      </c>
      <c r="K31" s="97"/>
      <c r="L31" s="107"/>
    </row>
    <row r="32" spans="1:12" ht="12.5" x14ac:dyDescent="0.25">
      <c r="A32" s="44" t="s">
        <v>111</v>
      </c>
      <c r="B32" s="60">
        <v>76</v>
      </c>
      <c r="C32" s="60">
        <v>24</v>
      </c>
      <c r="D32" s="60" t="s">
        <v>112</v>
      </c>
      <c r="E32" s="60">
        <v>20</v>
      </c>
      <c r="F32" s="60">
        <v>18</v>
      </c>
      <c r="G32" s="60">
        <v>13</v>
      </c>
      <c r="H32" s="14" t="s">
        <v>13</v>
      </c>
      <c r="I32" s="14" t="s">
        <v>13</v>
      </c>
      <c r="J32" s="60" t="s">
        <v>13</v>
      </c>
      <c r="K32" s="97"/>
      <c r="L32" s="107"/>
    </row>
    <row r="33" spans="1:12" ht="12.5" x14ac:dyDescent="0.25">
      <c r="A33" s="44" t="s">
        <v>55</v>
      </c>
      <c r="B33" s="60">
        <v>19</v>
      </c>
      <c r="C33" s="60">
        <v>81</v>
      </c>
      <c r="D33" s="60" t="s">
        <v>56</v>
      </c>
      <c r="E33" s="60">
        <v>5.6</v>
      </c>
      <c r="F33" s="60">
        <v>6</v>
      </c>
      <c r="G33" s="60">
        <v>8</v>
      </c>
      <c r="H33" s="14" t="s">
        <v>13</v>
      </c>
      <c r="I33" s="14" t="s">
        <v>13</v>
      </c>
      <c r="J33" s="60" t="s">
        <v>13</v>
      </c>
      <c r="K33" s="97"/>
      <c r="L33" s="107"/>
    </row>
    <row r="34" spans="1:12" ht="12.5" x14ac:dyDescent="0.25">
      <c r="A34" s="44" t="s">
        <v>115</v>
      </c>
      <c r="B34" s="60">
        <v>11</v>
      </c>
      <c r="C34" s="60">
        <v>89</v>
      </c>
      <c r="D34" s="60">
        <v>87</v>
      </c>
      <c r="E34" s="60">
        <v>9</v>
      </c>
      <c r="F34" s="60">
        <v>2</v>
      </c>
      <c r="G34" s="60">
        <v>2</v>
      </c>
      <c r="H34" s="60">
        <v>2</v>
      </c>
      <c r="I34" s="14" t="s">
        <v>13</v>
      </c>
      <c r="J34" s="60" t="s">
        <v>13</v>
      </c>
      <c r="K34" s="97"/>
      <c r="L34" s="107"/>
    </row>
    <row r="35" spans="1:12" ht="12.5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84"/>
      <c r="L35" s="78"/>
    </row>
    <row r="36" spans="1:12" ht="12.5" x14ac:dyDescent="0.2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63"/>
      <c r="L36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4"/>
  <sheetViews>
    <sheetView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M13" sqref="M13"/>
    </sheetView>
  </sheetViews>
  <sheetFormatPr defaultColWidth="14.453125" defaultRowHeight="15.75" customHeight="1" x14ac:dyDescent="0.25"/>
  <cols>
    <col min="1" max="1" width="26" customWidth="1"/>
    <col min="2" max="9" width="11.453125" customWidth="1"/>
    <col min="10" max="10" width="11.26953125" customWidth="1"/>
    <col min="11" max="11" width="0.453125" customWidth="1"/>
  </cols>
  <sheetData>
    <row r="1" spans="1:11" ht="15.75" customHeight="1" x14ac:dyDescent="0.3">
      <c r="A1" s="2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8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10"/>
    </row>
    <row r="2" spans="1:11" ht="15.75" customHeight="1" x14ac:dyDescent="0.25">
      <c r="A2" s="113" t="s">
        <v>14</v>
      </c>
      <c r="B2" s="114">
        <v>31</v>
      </c>
      <c r="C2" s="114">
        <v>69</v>
      </c>
      <c r="D2" s="114">
        <v>57</v>
      </c>
      <c r="E2" s="114">
        <v>34</v>
      </c>
      <c r="F2" s="114">
        <v>4</v>
      </c>
      <c r="G2" s="114">
        <v>2</v>
      </c>
      <c r="H2" s="114">
        <v>3</v>
      </c>
      <c r="I2" s="114">
        <v>0</v>
      </c>
      <c r="J2" s="111" t="s">
        <v>13</v>
      </c>
      <c r="K2" s="112"/>
    </row>
    <row r="3" spans="1:11" ht="15.75" customHeight="1" x14ac:dyDescent="0.25">
      <c r="A3" s="113" t="s">
        <v>15</v>
      </c>
      <c r="B3" s="114">
        <v>31</v>
      </c>
      <c r="C3" s="114">
        <v>69</v>
      </c>
      <c r="D3" s="114">
        <v>57</v>
      </c>
      <c r="E3" s="114">
        <v>34</v>
      </c>
      <c r="F3" s="114">
        <v>4</v>
      </c>
      <c r="G3" s="114">
        <v>2</v>
      </c>
      <c r="H3" s="114">
        <v>3</v>
      </c>
      <c r="I3" s="114">
        <v>0</v>
      </c>
      <c r="J3" s="111" t="s">
        <v>13</v>
      </c>
      <c r="K3" s="112"/>
    </row>
    <row r="4" spans="1:11" ht="15.75" customHeight="1" x14ac:dyDescent="0.25">
      <c r="A4" s="113" t="s">
        <v>16</v>
      </c>
      <c r="B4" s="114">
        <v>30</v>
      </c>
      <c r="C4" s="114">
        <v>70</v>
      </c>
      <c r="D4" s="114">
        <v>61</v>
      </c>
      <c r="E4" s="114">
        <v>30</v>
      </c>
      <c r="F4" s="114">
        <v>3</v>
      </c>
      <c r="G4" s="114">
        <v>2</v>
      </c>
      <c r="H4" s="114">
        <v>4</v>
      </c>
      <c r="I4" s="114" t="s">
        <v>21</v>
      </c>
      <c r="J4" s="111" t="s">
        <v>13</v>
      </c>
      <c r="K4" s="112"/>
    </row>
    <row r="5" spans="1:11" ht="15.75" customHeight="1" x14ac:dyDescent="0.25">
      <c r="A5" s="113" t="s">
        <v>19</v>
      </c>
      <c r="B5" s="114">
        <v>30</v>
      </c>
      <c r="C5" s="114">
        <v>70</v>
      </c>
      <c r="D5" s="114">
        <v>61</v>
      </c>
      <c r="E5" s="114">
        <v>30</v>
      </c>
      <c r="F5" s="114">
        <v>3</v>
      </c>
      <c r="G5" s="114">
        <v>2</v>
      </c>
      <c r="H5" s="114">
        <v>4</v>
      </c>
      <c r="I5" s="114" t="s">
        <v>21</v>
      </c>
      <c r="J5" s="111" t="s">
        <v>13</v>
      </c>
      <c r="K5" s="112"/>
    </row>
    <row r="6" spans="1:11" ht="15.75" customHeight="1" x14ac:dyDescent="0.25">
      <c r="A6" s="113" t="s">
        <v>20</v>
      </c>
      <c r="B6" s="114">
        <v>39</v>
      </c>
      <c r="C6" s="114">
        <v>61</v>
      </c>
      <c r="D6" s="114">
        <v>53</v>
      </c>
      <c r="E6" s="114">
        <v>38</v>
      </c>
      <c r="F6" s="114">
        <v>4</v>
      </c>
      <c r="G6" s="114">
        <v>2</v>
      </c>
      <c r="H6" s="114">
        <v>2</v>
      </c>
      <c r="I6" s="114">
        <v>1</v>
      </c>
      <c r="J6" s="111" t="s">
        <v>13</v>
      </c>
      <c r="K6" s="112"/>
    </row>
    <row r="7" spans="1:11" ht="15.75" customHeight="1" x14ac:dyDescent="0.25">
      <c r="A7" s="113" t="s">
        <v>23</v>
      </c>
      <c r="B7" s="114">
        <v>40</v>
      </c>
      <c r="C7" s="114">
        <v>60</v>
      </c>
      <c r="D7" s="114">
        <v>50</v>
      </c>
      <c r="E7" s="114">
        <v>42</v>
      </c>
      <c r="F7" s="114">
        <v>2</v>
      </c>
      <c r="G7" s="114">
        <v>1</v>
      </c>
      <c r="H7" s="114" t="s">
        <v>13</v>
      </c>
      <c r="I7" s="114">
        <v>5</v>
      </c>
      <c r="J7" s="111" t="s">
        <v>13</v>
      </c>
      <c r="K7" s="112"/>
    </row>
    <row r="8" spans="1:11" ht="15.75" customHeight="1" x14ac:dyDescent="0.25">
      <c r="A8" s="113" t="s">
        <v>24</v>
      </c>
      <c r="B8" s="114">
        <v>37</v>
      </c>
      <c r="C8" s="114">
        <v>62</v>
      </c>
      <c r="D8" s="114">
        <v>50</v>
      </c>
      <c r="E8" s="114">
        <v>39</v>
      </c>
      <c r="F8" s="114">
        <v>4</v>
      </c>
      <c r="G8" s="114">
        <v>2</v>
      </c>
      <c r="H8" s="114">
        <v>2</v>
      </c>
      <c r="I8" s="114">
        <v>2</v>
      </c>
      <c r="J8" s="111" t="s">
        <v>13</v>
      </c>
      <c r="K8" s="112"/>
    </row>
    <row r="9" spans="1:11" ht="15.75" customHeight="1" x14ac:dyDescent="0.25">
      <c r="A9" s="113" t="s">
        <v>26</v>
      </c>
      <c r="B9" s="114">
        <v>37</v>
      </c>
      <c r="C9" s="114">
        <v>62</v>
      </c>
      <c r="D9" s="114">
        <v>50</v>
      </c>
      <c r="E9" s="114">
        <v>39</v>
      </c>
      <c r="F9" s="114">
        <v>4</v>
      </c>
      <c r="G9" s="114">
        <v>2</v>
      </c>
      <c r="H9" s="114">
        <v>2</v>
      </c>
      <c r="I9" s="114">
        <v>2</v>
      </c>
      <c r="J9" s="111" t="s">
        <v>13</v>
      </c>
      <c r="K9" s="112"/>
    </row>
    <row r="10" spans="1:11" ht="15.75" customHeight="1" x14ac:dyDescent="0.25">
      <c r="A10" s="113" t="s">
        <v>27</v>
      </c>
      <c r="B10" s="114">
        <v>30</v>
      </c>
      <c r="C10" s="114">
        <v>70</v>
      </c>
      <c r="D10" s="114">
        <v>59</v>
      </c>
      <c r="E10" s="114">
        <v>29</v>
      </c>
      <c r="F10" s="114">
        <v>3</v>
      </c>
      <c r="G10" s="114">
        <v>2</v>
      </c>
      <c r="H10" s="114">
        <v>3</v>
      </c>
      <c r="I10" s="114">
        <v>4</v>
      </c>
      <c r="J10" s="111" t="s">
        <v>13</v>
      </c>
      <c r="K10" s="112"/>
    </row>
    <row r="11" spans="1:11" ht="15.75" customHeight="1" x14ac:dyDescent="0.25">
      <c r="A11" s="115" t="s">
        <v>25</v>
      </c>
      <c r="B11" s="114">
        <v>37</v>
      </c>
      <c r="C11" s="114">
        <v>62</v>
      </c>
      <c r="D11" s="114">
        <v>50</v>
      </c>
      <c r="E11" s="114">
        <v>39</v>
      </c>
      <c r="F11" s="114">
        <v>4</v>
      </c>
      <c r="G11" s="114">
        <v>2</v>
      </c>
      <c r="H11" s="114">
        <v>2</v>
      </c>
      <c r="I11" s="114">
        <v>2</v>
      </c>
      <c r="J11" s="111" t="s">
        <v>13</v>
      </c>
      <c r="K11" s="112"/>
    </row>
    <row r="12" spans="1:11" ht="15.75" customHeight="1" x14ac:dyDescent="0.25">
      <c r="A12" s="115" t="s">
        <v>18</v>
      </c>
      <c r="B12" s="114">
        <v>30</v>
      </c>
      <c r="C12" s="114">
        <v>70</v>
      </c>
      <c r="D12" s="114">
        <v>61</v>
      </c>
      <c r="E12" s="114">
        <v>30</v>
      </c>
      <c r="F12" s="114">
        <v>3</v>
      </c>
      <c r="G12" s="114">
        <v>2</v>
      </c>
      <c r="H12" s="114">
        <v>4</v>
      </c>
      <c r="I12" s="114" t="s">
        <v>21</v>
      </c>
      <c r="J12" s="111" t="s">
        <v>13</v>
      </c>
      <c r="K12" s="112"/>
    </row>
    <row r="13" spans="1:11" ht="15.75" customHeight="1" x14ac:dyDescent="0.25">
      <c r="A13" s="115" t="s">
        <v>29</v>
      </c>
      <c r="B13" s="114">
        <v>30</v>
      </c>
      <c r="C13" s="114">
        <v>70</v>
      </c>
      <c r="D13" s="114">
        <v>55</v>
      </c>
      <c r="E13" s="114">
        <v>15</v>
      </c>
      <c r="F13" s="114">
        <v>11</v>
      </c>
      <c r="G13" s="114">
        <v>7</v>
      </c>
      <c r="H13" s="114">
        <v>2</v>
      </c>
      <c r="I13" s="114">
        <v>1</v>
      </c>
      <c r="J13" s="114">
        <v>9</v>
      </c>
      <c r="K13" s="112"/>
    </row>
    <row r="14" spans="1:11" ht="15.75" customHeight="1" x14ac:dyDescent="0.25">
      <c r="A14" s="115" t="s">
        <v>84</v>
      </c>
      <c r="B14" s="114">
        <v>30</v>
      </c>
      <c r="C14" s="114">
        <v>70</v>
      </c>
      <c r="D14" s="116">
        <f t="shared" ref="D14:I14" si="0">(D13/91)*100</f>
        <v>60.439560439560438</v>
      </c>
      <c r="E14" s="116">
        <f t="shared" si="0"/>
        <v>16.483516483516482</v>
      </c>
      <c r="F14" s="116">
        <f t="shared" si="0"/>
        <v>12.087912087912088</v>
      </c>
      <c r="G14" s="116">
        <f t="shared" si="0"/>
        <v>7.6923076923076925</v>
      </c>
      <c r="H14" s="116">
        <f t="shared" si="0"/>
        <v>2.197802197802198</v>
      </c>
      <c r="I14" s="116">
        <f t="shared" si="0"/>
        <v>1.098901098901099</v>
      </c>
      <c r="J14" s="111" t="s">
        <v>13</v>
      </c>
      <c r="K14" s="112"/>
    </row>
    <row r="15" spans="1:11" ht="15.75" customHeight="1" x14ac:dyDescent="0.25">
      <c r="A15" s="113" t="s">
        <v>30</v>
      </c>
      <c r="B15" s="114">
        <v>23</v>
      </c>
      <c r="C15" s="114">
        <v>77</v>
      </c>
      <c r="D15" s="114">
        <v>54</v>
      </c>
      <c r="E15" s="114" t="s">
        <v>13</v>
      </c>
      <c r="F15" s="114" t="s">
        <v>13</v>
      </c>
      <c r="G15" s="114" t="s">
        <v>13</v>
      </c>
      <c r="H15" s="114" t="s">
        <v>13</v>
      </c>
      <c r="I15" s="114" t="s">
        <v>13</v>
      </c>
      <c r="J15" s="111" t="s">
        <v>13</v>
      </c>
      <c r="K15" s="112"/>
    </row>
    <row r="16" spans="1:11" ht="15.75" customHeight="1" x14ac:dyDescent="0.25">
      <c r="A16" s="113" t="s">
        <v>31</v>
      </c>
      <c r="B16" s="114">
        <v>42</v>
      </c>
      <c r="C16" s="114">
        <v>58</v>
      </c>
      <c r="D16" s="114">
        <v>61</v>
      </c>
      <c r="E16" s="114">
        <v>24</v>
      </c>
      <c r="F16" s="114">
        <v>5</v>
      </c>
      <c r="G16" s="114">
        <v>7</v>
      </c>
      <c r="H16" s="114">
        <v>1</v>
      </c>
      <c r="I16" s="114">
        <v>1</v>
      </c>
      <c r="J16" s="111" t="s">
        <v>13</v>
      </c>
      <c r="K16" s="112"/>
    </row>
    <row r="17" spans="1:11" ht="12.5" x14ac:dyDescent="0.25">
      <c r="A17" s="113" t="s">
        <v>32</v>
      </c>
      <c r="B17" s="114">
        <v>33</v>
      </c>
      <c r="C17" s="114">
        <v>67</v>
      </c>
      <c r="D17" s="114">
        <v>72</v>
      </c>
      <c r="E17" s="114">
        <v>6</v>
      </c>
      <c r="F17" s="114">
        <v>14</v>
      </c>
      <c r="G17" s="114">
        <v>7</v>
      </c>
      <c r="H17" s="114">
        <v>1</v>
      </c>
      <c r="I17" s="114" t="s">
        <v>21</v>
      </c>
      <c r="J17" s="111" t="s">
        <v>13</v>
      </c>
      <c r="K17" s="112"/>
    </row>
    <row r="18" spans="1:11" ht="12.5" x14ac:dyDescent="0.25">
      <c r="A18" s="113" t="s">
        <v>33</v>
      </c>
      <c r="B18" s="114">
        <v>45</v>
      </c>
      <c r="C18" s="114">
        <v>55</v>
      </c>
      <c r="D18" s="114">
        <v>64</v>
      </c>
      <c r="E18" s="114">
        <v>23</v>
      </c>
      <c r="F18" s="114">
        <v>8</v>
      </c>
      <c r="G18" s="114">
        <v>2</v>
      </c>
      <c r="H18" s="114" t="s">
        <v>13</v>
      </c>
      <c r="I18" s="114">
        <v>3</v>
      </c>
      <c r="J18" s="111" t="s">
        <v>13</v>
      </c>
      <c r="K18" s="112"/>
    </row>
    <row r="19" spans="1:11" ht="12.5" x14ac:dyDescent="0.25">
      <c r="A19" s="117" t="s">
        <v>34</v>
      </c>
      <c r="B19" s="116">
        <f>(1414/8808)*100</f>
        <v>16.053587647593098</v>
      </c>
      <c r="C19" s="116">
        <f>(7394/8808)*100</f>
        <v>83.946412352406909</v>
      </c>
      <c r="D19" s="114">
        <v>38</v>
      </c>
      <c r="E19" s="114">
        <v>44</v>
      </c>
      <c r="F19" s="114">
        <v>3</v>
      </c>
      <c r="G19" s="114">
        <v>1</v>
      </c>
      <c r="H19" s="114">
        <v>14</v>
      </c>
      <c r="I19" s="114" t="s">
        <v>21</v>
      </c>
      <c r="J19" s="111" t="s">
        <v>13</v>
      </c>
      <c r="K19" s="112"/>
    </row>
    <row r="20" spans="1:11" ht="12.5" x14ac:dyDescent="0.25">
      <c r="A20" s="117" t="s">
        <v>35</v>
      </c>
      <c r="B20" s="114">
        <v>30</v>
      </c>
      <c r="C20" s="116">
        <f>((98+2942+7786+2879+4450+2155)/(125+3374+11237+3370+5895+4829))*100</f>
        <v>70.447450572320506</v>
      </c>
      <c r="D20" s="116">
        <f>((110+2702+7601+2313+4683+2382)/(125+3374+11237+3370+5895+4829))*100</f>
        <v>68.647242455775242</v>
      </c>
      <c r="E20" s="116">
        <f>((8+212+1752+179+222+253)/(125+3374+11237+3370+5895+4829))*100</f>
        <v>9.1085674644467574</v>
      </c>
      <c r="F20" s="116">
        <f>((5+254+1120+444+444+945)/(125+3374+11237+3370+5895+4829))*100</f>
        <v>11.141172389871661</v>
      </c>
      <c r="G20" s="116">
        <f>((3+191+661+367+467+1205)/(125+3374+11237+3370+5895+4829))*100</f>
        <v>10.038154699965315</v>
      </c>
      <c r="H20" s="118" t="s">
        <v>13</v>
      </c>
      <c r="I20" s="116">
        <f>((17+98+58+68+40)/(125+3374+11237+3370+5895+4829))*100</f>
        <v>0.97467915365938262</v>
      </c>
      <c r="J20" s="111" t="s">
        <v>13</v>
      </c>
      <c r="K20" s="112"/>
    </row>
    <row r="21" spans="1:11" ht="12.5" x14ac:dyDescent="0.25">
      <c r="A21" s="117" t="s">
        <v>36</v>
      </c>
      <c r="B21" s="114">
        <v>42</v>
      </c>
      <c r="C21" s="116">
        <f>(189+381+432+103+486+1094)/(236+574+846+119+714+2123)*100</f>
        <v>58.217692974848219</v>
      </c>
      <c r="D21" s="116">
        <f>(185+427+574+98+612+1011)/(236+574+846+119+714+2123)*100</f>
        <v>63.031222896790986</v>
      </c>
      <c r="E21" s="116">
        <f>(22+48+145+2+18+250)/(236+574+846+119+714+2123)*100</f>
        <v>10.516045099739809</v>
      </c>
      <c r="F21" s="116">
        <f>(19+60+87+7+53+498)/(236+574+846+119+714+2123)*100</f>
        <v>15.698178664353859</v>
      </c>
      <c r="G21" s="116">
        <f>(37+35+14+30+351)/(236+574+846+119+714+2123)*100</f>
        <v>10.125758889852559</v>
      </c>
      <c r="H21" s="118" t="s">
        <v>13</v>
      </c>
      <c r="I21" s="116">
        <f>(2+7+3+10)/(236+574+846+119+714+2123)*100</f>
        <v>0.47701647875108416</v>
      </c>
      <c r="J21" s="111" t="s">
        <v>13</v>
      </c>
      <c r="K21" s="112"/>
    </row>
    <row r="22" spans="1:11" ht="12.5" x14ac:dyDescent="0.25">
      <c r="A22" s="117" t="s">
        <v>37</v>
      </c>
      <c r="B22" s="114">
        <v>25</v>
      </c>
      <c r="C22" s="116">
        <f>(35+4000+21219+9006+406+730)/(41+5027+28306+10970+577+2000)*100</f>
        <v>75.43743739476993</v>
      </c>
      <c r="D22" s="116">
        <f>(35+3666+16240+6683+458+1449)/(41+5027+28306+10970+577+2000)*100</f>
        <v>60.806461925363905</v>
      </c>
      <c r="E22" s="116">
        <f>(6+943+9407+1665+63+138)/(41+5027+28306+10970+577+2000)*100</f>
        <v>26.048038191854396</v>
      </c>
      <c r="F22" s="116">
        <f>(281+1701+1724+37+308)/(41+5027+28306+10970+577+2000)*100</f>
        <v>8.6336608341680687</v>
      </c>
      <c r="G22" s="116">
        <f>(111+774+722+14+71)/(41+5027+28306+10970+577+2000)*100</f>
        <v>3.606061251891477</v>
      </c>
      <c r="H22" s="118" t="s">
        <v>13</v>
      </c>
      <c r="I22" s="116">
        <f>(26+157+175+40+40)/(41+5027+28306+10970+577+2000)*100</f>
        <v>0.93348394109247468</v>
      </c>
      <c r="J22" s="111" t="s">
        <v>13</v>
      </c>
      <c r="K22" s="112"/>
    </row>
    <row r="23" spans="1:11" ht="12.5" x14ac:dyDescent="0.25">
      <c r="A23" s="117" t="s">
        <v>38</v>
      </c>
      <c r="B23" s="114">
        <v>47</v>
      </c>
      <c r="C23" s="114">
        <v>53</v>
      </c>
      <c r="D23" s="114">
        <v>71</v>
      </c>
      <c r="E23" s="114">
        <v>15</v>
      </c>
      <c r="F23" s="114">
        <v>5</v>
      </c>
      <c r="G23" s="114">
        <v>4</v>
      </c>
      <c r="H23" s="114" t="s">
        <v>13</v>
      </c>
      <c r="I23" s="114">
        <v>4</v>
      </c>
      <c r="J23" s="111" t="s">
        <v>13</v>
      </c>
      <c r="K23" s="112"/>
    </row>
    <row r="24" spans="1:11" ht="12.5" x14ac:dyDescent="0.25">
      <c r="A24" s="117" t="s">
        <v>39</v>
      </c>
      <c r="B24" s="114">
        <v>37</v>
      </c>
      <c r="C24" s="114">
        <v>63</v>
      </c>
      <c r="D24" s="114">
        <v>60</v>
      </c>
      <c r="E24" s="114">
        <v>13</v>
      </c>
      <c r="F24" s="114">
        <v>9</v>
      </c>
      <c r="G24" s="114">
        <v>15</v>
      </c>
      <c r="H24" s="114" t="s">
        <v>13</v>
      </c>
      <c r="I24" s="114">
        <v>3</v>
      </c>
      <c r="J24" s="111" t="s">
        <v>13</v>
      </c>
      <c r="K24" s="112"/>
    </row>
    <row r="25" spans="1:11" ht="12.5" x14ac:dyDescent="0.25">
      <c r="A25" s="119" t="s">
        <v>43</v>
      </c>
      <c r="B25" s="120">
        <v>29</v>
      </c>
      <c r="C25" s="120">
        <v>71</v>
      </c>
      <c r="D25" s="120">
        <v>67</v>
      </c>
      <c r="E25" s="120">
        <v>22</v>
      </c>
      <c r="F25" s="120">
        <v>4</v>
      </c>
      <c r="G25" s="120">
        <v>2</v>
      </c>
      <c r="H25" s="120">
        <v>2</v>
      </c>
      <c r="I25" s="120">
        <v>3</v>
      </c>
      <c r="J25" s="120" t="s">
        <v>13</v>
      </c>
      <c r="K25" s="121"/>
    </row>
    <row r="26" spans="1:11" ht="12.5" x14ac:dyDescent="0.25">
      <c r="A26" s="119" t="s">
        <v>44</v>
      </c>
      <c r="B26" s="120">
        <v>49</v>
      </c>
      <c r="C26" s="120">
        <v>51</v>
      </c>
      <c r="D26" s="120">
        <v>71</v>
      </c>
      <c r="E26" s="120">
        <v>12</v>
      </c>
      <c r="F26" s="120">
        <v>7</v>
      </c>
      <c r="G26" s="120">
        <v>3</v>
      </c>
      <c r="H26" s="120">
        <v>6</v>
      </c>
      <c r="I26" s="120">
        <v>1</v>
      </c>
      <c r="J26" s="120" t="s">
        <v>13</v>
      </c>
      <c r="K26" s="121"/>
    </row>
    <row r="27" spans="1:11" ht="12.5" x14ac:dyDescent="0.25">
      <c r="A27" s="119" t="s">
        <v>22</v>
      </c>
      <c r="B27" s="120">
        <v>29</v>
      </c>
      <c r="C27" s="120">
        <v>71</v>
      </c>
      <c r="D27" s="122">
        <v>60.6</v>
      </c>
      <c r="E27" s="122">
        <v>28.9</v>
      </c>
      <c r="F27" s="122">
        <v>5.0999999999999996</v>
      </c>
      <c r="G27" s="122">
        <v>3.5</v>
      </c>
      <c r="H27" s="122">
        <v>1.2</v>
      </c>
      <c r="I27" s="122">
        <f>0.5+0.3</f>
        <v>0.8</v>
      </c>
      <c r="J27" s="122" t="s">
        <v>13</v>
      </c>
      <c r="K27" s="123"/>
    </row>
    <row r="28" spans="1:11" ht="12.5" x14ac:dyDescent="0.25">
      <c r="A28" s="44" t="s">
        <v>52</v>
      </c>
      <c r="B28" s="120">
        <v>54</v>
      </c>
      <c r="C28" s="120">
        <v>46</v>
      </c>
      <c r="D28" s="120">
        <v>68</v>
      </c>
      <c r="E28" s="120">
        <v>10</v>
      </c>
      <c r="F28" s="120">
        <v>10</v>
      </c>
      <c r="G28" s="120">
        <v>12</v>
      </c>
      <c r="H28" s="111" t="s">
        <v>13</v>
      </c>
      <c r="I28" s="111" t="s">
        <v>13</v>
      </c>
      <c r="J28" s="125" t="s">
        <v>13</v>
      </c>
      <c r="K28" s="121"/>
    </row>
    <row r="29" spans="1:11" ht="12.5" x14ac:dyDescent="0.25">
      <c r="A29" s="119" t="s">
        <v>54</v>
      </c>
      <c r="B29" s="120">
        <v>4.8</v>
      </c>
      <c r="C29" s="120">
        <v>95</v>
      </c>
      <c r="D29" s="120" t="s">
        <v>140</v>
      </c>
      <c r="E29" s="120">
        <v>1.8</v>
      </c>
      <c r="F29" s="120">
        <v>2</v>
      </c>
      <c r="G29" s="120">
        <v>1.2</v>
      </c>
      <c r="H29" s="111" t="s">
        <v>13</v>
      </c>
      <c r="I29" s="111" t="s">
        <v>13</v>
      </c>
      <c r="J29" s="125" t="s">
        <v>13</v>
      </c>
      <c r="K29" s="121"/>
    </row>
    <row r="30" spans="1:11" ht="12.5" x14ac:dyDescent="0.25">
      <c r="A30" s="119" t="s">
        <v>111</v>
      </c>
      <c r="B30" s="120">
        <v>76</v>
      </c>
      <c r="C30" s="120">
        <v>24</v>
      </c>
      <c r="D30" s="120" t="s">
        <v>141</v>
      </c>
      <c r="E30" s="120">
        <v>20</v>
      </c>
      <c r="F30" s="120">
        <v>18</v>
      </c>
      <c r="G30" s="120">
        <v>13</v>
      </c>
      <c r="H30" s="111" t="s">
        <v>13</v>
      </c>
      <c r="I30" s="111" t="s">
        <v>13</v>
      </c>
      <c r="J30" s="125" t="s">
        <v>13</v>
      </c>
      <c r="K30" s="121"/>
    </row>
    <row r="31" spans="1:11" ht="12.5" x14ac:dyDescent="0.25">
      <c r="A31" s="119" t="s">
        <v>55</v>
      </c>
      <c r="B31" s="120">
        <v>19</v>
      </c>
      <c r="C31" s="120">
        <v>81</v>
      </c>
      <c r="D31" s="120" t="s">
        <v>142</v>
      </c>
      <c r="E31" s="120">
        <v>5.6</v>
      </c>
      <c r="F31" s="120">
        <v>6</v>
      </c>
      <c r="G31" s="120">
        <v>8</v>
      </c>
      <c r="H31" s="126" t="s">
        <v>13</v>
      </c>
      <c r="I31" s="111" t="s">
        <v>13</v>
      </c>
      <c r="J31" s="125" t="s">
        <v>13</v>
      </c>
      <c r="K31" s="121"/>
    </row>
    <row r="32" spans="1:11" ht="12.5" x14ac:dyDescent="0.25">
      <c r="A32" s="119" t="s">
        <v>115</v>
      </c>
      <c r="B32" s="120">
        <v>11</v>
      </c>
      <c r="C32" s="120">
        <v>89</v>
      </c>
      <c r="D32" s="120">
        <v>87</v>
      </c>
      <c r="E32" s="120">
        <v>9</v>
      </c>
      <c r="F32" s="120">
        <v>2</v>
      </c>
      <c r="G32" s="120">
        <v>2</v>
      </c>
      <c r="H32" s="120">
        <v>2</v>
      </c>
      <c r="I32" s="126" t="s">
        <v>13</v>
      </c>
      <c r="J32" s="120" t="s">
        <v>13</v>
      </c>
      <c r="K32" s="123"/>
    </row>
    <row r="33" spans="1:11" ht="12.5" x14ac:dyDescent="0.25">
      <c r="A33" s="88"/>
      <c r="B33" s="124"/>
      <c r="C33" s="124"/>
      <c r="D33" s="124"/>
      <c r="E33" s="124"/>
      <c r="F33" s="124"/>
      <c r="G33" s="124"/>
      <c r="H33" s="124"/>
      <c r="I33" s="124"/>
      <c r="J33" s="124"/>
      <c r="K33" s="121"/>
    </row>
    <row r="34" spans="1:11" ht="12.5" x14ac:dyDescent="0.25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.75" customHeight="1" x14ac:dyDescent="0.25"/>
  <cols>
    <col min="1" max="1" width="26" customWidth="1"/>
    <col min="2" max="2" width="9.7265625" customWidth="1"/>
    <col min="3" max="3" width="8.26953125" customWidth="1"/>
    <col min="4" max="4" width="10.08984375" customWidth="1"/>
    <col min="5" max="6" width="11" customWidth="1"/>
    <col min="7" max="7" width="10.08984375" customWidth="1"/>
    <col min="8" max="12" width="11" customWidth="1"/>
    <col min="13" max="13" width="10.26953125" customWidth="1"/>
    <col min="14" max="14" width="13.81640625" customWidth="1"/>
    <col min="15" max="30" width="10.08984375" customWidth="1"/>
    <col min="32" max="32" width="48.81640625" customWidth="1"/>
    <col min="34" max="36" width="14.7265625" customWidth="1"/>
  </cols>
  <sheetData>
    <row r="1" spans="1:47" ht="15.75" customHeight="1" x14ac:dyDescent="0.25">
      <c r="A1" s="129"/>
      <c r="B1" s="130"/>
      <c r="C1" s="131"/>
      <c r="D1" s="130"/>
      <c r="E1" s="132"/>
      <c r="F1" s="132"/>
      <c r="G1" s="133"/>
      <c r="H1" s="130"/>
      <c r="I1" s="132"/>
      <c r="J1" s="130"/>
      <c r="K1" s="134"/>
      <c r="L1" s="134"/>
      <c r="M1" s="135">
        <f>AVERAGE(M6:M16)</f>
        <v>57</v>
      </c>
      <c r="N1" s="136"/>
      <c r="O1" s="135">
        <f>AVERAGE(O6:O16)</f>
        <v>33.4</v>
      </c>
      <c r="P1" s="136"/>
      <c r="Q1" s="135">
        <f>AVERAGE(Q6:Q16)</f>
        <v>3.4444444444444446</v>
      </c>
      <c r="R1" s="136"/>
      <c r="S1" s="135">
        <f>AVERAGE(S6:S16)</f>
        <v>1.8888888888888888</v>
      </c>
      <c r="T1" s="136"/>
      <c r="U1" s="135">
        <f>AVERAGE(U6:U16)</f>
        <v>3.5555555555555554</v>
      </c>
      <c r="V1" s="136"/>
      <c r="W1" s="135">
        <f>AVERAGE(W6:W16)</f>
        <v>2.1666666666666665</v>
      </c>
      <c r="X1" s="136"/>
      <c r="Y1" s="130"/>
      <c r="Z1" s="132"/>
      <c r="AA1" s="130"/>
      <c r="AB1" s="134"/>
      <c r="AC1" s="134"/>
      <c r="AD1" s="134"/>
      <c r="AE1" s="132"/>
      <c r="AF1" s="137"/>
      <c r="AG1" s="138"/>
      <c r="AH1" s="138"/>
      <c r="AI1" s="139"/>
      <c r="AJ1" s="140"/>
      <c r="AK1" s="130"/>
      <c r="AL1" s="130"/>
      <c r="AM1" s="130"/>
      <c r="AN1" s="130"/>
      <c r="AO1" s="130"/>
      <c r="AP1" s="130"/>
      <c r="AQ1" s="130"/>
      <c r="AR1" s="141"/>
      <c r="AS1" s="142"/>
      <c r="AT1" s="142"/>
      <c r="AU1" s="142"/>
    </row>
    <row r="2" spans="1:47" ht="15.75" customHeight="1" x14ac:dyDescent="0.25">
      <c r="A2" s="143" t="s">
        <v>0</v>
      </c>
      <c r="B2" s="144" t="s">
        <v>143</v>
      </c>
      <c r="C2" s="145" t="s">
        <v>144</v>
      </c>
      <c r="D2" s="144" t="s">
        <v>143</v>
      </c>
      <c r="E2" s="146" t="s">
        <v>144</v>
      </c>
      <c r="F2" s="147" t="s">
        <v>145</v>
      </c>
      <c r="G2" s="148" t="s">
        <v>146</v>
      </c>
      <c r="H2" s="144" t="s">
        <v>143</v>
      </c>
      <c r="I2" s="146" t="s">
        <v>144</v>
      </c>
      <c r="J2" s="149" t="s">
        <v>147</v>
      </c>
      <c r="K2" s="150"/>
      <c r="L2" s="150"/>
      <c r="M2" s="144" t="s">
        <v>148</v>
      </c>
      <c r="N2" s="146" t="s">
        <v>144</v>
      </c>
      <c r="O2" s="144" t="s">
        <v>148</v>
      </c>
      <c r="P2" s="146" t="s">
        <v>144</v>
      </c>
      <c r="Q2" s="144" t="s">
        <v>148</v>
      </c>
      <c r="R2" s="146" t="s">
        <v>144</v>
      </c>
      <c r="S2" s="144" t="s">
        <v>148</v>
      </c>
      <c r="T2" s="146" t="s">
        <v>144</v>
      </c>
      <c r="U2" s="144" t="s">
        <v>148</v>
      </c>
      <c r="V2" s="146" t="s">
        <v>144</v>
      </c>
      <c r="W2" s="144" t="s">
        <v>148</v>
      </c>
      <c r="X2" s="146" t="s">
        <v>144</v>
      </c>
      <c r="Y2" s="144" t="s">
        <v>148</v>
      </c>
      <c r="Z2" s="146" t="s">
        <v>144</v>
      </c>
      <c r="AA2" s="149" t="s">
        <v>149</v>
      </c>
      <c r="AB2" s="151"/>
      <c r="AC2" s="151"/>
      <c r="AD2" s="150"/>
      <c r="AE2" s="152" t="s">
        <v>58</v>
      </c>
      <c r="AF2" s="147" t="s">
        <v>150</v>
      </c>
      <c r="AG2" s="153" t="s">
        <v>10</v>
      </c>
      <c r="AH2" s="153" t="s">
        <v>11</v>
      </c>
      <c r="AI2" s="153" t="s">
        <v>11</v>
      </c>
      <c r="AJ2" s="153" t="s">
        <v>11</v>
      </c>
      <c r="AK2" s="154"/>
      <c r="AL2" s="155"/>
      <c r="AM2" s="155"/>
      <c r="AN2" s="155"/>
      <c r="AO2" s="155"/>
      <c r="AP2" s="155"/>
      <c r="AQ2" s="155"/>
      <c r="AR2" s="156"/>
      <c r="AS2" s="157"/>
      <c r="AT2" s="157"/>
      <c r="AU2" s="157"/>
    </row>
    <row r="3" spans="1:47" ht="15.75" customHeight="1" x14ac:dyDescent="0.25">
      <c r="A3" s="158"/>
      <c r="B3" s="159" t="s">
        <v>151</v>
      </c>
      <c r="C3" s="160"/>
      <c r="D3" s="159" t="s">
        <v>152</v>
      </c>
      <c r="E3" s="159"/>
      <c r="F3" s="159" t="s">
        <v>153</v>
      </c>
      <c r="G3" s="161"/>
      <c r="H3" s="159" t="s">
        <v>154</v>
      </c>
      <c r="I3" s="159"/>
      <c r="J3" s="162" t="s">
        <v>155</v>
      </c>
      <c r="K3" s="163" t="s">
        <v>156</v>
      </c>
      <c r="L3" s="163" t="s">
        <v>157</v>
      </c>
      <c r="M3" s="159" t="s">
        <v>158</v>
      </c>
      <c r="N3" s="159"/>
      <c r="O3" s="159" t="s">
        <v>159</v>
      </c>
      <c r="P3" s="159"/>
      <c r="Q3" s="162" t="s">
        <v>160</v>
      </c>
      <c r="R3" s="162"/>
      <c r="S3" s="159" t="s">
        <v>161</v>
      </c>
      <c r="T3" s="159"/>
      <c r="U3" s="159" t="s">
        <v>162</v>
      </c>
      <c r="V3" s="159"/>
      <c r="W3" s="159" t="s">
        <v>163</v>
      </c>
      <c r="X3" s="159"/>
      <c r="Y3" s="159" t="s">
        <v>164</v>
      </c>
      <c r="Z3" s="159"/>
      <c r="AA3" s="162" t="s">
        <v>165</v>
      </c>
      <c r="AB3" s="163" t="s">
        <v>156</v>
      </c>
      <c r="AC3" s="164" t="s">
        <v>166</v>
      </c>
      <c r="AD3" s="163" t="s">
        <v>157</v>
      </c>
      <c r="AE3" s="158"/>
      <c r="AF3" s="163" t="s">
        <v>167</v>
      </c>
      <c r="AG3" s="165"/>
      <c r="AH3" s="165"/>
      <c r="AI3" s="166"/>
      <c r="AJ3" s="166"/>
      <c r="AK3" s="158"/>
      <c r="AL3" s="158"/>
      <c r="AM3" s="158"/>
      <c r="AN3" s="158"/>
      <c r="AO3" s="158"/>
      <c r="AP3" s="158"/>
      <c r="AQ3" s="158"/>
      <c r="AR3" s="167"/>
      <c r="AS3" s="161"/>
      <c r="AT3" s="161"/>
      <c r="AU3" s="161"/>
    </row>
    <row r="4" spans="1:47" ht="15.75" customHeight="1" x14ac:dyDescent="0.25">
      <c r="A4" s="168" t="s">
        <v>12</v>
      </c>
      <c r="B4" s="169">
        <f>SUM(16256000/320051)</f>
        <v>50.791905040134232</v>
      </c>
      <c r="C4" s="170"/>
      <c r="D4" s="169">
        <f>SUM(15749100/320051)</f>
        <v>49.208094959865768</v>
      </c>
      <c r="E4" s="171"/>
      <c r="F4" s="132"/>
      <c r="G4" s="133"/>
      <c r="H4" s="130"/>
      <c r="I4" s="132"/>
      <c r="J4" s="130"/>
      <c r="K4" s="134"/>
      <c r="L4" s="134"/>
      <c r="M4" s="172">
        <v>0.64</v>
      </c>
      <c r="N4" s="173"/>
      <c r="O4" s="174">
        <v>0.04</v>
      </c>
      <c r="P4" s="175"/>
      <c r="Q4" s="172">
        <v>0.16</v>
      </c>
      <c r="R4" s="173"/>
      <c r="S4" s="172">
        <v>0.12</v>
      </c>
      <c r="T4" s="173"/>
      <c r="U4" s="174">
        <v>0.01</v>
      </c>
      <c r="V4" s="175"/>
      <c r="W4" s="172">
        <v>0.03</v>
      </c>
      <c r="X4" s="173"/>
      <c r="Y4" s="130"/>
      <c r="Z4" s="132"/>
      <c r="AA4" s="130"/>
      <c r="AB4" s="176">
        <f>SUM(M4:W4)</f>
        <v>1</v>
      </c>
      <c r="AC4" s="176">
        <f>SUM(O4:W4)</f>
        <v>0.36</v>
      </c>
      <c r="AD4" s="134"/>
      <c r="AE4" s="177">
        <v>320051000</v>
      </c>
      <c r="AF4" s="137"/>
      <c r="AG4" s="178" t="s">
        <v>59</v>
      </c>
      <c r="AH4" s="179" t="s">
        <v>60</v>
      </c>
      <c r="AI4" s="180" t="s">
        <v>61</v>
      </c>
      <c r="AJ4" s="140"/>
      <c r="AK4" s="181"/>
      <c r="AL4" s="130"/>
      <c r="AM4" s="130"/>
      <c r="AN4" s="130"/>
      <c r="AO4" s="130"/>
      <c r="AP4" s="130"/>
      <c r="AQ4" s="130"/>
      <c r="AR4" s="141"/>
      <c r="AS4" s="142"/>
      <c r="AT4" s="142"/>
      <c r="AU4" s="142"/>
    </row>
    <row r="5" spans="1:47" ht="15.75" customHeight="1" x14ac:dyDescent="0.25">
      <c r="A5" s="143"/>
      <c r="B5" s="130"/>
      <c r="C5" s="133"/>
      <c r="D5" s="130"/>
      <c r="E5" s="132"/>
      <c r="F5" s="132"/>
      <c r="G5" s="133"/>
      <c r="H5" s="130"/>
      <c r="I5" s="132"/>
      <c r="J5" s="130"/>
      <c r="K5" s="134"/>
      <c r="L5" s="134"/>
      <c r="M5" s="130"/>
      <c r="N5" s="132"/>
      <c r="O5" s="130"/>
      <c r="P5" s="132"/>
      <c r="Q5" s="130"/>
      <c r="R5" s="132"/>
      <c r="S5" s="130"/>
      <c r="T5" s="132"/>
      <c r="U5" s="130"/>
      <c r="V5" s="132"/>
      <c r="W5" s="130"/>
      <c r="X5" s="132"/>
      <c r="Y5" s="130"/>
      <c r="Z5" s="132"/>
      <c r="AA5" s="130"/>
      <c r="AB5" s="134"/>
      <c r="AC5" s="134"/>
      <c r="AD5" s="134"/>
      <c r="AE5" s="182"/>
      <c r="AF5" s="137"/>
      <c r="AG5" s="138"/>
      <c r="AH5" s="138"/>
      <c r="AI5" s="139"/>
      <c r="AJ5" s="140"/>
      <c r="AK5" s="183"/>
      <c r="AL5" s="130"/>
      <c r="AM5" s="130"/>
      <c r="AN5" s="130"/>
      <c r="AO5" s="130"/>
      <c r="AP5" s="130"/>
      <c r="AQ5" s="130"/>
      <c r="AR5" s="141"/>
      <c r="AS5" s="142"/>
      <c r="AT5" s="142"/>
      <c r="AU5" s="142"/>
    </row>
    <row r="6" spans="1:47" ht="15.75" customHeight="1" x14ac:dyDescent="0.25">
      <c r="A6" s="143" t="s">
        <v>168</v>
      </c>
      <c r="B6" s="130"/>
      <c r="C6" s="133"/>
      <c r="D6" s="130"/>
      <c r="E6" s="132"/>
      <c r="F6" s="132"/>
      <c r="G6" s="133"/>
      <c r="H6" s="130"/>
      <c r="I6" s="132"/>
      <c r="J6" s="130"/>
      <c r="K6" s="134"/>
      <c r="L6" s="134"/>
      <c r="M6" s="130"/>
      <c r="N6" s="132"/>
      <c r="O6" s="130"/>
      <c r="P6" s="132"/>
      <c r="Q6" s="130"/>
      <c r="R6" s="132"/>
      <c r="S6" s="130"/>
      <c r="T6" s="132"/>
      <c r="U6" s="130"/>
      <c r="V6" s="132"/>
      <c r="W6" s="130"/>
      <c r="X6" s="132"/>
      <c r="Y6" s="130"/>
      <c r="Z6" s="132"/>
      <c r="AA6" s="130"/>
      <c r="AB6" s="134"/>
      <c r="AC6" s="134"/>
      <c r="AD6" s="134"/>
      <c r="AE6" s="182"/>
      <c r="AF6" s="137"/>
      <c r="AG6" s="138"/>
      <c r="AH6" s="138"/>
      <c r="AI6" s="139"/>
      <c r="AJ6" s="184"/>
      <c r="AK6" s="183"/>
      <c r="AL6" s="130"/>
      <c r="AM6" s="130"/>
      <c r="AN6" s="130"/>
      <c r="AO6" s="130"/>
      <c r="AP6" s="130"/>
      <c r="AQ6" s="130"/>
      <c r="AR6" s="141"/>
      <c r="AS6" s="142"/>
      <c r="AT6" s="142"/>
      <c r="AU6" s="142"/>
    </row>
    <row r="7" spans="1:47" ht="15.75" customHeight="1" x14ac:dyDescent="0.25">
      <c r="A7" s="185" t="s">
        <v>14</v>
      </c>
      <c r="B7" s="186">
        <v>32</v>
      </c>
      <c r="C7" s="187">
        <f>1</f>
        <v>1</v>
      </c>
      <c r="D7" s="186">
        <v>68</v>
      </c>
      <c r="E7" s="188">
        <v>-1</v>
      </c>
      <c r="F7" s="132"/>
      <c r="G7" s="189" t="s">
        <v>117</v>
      </c>
      <c r="H7" s="130"/>
      <c r="I7" s="132"/>
      <c r="J7" s="186">
        <v>1</v>
      </c>
      <c r="K7" s="134">
        <f t="shared" ref="K7:K28" si="0">SUM(F7:H7)</f>
        <v>0</v>
      </c>
      <c r="L7" s="190" t="s">
        <v>169</v>
      </c>
      <c r="M7" s="186">
        <v>55</v>
      </c>
      <c r="N7" s="188">
        <v>-2</v>
      </c>
      <c r="O7" s="186">
        <v>36</v>
      </c>
      <c r="P7" s="188">
        <v>2</v>
      </c>
      <c r="Q7" s="191">
        <v>4</v>
      </c>
      <c r="R7" s="188">
        <v>0</v>
      </c>
      <c r="S7" s="191">
        <v>2</v>
      </c>
      <c r="T7" s="188">
        <v>0</v>
      </c>
      <c r="U7" s="191">
        <v>3</v>
      </c>
      <c r="V7" s="188">
        <v>0</v>
      </c>
      <c r="W7" s="191">
        <v>0</v>
      </c>
      <c r="X7" s="188">
        <v>0</v>
      </c>
      <c r="Y7" s="130"/>
      <c r="Z7" s="188"/>
      <c r="AA7" s="186">
        <v>2</v>
      </c>
      <c r="AB7" s="134">
        <f t="shared" ref="AB7:AB16" si="1">SUM(M7:W7)</f>
        <v>100</v>
      </c>
      <c r="AC7" s="134">
        <f t="shared" ref="AC7:AC16" si="2">SUM(O7:W7)</f>
        <v>47</v>
      </c>
      <c r="AD7" s="190" t="s">
        <v>170</v>
      </c>
      <c r="AE7" s="171">
        <v>10082</v>
      </c>
      <c r="AF7" s="192" t="s">
        <v>118</v>
      </c>
      <c r="AG7" s="193" t="s">
        <v>14</v>
      </c>
      <c r="AH7" s="179" t="s">
        <v>62</v>
      </c>
      <c r="AI7" s="139"/>
      <c r="AJ7" s="194" t="s">
        <v>63</v>
      </c>
      <c r="AK7" s="195"/>
      <c r="AL7" s="130"/>
      <c r="AM7" s="130"/>
      <c r="AN7" s="130"/>
      <c r="AO7" s="130"/>
      <c r="AP7" s="196"/>
      <c r="AQ7" s="130"/>
      <c r="AR7" s="141"/>
      <c r="AS7" s="142"/>
      <c r="AT7" s="142"/>
      <c r="AU7" s="142"/>
    </row>
    <row r="8" spans="1:47" ht="15.75" customHeight="1" x14ac:dyDescent="0.25">
      <c r="A8" s="185" t="s">
        <v>15</v>
      </c>
      <c r="B8" s="191">
        <v>31</v>
      </c>
      <c r="C8" s="189"/>
      <c r="D8" s="191">
        <v>69</v>
      </c>
      <c r="E8" s="197"/>
      <c r="F8" s="197" t="s">
        <v>14</v>
      </c>
      <c r="G8" s="198" t="s">
        <v>13</v>
      </c>
      <c r="H8" s="130"/>
      <c r="I8" s="132"/>
      <c r="J8" s="130"/>
      <c r="K8" s="134">
        <f t="shared" si="0"/>
        <v>0</v>
      </c>
      <c r="L8" s="190" t="s">
        <v>169</v>
      </c>
      <c r="M8" s="191">
        <v>57</v>
      </c>
      <c r="N8" s="197"/>
      <c r="O8" s="191">
        <v>34</v>
      </c>
      <c r="P8" s="197"/>
      <c r="Q8" s="191">
        <v>4</v>
      </c>
      <c r="R8" s="197"/>
      <c r="S8" s="191">
        <v>2</v>
      </c>
      <c r="T8" s="197"/>
      <c r="U8" s="191">
        <v>3</v>
      </c>
      <c r="V8" s="197"/>
      <c r="W8" s="191">
        <v>0</v>
      </c>
      <c r="X8" s="197"/>
      <c r="Y8" s="130"/>
      <c r="Z8" s="132"/>
      <c r="AA8" s="130"/>
      <c r="AB8" s="134">
        <f t="shared" si="1"/>
        <v>100</v>
      </c>
      <c r="AC8" s="134">
        <f t="shared" si="2"/>
        <v>43</v>
      </c>
      <c r="AD8" s="190" t="s">
        <v>170</v>
      </c>
      <c r="AE8" s="199">
        <v>9</v>
      </c>
      <c r="AF8" s="200" t="s">
        <v>119</v>
      </c>
      <c r="AG8" s="193" t="s">
        <v>14</v>
      </c>
      <c r="AH8" s="201" t="s">
        <v>64</v>
      </c>
      <c r="AI8" s="138"/>
      <c r="AJ8" s="194" t="s">
        <v>65</v>
      </c>
      <c r="AK8" s="202"/>
      <c r="AL8" s="203"/>
      <c r="AM8" s="203"/>
      <c r="AN8" s="203"/>
      <c r="AO8" s="203"/>
      <c r="AP8" s="196"/>
      <c r="AQ8" s="203"/>
      <c r="AR8" s="141"/>
      <c r="AS8" s="204"/>
      <c r="AT8" s="204"/>
      <c r="AU8" s="204"/>
    </row>
    <row r="9" spans="1:47" ht="15.75" customHeight="1" x14ac:dyDescent="0.25">
      <c r="A9" s="185" t="s">
        <v>16</v>
      </c>
      <c r="B9" s="191">
        <v>30</v>
      </c>
      <c r="C9" s="189" t="s">
        <v>17</v>
      </c>
      <c r="D9" s="191">
        <v>70</v>
      </c>
      <c r="E9" s="188">
        <v>0</v>
      </c>
      <c r="F9" s="197" t="s">
        <v>18</v>
      </c>
      <c r="G9" s="189" t="s">
        <v>117</v>
      </c>
      <c r="H9" s="130"/>
      <c r="I9" s="132"/>
      <c r="J9" s="186">
        <v>0</v>
      </c>
      <c r="K9" s="134">
        <f t="shared" si="0"/>
        <v>0</v>
      </c>
      <c r="L9" s="190" t="s">
        <v>169</v>
      </c>
      <c r="M9" s="186">
        <v>60</v>
      </c>
      <c r="N9" s="188">
        <v>-1</v>
      </c>
      <c r="O9" s="186">
        <v>31</v>
      </c>
      <c r="P9" s="197">
        <f>1</f>
        <v>1</v>
      </c>
      <c r="Q9" s="191">
        <v>3</v>
      </c>
      <c r="R9" s="188">
        <v>0</v>
      </c>
      <c r="S9" s="191">
        <v>2</v>
      </c>
      <c r="T9" s="188">
        <v>0</v>
      </c>
      <c r="U9" s="186">
        <v>3</v>
      </c>
      <c r="V9" s="188">
        <v>-1</v>
      </c>
      <c r="W9" s="191" t="s">
        <v>21</v>
      </c>
      <c r="X9" s="188">
        <v>0</v>
      </c>
      <c r="Y9" s="130"/>
      <c r="Z9" s="132"/>
      <c r="AA9" s="186">
        <v>1</v>
      </c>
      <c r="AB9" s="134">
        <f t="shared" si="1"/>
        <v>98</v>
      </c>
      <c r="AC9" s="134">
        <f t="shared" si="2"/>
        <v>39</v>
      </c>
      <c r="AD9" s="190" t="s">
        <v>170</v>
      </c>
      <c r="AE9" s="171" t="s">
        <v>13</v>
      </c>
      <c r="AF9" s="192" t="s">
        <v>120</v>
      </c>
      <c r="AG9" s="193" t="s">
        <v>18</v>
      </c>
      <c r="AH9" s="179" t="s">
        <v>66</v>
      </c>
      <c r="AI9" s="139"/>
      <c r="AJ9" s="140"/>
      <c r="AK9" s="195"/>
      <c r="AL9" s="130"/>
      <c r="AM9" s="130"/>
      <c r="AN9" s="130"/>
      <c r="AO9" s="130"/>
      <c r="AP9" s="196"/>
      <c r="AQ9" s="130"/>
      <c r="AR9" s="141"/>
      <c r="AS9" s="142"/>
      <c r="AT9" s="142"/>
      <c r="AU9" s="142"/>
    </row>
    <row r="10" spans="1:47" ht="15.75" customHeight="1" x14ac:dyDescent="0.25">
      <c r="A10" s="185" t="s">
        <v>19</v>
      </c>
      <c r="B10" s="191">
        <v>30</v>
      </c>
      <c r="C10" s="189"/>
      <c r="D10" s="191">
        <v>70</v>
      </c>
      <c r="E10" s="197"/>
      <c r="F10" s="197" t="s">
        <v>18</v>
      </c>
      <c r="G10" s="189" t="s">
        <v>13</v>
      </c>
      <c r="H10" s="130"/>
      <c r="I10" s="132"/>
      <c r="J10" s="130"/>
      <c r="K10" s="134">
        <f t="shared" si="0"/>
        <v>0</v>
      </c>
      <c r="L10" s="190" t="s">
        <v>169</v>
      </c>
      <c r="M10" s="191">
        <v>61</v>
      </c>
      <c r="N10" s="197"/>
      <c r="O10" s="191">
        <v>30</v>
      </c>
      <c r="P10" s="197"/>
      <c r="Q10" s="191">
        <v>3</v>
      </c>
      <c r="R10" s="197"/>
      <c r="S10" s="191">
        <v>2</v>
      </c>
      <c r="T10" s="197"/>
      <c r="U10" s="191">
        <v>4</v>
      </c>
      <c r="V10" s="197"/>
      <c r="W10" s="191" t="s">
        <v>21</v>
      </c>
      <c r="X10" s="197"/>
      <c r="Y10" s="130"/>
      <c r="Z10" s="132"/>
      <c r="AA10" s="130"/>
      <c r="AB10" s="134">
        <f t="shared" si="1"/>
        <v>100</v>
      </c>
      <c r="AC10" s="134">
        <f t="shared" si="2"/>
        <v>39</v>
      </c>
      <c r="AD10" s="190" t="s">
        <v>170</v>
      </c>
      <c r="AE10" s="171" t="s">
        <v>13</v>
      </c>
      <c r="AF10" s="200" t="s">
        <v>121</v>
      </c>
      <c r="AG10" s="193" t="s">
        <v>18</v>
      </c>
      <c r="AH10" s="201" t="s">
        <v>67</v>
      </c>
      <c r="AI10" s="139"/>
      <c r="AJ10" s="140"/>
      <c r="AK10" s="195"/>
      <c r="AL10" s="130"/>
      <c r="AM10" s="130"/>
      <c r="AN10" s="130"/>
      <c r="AO10" s="130"/>
      <c r="AP10" s="196"/>
      <c r="AQ10" s="130"/>
      <c r="AR10" s="141"/>
      <c r="AS10" s="142"/>
      <c r="AT10" s="142"/>
      <c r="AU10" s="142"/>
    </row>
    <row r="11" spans="1:47" ht="15.75" customHeight="1" x14ac:dyDescent="0.25">
      <c r="A11" s="185" t="s">
        <v>20</v>
      </c>
      <c r="B11" s="186">
        <v>42</v>
      </c>
      <c r="C11" s="189" t="s">
        <v>41</v>
      </c>
      <c r="D11" s="186">
        <v>58</v>
      </c>
      <c r="E11" s="188">
        <v>-3</v>
      </c>
      <c r="F11" s="132"/>
      <c r="G11" s="189" t="s">
        <v>117</v>
      </c>
      <c r="H11" s="130"/>
      <c r="I11" s="132"/>
      <c r="J11" s="186">
        <v>3</v>
      </c>
      <c r="K11" s="134">
        <f t="shared" si="0"/>
        <v>0</v>
      </c>
      <c r="L11" s="190" t="s">
        <v>169</v>
      </c>
      <c r="M11" s="186">
        <v>56</v>
      </c>
      <c r="N11" s="188">
        <v>3</v>
      </c>
      <c r="O11" s="186">
        <v>37</v>
      </c>
      <c r="P11" s="188">
        <v>-1</v>
      </c>
      <c r="Q11" s="191">
        <v>4</v>
      </c>
      <c r="R11" s="188">
        <v>0</v>
      </c>
      <c r="S11" s="191">
        <v>2</v>
      </c>
      <c r="T11" s="188">
        <v>0</v>
      </c>
      <c r="U11" s="186">
        <v>1</v>
      </c>
      <c r="V11" s="188">
        <v>-1</v>
      </c>
      <c r="W11" s="186" t="s">
        <v>21</v>
      </c>
      <c r="X11" s="188">
        <v>-1</v>
      </c>
      <c r="Y11" s="130"/>
      <c r="Z11" s="132"/>
      <c r="AA11" s="186">
        <v>-3</v>
      </c>
      <c r="AB11" s="134">
        <f t="shared" si="1"/>
        <v>101</v>
      </c>
      <c r="AC11" s="134">
        <f t="shared" si="2"/>
        <v>42</v>
      </c>
      <c r="AD11" s="190" t="s">
        <v>170</v>
      </c>
      <c r="AE11" s="171">
        <v>7600</v>
      </c>
      <c r="AF11" s="205">
        <v>2015</v>
      </c>
      <c r="AG11" s="193" t="s">
        <v>20</v>
      </c>
      <c r="AH11" s="179" t="s">
        <v>68</v>
      </c>
      <c r="AI11" s="139"/>
      <c r="AJ11" s="194" t="s">
        <v>69</v>
      </c>
      <c r="AK11" s="195"/>
      <c r="AL11" s="130"/>
      <c r="AM11" s="130"/>
      <c r="AN11" s="130"/>
      <c r="AO11" s="130"/>
      <c r="AP11" s="196"/>
      <c r="AQ11" s="130"/>
      <c r="AR11" s="141"/>
      <c r="AS11" s="206"/>
      <c r="AT11" s="206"/>
      <c r="AU11" s="206"/>
    </row>
    <row r="12" spans="1:47" ht="15.75" customHeight="1" x14ac:dyDescent="0.25">
      <c r="A12" s="185" t="s">
        <v>23</v>
      </c>
      <c r="B12" s="191">
        <v>40</v>
      </c>
      <c r="C12" s="189"/>
      <c r="D12" s="191">
        <v>60</v>
      </c>
      <c r="E12" s="197"/>
      <c r="F12" s="132"/>
      <c r="G12" s="189" t="s">
        <v>13</v>
      </c>
      <c r="H12" s="130"/>
      <c r="I12" s="132"/>
      <c r="J12" s="130"/>
      <c r="K12" s="134">
        <f t="shared" si="0"/>
        <v>0</v>
      </c>
      <c r="L12" s="190" t="s">
        <v>169</v>
      </c>
      <c r="M12" s="191">
        <v>50</v>
      </c>
      <c r="N12" s="197"/>
      <c r="O12" s="191">
        <v>42</v>
      </c>
      <c r="P12" s="197"/>
      <c r="Q12" s="191">
        <v>2</v>
      </c>
      <c r="R12" s="197"/>
      <c r="S12" s="191">
        <v>1</v>
      </c>
      <c r="T12" s="197"/>
      <c r="U12" s="191" t="s">
        <v>13</v>
      </c>
      <c r="V12" s="197"/>
      <c r="W12" s="191">
        <v>5</v>
      </c>
      <c r="X12" s="197"/>
      <c r="Y12" s="130"/>
      <c r="Z12" s="132"/>
      <c r="AA12" s="130"/>
      <c r="AB12" s="134">
        <f t="shared" si="1"/>
        <v>100</v>
      </c>
      <c r="AC12" s="134">
        <f t="shared" si="2"/>
        <v>50</v>
      </c>
      <c r="AD12" s="190" t="s">
        <v>169</v>
      </c>
      <c r="AE12" s="171">
        <v>300</v>
      </c>
      <c r="AF12" s="200" t="s">
        <v>122</v>
      </c>
      <c r="AG12" s="193" t="s">
        <v>23</v>
      </c>
      <c r="AH12" s="201" t="s">
        <v>70</v>
      </c>
      <c r="AI12" s="139"/>
      <c r="AJ12" s="194" t="s">
        <v>71</v>
      </c>
      <c r="AK12" s="195"/>
      <c r="AL12" s="130"/>
      <c r="AM12" s="130"/>
      <c r="AN12" s="130"/>
      <c r="AO12" s="130"/>
      <c r="AP12" s="196"/>
      <c r="AQ12" s="130"/>
      <c r="AR12" s="141"/>
      <c r="AS12" s="142"/>
      <c r="AT12" s="142"/>
      <c r="AU12" s="142"/>
    </row>
    <row r="13" spans="1:47" ht="15.75" customHeight="1" x14ac:dyDescent="0.25">
      <c r="A13" s="185" t="s">
        <v>24</v>
      </c>
      <c r="B13" s="191">
        <v>37</v>
      </c>
      <c r="C13" s="189"/>
      <c r="D13" s="191">
        <v>62</v>
      </c>
      <c r="E13" s="197"/>
      <c r="F13" s="197" t="s">
        <v>25</v>
      </c>
      <c r="G13" s="189" t="s">
        <v>13</v>
      </c>
      <c r="H13" s="191">
        <v>1</v>
      </c>
      <c r="I13" s="197"/>
      <c r="J13" s="191"/>
      <c r="K13" s="134">
        <f t="shared" si="0"/>
        <v>1</v>
      </c>
      <c r="L13" s="190" t="s">
        <v>169</v>
      </c>
      <c r="M13" s="191">
        <v>50</v>
      </c>
      <c r="N13" s="197"/>
      <c r="O13" s="191">
        <v>39</v>
      </c>
      <c r="P13" s="197"/>
      <c r="Q13" s="191">
        <v>4</v>
      </c>
      <c r="R13" s="197"/>
      <c r="S13" s="191">
        <v>2</v>
      </c>
      <c r="T13" s="197"/>
      <c r="U13" s="191">
        <v>2</v>
      </c>
      <c r="V13" s="197"/>
      <c r="W13" s="191">
        <v>2</v>
      </c>
      <c r="X13" s="197"/>
      <c r="Y13" s="130"/>
      <c r="Z13" s="132"/>
      <c r="AA13" s="130"/>
      <c r="AB13" s="134">
        <f t="shared" si="1"/>
        <v>99</v>
      </c>
      <c r="AC13" s="134">
        <f t="shared" si="2"/>
        <v>49</v>
      </c>
      <c r="AD13" s="190" t="s">
        <v>170</v>
      </c>
      <c r="AE13" s="171">
        <v>298</v>
      </c>
      <c r="AF13" s="200" t="s">
        <v>119</v>
      </c>
      <c r="AG13" s="193" t="s">
        <v>25</v>
      </c>
      <c r="AH13" s="201" t="s">
        <v>72</v>
      </c>
      <c r="AI13" s="139"/>
      <c r="AJ13" s="194" t="s">
        <v>73</v>
      </c>
      <c r="AK13" s="195"/>
      <c r="AL13" s="130"/>
      <c r="AM13" s="130"/>
      <c r="AN13" s="130"/>
      <c r="AO13" s="130"/>
      <c r="AP13" s="196"/>
      <c r="AQ13" s="130"/>
      <c r="AR13" s="141"/>
      <c r="AS13" s="142"/>
      <c r="AT13" s="142"/>
      <c r="AU13" s="142"/>
    </row>
    <row r="14" spans="1:47" ht="15.75" customHeight="1" x14ac:dyDescent="0.25">
      <c r="A14" s="185" t="s">
        <v>26</v>
      </c>
      <c r="B14" s="191">
        <v>37</v>
      </c>
      <c r="C14" s="189"/>
      <c r="D14" s="191">
        <v>62</v>
      </c>
      <c r="E14" s="197"/>
      <c r="F14" s="197" t="s">
        <v>25</v>
      </c>
      <c r="G14" s="189" t="s">
        <v>13</v>
      </c>
      <c r="H14" s="191">
        <v>1</v>
      </c>
      <c r="I14" s="197"/>
      <c r="J14" s="191"/>
      <c r="K14" s="134">
        <f t="shared" si="0"/>
        <v>1</v>
      </c>
      <c r="L14" s="190" t="s">
        <v>169</v>
      </c>
      <c r="M14" s="191">
        <v>50</v>
      </c>
      <c r="N14" s="197"/>
      <c r="O14" s="191">
        <v>39</v>
      </c>
      <c r="P14" s="197"/>
      <c r="Q14" s="191">
        <v>4</v>
      </c>
      <c r="R14" s="197"/>
      <c r="S14" s="191">
        <v>2</v>
      </c>
      <c r="T14" s="197"/>
      <c r="U14" s="191">
        <v>2</v>
      </c>
      <c r="V14" s="197"/>
      <c r="W14" s="191">
        <v>2</v>
      </c>
      <c r="X14" s="197"/>
      <c r="Y14" s="130"/>
      <c r="Z14" s="132"/>
      <c r="AA14" s="130"/>
      <c r="AB14" s="134">
        <f t="shared" si="1"/>
        <v>99</v>
      </c>
      <c r="AC14" s="134">
        <f t="shared" si="2"/>
        <v>49</v>
      </c>
      <c r="AD14" s="190" t="s">
        <v>170</v>
      </c>
      <c r="AE14" s="171" t="s">
        <v>13</v>
      </c>
      <c r="AF14" s="200" t="s">
        <v>119</v>
      </c>
      <c r="AG14" s="193" t="s">
        <v>25</v>
      </c>
      <c r="AH14" s="201" t="s">
        <v>72</v>
      </c>
      <c r="AI14" s="139"/>
      <c r="AJ14" s="140"/>
      <c r="AK14" s="195"/>
      <c r="AL14" s="130"/>
      <c r="AM14" s="130"/>
      <c r="AN14" s="130"/>
      <c r="AO14" s="130"/>
      <c r="AP14" s="196"/>
      <c r="AQ14" s="130"/>
      <c r="AR14" s="141"/>
      <c r="AS14" s="142"/>
      <c r="AT14" s="142"/>
      <c r="AU14" s="142"/>
    </row>
    <row r="15" spans="1:47" ht="15.75" customHeight="1" x14ac:dyDescent="0.25">
      <c r="A15" s="185" t="s">
        <v>27</v>
      </c>
      <c r="B15" s="191">
        <v>30</v>
      </c>
      <c r="C15" s="189"/>
      <c r="D15" s="191">
        <v>70</v>
      </c>
      <c r="E15" s="197"/>
      <c r="F15" s="132"/>
      <c r="G15" s="189" t="s">
        <v>123</v>
      </c>
      <c r="H15" s="130"/>
      <c r="I15" s="132"/>
      <c r="J15" s="130"/>
      <c r="K15" s="134">
        <f t="shared" si="0"/>
        <v>0</v>
      </c>
      <c r="L15" s="190" t="s">
        <v>169</v>
      </c>
      <c r="M15" s="191">
        <v>59</v>
      </c>
      <c r="N15" s="197"/>
      <c r="O15" s="191">
        <v>29</v>
      </c>
      <c r="P15" s="197"/>
      <c r="Q15" s="191">
        <v>3</v>
      </c>
      <c r="R15" s="197"/>
      <c r="S15" s="191">
        <v>2</v>
      </c>
      <c r="T15" s="197"/>
      <c r="U15" s="191">
        <v>3</v>
      </c>
      <c r="V15" s="197"/>
      <c r="W15" s="191">
        <v>4</v>
      </c>
      <c r="X15" s="197"/>
      <c r="Y15" s="130"/>
      <c r="Z15" s="132"/>
      <c r="AA15" s="130"/>
      <c r="AB15" s="134">
        <f t="shared" si="1"/>
        <v>100</v>
      </c>
      <c r="AC15" s="134">
        <f t="shared" si="2"/>
        <v>41</v>
      </c>
      <c r="AD15" s="190" t="s">
        <v>170</v>
      </c>
      <c r="AE15" s="171">
        <v>3600</v>
      </c>
      <c r="AF15" s="200" t="s">
        <v>124</v>
      </c>
      <c r="AG15" s="193" t="s">
        <v>27</v>
      </c>
      <c r="AH15" s="201" t="s">
        <v>74</v>
      </c>
      <c r="AI15" s="139"/>
      <c r="AJ15" s="194" t="s">
        <v>125</v>
      </c>
      <c r="AK15" s="195"/>
      <c r="AL15" s="130"/>
      <c r="AM15" s="130"/>
      <c r="AN15" s="130"/>
      <c r="AO15" s="130"/>
      <c r="AP15" s="196"/>
      <c r="AQ15" s="130"/>
      <c r="AR15" s="141"/>
      <c r="AS15" s="206"/>
      <c r="AT15" s="206"/>
      <c r="AU15" s="206"/>
    </row>
    <row r="16" spans="1:47" ht="15.75" customHeight="1" x14ac:dyDescent="0.25">
      <c r="A16" s="207" t="s">
        <v>57</v>
      </c>
      <c r="B16" s="191">
        <v>50</v>
      </c>
      <c r="C16" s="189"/>
      <c r="D16" s="191">
        <v>50</v>
      </c>
      <c r="E16" s="197"/>
      <c r="F16" s="132"/>
      <c r="G16" s="133"/>
      <c r="H16" s="130"/>
      <c r="I16" s="132"/>
      <c r="J16" s="130"/>
      <c r="K16" s="134">
        <f t="shared" si="0"/>
        <v>0</v>
      </c>
      <c r="L16" s="190" t="s">
        <v>171</v>
      </c>
      <c r="M16" s="191">
        <v>72</v>
      </c>
      <c r="N16" s="197"/>
      <c r="O16" s="191">
        <v>17</v>
      </c>
      <c r="P16" s="197"/>
      <c r="Q16" s="191" t="s">
        <v>13</v>
      </c>
      <c r="R16" s="197"/>
      <c r="S16" s="191" t="s">
        <v>13</v>
      </c>
      <c r="T16" s="197"/>
      <c r="U16" s="191">
        <v>11</v>
      </c>
      <c r="V16" s="197"/>
      <c r="W16" s="191" t="s">
        <v>13</v>
      </c>
      <c r="X16" s="197"/>
      <c r="Y16" s="130"/>
      <c r="Z16" s="132"/>
      <c r="AA16" s="130"/>
      <c r="AB16" s="134">
        <f t="shared" si="1"/>
        <v>100</v>
      </c>
      <c r="AC16" s="134">
        <f t="shared" si="2"/>
        <v>28</v>
      </c>
      <c r="AD16" s="190" t="s">
        <v>171</v>
      </c>
      <c r="AE16" s="182"/>
      <c r="AF16" s="200" t="s">
        <v>126</v>
      </c>
      <c r="AG16" s="193" t="s">
        <v>75</v>
      </c>
      <c r="AH16" s="201" t="s">
        <v>76</v>
      </c>
      <c r="AI16" s="139"/>
      <c r="AJ16" s="140"/>
      <c r="AK16" s="183"/>
      <c r="AL16" s="130"/>
      <c r="AM16" s="130"/>
      <c r="AN16" s="130"/>
      <c r="AO16" s="130"/>
      <c r="AP16" s="196"/>
      <c r="AQ16" s="130"/>
      <c r="AR16" s="141"/>
      <c r="AS16" s="142"/>
      <c r="AT16" s="142"/>
      <c r="AU16" s="142"/>
    </row>
    <row r="17" spans="1:47" ht="15.75" customHeight="1" x14ac:dyDescent="0.25">
      <c r="A17" s="208"/>
      <c r="B17" s="130"/>
      <c r="C17" s="133"/>
      <c r="D17" s="130"/>
      <c r="E17" s="132"/>
      <c r="F17" s="132"/>
      <c r="G17" s="133"/>
      <c r="H17" s="130"/>
      <c r="I17" s="132"/>
      <c r="J17" s="130"/>
      <c r="K17" s="134">
        <f t="shared" si="0"/>
        <v>0</v>
      </c>
      <c r="L17" s="134"/>
      <c r="M17" s="130"/>
      <c r="N17" s="132"/>
      <c r="O17" s="130"/>
      <c r="P17" s="132"/>
      <c r="Q17" s="130"/>
      <c r="R17" s="132"/>
      <c r="S17" s="130"/>
      <c r="T17" s="132"/>
      <c r="U17" s="130"/>
      <c r="V17" s="132"/>
      <c r="W17" s="130"/>
      <c r="X17" s="132"/>
      <c r="Y17" s="130"/>
      <c r="Z17" s="132"/>
      <c r="AA17" s="130"/>
      <c r="AB17" s="134"/>
      <c r="AC17" s="134"/>
      <c r="AD17" s="134"/>
      <c r="AE17" s="182"/>
      <c r="AF17" s="137"/>
      <c r="AG17" s="138"/>
      <c r="AH17" s="138"/>
      <c r="AI17" s="139"/>
      <c r="AJ17" s="140"/>
      <c r="AK17" s="183"/>
      <c r="AL17" s="130"/>
      <c r="AM17" s="130"/>
      <c r="AN17" s="130"/>
      <c r="AO17" s="130"/>
      <c r="AP17" s="196"/>
      <c r="AQ17" s="130"/>
      <c r="AR17" s="141"/>
      <c r="AS17" s="142"/>
      <c r="AT17" s="142"/>
      <c r="AU17" s="142"/>
    </row>
    <row r="18" spans="1:47" ht="15.75" customHeight="1" x14ac:dyDescent="0.25">
      <c r="A18" s="143" t="s">
        <v>172</v>
      </c>
      <c r="B18" s="130"/>
      <c r="C18" s="133"/>
      <c r="D18" s="130"/>
      <c r="E18" s="132"/>
      <c r="F18" s="132"/>
      <c r="G18" s="133"/>
      <c r="H18" s="130"/>
      <c r="I18" s="132"/>
      <c r="J18" s="130"/>
      <c r="K18" s="134">
        <f t="shared" si="0"/>
        <v>0</v>
      </c>
      <c r="L18" s="134"/>
      <c r="M18" s="130"/>
      <c r="N18" s="132"/>
      <c r="O18" s="130"/>
      <c r="P18" s="132"/>
      <c r="Q18" s="130"/>
      <c r="R18" s="132"/>
      <c r="S18" s="130"/>
      <c r="T18" s="132"/>
      <c r="U18" s="130"/>
      <c r="V18" s="132"/>
      <c r="W18" s="130"/>
      <c r="X18" s="132"/>
      <c r="Y18" s="130"/>
      <c r="Z18" s="132"/>
      <c r="AA18" s="130"/>
      <c r="AB18" s="134"/>
      <c r="AC18" s="134"/>
      <c r="AD18" s="134"/>
      <c r="AE18" s="182"/>
      <c r="AF18" s="137"/>
      <c r="AG18" s="193" t="s">
        <v>77</v>
      </c>
      <c r="AH18" s="201" t="s">
        <v>78</v>
      </c>
      <c r="AI18" s="139"/>
      <c r="AJ18" s="140"/>
      <c r="AK18" s="183"/>
      <c r="AL18" s="130"/>
      <c r="AM18" s="130"/>
      <c r="AN18" s="130"/>
      <c r="AO18" s="130"/>
      <c r="AP18" s="196"/>
      <c r="AQ18" s="130"/>
      <c r="AR18" s="141"/>
      <c r="AS18" s="142"/>
      <c r="AT18" s="142"/>
      <c r="AU18" s="142"/>
    </row>
    <row r="19" spans="1:47" ht="15.75" customHeight="1" x14ac:dyDescent="0.25">
      <c r="A19" s="209"/>
      <c r="B19" s="130"/>
      <c r="C19" s="133"/>
      <c r="D19" s="130"/>
      <c r="E19" s="132"/>
      <c r="F19" s="132"/>
      <c r="G19" s="133"/>
      <c r="H19" s="130"/>
      <c r="I19" s="132"/>
      <c r="J19" s="130"/>
      <c r="K19" s="134">
        <f t="shared" si="0"/>
        <v>0</v>
      </c>
      <c r="L19" s="134"/>
      <c r="M19" s="130"/>
      <c r="N19" s="132"/>
      <c r="O19" s="130"/>
      <c r="P19" s="132"/>
      <c r="Q19" s="130"/>
      <c r="R19" s="132"/>
      <c r="S19" s="130"/>
      <c r="T19" s="132"/>
      <c r="U19" s="130"/>
      <c r="V19" s="132"/>
      <c r="W19" s="130"/>
      <c r="X19" s="132"/>
      <c r="Y19" s="130"/>
      <c r="Z19" s="132"/>
      <c r="AA19" s="130"/>
      <c r="AB19" s="134"/>
      <c r="AC19" s="134"/>
      <c r="AD19" s="134"/>
      <c r="AE19" s="182"/>
      <c r="AF19" s="137"/>
      <c r="AG19" s="138"/>
      <c r="AH19" s="138"/>
      <c r="AI19" s="139"/>
      <c r="AJ19" s="140"/>
      <c r="AK19" s="183"/>
      <c r="AL19" s="130"/>
      <c r="AM19" s="130"/>
      <c r="AN19" s="130"/>
      <c r="AO19" s="130"/>
      <c r="AP19" s="196"/>
      <c r="AQ19" s="130"/>
      <c r="AR19" s="141"/>
      <c r="AS19" s="142"/>
      <c r="AT19" s="142"/>
      <c r="AU19" s="142"/>
    </row>
    <row r="20" spans="1:47" ht="15.75" customHeight="1" x14ac:dyDescent="0.25">
      <c r="A20" s="210" t="s">
        <v>25</v>
      </c>
      <c r="B20" s="191">
        <v>37</v>
      </c>
      <c r="C20" s="189"/>
      <c r="D20" s="191">
        <v>62</v>
      </c>
      <c r="E20" s="197"/>
      <c r="F20" s="132"/>
      <c r="G20" s="189" t="s">
        <v>127</v>
      </c>
      <c r="H20" s="191">
        <v>1</v>
      </c>
      <c r="I20" s="197"/>
      <c r="J20" s="191"/>
      <c r="K20" s="134">
        <f t="shared" si="0"/>
        <v>1</v>
      </c>
      <c r="L20" s="190" t="s">
        <v>169</v>
      </c>
      <c r="M20" s="191">
        <v>50</v>
      </c>
      <c r="N20" s="197"/>
      <c r="O20" s="191">
        <v>39</v>
      </c>
      <c r="P20" s="197"/>
      <c r="Q20" s="191">
        <v>4</v>
      </c>
      <c r="R20" s="197"/>
      <c r="S20" s="191">
        <v>2</v>
      </c>
      <c r="T20" s="197"/>
      <c r="U20" s="191">
        <v>2</v>
      </c>
      <c r="V20" s="197"/>
      <c r="W20" s="191">
        <v>2</v>
      </c>
      <c r="X20" s="197"/>
      <c r="Y20" s="130"/>
      <c r="Z20" s="132"/>
      <c r="AA20" s="130"/>
      <c r="AB20" s="134">
        <f t="shared" ref="AB20:AB23" si="3">SUM(M20:W20)</f>
        <v>99</v>
      </c>
      <c r="AC20" s="134">
        <f t="shared" ref="AC20:AC23" si="4">SUM(O20:W20)</f>
        <v>49</v>
      </c>
      <c r="AD20" s="190" t="s">
        <v>170</v>
      </c>
      <c r="AE20" s="171">
        <v>12300</v>
      </c>
      <c r="AF20" s="200" t="s">
        <v>119</v>
      </c>
      <c r="AG20" s="193" t="s">
        <v>25</v>
      </c>
      <c r="AH20" s="201" t="s">
        <v>72</v>
      </c>
      <c r="AI20" s="139"/>
      <c r="AJ20" s="194" t="s">
        <v>79</v>
      </c>
      <c r="AK20" s="195"/>
      <c r="AL20" s="130"/>
      <c r="AM20" s="130"/>
      <c r="AN20" s="130"/>
      <c r="AO20" s="130"/>
      <c r="AP20" s="196"/>
      <c r="AQ20" s="130"/>
      <c r="AR20" s="141"/>
      <c r="AS20" s="206"/>
      <c r="AT20" s="206"/>
      <c r="AU20" s="206"/>
    </row>
    <row r="21" spans="1:47" ht="15.75" customHeight="1" x14ac:dyDescent="0.25">
      <c r="A21" s="210" t="s">
        <v>18</v>
      </c>
      <c r="B21" s="191">
        <v>30</v>
      </c>
      <c r="C21" s="189" t="s">
        <v>17</v>
      </c>
      <c r="D21" s="191">
        <v>70</v>
      </c>
      <c r="E21" s="188">
        <v>0</v>
      </c>
      <c r="F21" s="132"/>
      <c r="G21" s="189" t="s">
        <v>117</v>
      </c>
      <c r="H21" s="130"/>
      <c r="I21" s="132"/>
      <c r="J21" s="186">
        <v>0</v>
      </c>
      <c r="K21" s="134">
        <f t="shared" si="0"/>
        <v>0</v>
      </c>
      <c r="L21" s="190" t="s">
        <v>169</v>
      </c>
      <c r="M21" s="186">
        <v>60</v>
      </c>
      <c r="N21" s="188">
        <v>-1</v>
      </c>
      <c r="O21" s="186">
        <v>31</v>
      </c>
      <c r="P21" s="188">
        <v>1</v>
      </c>
      <c r="Q21" s="191">
        <v>3</v>
      </c>
      <c r="R21" s="188">
        <v>0</v>
      </c>
      <c r="S21" s="191">
        <v>2</v>
      </c>
      <c r="T21" s="188">
        <v>0</v>
      </c>
      <c r="U21" s="186">
        <v>3</v>
      </c>
      <c r="V21" s="188">
        <v>-1</v>
      </c>
      <c r="W21" s="191" t="s">
        <v>21</v>
      </c>
      <c r="X21" s="188">
        <v>0</v>
      </c>
      <c r="Y21" s="130"/>
      <c r="Z21" s="188"/>
      <c r="AA21" s="186">
        <v>1</v>
      </c>
      <c r="AB21" s="134">
        <f t="shared" si="3"/>
        <v>98</v>
      </c>
      <c r="AC21" s="134">
        <f t="shared" si="4"/>
        <v>39</v>
      </c>
      <c r="AD21" s="190" t="s">
        <v>170</v>
      </c>
      <c r="AE21" s="171">
        <v>55419</v>
      </c>
      <c r="AF21" s="211" t="s">
        <v>118</v>
      </c>
      <c r="AG21" s="193" t="s">
        <v>18</v>
      </c>
      <c r="AH21" s="179" t="s">
        <v>80</v>
      </c>
      <c r="AI21" s="139"/>
      <c r="AJ21" s="194" t="s">
        <v>81</v>
      </c>
      <c r="AK21" s="195"/>
      <c r="AL21" s="130"/>
      <c r="AM21" s="130"/>
      <c r="AN21" s="130"/>
      <c r="AO21" s="130"/>
      <c r="AP21" s="196"/>
      <c r="AQ21" s="130"/>
      <c r="AR21" s="141"/>
      <c r="AS21" s="142"/>
      <c r="AT21" s="142"/>
      <c r="AU21" s="142"/>
    </row>
    <row r="22" spans="1:47" ht="15.75" customHeight="1" x14ac:dyDescent="0.25">
      <c r="A22" s="210" t="s">
        <v>29</v>
      </c>
      <c r="B22" s="186">
        <v>31</v>
      </c>
      <c r="C22" s="189">
        <f>1</f>
        <v>1</v>
      </c>
      <c r="D22" s="186">
        <v>69</v>
      </c>
      <c r="E22" s="188">
        <v>-1</v>
      </c>
      <c r="F22" s="132"/>
      <c r="G22" s="189" t="s">
        <v>120</v>
      </c>
      <c r="H22" s="130"/>
      <c r="I22" s="132"/>
      <c r="J22" s="186">
        <v>1</v>
      </c>
      <c r="K22" s="134">
        <f t="shared" si="0"/>
        <v>0</v>
      </c>
      <c r="L22" s="190" t="s">
        <v>169</v>
      </c>
      <c r="M22" s="186">
        <v>54</v>
      </c>
      <c r="N22" s="188">
        <v>-1</v>
      </c>
      <c r="O22" s="186">
        <v>18</v>
      </c>
      <c r="P22" s="188">
        <v>3</v>
      </c>
      <c r="Q22" s="191">
        <v>11</v>
      </c>
      <c r="R22" s="188">
        <v>0</v>
      </c>
      <c r="S22" s="186">
        <v>8</v>
      </c>
      <c r="T22" s="188">
        <v>1</v>
      </c>
      <c r="U22" s="191">
        <v>2</v>
      </c>
      <c r="V22" s="188">
        <v>0</v>
      </c>
      <c r="W22" s="191">
        <v>1</v>
      </c>
      <c r="X22" s="188">
        <v>0</v>
      </c>
      <c r="Y22" s="186">
        <v>6</v>
      </c>
      <c r="Z22" s="188">
        <v>-3</v>
      </c>
      <c r="AA22" s="186">
        <v>1</v>
      </c>
      <c r="AB22" s="134">
        <f t="shared" si="3"/>
        <v>97</v>
      </c>
      <c r="AC22" s="134">
        <f t="shared" si="4"/>
        <v>44</v>
      </c>
      <c r="AD22" s="190" t="s">
        <v>170</v>
      </c>
      <c r="AE22" s="171">
        <v>80000</v>
      </c>
      <c r="AF22" s="212">
        <v>42182</v>
      </c>
      <c r="AG22" s="193" t="s">
        <v>29</v>
      </c>
      <c r="AH22" s="179" t="s">
        <v>82</v>
      </c>
      <c r="AI22" s="139"/>
      <c r="AJ22" s="194" t="s">
        <v>83</v>
      </c>
      <c r="AK22" s="195"/>
      <c r="AL22" s="130"/>
      <c r="AM22" s="130"/>
      <c r="AN22" s="130"/>
      <c r="AO22" s="130"/>
      <c r="AP22" s="196"/>
      <c r="AQ22" s="130"/>
      <c r="AR22" s="141"/>
      <c r="AS22" s="206"/>
      <c r="AT22" s="206"/>
      <c r="AU22" s="206"/>
    </row>
    <row r="23" spans="1:47" ht="15.75" customHeight="1" x14ac:dyDescent="0.25">
      <c r="A23" s="210" t="s">
        <v>84</v>
      </c>
      <c r="B23" s="191">
        <v>30</v>
      </c>
      <c r="C23" s="189"/>
      <c r="D23" s="191">
        <v>70</v>
      </c>
      <c r="E23" s="197"/>
      <c r="F23" s="132"/>
      <c r="G23" s="189" t="s">
        <v>127</v>
      </c>
      <c r="H23" s="130"/>
      <c r="I23" s="132"/>
      <c r="J23" s="130"/>
      <c r="K23" s="134">
        <f t="shared" si="0"/>
        <v>0</v>
      </c>
      <c r="L23" s="190" t="s">
        <v>169</v>
      </c>
      <c r="M23" s="213">
        <f>(M22/91)*100</f>
        <v>59.340659340659343</v>
      </c>
      <c r="N23" s="214"/>
      <c r="O23" s="213">
        <f>(O22/91)*100</f>
        <v>19.780219780219781</v>
      </c>
      <c r="P23" s="214"/>
      <c r="Q23" s="213">
        <f>(Q22/91)*100</f>
        <v>12.087912087912088</v>
      </c>
      <c r="R23" s="214"/>
      <c r="S23" s="213">
        <f>(S22/91)*100</f>
        <v>8.791208791208792</v>
      </c>
      <c r="T23" s="214"/>
      <c r="U23" s="213">
        <f>(U22/91)*100</f>
        <v>2.197802197802198</v>
      </c>
      <c r="V23" s="214"/>
      <c r="W23" s="213">
        <f>(W22/91)*100</f>
        <v>1.098901098901099</v>
      </c>
      <c r="X23" s="214"/>
      <c r="Y23" s="130"/>
      <c r="Z23" s="132"/>
      <c r="AA23" s="130"/>
      <c r="AB23" s="215">
        <f t="shared" si="3"/>
        <v>103.2967032967033</v>
      </c>
      <c r="AC23" s="215">
        <f t="shared" si="4"/>
        <v>43.956043956043956</v>
      </c>
      <c r="AD23" s="190" t="s">
        <v>170</v>
      </c>
      <c r="AE23" s="171" t="s">
        <v>13</v>
      </c>
      <c r="AF23" s="200" t="s">
        <v>128</v>
      </c>
      <c r="AG23" s="193" t="s">
        <v>29</v>
      </c>
      <c r="AH23" s="201" t="s">
        <v>82</v>
      </c>
      <c r="AI23" s="139"/>
      <c r="AJ23" s="140"/>
      <c r="AK23" s="195"/>
      <c r="AL23" s="130"/>
      <c r="AM23" s="130"/>
      <c r="AN23" s="130"/>
      <c r="AO23" s="130"/>
      <c r="AP23" s="196"/>
      <c r="AQ23" s="130"/>
      <c r="AR23" s="141"/>
      <c r="AS23" s="206"/>
      <c r="AT23" s="206"/>
      <c r="AU23" s="206"/>
    </row>
    <row r="24" spans="1:47" ht="15.75" customHeight="1" x14ac:dyDescent="0.25">
      <c r="A24" s="185" t="s">
        <v>30</v>
      </c>
      <c r="B24" s="191">
        <v>23</v>
      </c>
      <c r="C24" s="189"/>
      <c r="D24" s="191">
        <v>77</v>
      </c>
      <c r="E24" s="197"/>
      <c r="F24" s="132"/>
      <c r="G24" s="189" t="s">
        <v>123</v>
      </c>
      <c r="H24" s="130"/>
      <c r="I24" s="132"/>
      <c r="J24" s="130"/>
      <c r="K24" s="134">
        <f t="shared" si="0"/>
        <v>0</v>
      </c>
      <c r="L24" s="190" t="s">
        <v>169</v>
      </c>
      <c r="M24" s="191">
        <v>54</v>
      </c>
      <c r="N24" s="197"/>
      <c r="O24" s="191" t="s">
        <v>13</v>
      </c>
      <c r="P24" s="197"/>
      <c r="Q24" s="191" t="s">
        <v>13</v>
      </c>
      <c r="R24" s="197"/>
      <c r="S24" s="191" t="s">
        <v>13</v>
      </c>
      <c r="T24" s="197"/>
      <c r="U24" s="191" t="s">
        <v>13</v>
      </c>
      <c r="V24" s="197"/>
      <c r="W24" s="191" t="s">
        <v>13</v>
      </c>
      <c r="X24" s="197"/>
      <c r="Y24" s="130"/>
      <c r="Z24" s="132"/>
      <c r="AA24" s="130"/>
      <c r="AB24" s="190" t="s">
        <v>13</v>
      </c>
      <c r="AC24" s="134">
        <f>100-M24</f>
        <v>46</v>
      </c>
      <c r="AD24" s="190" t="s">
        <v>170</v>
      </c>
      <c r="AE24" s="171">
        <v>78000</v>
      </c>
      <c r="AF24" s="200" t="s">
        <v>129</v>
      </c>
      <c r="AG24" s="193" t="s">
        <v>85</v>
      </c>
      <c r="AH24" s="201" t="s">
        <v>86</v>
      </c>
      <c r="AI24" s="139"/>
      <c r="AJ24" s="194" t="s">
        <v>87</v>
      </c>
      <c r="AK24" s="195"/>
      <c r="AL24" s="130"/>
      <c r="AM24" s="130"/>
      <c r="AN24" s="130"/>
      <c r="AO24" s="130"/>
      <c r="AP24" s="196"/>
      <c r="AQ24" s="130"/>
      <c r="AR24" s="141"/>
      <c r="AS24" s="142"/>
      <c r="AT24" s="142"/>
      <c r="AU24" s="142"/>
    </row>
    <row r="25" spans="1:47" ht="12.5" x14ac:dyDescent="0.25">
      <c r="A25" s="185" t="s">
        <v>31</v>
      </c>
      <c r="B25" s="186">
        <v>43</v>
      </c>
      <c r="C25" s="189" t="s">
        <v>28</v>
      </c>
      <c r="D25" s="186">
        <v>57</v>
      </c>
      <c r="E25" s="188">
        <v>-1</v>
      </c>
      <c r="F25" s="132"/>
      <c r="G25" s="189" t="s">
        <v>117</v>
      </c>
      <c r="H25" s="130"/>
      <c r="I25" s="132"/>
      <c r="J25" s="186">
        <v>1</v>
      </c>
      <c r="K25" s="134">
        <f t="shared" si="0"/>
        <v>0</v>
      </c>
      <c r="L25" s="190" t="s">
        <v>169</v>
      </c>
      <c r="M25" s="186">
        <v>60</v>
      </c>
      <c r="N25" s="188">
        <v>-1</v>
      </c>
      <c r="O25" s="186">
        <v>25</v>
      </c>
      <c r="P25" s="197">
        <f>1</f>
        <v>1</v>
      </c>
      <c r="Q25" s="191">
        <v>5</v>
      </c>
      <c r="R25" s="188">
        <v>0</v>
      </c>
      <c r="S25" s="186">
        <v>8</v>
      </c>
      <c r="T25" s="197">
        <f>1</f>
        <v>1</v>
      </c>
      <c r="U25" s="191">
        <v>1</v>
      </c>
      <c r="V25" s="188">
        <v>0</v>
      </c>
      <c r="W25" s="191">
        <v>1</v>
      </c>
      <c r="X25" s="188">
        <v>0</v>
      </c>
      <c r="Y25" s="130"/>
      <c r="Z25" s="188"/>
      <c r="AA25" s="186">
        <v>1</v>
      </c>
      <c r="AB25" s="134">
        <f t="shared" ref="AB25:AB37" si="5">SUM(M25:W25)</f>
        <v>101</v>
      </c>
      <c r="AC25" s="134">
        <f t="shared" ref="AC25:AC33" si="6">SUM(O25:W25)</f>
        <v>42</v>
      </c>
      <c r="AD25" s="190" t="s">
        <v>170</v>
      </c>
      <c r="AE25" s="171">
        <v>34600</v>
      </c>
      <c r="AF25" s="192" t="s">
        <v>130</v>
      </c>
      <c r="AG25" s="193" t="s">
        <v>31</v>
      </c>
      <c r="AH25" s="179" t="s">
        <v>88</v>
      </c>
      <c r="AI25" s="216" t="s">
        <v>89</v>
      </c>
      <c r="AJ25" s="194" t="s">
        <v>69</v>
      </c>
      <c r="AK25" s="195"/>
      <c r="AL25" s="130"/>
      <c r="AM25" s="130"/>
      <c r="AN25" s="130"/>
      <c r="AO25" s="130"/>
      <c r="AP25" s="196"/>
      <c r="AQ25" s="130"/>
      <c r="AR25" s="141"/>
      <c r="AS25" s="142"/>
      <c r="AT25" s="142"/>
      <c r="AU25" s="142"/>
    </row>
    <row r="26" spans="1:47" ht="12.5" x14ac:dyDescent="0.25">
      <c r="A26" s="185" t="s">
        <v>32</v>
      </c>
      <c r="B26" s="191">
        <v>33</v>
      </c>
      <c r="C26" s="189"/>
      <c r="D26" s="191">
        <v>67</v>
      </c>
      <c r="E26" s="197"/>
      <c r="F26" s="132"/>
      <c r="G26" s="189" t="s">
        <v>123</v>
      </c>
      <c r="H26" s="130"/>
      <c r="I26" s="132"/>
      <c r="J26" s="130"/>
      <c r="K26" s="134">
        <f t="shared" si="0"/>
        <v>0</v>
      </c>
      <c r="L26" s="190" t="s">
        <v>169</v>
      </c>
      <c r="M26" s="191">
        <v>72</v>
      </c>
      <c r="N26" s="197"/>
      <c r="O26" s="191">
        <v>6</v>
      </c>
      <c r="P26" s="197"/>
      <c r="Q26" s="191">
        <v>14</v>
      </c>
      <c r="R26" s="197"/>
      <c r="S26" s="191">
        <v>7</v>
      </c>
      <c r="T26" s="197"/>
      <c r="U26" s="191">
        <v>1</v>
      </c>
      <c r="V26" s="197"/>
      <c r="W26" s="191" t="s">
        <v>21</v>
      </c>
      <c r="X26" s="197"/>
      <c r="Y26" s="130"/>
      <c r="Z26" s="132"/>
      <c r="AA26" s="130"/>
      <c r="AB26" s="134">
        <f t="shared" si="5"/>
        <v>100</v>
      </c>
      <c r="AC26" s="134">
        <f t="shared" si="6"/>
        <v>28</v>
      </c>
      <c r="AD26" s="190" t="s">
        <v>170</v>
      </c>
      <c r="AE26" s="171">
        <v>317500</v>
      </c>
      <c r="AF26" s="200">
        <v>2013</v>
      </c>
      <c r="AG26" s="193" t="s">
        <v>32</v>
      </c>
      <c r="AH26" s="201" t="s">
        <v>90</v>
      </c>
      <c r="AI26" s="139"/>
      <c r="AJ26" s="194" t="s">
        <v>91</v>
      </c>
      <c r="AK26" s="195"/>
      <c r="AL26" s="195">
        <f>SUM(AK26*(M26/100))</f>
        <v>0</v>
      </c>
      <c r="AM26" s="195">
        <f>SUM(AK26*(O26/100))</f>
        <v>0</v>
      </c>
      <c r="AN26" s="195">
        <f>SUM(AK26*(Q26/100))</f>
        <v>0</v>
      </c>
      <c r="AO26" s="195">
        <f>SUM(AK26*(U26/100))</f>
        <v>0</v>
      </c>
      <c r="AP26" s="195">
        <f>SUM(AK26*(S26/100))</f>
        <v>0</v>
      </c>
      <c r="AQ26" s="195">
        <f>SUM(AK26*(1/100))</f>
        <v>0</v>
      </c>
      <c r="AR26" s="141"/>
      <c r="AS26" s="206"/>
      <c r="AT26" s="206"/>
      <c r="AU26" s="206"/>
    </row>
    <row r="27" spans="1:47" ht="25" x14ac:dyDescent="0.25">
      <c r="A27" s="185" t="s">
        <v>33</v>
      </c>
      <c r="B27" s="191">
        <v>45</v>
      </c>
      <c r="C27" s="189"/>
      <c r="D27" s="191">
        <v>55</v>
      </c>
      <c r="E27" s="197"/>
      <c r="F27" s="132"/>
      <c r="G27" s="189" t="s">
        <v>131</v>
      </c>
      <c r="H27" s="130"/>
      <c r="I27" s="132"/>
      <c r="J27" s="130"/>
      <c r="K27" s="134">
        <f t="shared" si="0"/>
        <v>0</v>
      </c>
      <c r="L27" s="190" t="s">
        <v>171</v>
      </c>
      <c r="M27" s="191">
        <v>64</v>
      </c>
      <c r="N27" s="197"/>
      <c r="O27" s="191">
        <v>23</v>
      </c>
      <c r="P27" s="197"/>
      <c r="Q27" s="191">
        <v>8</v>
      </c>
      <c r="R27" s="197"/>
      <c r="S27" s="191">
        <v>2</v>
      </c>
      <c r="T27" s="197"/>
      <c r="U27" s="191" t="s">
        <v>13</v>
      </c>
      <c r="V27" s="197"/>
      <c r="W27" s="191">
        <v>3</v>
      </c>
      <c r="X27" s="197"/>
      <c r="Y27" s="130"/>
      <c r="Z27" s="132"/>
      <c r="AA27" s="130"/>
      <c r="AB27" s="134">
        <f t="shared" si="5"/>
        <v>100</v>
      </c>
      <c r="AC27" s="134">
        <f t="shared" si="6"/>
        <v>36</v>
      </c>
      <c r="AD27" s="190" t="s">
        <v>170</v>
      </c>
      <c r="AE27" s="171">
        <v>100</v>
      </c>
      <c r="AF27" s="200" t="s">
        <v>132</v>
      </c>
      <c r="AG27" s="193" t="s">
        <v>33</v>
      </c>
      <c r="AH27" s="201" t="s">
        <v>92</v>
      </c>
      <c r="AI27" s="139"/>
      <c r="AJ27" s="194" t="s">
        <v>93</v>
      </c>
      <c r="AK27" s="195"/>
      <c r="AL27" s="130"/>
      <c r="AM27" s="130"/>
      <c r="AN27" s="130"/>
      <c r="AO27" s="130"/>
      <c r="AP27" s="130"/>
      <c r="AQ27" s="130"/>
      <c r="AR27" s="141"/>
      <c r="AS27" s="142"/>
      <c r="AT27" s="142"/>
      <c r="AU27" s="142"/>
    </row>
    <row r="28" spans="1:47" ht="12.5" x14ac:dyDescent="0.25">
      <c r="A28" s="207" t="s">
        <v>34</v>
      </c>
      <c r="B28" s="213">
        <f>(1414/8808)*100</f>
        <v>16.053587647593098</v>
      </c>
      <c r="C28" s="133"/>
      <c r="D28" s="213">
        <f>(7394/8808)*100</f>
        <v>83.946412352406909</v>
      </c>
      <c r="E28" s="214"/>
      <c r="F28" s="132"/>
      <c r="G28" s="189" t="s">
        <v>133</v>
      </c>
      <c r="H28" s="130"/>
      <c r="I28" s="132"/>
      <c r="J28" s="130"/>
      <c r="K28" s="134">
        <f t="shared" si="0"/>
        <v>0</v>
      </c>
      <c r="L28" s="190" t="s">
        <v>169</v>
      </c>
      <c r="M28" s="191">
        <v>38</v>
      </c>
      <c r="N28" s="197"/>
      <c r="O28" s="191">
        <v>44</v>
      </c>
      <c r="P28" s="197"/>
      <c r="Q28" s="191">
        <v>3</v>
      </c>
      <c r="R28" s="197"/>
      <c r="S28" s="191">
        <v>1</v>
      </c>
      <c r="T28" s="197"/>
      <c r="U28" s="191">
        <v>14</v>
      </c>
      <c r="V28" s="197"/>
      <c r="W28" s="191" t="s">
        <v>21</v>
      </c>
      <c r="X28" s="197"/>
      <c r="Y28" s="130"/>
      <c r="Z28" s="132"/>
      <c r="AA28" s="130"/>
      <c r="AB28" s="215">
        <f t="shared" si="5"/>
        <v>100</v>
      </c>
      <c r="AC28" s="134">
        <f t="shared" si="6"/>
        <v>62</v>
      </c>
      <c r="AD28" s="190" t="s">
        <v>170</v>
      </c>
      <c r="AE28" s="171">
        <v>8800</v>
      </c>
      <c r="AF28" s="200">
        <v>2014</v>
      </c>
      <c r="AG28" s="193" t="s">
        <v>34</v>
      </c>
      <c r="AH28" s="201" t="s">
        <v>94</v>
      </c>
      <c r="AI28" s="139"/>
      <c r="AJ28" s="194" t="s">
        <v>95</v>
      </c>
      <c r="AK28" s="195"/>
      <c r="AL28" s="195">
        <f>SUM(AK28*(M28/100))</f>
        <v>0</v>
      </c>
      <c r="AM28" s="195">
        <f>SUM(AK28*(O28/100))</f>
        <v>0</v>
      </c>
      <c r="AN28" s="195">
        <f>SUM(AK28*(Q28/100))</f>
        <v>0</v>
      </c>
      <c r="AO28" s="195">
        <f>SUM(AK28*(U28/100))</f>
        <v>0</v>
      </c>
      <c r="AP28" s="195">
        <f>SUM(AK28*(S28/100))</f>
        <v>0</v>
      </c>
      <c r="AQ28" s="195">
        <f>SUM(AK28*(1/100))</f>
        <v>0</v>
      </c>
      <c r="AR28" s="141"/>
      <c r="AS28" s="206"/>
      <c r="AT28" s="206"/>
      <c r="AU28" s="206"/>
    </row>
    <row r="29" spans="1:47" ht="25" x14ac:dyDescent="0.25">
      <c r="A29" s="207" t="s">
        <v>35</v>
      </c>
      <c r="B29" s="191">
        <v>30</v>
      </c>
      <c r="C29" s="189"/>
      <c r="D29" s="213">
        <f>((98+2942+7786+2879+4450+2155)/(125+3374+11237+3370+5895+4829))*100</f>
        <v>70.447450572320506</v>
      </c>
      <c r="E29" s="214"/>
      <c r="F29" s="132"/>
      <c r="G29" s="189" t="s">
        <v>134</v>
      </c>
      <c r="H29" s="130"/>
      <c r="I29" s="132"/>
      <c r="J29" s="130"/>
      <c r="K29" s="217">
        <v>100</v>
      </c>
      <c r="L29" s="190" t="s">
        <v>170</v>
      </c>
      <c r="M29" s="213">
        <f>((110+2702+7601+2313+4683+2382)/(125+3374+11237+3370+5895+4829))*100</f>
        <v>68.647242455775242</v>
      </c>
      <c r="N29" s="214"/>
      <c r="O29" s="213">
        <f>((8+212+1752+179+222+253)/(125+3374+11237+3370+5895+4829))*100</f>
        <v>9.1085674644467574</v>
      </c>
      <c r="P29" s="214"/>
      <c r="Q29" s="213">
        <f>((5+254+1120+444+444+945)/(125+3374+11237+3370+5895+4829))*100</f>
        <v>11.141172389871661</v>
      </c>
      <c r="R29" s="214"/>
      <c r="S29" s="213">
        <f>((3+191+661+367+467+1205)/(125+3374+11237+3370+5895+4829))*100</f>
        <v>10.038154699965315</v>
      </c>
      <c r="T29" s="214"/>
      <c r="U29" s="218" t="s">
        <v>13</v>
      </c>
      <c r="V29" s="219"/>
      <c r="W29" s="213">
        <f>((17+98+58+68+40)/(125+3374+11237+3370+5895+4829))*100</f>
        <v>0.97467915365938262</v>
      </c>
      <c r="X29" s="214"/>
      <c r="Y29" s="130"/>
      <c r="Z29" s="132"/>
      <c r="AA29" s="130"/>
      <c r="AB29" s="215">
        <f t="shared" si="5"/>
        <v>99.909816163718347</v>
      </c>
      <c r="AC29" s="215">
        <f t="shared" si="6"/>
        <v>31.262573707943119</v>
      </c>
      <c r="AD29" s="190" t="s">
        <v>170</v>
      </c>
      <c r="AE29" s="171">
        <v>111300</v>
      </c>
      <c r="AF29" s="200" t="s">
        <v>135</v>
      </c>
      <c r="AG29" s="193" t="s">
        <v>96</v>
      </c>
      <c r="AH29" s="201" t="s">
        <v>97</v>
      </c>
      <c r="AI29" s="139"/>
      <c r="AJ29" s="194" t="s">
        <v>98</v>
      </c>
      <c r="AK29" s="195"/>
      <c r="AL29" s="130"/>
      <c r="AM29" s="130"/>
      <c r="AN29" s="130"/>
      <c r="AO29" s="130"/>
      <c r="AP29" s="130"/>
      <c r="AQ29" s="130"/>
      <c r="AR29" s="141"/>
      <c r="AS29" s="142"/>
      <c r="AT29" s="142"/>
      <c r="AU29" s="142"/>
    </row>
    <row r="30" spans="1:47" ht="25" x14ac:dyDescent="0.25">
      <c r="A30" s="207" t="s">
        <v>36</v>
      </c>
      <c r="B30" s="191">
        <v>42</v>
      </c>
      <c r="C30" s="189"/>
      <c r="D30" s="213">
        <f>(189+381+432+103+486+1094)/(236+574+846+119+714+2123)*100</f>
        <v>58.217692974848219</v>
      </c>
      <c r="E30" s="214"/>
      <c r="F30" s="132"/>
      <c r="G30" s="189" t="s">
        <v>134</v>
      </c>
      <c r="H30" s="130"/>
      <c r="I30" s="132"/>
      <c r="J30" s="130"/>
      <c r="K30" s="217">
        <v>100</v>
      </c>
      <c r="L30" s="190" t="s">
        <v>170</v>
      </c>
      <c r="M30" s="213">
        <f>(185+427+574+98+612+1011)/(236+574+846+119+714+2123)*100</f>
        <v>63.031222896790986</v>
      </c>
      <c r="N30" s="214"/>
      <c r="O30" s="213">
        <f>(22+48+145+2+18+250)/(236+574+846+119+714+2123)*100</f>
        <v>10.516045099739809</v>
      </c>
      <c r="P30" s="214"/>
      <c r="Q30" s="213">
        <f>(19+60+87+7+53+498)/(236+574+846+119+714+2123)*100</f>
        <v>15.698178664353859</v>
      </c>
      <c r="R30" s="214"/>
      <c r="S30" s="213">
        <f>(37+35+14+30+351)/(236+574+846+119+714+2123)*100</f>
        <v>10.125758889852559</v>
      </c>
      <c r="T30" s="214"/>
      <c r="U30" s="218" t="s">
        <v>13</v>
      </c>
      <c r="V30" s="219"/>
      <c r="W30" s="213">
        <f>(2+7+3+10)/(236+574+846+119+714+2123)*100</f>
        <v>0.47701647875108416</v>
      </c>
      <c r="X30" s="214"/>
      <c r="Y30" s="130"/>
      <c r="Z30" s="132"/>
      <c r="AA30" s="130"/>
      <c r="AB30" s="215">
        <f t="shared" si="5"/>
        <v>99.848222029488298</v>
      </c>
      <c r="AC30" s="215">
        <f t="shared" si="6"/>
        <v>36.816999132697305</v>
      </c>
      <c r="AD30" s="190" t="s">
        <v>170</v>
      </c>
      <c r="AE30" s="171">
        <v>1200</v>
      </c>
      <c r="AF30" s="200" t="s">
        <v>135</v>
      </c>
      <c r="AG30" s="193" t="s">
        <v>96</v>
      </c>
      <c r="AH30" s="201" t="s">
        <v>97</v>
      </c>
      <c r="AI30" s="139"/>
      <c r="AJ30" s="194" t="s">
        <v>99</v>
      </c>
      <c r="AK30" s="195"/>
      <c r="AL30" s="195">
        <f>SUM(AK30*(M30/100))</f>
        <v>0</v>
      </c>
      <c r="AM30" s="195">
        <f>SUM(AK30*(O30/100))</f>
        <v>0</v>
      </c>
      <c r="AN30" s="195">
        <f>SUM(AK30*(Q30/100))</f>
        <v>0</v>
      </c>
      <c r="AO30" s="195" t="e">
        <f>SUM(AK30*(U30/100))</f>
        <v>#VALUE!</v>
      </c>
      <c r="AP30" s="195">
        <f>SUM(AK30*(S30/100))</f>
        <v>0</v>
      </c>
      <c r="AQ30" s="195">
        <f>SUM(AK30*(1/100))</f>
        <v>0</v>
      </c>
      <c r="AR30" s="141"/>
      <c r="AS30" s="206"/>
      <c r="AT30" s="206"/>
      <c r="AU30" s="206"/>
    </row>
    <row r="31" spans="1:47" ht="25" x14ac:dyDescent="0.25">
      <c r="A31" s="207" t="s">
        <v>37</v>
      </c>
      <c r="B31" s="191">
        <v>25</v>
      </c>
      <c r="C31" s="189"/>
      <c r="D31" s="213">
        <f>(35+4000+21219+9006+406+730)/(41+5027+28306+10970+577+2000)*100</f>
        <v>75.43743739476993</v>
      </c>
      <c r="E31" s="214"/>
      <c r="F31" s="132"/>
      <c r="G31" s="189" t="s">
        <v>133</v>
      </c>
      <c r="H31" s="130"/>
      <c r="I31" s="132"/>
      <c r="J31" s="130"/>
      <c r="K31" s="217">
        <v>100</v>
      </c>
      <c r="L31" s="190" t="s">
        <v>170</v>
      </c>
      <c r="M31" s="213">
        <f>(35+3666+16240+6683+458+1449)/(41+5027+28306+10970+577+2000)*100</f>
        <v>60.806461925363905</v>
      </c>
      <c r="N31" s="214"/>
      <c r="O31" s="213">
        <f>(6+943+9407+1665+63+138)/(41+5027+28306+10970+577+2000)*100</f>
        <v>26.048038191854396</v>
      </c>
      <c r="P31" s="214"/>
      <c r="Q31" s="213">
        <f>(281+1701+1724+37+308)/(41+5027+28306+10970+577+2000)*100</f>
        <v>8.6336608341680687</v>
      </c>
      <c r="R31" s="214"/>
      <c r="S31" s="213">
        <f>(111+774+722+14+71)/(41+5027+28306+10970+577+2000)*100</f>
        <v>3.606061251891477</v>
      </c>
      <c r="T31" s="214"/>
      <c r="U31" s="218" t="s">
        <v>13</v>
      </c>
      <c r="V31" s="219"/>
      <c r="W31" s="213">
        <f>(26+157+175+40+40)/(41+5027+28306+10970+577+2000)*100</f>
        <v>0.93348394109247468</v>
      </c>
      <c r="X31" s="214"/>
      <c r="Y31" s="130"/>
      <c r="Z31" s="132"/>
      <c r="AA31" s="130"/>
      <c r="AB31" s="215">
        <f t="shared" si="5"/>
        <v>100.02770614437031</v>
      </c>
      <c r="AC31" s="215">
        <f t="shared" si="6"/>
        <v>39.221244219006415</v>
      </c>
      <c r="AD31" s="190" t="s">
        <v>170</v>
      </c>
      <c r="AE31" s="171">
        <v>107600</v>
      </c>
      <c r="AF31" s="200" t="s">
        <v>135</v>
      </c>
      <c r="AG31" s="193" t="s">
        <v>96</v>
      </c>
      <c r="AH31" s="201" t="s">
        <v>97</v>
      </c>
      <c r="AI31" s="139"/>
      <c r="AJ31" s="194" t="s">
        <v>100</v>
      </c>
      <c r="AK31" s="195"/>
      <c r="AL31" s="130"/>
      <c r="AM31" s="130"/>
      <c r="AN31" s="130"/>
      <c r="AO31" s="130"/>
      <c r="AP31" s="130"/>
      <c r="AQ31" s="130"/>
      <c r="AR31" s="141"/>
      <c r="AS31" s="142"/>
      <c r="AT31" s="142"/>
      <c r="AU31" s="142"/>
    </row>
    <row r="32" spans="1:47" ht="12.5" x14ac:dyDescent="0.25">
      <c r="A32" s="207" t="s">
        <v>38</v>
      </c>
      <c r="B32" s="191">
        <v>47</v>
      </c>
      <c r="C32" s="189"/>
      <c r="D32" s="15">
        <v>53</v>
      </c>
      <c r="E32" s="93"/>
      <c r="F32" s="132"/>
      <c r="G32" s="189" t="s">
        <v>136</v>
      </c>
      <c r="H32" s="130"/>
      <c r="I32" s="132"/>
      <c r="J32" s="130"/>
      <c r="K32" s="134">
        <f t="shared" ref="K32:K37" si="7">SUM(F32:H32)</f>
        <v>0</v>
      </c>
      <c r="L32" s="190" t="s">
        <v>169</v>
      </c>
      <c r="M32" s="191">
        <v>71</v>
      </c>
      <c r="N32" s="197"/>
      <c r="O32" s="191">
        <v>15</v>
      </c>
      <c r="P32" s="197"/>
      <c r="Q32" s="191">
        <v>5</v>
      </c>
      <c r="R32" s="197"/>
      <c r="S32" s="191">
        <v>4</v>
      </c>
      <c r="T32" s="197"/>
      <c r="U32" s="191" t="s">
        <v>13</v>
      </c>
      <c r="V32" s="197"/>
      <c r="W32" s="191">
        <v>4</v>
      </c>
      <c r="X32" s="197"/>
      <c r="Y32" s="130"/>
      <c r="Z32" s="132"/>
      <c r="AA32" s="130"/>
      <c r="AB32" s="215">
        <f t="shared" si="5"/>
        <v>99</v>
      </c>
      <c r="AC32" s="134">
        <f t="shared" si="6"/>
        <v>28</v>
      </c>
      <c r="AD32" s="190" t="s">
        <v>170</v>
      </c>
      <c r="AE32" s="171">
        <v>10000</v>
      </c>
      <c r="AF32" s="200">
        <v>2014</v>
      </c>
      <c r="AG32" s="193" t="s">
        <v>38</v>
      </c>
      <c r="AH32" s="201" t="s">
        <v>101</v>
      </c>
      <c r="AI32" s="139"/>
      <c r="AJ32" s="194" t="s">
        <v>102</v>
      </c>
      <c r="AK32" s="195"/>
      <c r="AL32" s="130"/>
      <c r="AM32" s="130"/>
      <c r="AN32" s="130"/>
      <c r="AO32" s="130"/>
      <c r="AP32" s="130"/>
      <c r="AQ32" s="130"/>
      <c r="AR32" s="141"/>
      <c r="AS32" s="142"/>
      <c r="AT32" s="142"/>
      <c r="AU32" s="142"/>
    </row>
    <row r="33" spans="1:47" ht="25" x14ac:dyDescent="0.25">
      <c r="A33" s="207" t="s">
        <v>39</v>
      </c>
      <c r="B33" s="191">
        <v>37</v>
      </c>
      <c r="C33" s="189"/>
      <c r="D33" s="191">
        <v>63</v>
      </c>
      <c r="E33" s="197"/>
      <c r="F33" s="132"/>
      <c r="G33" s="189" t="s">
        <v>137</v>
      </c>
      <c r="H33" s="130"/>
      <c r="I33" s="132"/>
      <c r="J33" s="130"/>
      <c r="K33" s="134">
        <f t="shared" si="7"/>
        <v>0</v>
      </c>
      <c r="L33" s="190" t="s">
        <v>169</v>
      </c>
      <c r="M33" s="191">
        <v>60</v>
      </c>
      <c r="N33" s="197"/>
      <c r="O33" s="191">
        <v>13</v>
      </c>
      <c r="P33" s="197"/>
      <c r="Q33" s="191">
        <v>9</v>
      </c>
      <c r="R33" s="197"/>
      <c r="S33" s="191">
        <v>15</v>
      </c>
      <c r="T33" s="197"/>
      <c r="U33" s="191" t="s">
        <v>13</v>
      </c>
      <c r="V33" s="197"/>
      <c r="W33" s="191">
        <v>3</v>
      </c>
      <c r="X33" s="197"/>
      <c r="Y33" s="130"/>
      <c r="Z33" s="132"/>
      <c r="AA33" s="130"/>
      <c r="AB33" s="215">
        <f t="shared" si="5"/>
        <v>100</v>
      </c>
      <c r="AC33" s="134">
        <f t="shared" si="6"/>
        <v>40</v>
      </c>
      <c r="AD33" s="190" t="s">
        <v>170</v>
      </c>
      <c r="AE33" s="171">
        <v>88400</v>
      </c>
      <c r="AF33" s="200" t="s">
        <v>123</v>
      </c>
      <c r="AG33" s="193" t="s">
        <v>39</v>
      </c>
      <c r="AH33" s="201" t="s">
        <v>103</v>
      </c>
      <c r="AI33" s="139"/>
      <c r="AJ33" s="194" t="s">
        <v>138</v>
      </c>
      <c r="AK33" s="195"/>
      <c r="AL33" s="130"/>
      <c r="AM33" s="130"/>
      <c r="AN33" s="130"/>
      <c r="AO33" s="130"/>
      <c r="AP33" s="130"/>
      <c r="AQ33" s="130"/>
      <c r="AR33" s="141"/>
      <c r="AS33" s="142"/>
      <c r="AT33" s="142"/>
      <c r="AU33" s="142"/>
    </row>
    <row r="34" spans="1:47" ht="12.5" x14ac:dyDescent="0.25">
      <c r="A34" s="220" t="s">
        <v>40</v>
      </c>
      <c r="B34" s="186">
        <v>51</v>
      </c>
      <c r="C34" s="133"/>
      <c r="D34" s="186">
        <v>49</v>
      </c>
      <c r="E34" s="132"/>
      <c r="F34" s="132"/>
      <c r="G34" s="189" t="s">
        <v>123</v>
      </c>
      <c r="H34" s="130"/>
      <c r="I34" s="132"/>
      <c r="J34" s="130"/>
      <c r="K34" s="134">
        <f t="shared" si="7"/>
        <v>0</v>
      </c>
      <c r="L34" s="217" t="s">
        <v>169</v>
      </c>
      <c r="M34" s="186">
        <v>79</v>
      </c>
      <c r="N34" s="132"/>
      <c r="O34" s="186">
        <v>11</v>
      </c>
      <c r="P34" s="132"/>
      <c r="Q34" s="186">
        <v>4</v>
      </c>
      <c r="R34" s="132"/>
      <c r="S34" s="186">
        <v>3</v>
      </c>
      <c r="T34" s="132"/>
      <c r="U34" s="186">
        <v>3</v>
      </c>
      <c r="V34" s="132"/>
      <c r="W34" s="130"/>
      <c r="X34" s="132"/>
      <c r="Y34" s="130"/>
      <c r="Z34" s="132"/>
      <c r="AA34" s="130"/>
      <c r="AB34" s="215">
        <f t="shared" si="5"/>
        <v>100</v>
      </c>
      <c r="AC34" s="132"/>
      <c r="AD34" s="217" t="s">
        <v>170</v>
      </c>
      <c r="AE34" s="182"/>
      <c r="AF34" s="221">
        <v>41821</v>
      </c>
      <c r="AG34" s="222" t="s">
        <v>42</v>
      </c>
      <c r="AH34" s="180" t="s">
        <v>104</v>
      </c>
      <c r="AI34" s="139"/>
      <c r="AJ34" s="140"/>
      <c r="AK34" s="183"/>
      <c r="AL34" s="130"/>
      <c r="AM34" s="130"/>
      <c r="AN34" s="130"/>
      <c r="AO34" s="130"/>
      <c r="AP34" s="130"/>
      <c r="AQ34" s="130"/>
      <c r="AR34" s="141"/>
      <c r="AS34" s="142"/>
      <c r="AT34" s="142"/>
      <c r="AU34" s="142"/>
    </row>
    <row r="35" spans="1:47" ht="87.5" x14ac:dyDescent="0.25">
      <c r="A35" s="223" t="s">
        <v>22</v>
      </c>
      <c r="B35" s="224">
        <v>28</v>
      </c>
      <c r="C35" s="198">
        <f>1</f>
        <v>1</v>
      </c>
      <c r="D35" s="224">
        <v>72</v>
      </c>
      <c r="E35" s="217">
        <v>-1</v>
      </c>
      <c r="F35" s="134"/>
      <c r="G35" s="198" t="s">
        <v>117</v>
      </c>
      <c r="H35" s="203"/>
      <c r="I35" s="134"/>
      <c r="J35" s="224">
        <v>1</v>
      </c>
      <c r="K35" s="134">
        <f t="shared" si="7"/>
        <v>0</v>
      </c>
      <c r="L35" s="217" t="s">
        <v>169</v>
      </c>
      <c r="M35" s="225">
        <v>59</v>
      </c>
      <c r="N35" s="226">
        <v>-3</v>
      </c>
      <c r="O35" s="225">
        <v>28.9</v>
      </c>
      <c r="P35" s="226">
        <v>0</v>
      </c>
      <c r="Q35" s="225">
        <v>5.0999999999999996</v>
      </c>
      <c r="R35" s="226">
        <v>0</v>
      </c>
      <c r="S35" s="225">
        <v>3.5</v>
      </c>
      <c r="T35" s="226">
        <v>0</v>
      </c>
      <c r="U35" s="225">
        <v>1.2</v>
      </c>
      <c r="V35" s="226">
        <v>0</v>
      </c>
      <c r="W35" s="225">
        <f>0.5+0.3</f>
        <v>0.8</v>
      </c>
      <c r="X35" s="226"/>
      <c r="Y35" s="227"/>
      <c r="Z35" s="228"/>
      <c r="AA35" s="225">
        <v>3</v>
      </c>
      <c r="AB35" s="228">
        <f t="shared" si="5"/>
        <v>95.5</v>
      </c>
      <c r="AC35" s="228">
        <f t="shared" ref="AC35:AC37" si="8">100-M35</f>
        <v>41</v>
      </c>
      <c r="AD35" s="217" t="s">
        <v>170</v>
      </c>
      <c r="AE35" s="199">
        <v>128000</v>
      </c>
      <c r="AF35" s="212">
        <v>42064</v>
      </c>
      <c r="AG35" s="229" t="s">
        <v>22</v>
      </c>
      <c r="AH35" s="230" t="s">
        <v>105</v>
      </c>
      <c r="AI35" s="138"/>
      <c r="AJ35" s="230" t="s">
        <v>69</v>
      </c>
      <c r="AK35" s="202"/>
      <c r="AL35" s="231" t="s">
        <v>173</v>
      </c>
      <c r="AM35" s="203"/>
      <c r="AN35" s="203"/>
      <c r="AO35" s="203"/>
      <c r="AP35" s="203"/>
      <c r="AQ35" s="203"/>
      <c r="AR35" s="141"/>
      <c r="AS35" s="204"/>
      <c r="AT35" s="204"/>
      <c r="AU35" s="204"/>
    </row>
    <row r="36" spans="1:47" ht="12.5" x14ac:dyDescent="0.25">
      <c r="A36" s="223" t="s">
        <v>43</v>
      </c>
      <c r="B36" s="224">
        <v>29</v>
      </c>
      <c r="C36" s="198"/>
      <c r="D36" s="224">
        <v>71</v>
      </c>
      <c r="E36" s="217"/>
      <c r="F36" s="134"/>
      <c r="G36" s="198" t="s">
        <v>127</v>
      </c>
      <c r="H36" s="203"/>
      <c r="I36" s="134"/>
      <c r="J36" s="203"/>
      <c r="K36" s="134">
        <f t="shared" si="7"/>
        <v>0</v>
      </c>
      <c r="L36" s="217" t="s">
        <v>169</v>
      </c>
      <c r="M36" s="224">
        <v>67</v>
      </c>
      <c r="N36" s="217"/>
      <c r="O36" s="224">
        <v>22</v>
      </c>
      <c r="P36" s="217"/>
      <c r="Q36" s="224">
        <v>4</v>
      </c>
      <c r="R36" s="217"/>
      <c r="S36" s="224">
        <v>2</v>
      </c>
      <c r="T36" s="217"/>
      <c r="U36" s="224">
        <v>2</v>
      </c>
      <c r="V36" s="217"/>
      <c r="W36" s="224">
        <v>3</v>
      </c>
      <c r="X36" s="217"/>
      <c r="Y36" s="203"/>
      <c r="Z36" s="134"/>
      <c r="AA36" s="203"/>
      <c r="AB36" s="134">
        <f t="shared" si="5"/>
        <v>100</v>
      </c>
      <c r="AC36" s="134">
        <f t="shared" si="8"/>
        <v>33</v>
      </c>
      <c r="AD36" s="217" t="s">
        <v>170</v>
      </c>
      <c r="AE36" s="232"/>
      <c r="AF36" s="233" t="s">
        <v>127</v>
      </c>
      <c r="AG36" s="229" t="s">
        <v>43</v>
      </c>
      <c r="AH36" s="230" t="s">
        <v>106</v>
      </c>
      <c r="AI36" s="138"/>
      <c r="AJ36" s="234"/>
      <c r="AK36" s="235"/>
      <c r="AL36" s="203"/>
      <c r="AM36" s="203"/>
      <c r="AN36" s="203"/>
      <c r="AO36" s="203"/>
      <c r="AP36" s="203"/>
      <c r="AQ36" s="203"/>
      <c r="AR36" s="141"/>
      <c r="AS36" s="204"/>
      <c r="AT36" s="204"/>
      <c r="AU36" s="204"/>
    </row>
    <row r="37" spans="1:47" ht="25" x14ac:dyDescent="0.25">
      <c r="A37" s="223" t="s">
        <v>44</v>
      </c>
      <c r="B37" s="224">
        <v>49</v>
      </c>
      <c r="C37" s="198"/>
      <c r="D37" s="224">
        <v>51</v>
      </c>
      <c r="E37" s="217"/>
      <c r="F37" s="134"/>
      <c r="G37" s="198" t="s">
        <v>131</v>
      </c>
      <c r="H37" s="203"/>
      <c r="I37" s="134"/>
      <c r="J37" s="203"/>
      <c r="K37" s="134">
        <f t="shared" si="7"/>
        <v>0</v>
      </c>
      <c r="L37" s="217" t="s">
        <v>169</v>
      </c>
      <c r="M37" s="224">
        <v>71</v>
      </c>
      <c r="N37" s="217"/>
      <c r="O37" s="224">
        <v>12</v>
      </c>
      <c r="P37" s="217"/>
      <c r="Q37" s="224">
        <v>7</v>
      </c>
      <c r="R37" s="217"/>
      <c r="S37" s="224">
        <v>3</v>
      </c>
      <c r="T37" s="217"/>
      <c r="U37" s="224">
        <v>6</v>
      </c>
      <c r="V37" s="217"/>
      <c r="W37" s="224">
        <v>1</v>
      </c>
      <c r="X37" s="217"/>
      <c r="Y37" s="203"/>
      <c r="Z37" s="134"/>
      <c r="AA37" s="203"/>
      <c r="AB37" s="134">
        <f t="shared" si="5"/>
        <v>100</v>
      </c>
      <c r="AC37" s="134">
        <f t="shared" si="8"/>
        <v>29</v>
      </c>
      <c r="AD37" s="217" t="s">
        <v>170</v>
      </c>
      <c r="AE37" s="232"/>
      <c r="AF37" s="233" t="s">
        <v>131</v>
      </c>
      <c r="AG37" s="229" t="s">
        <v>44</v>
      </c>
      <c r="AH37" s="230" t="s">
        <v>107</v>
      </c>
      <c r="AI37" s="138"/>
      <c r="AJ37" s="234"/>
      <c r="AK37" s="235"/>
      <c r="AL37" s="203"/>
      <c r="AM37" s="203"/>
      <c r="AN37" s="203"/>
      <c r="AO37" s="203"/>
      <c r="AP37" s="203"/>
      <c r="AQ37" s="203"/>
      <c r="AR37" s="141"/>
      <c r="AS37" s="204"/>
      <c r="AT37" s="204"/>
      <c r="AU37" s="204"/>
    </row>
    <row r="38" spans="1:47" ht="13" x14ac:dyDescent="0.25">
      <c r="A38" s="236"/>
      <c r="B38" s="135"/>
      <c r="C38" s="133"/>
      <c r="D38" s="135"/>
      <c r="E38" s="132"/>
      <c r="F38" s="132"/>
      <c r="G38" s="133"/>
      <c r="H38" s="130"/>
      <c r="I38" s="132"/>
      <c r="J38" s="130"/>
      <c r="K38" s="134"/>
      <c r="L38" s="134"/>
      <c r="M38" s="135"/>
      <c r="N38" s="132"/>
      <c r="O38" s="130"/>
      <c r="P38" s="132"/>
      <c r="Q38" s="130"/>
      <c r="R38" s="132"/>
      <c r="S38" s="130"/>
      <c r="T38" s="132"/>
      <c r="U38" s="130"/>
      <c r="V38" s="132"/>
      <c r="W38" s="130"/>
      <c r="X38" s="132"/>
      <c r="Y38" s="130"/>
      <c r="Z38" s="132"/>
      <c r="AA38" s="130"/>
      <c r="AB38" s="132"/>
      <c r="AC38" s="132"/>
      <c r="AD38" s="134"/>
      <c r="AE38" s="182"/>
      <c r="AF38" s="151"/>
      <c r="AG38" s="139"/>
      <c r="AH38" s="139"/>
      <c r="AI38" s="139"/>
      <c r="AJ38" s="140"/>
      <c r="AK38" s="183"/>
      <c r="AL38" s="130"/>
      <c r="AM38" s="130"/>
      <c r="AN38" s="130"/>
      <c r="AO38" s="130"/>
      <c r="AP38" s="130"/>
      <c r="AQ38" s="130"/>
      <c r="AR38" s="141"/>
      <c r="AS38" s="142"/>
      <c r="AT38" s="142"/>
      <c r="AU38" s="142"/>
    </row>
    <row r="39" spans="1:47" ht="13" x14ac:dyDescent="0.25">
      <c r="A39" s="236" t="s">
        <v>50</v>
      </c>
      <c r="B39" s="135">
        <f>AVERAGE(B7:B37)</f>
        <v>35.180485273128326</v>
      </c>
      <c r="C39" s="133"/>
      <c r="D39" s="135">
        <f>AVERAGE(D7:D37)</f>
        <v>64.75174976051234</v>
      </c>
      <c r="E39" s="132"/>
      <c r="F39" s="132"/>
      <c r="G39" s="133"/>
      <c r="H39" s="130"/>
      <c r="I39" s="132"/>
      <c r="J39" s="130"/>
      <c r="K39" s="132"/>
      <c r="L39" s="134"/>
      <c r="M39" s="135">
        <f>AVERAGE(M7:M34)</f>
        <v>59.353023464743586</v>
      </c>
      <c r="N39" s="132"/>
      <c r="O39" s="130"/>
      <c r="P39" s="132"/>
      <c r="Q39" s="130"/>
      <c r="R39" s="132"/>
      <c r="S39" s="130"/>
      <c r="T39" s="132"/>
      <c r="U39" s="130"/>
      <c r="V39" s="132"/>
      <c r="W39" s="130"/>
      <c r="X39" s="132"/>
      <c r="Y39" s="130"/>
      <c r="Z39" s="132"/>
      <c r="AA39" s="130"/>
      <c r="AB39" s="132"/>
      <c r="AC39" s="132"/>
      <c r="AD39" s="134"/>
      <c r="AE39" s="182"/>
      <c r="AF39" s="151"/>
      <c r="AG39" s="139"/>
      <c r="AH39" s="139"/>
      <c r="AI39" s="139"/>
      <c r="AJ39" s="140"/>
      <c r="AK39" s="183"/>
      <c r="AL39" s="130"/>
      <c r="AM39" s="130"/>
      <c r="AN39" s="130"/>
      <c r="AO39" s="130"/>
      <c r="AP39" s="130"/>
      <c r="AQ39" s="130"/>
      <c r="AR39" s="141"/>
      <c r="AS39" s="142"/>
      <c r="AT39" s="142"/>
      <c r="AU39" s="142"/>
    </row>
    <row r="40" spans="1:47" ht="12.5" x14ac:dyDescent="0.25">
      <c r="A40" s="129"/>
      <c r="B40" s="130"/>
      <c r="C40" s="133"/>
      <c r="D40" s="130"/>
      <c r="E40" s="132"/>
      <c r="F40" s="132"/>
      <c r="G40" s="133"/>
      <c r="H40" s="130"/>
      <c r="I40" s="132"/>
      <c r="J40" s="130"/>
      <c r="K40" s="132"/>
      <c r="L40" s="134"/>
      <c r="M40" s="130"/>
      <c r="N40" s="132"/>
      <c r="O40" s="130"/>
      <c r="P40" s="132"/>
      <c r="Q40" s="130"/>
      <c r="R40" s="132"/>
      <c r="S40" s="130"/>
      <c r="T40" s="132"/>
      <c r="U40" s="130"/>
      <c r="V40" s="132"/>
      <c r="W40" s="130"/>
      <c r="X40" s="132"/>
      <c r="Y40" s="130"/>
      <c r="Z40" s="132"/>
      <c r="AA40" s="130"/>
      <c r="AB40" s="132"/>
      <c r="AC40" s="132"/>
      <c r="AD40" s="134"/>
      <c r="AE40" s="182"/>
      <c r="AF40" s="151"/>
      <c r="AG40" s="139"/>
      <c r="AH40" s="139"/>
      <c r="AI40" s="139"/>
      <c r="AJ40" s="140"/>
      <c r="AK40" s="183"/>
      <c r="AL40" s="130"/>
      <c r="AM40" s="130"/>
      <c r="AN40" s="130"/>
      <c r="AO40" s="130"/>
      <c r="AP40" s="130"/>
      <c r="AQ40" s="130"/>
      <c r="AR40" s="141"/>
      <c r="AS40" s="142"/>
      <c r="AT40" s="142"/>
      <c r="AU40" s="142"/>
    </row>
    <row r="41" spans="1:47" ht="13" x14ac:dyDescent="0.25">
      <c r="A41" s="154" t="s">
        <v>51</v>
      </c>
      <c r="B41" s="203"/>
      <c r="C41" s="237"/>
      <c r="D41" s="203"/>
      <c r="E41" s="134"/>
      <c r="F41" s="134"/>
      <c r="G41" s="237"/>
      <c r="H41" s="203"/>
      <c r="I41" s="134"/>
      <c r="J41" s="203"/>
      <c r="K41" s="134"/>
      <c r="L41" s="134"/>
      <c r="M41" s="203"/>
      <c r="N41" s="134"/>
      <c r="O41" s="203"/>
      <c r="P41" s="134"/>
      <c r="Q41" s="203"/>
      <c r="R41" s="134"/>
      <c r="S41" s="203"/>
      <c r="T41" s="134"/>
      <c r="U41" s="203"/>
      <c r="V41" s="134"/>
      <c r="W41" s="203"/>
      <c r="X41" s="134"/>
      <c r="Y41" s="203"/>
      <c r="Z41" s="134"/>
      <c r="AA41" s="203"/>
      <c r="AB41" s="134"/>
      <c r="AC41" s="134"/>
      <c r="AD41" s="134"/>
      <c r="AE41" s="232"/>
      <c r="AF41" s="137"/>
      <c r="AG41" s="138"/>
      <c r="AH41" s="138"/>
      <c r="AI41" s="138"/>
      <c r="AJ41" s="234"/>
      <c r="AK41" s="235"/>
      <c r="AL41" s="203"/>
      <c r="AM41" s="203"/>
      <c r="AN41" s="203"/>
      <c r="AO41" s="203"/>
      <c r="AP41" s="203"/>
      <c r="AQ41" s="203"/>
      <c r="AR41" s="141"/>
      <c r="AS41" s="204"/>
      <c r="AT41" s="204"/>
      <c r="AU41" s="204"/>
    </row>
    <row r="42" spans="1:47" ht="12.5" x14ac:dyDescent="0.25">
      <c r="A42" s="223" t="s">
        <v>174</v>
      </c>
      <c r="B42" s="224">
        <v>54</v>
      </c>
      <c r="C42" s="198"/>
      <c r="D42" s="224">
        <v>46</v>
      </c>
      <c r="E42" s="217"/>
      <c r="F42" s="134"/>
      <c r="G42" s="237"/>
      <c r="H42" s="203"/>
      <c r="I42" s="134"/>
      <c r="J42" s="203"/>
      <c r="K42" s="134"/>
      <c r="L42" s="217"/>
      <c r="M42" s="224">
        <v>68</v>
      </c>
      <c r="N42" s="217"/>
      <c r="O42" s="224">
        <v>10</v>
      </c>
      <c r="P42" s="217"/>
      <c r="Q42" s="224">
        <v>10</v>
      </c>
      <c r="R42" s="217"/>
      <c r="S42" s="224">
        <v>12</v>
      </c>
      <c r="T42" s="217"/>
      <c r="U42" s="238" t="s">
        <v>175</v>
      </c>
      <c r="V42" s="239"/>
      <c r="W42" s="238" t="s">
        <v>175</v>
      </c>
      <c r="X42" s="239"/>
      <c r="Y42" s="203"/>
      <c r="Z42" s="134"/>
      <c r="AA42" s="203"/>
      <c r="AB42" s="134"/>
      <c r="AC42" s="134">
        <f>100-M42</f>
        <v>32</v>
      </c>
      <c r="AD42" s="134"/>
      <c r="AE42" s="232"/>
      <c r="AF42" s="137"/>
      <c r="AG42" s="138"/>
      <c r="AH42" s="230" t="s">
        <v>108</v>
      </c>
      <c r="AI42" s="138"/>
      <c r="AJ42" s="229"/>
      <c r="AK42" s="235"/>
      <c r="AL42" s="203"/>
      <c r="AM42" s="203"/>
      <c r="AN42" s="203"/>
      <c r="AO42" s="203"/>
      <c r="AP42" s="203"/>
      <c r="AQ42" s="203"/>
      <c r="AR42" s="141"/>
      <c r="AS42" s="204"/>
      <c r="AT42" s="204"/>
      <c r="AU42" s="204"/>
    </row>
    <row r="43" spans="1:47" ht="25" x14ac:dyDescent="0.25">
      <c r="A43" s="223" t="s">
        <v>54</v>
      </c>
      <c r="B43" s="224">
        <v>4.8</v>
      </c>
      <c r="C43" s="198"/>
      <c r="D43" s="224">
        <v>95</v>
      </c>
      <c r="E43" s="217"/>
      <c r="F43" s="134"/>
      <c r="G43" s="237"/>
      <c r="H43" s="203"/>
      <c r="I43" s="134"/>
      <c r="J43" s="203"/>
      <c r="K43" s="134"/>
      <c r="L43" s="217" t="s">
        <v>170</v>
      </c>
      <c r="M43" s="224" t="s">
        <v>140</v>
      </c>
      <c r="N43" s="217"/>
      <c r="O43" s="224">
        <v>1.8</v>
      </c>
      <c r="P43" s="217"/>
      <c r="Q43" s="224">
        <v>2</v>
      </c>
      <c r="R43" s="217"/>
      <c r="S43" s="224">
        <v>1.2</v>
      </c>
      <c r="T43" s="217"/>
      <c r="U43" s="238" t="s">
        <v>175</v>
      </c>
      <c r="V43" s="239"/>
      <c r="W43" s="238" t="s">
        <v>175</v>
      </c>
      <c r="X43" s="239"/>
      <c r="Y43" s="203"/>
      <c r="Z43" s="134"/>
      <c r="AA43" s="203"/>
      <c r="AB43" s="134"/>
      <c r="AC43" s="134">
        <f>100-83</f>
        <v>17</v>
      </c>
      <c r="AD43" s="134"/>
      <c r="AE43" s="232"/>
      <c r="AF43" s="205" t="s">
        <v>139</v>
      </c>
      <c r="AG43" s="138"/>
      <c r="AH43" s="138"/>
      <c r="AI43" s="138"/>
      <c r="AJ43" s="230" t="s">
        <v>110</v>
      </c>
      <c r="AK43" s="235"/>
      <c r="AL43" s="203"/>
      <c r="AM43" s="203"/>
      <c r="AN43" s="203"/>
      <c r="AO43" s="203"/>
      <c r="AP43" s="203"/>
      <c r="AQ43" s="203"/>
      <c r="AR43" s="141"/>
      <c r="AS43" s="204"/>
      <c r="AT43" s="204"/>
      <c r="AU43" s="204"/>
    </row>
    <row r="44" spans="1:47" ht="25" x14ac:dyDescent="0.25">
      <c r="A44" s="223" t="s">
        <v>111</v>
      </c>
      <c r="B44" s="224">
        <v>76</v>
      </c>
      <c r="C44" s="198"/>
      <c r="D44" s="224">
        <v>24</v>
      </c>
      <c r="E44" s="217"/>
      <c r="F44" s="134"/>
      <c r="G44" s="237"/>
      <c r="H44" s="203"/>
      <c r="I44" s="134"/>
      <c r="J44" s="203"/>
      <c r="K44" s="134"/>
      <c r="L44" s="217" t="s">
        <v>171</v>
      </c>
      <c r="M44" s="224" t="s">
        <v>141</v>
      </c>
      <c r="N44" s="217"/>
      <c r="O44" s="224">
        <v>20</v>
      </c>
      <c r="P44" s="217"/>
      <c r="Q44" s="224">
        <v>18</v>
      </c>
      <c r="R44" s="217"/>
      <c r="S44" s="224">
        <v>13</v>
      </c>
      <c r="T44" s="217"/>
      <c r="U44" s="238" t="s">
        <v>175</v>
      </c>
      <c r="V44" s="239"/>
      <c r="W44" s="238" t="s">
        <v>175</v>
      </c>
      <c r="X44" s="239"/>
      <c r="Y44" s="203"/>
      <c r="Z44" s="134"/>
      <c r="AA44" s="203"/>
      <c r="AB44" s="134"/>
      <c r="AC44" s="134">
        <f>100-48</f>
        <v>52</v>
      </c>
      <c r="AD44" s="134"/>
      <c r="AE44" s="232"/>
      <c r="AF44" s="137"/>
      <c r="AG44" s="138"/>
      <c r="AH44" s="138"/>
      <c r="AI44" s="138"/>
      <c r="AJ44" s="230" t="s">
        <v>113</v>
      </c>
      <c r="AK44" s="235"/>
      <c r="AL44" s="203"/>
      <c r="AM44" s="203"/>
      <c r="AN44" s="203"/>
      <c r="AO44" s="203"/>
      <c r="AP44" s="203"/>
      <c r="AQ44" s="203"/>
      <c r="AR44" s="141"/>
      <c r="AS44" s="204"/>
      <c r="AT44" s="204"/>
      <c r="AU44" s="204"/>
    </row>
    <row r="45" spans="1:47" ht="25" x14ac:dyDescent="0.25">
      <c r="A45" s="223" t="s">
        <v>55</v>
      </c>
      <c r="B45" s="224">
        <v>19</v>
      </c>
      <c r="C45" s="198"/>
      <c r="D45" s="224">
        <v>81</v>
      </c>
      <c r="E45" s="217"/>
      <c r="F45" s="134"/>
      <c r="G45" s="237"/>
      <c r="H45" s="203"/>
      <c r="I45" s="134"/>
      <c r="J45" s="203"/>
      <c r="K45" s="134"/>
      <c r="L45" s="217" t="s">
        <v>170</v>
      </c>
      <c r="M45" s="224" t="s">
        <v>142</v>
      </c>
      <c r="N45" s="217"/>
      <c r="O45" s="224">
        <v>5.6</v>
      </c>
      <c r="P45" s="217"/>
      <c r="Q45" s="224">
        <v>6</v>
      </c>
      <c r="R45" s="217"/>
      <c r="S45" s="224">
        <v>8</v>
      </c>
      <c r="T45" s="217"/>
      <c r="U45" s="238" t="s">
        <v>175</v>
      </c>
      <c r="V45" s="239"/>
      <c r="W45" s="238" t="s">
        <v>175</v>
      </c>
      <c r="X45" s="239"/>
      <c r="Y45" s="203"/>
      <c r="Z45" s="134"/>
      <c r="AA45" s="203"/>
      <c r="AB45" s="134"/>
      <c r="AC45" s="134">
        <f>100-80</f>
        <v>20</v>
      </c>
      <c r="AD45" s="134"/>
      <c r="AE45" s="232"/>
      <c r="AF45" s="240"/>
      <c r="AG45" s="138"/>
      <c r="AH45" s="230" t="s">
        <v>114</v>
      </c>
      <c r="AI45" s="138"/>
      <c r="AJ45" s="234"/>
      <c r="AK45" s="235"/>
      <c r="AL45" s="203"/>
      <c r="AM45" s="203"/>
      <c r="AN45" s="203"/>
      <c r="AO45" s="203"/>
      <c r="AP45" s="203"/>
      <c r="AQ45" s="203"/>
      <c r="AR45" s="141"/>
      <c r="AS45" s="204"/>
      <c r="AT45" s="204"/>
      <c r="AU45" s="204"/>
    </row>
    <row r="46" spans="1:47" ht="12.5" x14ac:dyDescent="0.25">
      <c r="A46" s="223" t="s">
        <v>115</v>
      </c>
      <c r="B46" s="224">
        <v>11</v>
      </c>
      <c r="C46" s="198"/>
      <c r="D46" s="224">
        <v>89</v>
      </c>
      <c r="E46" s="217"/>
      <c r="F46" s="134"/>
      <c r="G46" s="237"/>
      <c r="H46" s="203"/>
      <c r="I46" s="134"/>
      <c r="J46" s="203"/>
      <c r="K46" s="134"/>
      <c r="L46" s="217" t="s">
        <v>170</v>
      </c>
      <c r="M46" s="224">
        <v>87</v>
      </c>
      <c r="N46" s="217"/>
      <c r="O46" s="224">
        <v>9</v>
      </c>
      <c r="P46" s="217"/>
      <c r="Q46" s="224">
        <v>2</v>
      </c>
      <c r="R46" s="217"/>
      <c r="S46" s="224">
        <v>2</v>
      </c>
      <c r="T46" s="217"/>
      <c r="U46" s="224">
        <v>2</v>
      </c>
      <c r="V46" s="217"/>
      <c r="W46" s="238" t="s">
        <v>175</v>
      </c>
      <c r="X46" s="239"/>
      <c r="Y46" s="203"/>
      <c r="Z46" s="134"/>
      <c r="AA46" s="203"/>
      <c r="AB46" s="134"/>
      <c r="AC46" s="134">
        <f>100-M46</f>
        <v>13</v>
      </c>
      <c r="AD46" s="134"/>
      <c r="AE46" s="232"/>
      <c r="AF46" s="137"/>
      <c r="AG46" s="138"/>
      <c r="AH46" s="230" t="s">
        <v>116</v>
      </c>
      <c r="AI46" s="138"/>
      <c r="AJ46" s="234"/>
      <c r="AK46" s="235"/>
      <c r="AL46" s="203"/>
      <c r="AM46" s="203"/>
      <c r="AN46" s="203"/>
      <c r="AO46" s="203"/>
      <c r="AP46" s="203"/>
      <c r="AQ46" s="203"/>
      <c r="AR46" s="141"/>
      <c r="AS46" s="204"/>
      <c r="AT46" s="204"/>
      <c r="AU46" s="204"/>
    </row>
    <row r="47" spans="1:47" ht="12.5" x14ac:dyDescent="0.25">
      <c r="A47" s="141"/>
      <c r="B47" s="203"/>
      <c r="C47" s="237"/>
      <c r="D47" s="203"/>
      <c r="E47" s="134"/>
      <c r="F47" s="134"/>
      <c r="G47" s="237"/>
      <c r="H47" s="203"/>
      <c r="I47" s="134"/>
      <c r="J47" s="203"/>
      <c r="K47" s="134"/>
      <c r="L47" s="134"/>
      <c r="M47" s="203"/>
      <c r="N47" s="134"/>
      <c r="O47" s="203"/>
      <c r="P47" s="134"/>
      <c r="Q47" s="203"/>
      <c r="R47" s="134"/>
      <c r="S47" s="203"/>
      <c r="T47" s="134"/>
      <c r="U47" s="203"/>
      <c r="V47" s="134"/>
      <c r="W47" s="203"/>
      <c r="X47" s="134"/>
      <c r="Y47" s="203"/>
      <c r="Z47" s="134"/>
      <c r="AA47" s="203"/>
      <c r="AB47" s="134"/>
      <c r="AC47" s="134"/>
      <c r="AD47" s="134"/>
      <c r="AE47" s="232"/>
      <c r="AF47" s="137"/>
      <c r="AG47" s="138"/>
      <c r="AH47" s="138"/>
      <c r="AI47" s="138"/>
      <c r="AJ47" s="234"/>
      <c r="AK47" s="235"/>
      <c r="AL47" s="203"/>
      <c r="AM47" s="203"/>
      <c r="AN47" s="203"/>
      <c r="AO47" s="203"/>
      <c r="AP47" s="203"/>
      <c r="AQ47" s="203"/>
      <c r="AR47" s="141"/>
      <c r="AS47" s="204"/>
      <c r="AT47" s="204"/>
      <c r="AU47" s="204"/>
    </row>
    <row r="48" spans="1:47" ht="13" x14ac:dyDescent="0.25">
      <c r="A48" s="154"/>
      <c r="B48" s="203"/>
      <c r="C48" s="237"/>
      <c r="D48" s="203"/>
      <c r="E48" s="134"/>
      <c r="F48" s="134"/>
      <c r="G48" s="237"/>
      <c r="H48" s="203"/>
      <c r="I48" s="134"/>
      <c r="J48" s="203"/>
      <c r="K48" s="134"/>
      <c r="L48" s="134"/>
      <c r="M48" s="203"/>
      <c r="N48" s="134"/>
      <c r="O48" s="203"/>
      <c r="P48" s="134"/>
      <c r="Q48" s="203"/>
      <c r="R48" s="134"/>
      <c r="S48" s="203"/>
      <c r="T48" s="134"/>
      <c r="U48" s="203"/>
      <c r="V48" s="134"/>
      <c r="W48" s="203"/>
      <c r="X48" s="134"/>
      <c r="Y48" s="203"/>
      <c r="Z48" s="134"/>
      <c r="AA48" s="203"/>
      <c r="AB48" s="134"/>
      <c r="AC48" s="134"/>
      <c r="AD48" s="134"/>
      <c r="AE48" s="232"/>
      <c r="AF48" s="137"/>
      <c r="AG48" s="138"/>
      <c r="AH48" s="138"/>
      <c r="AI48" s="138"/>
      <c r="AJ48" s="234"/>
      <c r="AK48" s="235"/>
      <c r="AL48" s="203"/>
      <c r="AM48" s="203"/>
      <c r="AN48" s="203"/>
      <c r="AO48" s="203"/>
      <c r="AP48" s="203"/>
      <c r="AQ48" s="203"/>
      <c r="AR48" s="141"/>
      <c r="AS48" s="204"/>
      <c r="AT48" s="204"/>
      <c r="AU48" s="204"/>
    </row>
    <row r="49" spans="1:47" ht="12.5" x14ac:dyDescent="0.25">
      <c r="A49" s="141"/>
      <c r="B49" s="141"/>
      <c r="C49" s="241"/>
      <c r="D49" s="141"/>
      <c r="E49" s="240"/>
      <c r="F49" s="240"/>
      <c r="G49" s="240"/>
      <c r="H49" s="141"/>
      <c r="I49" s="240"/>
      <c r="J49" s="141"/>
      <c r="K49" s="240"/>
      <c r="L49" s="240"/>
      <c r="M49" s="141"/>
      <c r="N49" s="240"/>
      <c r="O49" s="141"/>
      <c r="P49" s="240"/>
      <c r="Q49" s="141"/>
      <c r="R49" s="240"/>
      <c r="S49" s="141"/>
      <c r="T49" s="240"/>
      <c r="U49" s="141"/>
      <c r="V49" s="240"/>
      <c r="W49" s="141"/>
      <c r="X49" s="240"/>
      <c r="Y49" s="141"/>
      <c r="Z49" s="240"/>
      <c r="AA49" s="141"/>
      <c r="AB49" s="240"/>
      <c r="AC49" s="240"/>
      <c r="AD49" s="240"/>
      <c r="AE49" s="240"/>
      <c r="AF49" s="240"/>
      <c r="AG49" s="184"/>
      <c r="AH49" s="184"/>
      <c r="AI49" s="184"/>
      <c r="AJ49" s="184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</row>
    <row r="50" spans="1:47" ht="12.5" x14ac:dyDescent="0.25">
      <c r="A50" s="141"/>
      <c r="B50" s="141"/>
      <c r="C50" s="241"/>
      <c r="D50" s="141"/>
      <c r="E50" s="240"/>
      <c r="F50" s="240"/>
      <c r="G50" s="240"/>
      <c r="H50" s="141"/>
      <c r="I50" s="240"/>
      <c r="J50" s="141"/>
      <c r="K50" s="240"/>
      <c r="L50" s="240"/>
      <c r="M50" s="141"/>
      <c r="N50" s="240"/>
      <c r="O50" s="141"/>
      <c r="P50" s="240"/>
      <c r="Q50" s="141"/>
      <c r="R50" s="240"/>
      <c r="S50" s="141"/>
      <c r="T50" s="240"/>
      <c r="U50" s="141"/>
      <c r="V50" s="240"/>
      <c r="W50" s="141"/>
      <c r="X50" s="240"/>
      <c r="Y50" s="141"/>
      <c r="Z50" s="240"/>
      <c r="AA50" s="141"/>
      <c r="AB50" s="240"/>
      <c r="AC50" s="240"/>
      <c r="AD50" s="240"/>
      <c r="AE50" s="240"/>
      <c r="AF50" s="240"/>
      <c r="AG50" s="184"/>
      <c r="AH50" s="184"/>
      <c r="AI50" s="184"/>
      <c r="AJ50" s="184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</row>
    <row r="51" spans="1:47" ht="12.5" x14ac:dyDescent="0.25">
      <c r="A51" s="141"/>
      <c r="B51" s="141"/>
      <c r="C51" s="241"/>
      <c r="D51" s="141"/>
      <c r="E51" s="240"/>
      <c r="F51" s="240"/>
      <c r="G51" s="240"/>
      <c r="H51" s="141"/>
      <c r="I51" s="240"/>
      <c r="J51" s="141"/>
      <c r="K51" s="240"/>
      <c r="L51" s="240"/>
      <c r="M51" s="141"/>
      <c r="N51" s="240"/>
      <c r="O51" s="141"/>
      <c r="P51" s="240"/>
      <c r="Q51" s="141"/>
      <c r="R51" s="240"/>
      <c r="S51" s="141"/>
      <c r="T51" s="240"/>
      <c r="U51" s="141"/>
      <c r="V51" s="240"/>
      <c r="W51" s="141"/>
      <c r="X51" s="240"/>
      <c r="Y51" s="141"/>
      <c r="Z51" s="240"/>
      <c r="AA51" s="141"/>
      <c r="AB51" s="240"/>
      <c r="AC51" s="240"/>
      <c r="AD51" s="240"/>
      <c r="AE51" s="240"/>
      <c r="AF51" s="240"/>
      <c r="AG51" s="184"/>
      <c r="AH51" s="184"/>
      <c r="AI51" s="184"/>
      <c r="AJ51" s="184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</row>
    <row r="52" spans="1:47" ht="12.5" x14ac:dyDescent="0.25">
      <c r="A52" s="242"/>
      <c r="B52" s="203"/>
      <c r="C52" s="237"/>
      <c r="D52" s="203"/>
      <c r="E52" s="134"/>
      <c r="F52" s="134"/>
      <c r="G52" s="237"/>
      <c r="H52" s="203"/>
      <c r="I52" s="134"/>
      <c r="J52" s="203"/>
      <c r="K52" s="134"/>
      <c r="L52" s="134"/>
      <c r="M52" s="203"/>
      <c r="N52" s="134"/>
      <c r="O52" s="203"/>
      <c r="P52" s="134"/>
      <c r="Q52" s="203"/>
      <c r="R52" s="134"/>
      <c r="S52" s="203"/>
      <c r="T52" s="134"/>
      <c r="U52" s="203"/>
      <c r="V52" s="134"/>
      <c r="W52" s="203"/>
      <c r="X52" s="134"/>
      <c r="Y52" s="203"/>
      <c r="Z52" s="134"/>
      <c r="AA52" s="203"/>
      <c r="AB52" s="134"/>
      <c r="AC52" s="134"/>
      <c r="AD52" s="134"/>
      <c r="AE52" s="232"/>
      <c r="AF52" s="137"/>
      <c r="AG52" s="234"/>
      <c r="AH52" s="234"/>
      <c r="AI52" s="138"/>
      <c r="AJ52" s="234"/>
      <c r="AK52" s="235"/>
      <c r="AL52" s="203"/>
      <c r="AM52" s="203"/>
      <c r="AN52" s="203"/>
      <c r="AO52" s="203"/>
      <c r="AP52" s="203"/>
      <c r="AQ52" s="203"/>
      <c r="AR52" s="141"/>
      <c r="AS52" s="204"/>
      <c r="AT52" s="204"/>
      <c r="AU52" s="204"/>
    </row>
    <row r="53" spans="1:47" ht="13" x14ac:dyDescent="0.25">
      <c r="A53" s="147" t="s">
        <v>175</v>
      </c>
      <c r="B53" s="134"/>
      <c r="C53" s="237"/>
      <c r="D53" s="134"/>
      <c r="E53" s="134"/>
      <c r="F53" s="134"/>
      <c r="G53" s="237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232"/>
      <c r="AF53" s="137"/>
      <c r="AG53" s="234"/>
      <c r="AH53" s="234"/>
      <c r="AI53" s="138"/>
      <c r="AJ53" s="234"/>
      <c r="AK53" s="232"/>
      <c r="AL53" s="134"/>
      <c r="AM53" s="134"/>
      <c r="AN53" s="134"/>
      <c r="AO53" s="134"/>
      <c r="AP53" s="134"/>
      <c r="AQ53" s="134"/>
      <c r="AR53" s="240"/>
      <c r="AS53" s="237"/>
      <c r="AT53" s="237"/>
      <c r="AU53" s="237"/>
    </row>
    <row r="54" spans="1:47" ht="12.5" x14ac:dyDescent="0.25">
      <c r="A54" s="243" t="s">
        <v>176</v>
      </c>
      <c r="B54" s="134"/>
      <c r="C54" s="237"/>
      <c r="D54" s="134"/>
      <c r="E54" s="134"/>
      <c r="F54" s="134"/>
      <c r="G54" s="237"/>
      <c r="H54" s="134"/>
      <c r="I54" s="134"/>
      <c r="J54" s="134"/>
      <c r="K54" s="134">
        <f t="shared" ref="K54:K106" si="9">SUM(F54:H54)</f>
        <v>0</v>
      </c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>
        <f t="shared" ref="AB54:AB106" si="10">SUM(M54:W54)</f>
        <v>0</v>
      </c>
      <c r="AC54" s="134"/>
      <c r="AD54" s="134"/>
      <c r="AE54" s="232">
        <f>SUM(AE7:AE33)</f>
        <v>927108</v>
      </c>
      <c r="AF54" s="137"/>
      <c r="AG54" s="138"/>
      <c r="AH54" s="138"/>
      <c r="AI54" s="138"/>
      <c r="AJ54" s="234"/>
      <c r="AK54" s="232"/>
      <c r="AL54" s="134"/>
      <c r="AM54" s="134"/>
      <c r="AN54" s="134"/>
      <c r="AO54" s="134"/>
      <c r="AP54" s="134"/>
      <c r="AQ54" s="134"/>
      <c r="AR54" s="240"/>
      <c r="AS54" s="237"/>
      <c r="AT54" s="237"/>
      <c r="AU54" s="237"/>
    </row>
    <row r="55" spans="1:47" ht="12.5" x14ac:dyDescent="0.25">
      <c r="A55" s="243" t="s">
        <v>177</v>
      </c>
      <c r="B55" s="134"/>
      <c r="C55" s="237"/>
      <c r="D55" s="134"/>
      <c r="E55" s="134"/>
      <c r="F55" s="134"/>
      <c r="G55" s="237"/>
      <c r="H55" s="134"/>
      <c r="I55" s="134"/>
      <c r="J55" s="134"/>
      <c r="K55" s="134">
        <f t="shared" si="9"/>
        <v>0</v>
      </c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>
        <f t="shared" si="10"/>
        <v>0</v>
      </c>
      <c r="AC55" s="134"/>
      <c r="AD55" s="134"/>
      <c r="AE55" s="232"/>
      <c r="AF55" s="137"/>
      <c r="AG55" s="138"/>
      <c r="AH55" s="138"/>
      <c r="AI55" s="138"/>
      <c r="AJ55" s="234"/>
      <c r="AK55" s="232"/>
      <c r="AL55" s="134"/>
      <c r="AM55" s="134"/>
      <c r="AN55" s="134"/>
      <c r="AO55" s="134"/>
      <c r="AP55" s="134"/>
      <c r="AQ55" s="134"/>
      <c r="AR55" s="240"/>
      <c r="AS55" s="237"/>
      <c r="AT55" s="237"/>
      <c r="AU55" s="237"/>
    </row>
    <row r="56" spans="1:47" ht="12.5" x14ac:dyDescent="0.25">
      <c r="A56" s="243" t="s">
        <v>178</v>
      </c>
      <c r="B56" s="134"/>
      <c r="C56" s="237"/>
      <c r="D56" s="134"/>
      <c r="E56" s="134"/>
      <c r="F56" s="134"/>
      <c r="G56" s="237"/>
      <c r="H56" s="134"/>
      <c r="I56" s="134"/>
      <c r="J56" s="134"/>
      <c r="K56" s="134">
        <f t="shared" si="9"/>
        <v>0</v>
      </c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>
        <f t="shared" si="10"/>
        <v>0</v>
      </c>
      <c r="AC56" s="134"/>
      <c r="AD56" s="134"/>
      <c r="AE56" s="232"/>
      <c r="AF56" s="137"/>
      <c r="AG56" s="138"/>
      <c r="AH56" s="138"/>
      <c r="AI56" s="138"/>
      <c r="AJ56" s="234"/>
      <c r="AK56" s="232"/>
      <c r="AL56" s="134"/>
      <c r="AM56" s="134"/>
      <c r="AN56" s="134"/>
      <c r="AO56" s="134"/>
      <c r="AP56" s="134"/>
      <c r="AQ56" s="134"/>
      <c r="AR56" s="240"/>
      <c r="AS56" s="237"/>
      <c r="AT56" s="237"/>
      <c r="AU56" s="237"/>
    </row>
    <row r="57" spans="1:47" ht="12.5" x14ac:dyDescent="0.25">
      <c r="A57" s="244" t="s">
        <v>179</v>
      </c>
      <c r="B57" s="134"/>
      <c r="C57" s="237"/>
      <c r="D57" s="134"/>
      <c r="E57" s="134"/>
      <c r="F57" s="134"/>
      <c r="G57" s="237"/>
      <c r="H57" s="134"/>
      <c r="I57" s="134"/>
      <c r="J57" s="134"/>
      <c r="K57" s="134">
        <f t="shared" si="9"/>
        <v>0</v>
      </c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>
        <f t="shared" si="10"/>
        <v>0</v>
      </c>
      <c r="AC57" s="134"/>
      <c r="AD57" s="134"/>
      <c r="AE57" s="232"/>
      <c r="AF57" s="137"/>
      <c r="AG57" s="138"/>
      <c r="AH57" s="138"/>
      <c r="AI57" s="138"/>
      <c r="AJ57" s="234"/>
      <c r="AK57" s="232"/>
      <c r="AL57" s="134"/>
      <c r="AM57" s="134"/>
      <c r="AN57" s="134"/>
      <c r="AO57" s="134"/>
      <c r="AP57" s="134"/>
      <c r="AQ57" s="134"/>
      <c r="AR57" s="240"/>
      <c r="AS57" s="237"/>
      <c r="AT57" s="237"/>
      <c r="AU57" s="237"/>
    </row>
    <row r="58" spans="1:47" ht="12.5" x14ac:dyDescent="0.25">
      <c r="A58" s="243" t="s">
        <v>180</v>
      </c>
      <c r="B58" s="134"/>
      <c r="C58" s="237"/>
      <c r="D58" s="134"/>
      <c r="E58" s="134"/>
      <c r="F58" s="134"/>
      <c r="G58" s="237"/>
      <c r="H58" s="134"/>
      <c r="I58" s="134"/>
      <c r="J58" s="134"/>
      <c r="K58" s="134">
        <f t="shared" si="9"/>
        <v>0</v>
      </c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>
        <f t="shared" si="10"/>
        <v>0</v>
      </c>
      <c r="AC58" s="134"/>
      <c r="AD58" s="134"/>
      <c r="AE58" s="232"/>
      <c r="AF58" s="137"/>
      <c r="AG58" s="138"/>
      <c r="AH58" s="138"/>
      <c r="AI58" s="138"/>
      <c r="AJ58" s="234"/>
      <c r="AK58" s="232"/>
      <c r="AL58" s="134"/>
      <c r="AM58" s="134"/>
      <c r="AN58" s="134"/>
      <c r="AO58" s="134"/>
      <c r="AP58" s="134"/>
      <c r="AQ58" s="134"/>
      <c r="AR58" s="240"/>
      <c r="AS58" s="237"/>
      <c r="AT58" s="237"/>
      <c r="AU58" s="237"/>
    </row>
    <row r="59" spans="1:47" ht="12.5" x14ac:dyDescent="0.25">
      <c r="A59" s="243" t="s">
        <v>181</v>
      </c>
      <c r="B59" s="134"/>
      <c r="C59" s="237"/>
      <c r="D59" s="134"/>
      <c r="E59" s="134"/>
      <c r="F59" s="134"/>
      <c r="G59" s="237"/>
      <c r="H59" s="134"/>
      <c r="I59" s="134"/>
      <c r="J59" s="134"/>
      <c r="K59" s="134">
        <f t="shared" si="9"/>
        <v>0</v>
      </c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>
        <f t="shared" si="10"/>
        <v>0</v>
      </c>
      <c r="AC59" s="134"/>
      <c r="AD59" s="134"/>
      <c r="AE59" s="232"/>
      <c r="AF59" s="137"/>
      <c r="AG59" s="138"/>
      <c r="AH59" s="138"/>
      <c r="AI59" s="138"/>
      <c r="AJ59" s="234"/>
      <c r="AK59" s="232"/>
      <c r="AL59" s="134"/>
      <c r="AM59" s="134"/>
      <c r="AN59" s="134"/>
      <c r="AO59" s="134"/>
      <c r="AP59" s="134"/>
      <c r="AQ59" s="134"/>
      <c r="AR59" s="240"/>
      <c r="AS59" s="237"/>
      <c r="AT59" s="237"/>
      <c r="AU59" s="237"/>
    </row>
    <row r="60" spans="1:47" ht="12.5" x14ac:dyDescent="0.25">
      <c r="A60" s="243" t="s">
        <v>182</v>
      </c>
      <c r="B60" s="134"/>
      <c r="C60" s="237"/>
      <c r="D60" s="134"/>
      <c r="E60" s="134"/>
      <c r="F60" s="134"/>
      <c r="G60" s="237"/>
      <c r="H60" s="134"/>
      <c r="I60" s="134"/>
      <c r="J60" s="134"/>
      <c r="K60" s="134">
        <f t="shared" si="9"/>
        <v>0</v>
      </c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>
        <f t="shared" si="10"/>
        <v>0</v>
      </c>
      <c r="AC60" s="134"/>
      <c r="AD60" s="134"/>
      <c r="AE60" s="232"/>
      <c r="AF60" s="137"/>
      <c r="AG60" s="138"/>
      <c r="AH60" s="138"/>
      <c r="AI60" s="138"/>
      <c r="AJ60" s="234"/>
      <c r="AK60" s="232"/>
      <c r="AL60" s="134"/>
      <c r="AM60" s="134"/>
      <c r="AN60" s="134"/>
      <c r="AO60" s="134"/>
      <c r="AP60" s="134"/>
      <c r="AQ60" s="134"/>
      <c r="AR60" s="240"/>
      <c r="AS60" s="237"/>
      <c r="AT60" s="237"/>
      <c r="AU60" s="237"/>
    </row>
    <row r="61" spans="1:47" ht="12.5" x14ac:dyDescent="0.25">
      <c r="A61" s="243" t="s">
        <v>183</v>
      </c>
      <c r="B61" s="134"/>
      <c r="C61" s="237"/>
      <c r="D61" s="134"/>
      <c r="E61" s="134"/>
      <c r="F61" s="134"/>
      <c r="G61" s="237"/>
      <c r="H61" s="134"/>
      <c r="I61" s="134"/>
      <c r="J61" s="134"/>
      <c r="K61" s="134">
        <f t="shared" si="9"/>
        <v>0</v>
      </c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>
        <f t="shared" si="10"/>
        <v>0</v>
      </c>
      <c r="AC61" s="134"/>
      <c r="AD61" s="134"/>
      <c r="AE61" s="232"/>
      <c r="AF61" s="137"/>
      <c r="AG61" s="138"/>
      <c r="AH61" s="138"/>
      <c r="AI61" s="138"/>
      <c r="AJ61" s="234"/>
      <c r="AK61" s="232"/>
      <c r="AL61" s="134"/>
      <c r="AM61" s="134"/>
      <c r="AN61" s="134"/>
      <c r="AO61" s="134"/>
      <c r="AP61" s="134"/>
      <c r="AQ61" s="134"/>
      <c r="AR61" s="240"/>
      <c r="AS61" s="237"/>
      <c r="AT61" s="237"/>
      <c r="AU61" s="237"/>
    </row>
    <row r="62" spans="1:47" ht="12.5" x14ac:dyDescent="0.25">
      <c r="A62" s="243" t="s">
        <v>184</v>
      </c>
      <c r="B62" s="134"/>
      <c r="C62" s="237"/>
      <c r="D62" s="134"/>
      <c r="E62" s="134"/>
      <c r="F62" s="134"/>
      <c r="G62" s="237"/>
      <c r="H62" s="134"/>
      <c r="I62" s="134"/>
      <c r="J62" s="134"/>
      <c r="K62" s="134">
        <f t="shared" si="9"/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>
        <f t="shared" si="10"/>
        <v>0</v>
      </c>
      <c r="AC62" s="134"/>
      <c r="AD62" s="134"/>
      <c r="AE62" s="232"/>
      <c r="AF62" s="137"/>
      <c r="AG62" s="138"/>
      <c r="AH62" s="138"/>
      <c r="AI62" s="138"/>
      <c r="AJ62" s="234"/>
      <c r="AK62" s="232"/>
      <c r="AL62" s="134"/>
      <c r="AM62" s="134"/>
      <c r="AN62" s="134"/>
      <c r="AO62" s="134"/>
      <c r="AP62" s="134"/>
      <c r="AQ62" s="134"/>
      <c r="AR62" s="240"/>
      <c r="AS62" s="237"/>
      <c r="AT62" s="237"/>
      <c r="AU62" s="237"/>
    </row>
    <row r="63" spans="1:47" ht="12.5" x14ac:dyDescent="0.25">
      <c r="A63" s="243" t="s">
        <v>185</v>
      </c>
      <c r="B63" s="134"/>
      <c r="C63" s="237"/>
      <c r="D63" s="134"/>
      <c r="E63" s="134"/>
      <c r="F63" s="134"/>
      <c r="G63" s="237"/>
      <c r="H63" s="134"/>
      <c r="I63" s="134"/>
      <c r="J63" s="134"/>
      <c r="K63" s="134">
        <f t="shared" si="9"/>
        <v>0</v>
      </c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>
        <f t="shared" si="10"/>
        <v>0</v>
      </c>
      <c r="AC63" s="134"/>
      <c r="AD63" s="134"/>
      <c r="AE63" s="232"/>
      <c r="AF63" s="137"/>
      <c r="AG63" s="138"/>
      <c r="AH63" s="138"/>
      <c r="AI63" s="138"/>
      <c r="AJ63" s="234"/>
      <c r="AK63" s="232"/>
      <c r="AL63" s="134"/>
      <c r="AM63" s="134"/>
      <c r="AN63" s="134"/>
      <c r="AO63" s="134"/>
      <c r="AP63" s="134"/>
      <c r="AQ63" s="134"/>
      <c r="AR63" s="240"/>
      <c r="AS63" s="237"/>
      <c r="AT63" s="237"/>
      <c r="AU63" s="237"/>
    </row>
    <row r="64" spans="1:47" ht="12.5" x14ac:dyDescent="0.25">
      <c r="A64" s="243" t="s">
        <v>186</v>
      </c>
      <c r="B64" s="134"/>
      <c r="C64" s="237"/>
      <c r="D64" s="134"/>
      <c r="E64" s="134"/>
      <c r="F64" s="134"/>
      <c r="G64" s="237"/>
      <c r="H64" s="134"/>
      <c r="I64" s="134"/>
      <c r="J64" s="134"/>
      <c r="K64" s="134">
        <f t="shared" si="9"/>
        <v>0</v>
      </c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>
        <f t="shared" si="10"/>
        <v>0</v>
      </c>
      <c r="AC64" s="134"/>
      <c r="AD64" s="134"/>
      <c r="AE64" s="232"/>
      <c r="AF64" s="137"/>
      <c r="AG64" s="138"/>
      <c r="AH64" s="138"/>
      <c r="AI64" s="138"/>
      <c r="AJ64" s="234"/>
      <c r="AK64" s="232"/>
      <c r="AL64" s="134"/>
      <c r="AM64" s="134"/>
      <c r="AN64" s="134"/>
      <c r="AO64" s="134"/>
      <c r="AP64" s="134"/>
      <c r="AQ64" s="134"/>
      <c r="AR64" s="240"/>
      <c r="AS64" s="237"/>
      <c r="AT64" s="237"/>
      <c r="AU64" s="237"/>
    </row>
    <row r="65" spans="1:47" ht="12.5" x14ac:dyDescent="0.25">
      <c r="A65" s="243" t="s">
        <v>187</v>
      </c>
      <c r="B65" s="134"/>
      <c r="C65" s="237"/>
      <c r="D65" s="134"/>
      <c r="E65" s="134"/>
      <c r="F65" s="134"/>
      <c r="G65" s="237"/>
      <c r="H65" s="134"/>
      <c r="I65" s="134"/>
      <c r="J65" s="134"/>
      <c r="K65" s="134">
        <f t="shared" si="9"/>
        <v>0</v>
      </c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>
        <f t="shared" si="10"/>
        <v>0</v>
      </c>
      <c r="AC65" s="134"/>
      <c r="AD65" s="134"/>
      <c r="AE65" s="232"/>
      <c r="AF65" s="137"/>
      <c r="AG65" s="138"/>
      <c r="AH65" s="138"/>
      <c r="AI65" s="138"/>
      <c r="AJ65" s="234"/>
      <c r="AK65" s="232"/>
      <c r="AL65" s="134"/>
      <c r="AM65" s="134"/>
      <c r="AN65" s="134"/>
      <c r="AO65" s="134"/>
      <c r="AP65" s="134"/>
      <c r="AQ65" s="134"/>
      <c r="AR65" s="240"/>
      <c r="AS65" s="237"/>
      <c r="AT65" s="237"/>
      <c r="AU65" s="237"/>
    </row>
    <row r="66" spans="1:47" ht="12.5" x14ac:dyDescent="0.25">
      <c r="A66" s="244" t="s">
        <v>188</v>
      </c>
      <c r="B66" s="134"/>
      <c r="C66" s="237"/>
      <c r="D66" s="134"/>
      <c r="E66" s="134"/>
      <c r="F66" s="134"/>
      <c r="G66" s="237"/>
      <c r="H66" s="134"/>
      <c r="I66" s="134"/>
      <c r="J66" s="134"/>
      <c r="K66" s="134">
        <f t="shared" si="9"/>
        <v>0</v>
      </c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>
        <f t="shared" si="10"/>
        <v>0</v>
      </c>
      <c r="AC66" s="134"/>
      <c r="AD66" s="134"/>
      <c r="AE66" s="232"/>
      <c r="AF66" s="137"/>
      <c r="AG66" s="138"/>
      <c r="AH66" s="138"/>
      <c r="AI66" s="138"/>
      <c r="AJ66" s="234"/>
      <c r="AK66" s="232"/>
      <c r="AL66" s="134"/>
      <c r="AM66" s="134"/>
      <c r="AN66" s="134"/>
      <c r="AO66" s="134"/>
      <c r="AP66" s="134"/>
      <c r="AQ66" s="134"/>
      <c r="AR66" s="240"/>
      <c r="AS66" s="237"/>
      <c r="AT66" s="237"/>
      <c r="AU66" s="237"/>
    </row>
    <row r="67" spans="1:47" ht="12.5" x14ac:dyDescent="0.25">
      <c r="A67" s="244" t="s">
        <v>189</v>
      </c>
      <c r="B67" s="132"/>
      <c r="C67" s="133"/>
      <c r="D67" s="132"/>
      <c r="E67" s="132"/>
      <c r="F67" s="132"/>
      <c r="G67" s="133"/>
      <c r="H67" s="132"/>
      <c r="I67" s="132"/>
      <c r="J67" s="132"/>
      <c r="K67" s="134">
        <f t="shared" si="9"/>
        <v>0</v>
      </c>
      <c r="L67" s="134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4">
        <f t="shared" si="10"/>
        <v>0</v>
      </c>
      <c r="AC67" s="134"/>
      <c r="AD67" s="134"/>
      <c r="AE67" s="182"/>
      <c r="AF67" s="137"/>
      <c r="AG67" s="138"/>
      <c r="AH67" s="138"/>
      <c r="AI67" s="139"/>
      <c r="AJ67" s="140"/>
      <c r="AK67" s="182"/>
      <c r="AL67" s="132"/>
      <c r="AM67" s="132"/>
      <c r="AN67" s="132"/>
      <c r="AO67" s="132"/>
      <c r="AP67" s="132"/>
      <c r="AQ67" s="132"/>
      <c r="AR67" s="240"/>
      <c r="AS67" s="133"/>
      <c r="AT67" s="133"/>
      <c r="AU67" s="133"/>
    </row>
    <row r="68" spans="1:47" ht="12.5" x14ac:dyDescent="0.25">
      <c r="A68" s="243" t="s">
        <v>190</v>
      </c>
      <c r="B68" s="134"/>
      <c r="C68" s="237"/>
      <c r="D68" s="134"/>
      <c r="E68" s="134"/>
      <c r="F68" s="134"/>
      <c r="G68" s="237"/>
      <c r="H68" s="134"/>
      <c r="I68" s="134"/>
      <c r="J68" s="134"/>
      <c r="K68" s="134">
        <f t="shared" si="9"/>
        <v>0</v>
      </c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215">
        <f t="shared" si="10"/>
        <v>0</v>
      </c>
      <c r="AC68" s="215"/>
      <c r="AD68" s="134"/>
      <c r="AE68" s="232"/>
      <c r="AF68" s="137"/>
      <c r="AG68" s="138"/>
      <c r="AH68" s="138"/>
      <c r="AI68" s="138"/>
      <c r="AJ68" s="234"/>
      <c r="AK68" s="232"/>
      <c r="AL68" s="134"/>
      <c r="AM68" s="134"/>
      <c r="AN68" s="134"/>
      <c r="AO68" s="134"/>
      <c r="AP68" s="134"/>
      <c r="AQ68" s="134"/>
      <c r="AR68" s="240"/>
      <c r="AS68" s="237"/>
      <c r="AT68" s="237"/>
      <c r="AU68" s="237"/>
    </row>
    <row r="69" spans="1:47" ht="25" x14ac:dyDescent="0.25">
      <c r="A69" s="243" t="s">
        <v>191</v>
      </c>
      <c r="B69" s="134"/>
      <c r="C69" s="237"/>
      <c r="D69" s="134"/>
      <c r="E69" s="134"/>
      <c r="F69" s="134"/>
      <c r="G69" s="237"/>
      <c r="H69" s="134"/>
      <c r="I69" s="134"/>
      <c r="J69" s="134"/>
      <c r="K69" s="134">
        <f t="shared" si="9"/>
        <v>0</v>
      </c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215">
        <f t="shared" si="10"/>
        <v>0</v>
      </c>
      <c r="AC69" s="215"/>
      <c r="AD69" s="134"/>
      <c r="AE69" s="232"/>
      <c r="AF69" s="137"/>
      <c r="AG69" s="138"/>
      <c r="AH69" s="138"/>
      <c r="AI69" s="138"/>
      <c r="AJ69" s="234"/>
      <c r="AK69" s="232"/>
      <c r="AL69" s="134"/>
      <c r="AM69" s="134"/>
      <c r="AN69" s="134"/>
      <c r="AO69" s="134"/>
      <c r="AP69" s="134"/>
      <c r="AQ69" s="134"/>
      <c r="AR69" s="240"/>
      <c r="AS69" s="237"/>
      <c r="AT69" s="237"/>
      <c r="AU69" s="237"/>
    </row>
    <row r="70" spans="1:47" ht="12.5" x14ac:dyDescent="0.25">
      <c r="A70" s="243" t="s">
        <v>192</v>
      </c>
      <c r="B70" s="134"/>
      <c r="C70" s="237"/>
      <c r="D70" s="134"/>
      <c r="E70" s="134"/>
      <c r="F70" s="134"/>
      <c r="G70" s="237"/>
      <c r="H70" s="134"/>
      <c r="I70" s="134"/>
      <c r="J70" s="134"/>
      <c r="K70" s="134">
        <f t="shared" si="9"/>
        <v>0</v>
      </c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>
        <f t="shared" si="10"/>
        <v>0</v>
      </c>
      <c r="AC70" s="134"/>
      <c r="AD70" s="134"/>
      <c r="AE70" s="232"/>
      <c r="AF70" s="137"/>
      <c r="AG70" s="138"/>
      <c r="AH70" s="138"/>
      <c r="AI70" s="138"/>
      <c r="AJ70" s="234"/>
      <c r="AK70" s="232"/>
      <c r="AL70" s="134"/>
      <c r="AM70" s="134"/>
      <c r="AN70" s="134"/>
      <c r="AO70" s="134"/>
      <c r="AP70" s="134"/>
      <c r="AQ70" s="134"/>
      <c r="AR70" s="240"/>
      <c r="AS70" s="237"/>
      <c r="AT70" s="237"/>
      <c r="AU70" s="237"/>
    </row>
    <row r="71" spans="1:47" ht="12.5" x14ac:dyDescent="0.25">
      <c r="A71" s="243" t="s">
        <v>193</v>
      </c>
      <c r="B71" s="134"/>
      <c r="C71" s="237"/>
      <c r="D71" s="134"/>
      <c r="E71" s="134"/>
      <c r="F71" s="134"/>
      <c r="G71" s="237"/>
      <c r="H71" s="134"/>
      <c r="I71" s="134"/>
      <c r="J71" s="134"/>
      <c r="K71" s="134">
        <f t="shared" si="9"/>
        <v>0</v>
      </c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>
        <f t="shared" si="10"/>
        <v>0</v>
      </c>
      <c r="AC71" s="134"/>
      <c r="AD71" s="134"/>
      <c r="AE71" s="232"/>
      <c r="AF71" s="137"/>
      <c r="AG71" s="138"/>
      <c r="AH71" s="138"/>
      <c r="AI71" s="138"/>
      <c r="AJ71" s="234"/>
      <c r="AK71" s="232"/>
      <c r="AL71" s="134"/>
      <c r="AM71" s="134"/>
      <c r="AN71" s="134"/>
      <c r="AO71" s="134"/>
      <c r="AP71" s="134"/>
      <c r="AQ71" s="134"/>
      <c r="AR71" s="240"/>
      <c r="AS71" s="237"/>
      <c r="AT71" s="237"/>
      <c r="AU71" s="237"/>
    </row>
    <row r="72" spans="1:47" ht="12.5" x14ac:dyDescent="0.25">
      <c r="A72" s="243" t="s">
        <v>194</v>
      </c>
      <c r="B72" s="134"/>
      <c r="C72" s="237"/>
      <c r="D72" s="134"/>
      <c r="E72" s="134"/>
      <c r="F72" s="134"/>
      <c r="G72" s="237"/>
      <c r="H72" s="134"/>
      <c r="I72" s="134"/>
      <c r="J72" s="134"/>
      <c r="K72" s="134">
        <f t="shared" si="9"/>
        <v>0</v>
      </c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>
        <f t="shared" si="10"/>
        <v>0</v>
      </c>
      <c r="AC72" s="134"/>
      <c r="AD72" s="134"/>
      <c r="AE72" s="232"/>
      <c r="AF72" s="137"/>
      <c r="AG72" s="138"/>
      <c r="AH72" s="138"/>
      <c r="AI72" s="138"/>
      <c r="AJ72" s="234"/>
      <c r="AK72" s="232"/>
      <c r="AL72" s="134"/>
      <c r="AM72" s="134"/>
      <c r="AN72" s="134"/>
      <c r="AO72" s="134"/>
      <c r="AP72" s="134"/>
      <c r="AQ72" s="134"/>
      <c r="AR72" s="240"/>
      <c r="AS72" s="237"/>
      <c r="AT72" s="237"/>
      <c r="AU72" s="237"/>
    </row>
    <row r="73" spans="1:47" ht="12.5" x14ac:dyDescent="0.25">
      <c r="A73" s="243" t="s">
        <v>195</v>
      </c>
      <c r="B73" s="134"/>
      <c r="C73" s="237"/>
      <c r="D73" s="134"/>
      <c r="E73" s="134"/>
      <c r="F73" s="134"/>
      <c r="G73" s="237"/>
      <c r="H73" s="134"/>
      <c r="I73" s="134"/>
      <c r="J73" s="134"/>
      <c r="K73" s="134">
        <f t="shared" si="9"/>
        <v>0</v>
      </c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>
        <f t="shared" si="10"/>
        <v>0</v>
      </c>
      <c r="AC73" s="134"/>
      <c r="AD73" s="134"/>
      <c r="AE73" s="232"/>
      <c r="AF73" s="137"/>
      <c r="AG73" s="138"/>
      <c r="AH73" s="138"/>
      <c r="AI73" s="138"/>
      <c r="AJ73" s="234"/>
      <c r="AK73" s="232"/>
      <c r="AL73" s="134"/>
      <c r="AM73" s="134"/>
      <c r="AN73" s="134"/>
      <c r="AO73" s="134"/>
      <c r="AP73" s="134"/>
      <c r="AQ73" s="134"/>
      <c r="AR73" s="240"/>
      <c r="AS73" s="237"/>
      <c r="AT73" s="237"/>
      <c r="AU73" s="237"/>
    </row>
    <row r="74" spans="1:47" ht="12.5" x14ac:dyDescent="0.25">
      <c r="A74" s="243" t="s">
        <v>196</v>
      </c>
      <c r="B74" s="134"/>
      <c r="C74" s="237"/>
      <c r="D74" s="134"/>
      <c r="E74" s="134"/>
      <c r="F74" s="134"/>
      <c r="G74" s="237"/>
      <c r="H74" s="134"/>
      <c r="I74" s="134"/>
      <c r="J74" s="134"/>
      <c r="K74" s="134">
        <f t="shared" si="9"/>
        <v>0</v>
      </c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>
        <f t="shared" si="10"/>
        <v>0</v>
      </c>
      <c r="AC74" s="134"/>
      <c r="AD74" s="134"/>
      <c r="AE74" s="232"/>
      <c r="AF74" s="137"/>
      <c r="AG74" s="138"/>
      <c r="AH74" s="138"/>
      <c r="AI74" s="138"/>
      <c r="AJ74" s="234"/>
      <c r="AK74" s="232"/>
      <c r="AL74" s="134"/>
      <c r="AM74" s="134"/>
      <c r="AN74" s="134"/>
      <c r="AO74" s="134"/>
      <c r="AP74" s="134"/>
      <c r="AQ74" s="134"/>
      <c r="AR74" s="240"/>
      <c r="AS74" s="237"/>
      <c r="AT74" s="237"/>
      <c r="AU74" s="237"/>
    </row>
    <row r="75" spans="1:47" ht="12.5" x14ac:dyDescent="0.25">
      <c r="A75" s="243" t="s">
        <v>197</v>
      </c>
      <c r="B75" s="134"/>
      <c r="C75" s="237"/>
      <c r="D75" s="134"/>
      <c r="E75" s="134"/>
      <c r="F75" s="134"/>
      <c r="G75" s="237"/>
      <c r="H75" s="134"/>
      <c r="I75" s="134"/>
      <c r="J75" s="134"/>
      <c r="K75" s="134">
        <f t="shared" si="9"/>
        <v>0</v>
      </c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>
        <f t="shared" si="10"/>
        <v>0</v>
      </c>
      <c r="AC75" s="134"/>
      <c r="AD75" s="134"/>
      <c r="AE75" s="232"/>
      <c r="AF75" s="137"/>
      <c r="AG75" s="138"/>
      <c r="AH75" s="138"/>
      <c r="AI75" s="138"/>
      <c r="AJ75" s="234"/>
      <c r="AK75" s="232"/>
      <c r="AL75" s="134"/>
      <c r="AM75" s="134"/>
      <c r="AN75" s="134"/>
      <c r="AO75" s="134"/>
      <c r="AP75" s="134"/>
      <c r="AQ75" s="134"/>
      <c r="AR75" s="240"/>
      <c r="AS75" s="237"/>
      <c r="AT75" s="237"/>
      <c r="AU75" s="237"/>
    </row>
    <row r="76" spans="1:47" ht="12.5" x14ac:dyDescent="0.25">
      <c r="A76" s="243" t="s">
        <v>198</v>
      </c>
      <c r="B76" s="134"/>
      <c r="C76" s="237"/>
      <c r="D76" s="134"/>
      <c r="E76" s="134"/>
      <c r="F76" s="134"/>
      <c r="G76" s="237"/>
      <c r="H76" s="134"/>
      <c r="I76" s="134"/>
      <c r="J76" s="134"/>
      <c r="K76" s="134">
        <f t="shared" si="9"/>
        <v>0</v>
      </c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>
        <f t="shared" si="10"/>
        <v>0</v>
      </c>
      <c r="AC76" s="134"/>
      <c r="AD76" s="134"/>
      <c r="AE76" s="232"/>
      <c r="AF76" s="137"/>
      <c r="AG76" s="138"/>
      <c r="AH76" s="138"/>
      <c r="AI76" s="138"/>
      <c r="AJ76" s="234"/>
      <c r="AK76" s="232"/>
      <c r="AL76" s="134"/>
      <c r="AM76" s="134"/>
      <c r="AN76" s="134"/>
      <c r="AO76" s="134"/>
      <c r="AP76" s="134"/>
      <c r="AQ76" s="134"/>
      <c r="AR76" s="240"/>
      <c r="AS76" s="237"/>
      <c r="AT76" s="237"/>
      <c r="AU76" s="237"/>
    </row>
    <row r="77" spans="1:47" ht="12.5" x14ac:dyDescent="0.25">
      <c r="A77" s="243" t="s">
        <v>199</v>
      </c>
      <c r="B77" s="134"/>
      <c r="C77" s="237"/>
      <c r="D77" s="134"/>
      <c r="E77" s="134"/>
      <c r="F77" s="134"/>
      <c r="G77" s="237"/>
      <c r="H77" s="134"/>
      <c r="I77" s="134"/>
      <c r="J77" s="134"/>
      <c r="K77" s="134">
        <f t="shared" si="9"/>
        <v>0</v>
      </c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>
        <f t="shared" si="10"/>
        <v>0</v>
      </c>
      <c r="AC77" s="134"/>
      <c r="AD77" s="134"/>
      <c r="AE77" s="232"/>
      <c r="AF77" s="137"/>
      <c r="AG77" s="138"/>
      <c r="AH77" s="138"/>
      <c r="AI77" s="138"/>
      <c r="AJ77" s="234"/>
      <c r="AK77" s="232"/>
      <c r="AL77" s="134"/>
      <c r="AM77" s="134"/>
      <c r="AN77" s="134"/>
      <c r="AO77" s="134"/>
      <c r="AP77" s="134"/>
      <c r="AQ77" s="134"/>
      <c r="AR77" s="240"/>
      <c r="AS77" s="237"/>
      <c r="AT77" s="237"/>
      <c r="AU77" s="237"/>
    </row>
    <row r="78" spans="1:47" ht="12.5" x14ac:dyDescent="0.25">
      <c r="A78" s="243" t="s">
        <v>200</v>
      </c>
      <c r="B78" s="134"/>
      <c r="C78" s="237"/>
      <c r="D78" s="134"/>
      <c r="E78" s="134"/>
      <c r="F78" s="134"/>
      <c r="G78" s="237"/>
      <c r="H78" s="134"/>
      <c r="I78" s="134"/>
      <c r="J78" s="134"/>
      <c r="K78" s="134">
        <f t="shared" si="9"/>
        <v>0</v>
      </c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>
        <f t="shared" si="10"/>
        <v>0</v>
      </c>
      <c r="AC78" s="134"/>
      <c r="AD78" s="134"/>
      <c r="AE78" s="232"/>
      <c r="AF78" s="137"/>
      <c r="AG78" s="138"/>
      <c r="AH78" s="138"/>
      <c r="AI78" s="138"/>
      <c r="AJ78" s="234"/>
      <c r="AK78" s="232"/>
      <c r="AL78" s="134"/>
      <c r="AM78" s="134"/>
      <c r="AN78" s="134"/>
      <c r="AO78" s="134"/>
      <c r="AP78" s="134"/>
      <c r="AQ78" s="134"/>
      <c r="AR78" s="240"/>
      <c r="AS78" s="237"/>
      <c r="AT78" s="237"/>
      <c r="AU78" s="237"/>
    </row>
    <row r="79" spans="1:47" ht="25" x14ac:dyDescent="0.25">
      <c r="A79" s="243" t="s">
        <v>191</v>
      </c>
      <c r="B79" s="134"/>
      <c r="C79" s="237"/>
      <c r="D79" s="134"/>
      <c r="E79" s="134"/>
      <c r="F79" s="134"/>
      <c r="G79" s="237"/>
      <c r="H79" s="134"/>
      <c r="I79" s="134"/>
      <c r="J79" s="134"/>
      <c r="K79" s="134">
        <f t="shared" si="9"/>
        <v>0</v>
      </c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>
        <f t="shared" si="10"/>
        <v>0</v>
      </c>
      <c r="AC79" s="134"/>
      <c r="AD79" s="134"/>
      <c r="AE79" s="232"/>
      <c r="AF79" s="137"/>
      <c r="AG79" s="138"/>
      <c r="AH79" s="138"/>
      <c r="AI79" s="138"/>
      <c r="AJ79" s="234"/>
      <c r="AK79" s="232"/>
      <c r="AL79" s="134"/>
      <c r="AM79" s="134"/>
      <c r="AN79" s="134"/>
      <c r="AO79" s="134"/>
      <c r="AP79" s="134"/>
      <c r="AQ79" s="134"/>
      <c r="AR79" s="240"/>
      <c r="AS79" s="237"/>
      <c r="AT79" s="237"/>
      <c r="AU79" s="237"/>
    </row>
    <row r="80" spans="1:47" ht="12.5" x14ac:dyDescent="0.25">
      <c r="A80" s="243" t="s">
        <v>196</v>
      </c>
      <c r="B80" s="134"/>
      <c r="C80" s="237"/>
      <c r="D80" s="134"/>
      <c r="E80" s="134"/>
      <c r="F80" s="134"/>
      <c r="G80" s="237"/>
      <c r="H80" s="134"/>
      <c r="I80" s="134"/>
      <c r="J80" s="134"/>
      <c r="K80" s="134">
        <f t="shared" si="9"/>
        <v>0</v>
      </c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>
        <f t="shared" si="10"/>
        <v>0</v>
      </c>
      <c r="AC80" s="134"/>
      <c r="AD80" s="134"/>
      <c r="AE80" s="232"/>
      <c r="AF80" s="137"/>
      <c r="AG80" s="138"/>
      <c r="AH80" s="138"/>
      <c r="AI80" s="138"/>
      <c r="AJ80" s="234"/>
      <c r="AK80" s="232"/>
      <c r="AL80" s="134"/>
      <c r="AM80" s="134"/>
      <c r="AN80" s="134"/>
      <c r="AO80" s="134"/>
      <c r="AP80" s="134"/>
      <c r="AQ80" s="134"/>
      <c r="AR80" s="240"/>
      <c r="AS80" s="237"/>
      <c r="AT80" s="237"/>
      <c r="AU80" s="237"/>
    </row>
    <row r="81" spans="1:47" ht="25" x14ac:dyDescent="0.25">
      <c r="A81" s="243" t="s">
        <v>201</v>
      </c>
      <c r="B81" s="134"/>
      <c r="C81" s="237"/>
      <c r="D81" s="134"/>
      <c r="E81" s="134"/>
      <c r="F81" s="134"/>
      <c r="G81" s="237"/>
      <c r="H81" s="134"/>
      <c r="I81" s="134"/>
      <c r="J81" s="134"/>
      <c r="K81" s="134">
        <f t="shared" si="9"/>
        <v>0</v>
      </c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>
        <f t="shared" si="10"/>
        <v>0</v>
      </c>
      <c r="AC81" s="134"/>
      <c r="AD81" s="134"/>
      <c r="AE81" s="232"/>
      <c r="AF81" s="137"/>
      <c r="AG81" s="138"/>
      <c r="AH81" s="138"/>
      <c r="AI81" s="138"/>
      <c r="AJ81" s="234"/>
      <c r="AK81" s="232"/>
      <c r="AL81" s="134"/>
      <c r="AM81" s="134"/>
      <c r="AN81" s="134"/>
      <c r="AO81" s="134"/>
      <c r="AP81" s="134"/>
      <c r="AQ81" s="134"/>
      <c r="AR81" s="240"/>
      <c r="AS81" s="237"/>
      <c r="AT81" s="237"/>
      <c r="AU81" s="237"/>
    </row>
    <row r="82" spans="1:47" ht="12.5" x14ac:dyDescent="0.25">
      <c r="A82" s="243" t="s">
        <v>197</v>
      </c>
      <c r="B82" s="134"/>
      <c r="C82" s="237"/>
      <c r="D82" s="134"/>
      <c r="E82" s="134"/>
      <c r="F82" s="134"/>
      <c r="G82" s="237"/>
      <c r="H82" s="134"/>
      <c r="I82" s="134"/>
      <c r="J82" s="134"/>
      <c r="K82" s="134">
        <f t="shared" si="9"/>
        <v>0</v>
      </c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>
        <f t="shared" si="10"/>
        <v>0</v>
      </c>
      <c r="AC82" s="134"/>
      <c r="AD82" s="134"/>
      <c r="AE82" s="232"/>
      <c r="AF82" s="137"/>
      <c r="AG82" s="138"/>
      <c r="AH82" s="138"/>
      <c r="AI82" s="138"/>
      <c r="AJ82" s="234"/>
      <c r="AK82" s="232"/>
      <c r="AL82" s="134"/>
      <c r="AM82" s="134"/>
      <c r="AN82" s="134"/>
      <c r="AO82" s="134"/>
      <c r="AP82" s="134"/>
      <c r="AQ82" s="134"/>
      <c r="AR82" s="240"/>
      <c r="AS82" s="237"/>
      <c r="AT82" s="237"/>
      <c r="AU82" s="237"/>
    </row>
    <row r="83" spans="1:47" ht="12.5" x14ac:dyDescent="0.25">
      <c r="A83" s="243" t="s">
        <v>202</v>
      </c>
      <c r="B83" s="134"/>
      <c r="C83" s="237"/>
      <c r="D83" s="134"/>
      <c r="E83" s="134"/>
      <c r="F83" s="134"/>
      <c r="G83" s="237"/>
      <c r="H83" s="134"/>
      <c r="I83" s="134"/>
      <c r="J83" s="134"/>
      <c r="K83" s="134">
        <f t="shared" si="9"/>
        <v>0</v>
      </c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>
        <f t="shared" si="10"/>
        <v>0</v>
      </c>
      <c r="AC83" s="134"/>
      <c r="AD83" s="134"/>
      <c r="AE83" s="232"/>
      <c r="AF83" s="137"/>
      <c r="AG83" s="138"/>
      <c r="AH83" s="138"/>
      <c r="AI83" s="138"/>
      <c r="AJ83" s="234"/>
      <c r="AK83" s="232"/>
      <c r="AL83" s="134"/>
      <c r="AM83" s="134"/>
      <c r="AN83" s="134"/>
      <c r="AO83" s="134"/>
      <c r="AP83" s="134"/>
      <c r="AQ83" s="134"/>
      <c r="AR83" s="240"/>
      <c r="AS83" s="237"/>
      <c r="AT83" s="237"/>
      <c r="AU83" s="237"/>
    </row>
    <row r="84" spans="1:47" ht="12.5" x14ac:dyDescent="0.25">
      <c r="A84" s="243" t="s">
        <v>203</v>
      </c>
      <c r="B84" s="134"/>
      <c r="C84" s="237"/>
      <c r="D84" s="134"/>
      <c r="E84" s="134"/>
      <c r="F84" s="134"/>
      <c r="G84" s="237"/>
      <c r="H84" s="134"/>
      <c r="I84" s="134"/>
      <c r="J84" s="134"/>
      <c r="K84" s="134">
        <f t="shared" si="9"/>
        <v>0</v>
      </c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>
        <f t="shared" si="10"/>
        <v>0</v>
      </c>
      <c r="AC84" s="134"/>
      <c r="AD84" s="134"/>
      <c r="AE84" s="232"/>
      <c r="AF84" s="137"/>
      <c r="AG84" s="138"/>
      <c r="AH84" s="138"/>
      <c r="AI84" s="138"/>
      <c r="AJ84" s="234"/>
      <c r="AK84" s="232"/>
      <c r="AL84" s="134"/>
      <c r="AM84" s="134"/>
      <c r="AN84" s="134"/>
      <c r="AO84" s="134"/>
      <c r="AP84" s="134"/>
      <c r="AQ84" s="134"/>
      <c r="AR84" s="240"/>
      <c r="AS84" s="237"/>
      <c r="AT84" s="237"/>
      <c r="AU84" s="237"/>
    </row>
    <row r="85" spans="1:47" ht="12.5" x14ac:dyDescent="0.25">
      <c r="A85" s="243" t="s">
        <v>204</v>
      </c>
      <c r="B85" s="134"/>
      <c r="C85" s="237"/>
      <c r="D85" s="134"/>
      <c r="E85" s="134"/>
      <c r="F85" s="134"/>
      <c r="G85" s="237"/>
      <c r="H85" s="134"/>
      <c r="I85" s="134"/>
      <c r="J85" s="134"/>
      <c r="K85" s="134">
        <f t="shared" si="9"/>
        <v>0</v>
      </c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>
        <f t="shared" si="10"/>
        <v>0</v>
      </c>
      <c r="AC85" s="134"/>
      <c r="AD85" s="134"/>
      <c r="AE85" s="232"/>
      <c r="AF85" s="137"/>
      <c r="AG85" s="138"/>
      <c r="AH85" s="138"/>
      <c r="AI85" s="138"/>
      <c r="AJ85" s="234"/>
      <c r="AK85" s="232"/>
      <c r="AL85" s="134"/>
      <c r="AM85" s="134"/>
      <c r="AN85" s="134"/>
      <c r="AO85" s="134"/>
      <c r="AP85" s="134"/>
      <c r="AQ85" s="134"/>
      <c r="AR85" s="240"/>
      <c r="AS85" s="237"/>
      <c r="AT85" s="237"/>
      <c r="AU85" s="237"/>
    </row>
    <row r="86" spans="1:47" ht="12.5" x14ac:dyDescent="0.25">
      <c r="A86" s="243" t="s">
        <v>205</v>
      </c>
      <c r="B86" s="134"/>
      <c r="C86" s="237"/>
      <c r="D86" s="134"/>
      <c r="E86" s="134"/>
      <c r="F86" s="134"/>
      <c r="G86" s="237"/>
      <c r="H86" s="134"/>
      <c r="I86" s="134"/>
      <c r="J86" s="134"/>
      <c r="K86" s="134">
        <f t="shared" si="9"/>
        <v>0</v>
      </c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>
        <f t="shared" si="10"/>
        <v>0</v>
      </c>
      <c r="AC86" s="134"/>
      <c r="AD86" s="134"/>
      <c r="AE86" s="232"/>
      <c r="AF86" s="137"/>
      <c r="AG86" s="138"/>
      <c r="AH86" s="138"/>
      <c r="AI86" s="138"/>
      <c r="AJ86" s="234"/>
      <c r="AK86" s="232"/>
      <c r="AL86" s="134"/>
      <c r="AM86" s="134"/>
      <c r="AN86" s="134"/>
      <c r="AO86" s="134"/>
      <c r="AP86" s="134"/>
      <c r="AQ86" s="134"/>
      <c r="AR86" s="240"/>
      <c r="AS86" s="237"/>
      <c r="AT86" s="237"/>
      <c r="AU86" s="237"/>
    </row>
    <row r="87" spans="1:47" ht="12.5" x14ac:dyDescent="0.25">
      <c r="A87" s="243" t="s">
        <v>206</v>
      </c>
      <c r="B87" s="134"/>
      <c r="C87" s="237"/>
      <c r="D87" s="134"/>
      <c r="E87" s="134"/>
      <c r="F87" s="134"/>
      <c r="G87" s="237"/>
      <c r="H87" s="134"/>
      <c r="I87" s="134"/>
      <c r="J87" s="134"/>
      <c r="K87" s="134">
        <f t="shared" si="9"/>
        <v>0</v>
      </c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>
        <f t="shared" si="10"/>
        <v>0</v>
      </c>
      <c r="AC87" s="134"/>
      <c r="AD87" s="134"/>
      <c r="AE87" s="232"/>
      <c r="AF87" s="137"/>
      <c r="AG87" s="138"/>
      <c r="AH87" s="138"/>
      <c r="AI87" s="138"/>
      <c r="AJ87" s="234"/>
      <c r="AK87" s="232"/>
      <c r="AL87" s="134"/>
      <c r="AM87" s="134"/>
      <c r="AN87" s="134"/>
      <c r="AO87" s="134"/>
      <c r="AP87" s="134"/>
      <c r="AQ87" s="134"/>
      <c r="AR87" s="240"/>
      <c r="AS87" s="237"/>
      <c r="AT87" s="237"/>
      <c r="AU87" s="237"/>
    </row>
    <row r="88" spans="1:47" ht="12.5" x14ac:dyDescent="0.25">
      <c r="A88" s="243" t="s">
        <v>207</v>
      </c>
      <c r="B88" s="134"/>
      <c r="C88" s="237"/>
      <c r="D88" s="134"/>
      <c r="E88" s="134"/>
      <c r="F88" s="134"/>
      <c r="G88" s="237"/>
      <c r="H88" s="134"/>
      <c r="I88" s="134"/>
      <c r="J88" s="134"/>
      <c r="K88" s="134">
        <f t="shared" si="9"/>
        <v>0</v>
      </c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>
        <f t="shared" si="10"/>
        <v>0</v>
      </c>
      <c r="AC88" s="134"/>
      <c r="AD88" s="134"/>
      <c r="AE88" s="232"/>
      <c r="AF88" s="137"/>
      <c r="AG88" s="138"/>
      <c r="AH88" s="138"/>
      <c r="AI88" s="138"/>
      <c r="AJ88" s="234"/>
      <c r="AK88" s="232"/>
      <c r="AL88" s="134"/>
      <c r="AM88" s="134"/>
      <c r="AN88" s="134"/>
      <c r="AO88" s="134"/>
      <c r="AP88" s="134"/>
      <c r="AQ88" s="134"/>
      <c r="AR88" s="240"/>
      <c r="AS88" s="237"/>
      <c r="AT88" s="237"/>
      <c r="AU88" s="237"/>
    </row>
    <row r="89" spans="1:47" ht="12.5" x14ac:dyDescent="0.25">
      <c r="A89" s="243" t="s">
        <v>208</v>
      </c>
      <c r="B89" s="134"/>
      <c r="C89" s="237"/>
      <c r="D89" s="134"/>
      <c r="E89" s="134"/>
      <c r="F89" s="134"/>
      <c r="G89" s="237"/>
      <c r="H89" s="134"/>
      <c r="I89" s="134"/>
      <c r="J89" s="134"/>
      <c r="K89" s="134">
        <f t="shared" si="9"/>
        <v>0</v>
      </c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>
        <f t="shared" si="10"/>
        <v>0</v>
      </c>
      <c r="AC89" s="134"/>
      <c r="AD89" s="134"/>
      <c r="AE89" s="232"/>
      <c r="AF89" s="137"/>
      <c r="AG89" s="138"/>
      <c r="AH89" s="138"/>
      <c r="AI89" s="138"/>
      <c r="AJ89" s="234"/>
      <c r="AK89" s="232"/>
      <c r="AL89" s="134"/>
      <c r="AM89" s="134"/>
      <c r="AN89" s="134"/>
      <c r="AO89" s="134"/>
      <c r="AP89" s="134"/>
      <c r="AQ89" s="134"/>
      <c r="AR89" s="240"/>
      <c r="AS89" s="237"/>
      <c r="AT89" s="237"/>
      <c r="AU89" s="237"/>
    </row>
    <row r="90" spans="1:47" ht="12.5" x14ac:dyDescent="0.25">
      <c r="A90" s="243" t="s">
        <v>209</v>
      </c>
      <c r="B90" s="134"/>
      <c r="C90" s="237"/>
      <c r="D90" s="134"/>
      <c r="E90" s="134"/>
      <c r="F90" s="134"/>
      <c r="G90" s="237"/>
      <c r="H90" s="134"/>
      <c r="I90" s="134"/>
      <c r="J90" s="134"/>
      <c r="K90" s="134">
        <f t="shared" si="9"/>
        <v>0</v>
      </c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>
        <f t="shared" si="10"/>
        <v>0</v>
      </c>
      <c r="AC90" s="134"/>
      <c r="AD90" s="134"/>
      <c r="AE90" s="232"/>
      <c r="AF90" s="137"/>
      <c r="AG90" s="138"/>
      <c r="AH90" s="138"/>
      <c r="AI90" s="138"/>
      <c r="AJ90" s="234"/>
      <c r="AK90" s="232"/>
      <c r="AL90" s="134"/>
      <c r="AM90" s="134"/>
      <c r="AN90" s="134"/>
      <c r="AO90" s="134"/>
      <c r="AP90" s="134"/>
      <c r="AQ90" s="134"/>
      <c r="AR90" s="240"/>
      <c r="AS90" s="237"/>
      <c r="AT90" s="237"/>
      <c r="AU90" s="237"/>
    </row>
    <row r="91" spans="1:47" ht="12.5" x14ac:dyDescent="0.25">
      <c r="A91" s="243" t="s">
        <v>210</v>
      </c>
      <c r="B91" s="134"/>
      <c r="C91" s="237"/>
      <c r="D91" s="134"/>
      <c r="E91" s="134"/>
      <c r="F91" s="134"/>
      <c r="G91" s="237"/>
      <c r="H91" s="134"/>
      <c r="I91" s="134"/>
      <c r="J91" s="134"/>
      <c r="K91" s="134">
        <f t="shared" si="9"/>
        <v>0</v>
      </c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>
        <f t="shared" si="10"/>
        <v>0</v>
      </c>
      <c r="AC91" s="134"/>
      <c r="AD91" s="134"/>
      <c r="AE91" s="232"/>
      <c r="AF91" s="137"/>
      <c r="AG91" s="138"/>
      <c r="AH91" s="138"/>
      <c r="AI91" s="138"/>
      <c r="AJ91" s="234"/>
      <c r="AK91" s="232"/>
      <c r="AL91" s="134"/>
      <c r="AM91" s="134"/>
      <c r="AN91" s="134"/>
      <c r="AO91" s="134"/>
      <c r="AP91" s="134"/>
      <c r="AQ91" s="134"/>
      <c r="AR91" s="240"/>
      <c r="AS91" s="237"/>
      <c r="AT91" s="237"/>
      <c r="AU91" s="237"/>
    </row>
    <row r="92" spans="1:47" ht="12.5" x14ac:dyDescent="0.25">
      <c r="A92" s="243" t="s">
        <v>211</v>
      </c>
      <c r="B92" s="134"/>
      <c r="C92" s="237"/>
      <c r="D92" s="134"/>
      <c r="E92" s="134"/>
      <c r="F92" s="134"/>
      <c r="G92" s="237"/>
      <c r="H92" s="134"/>
      <c r="I92" s="134"/>
      <c r="J92" s="134"/>
      <c r="K92" s="134">
        <f t="shared" si="9"/>
        <v>0</v>
      </c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>
        <f t="shared" si="10"/>
        <v>0</v>
      </c>
      <c r="AC92" s="134"/>
      <c r="AD92" s="134"/>
      <c r="AE92" s="232"/>
      <c r="AF92" s="137"/>
      <c r="AG92" s="138"/>
      <c r="AH92" s="138"/>
      <c r="AI92" s="138"/>
      <c r="AJ92" s="234"/>
      <c r="AK92" s="232"/>
      <c r="AL92" s="134"/>
      <c r="AM92" s="134"/>
      <c r="AN92" s="134"/>
      <c r="AO92" s="134"/>
      <c r="AP92" s="134"/>
      <c r="AQ92" s="134"/>
      <c r="AR92" s="240"/>
      <c r="AS92" s="237"/>
      <c r="AT92" s="237"/>
      <c r="AU92" s="237"/>
    </row>
    <row r="93" spans="1:47" ht="12.5" x14ac:dyDescent="0.25">
      <c r="A93" s="243" t="s">
        <v>212</v>
      </c>
      <c r="B93" s="134"/>
      <c r="C93" s="237"/>
      <c r="D93" s="134"/>
      <c r="E93" s="134"/>
      <c r="F93" s="134"/>
      <c r="G93" s="237"/>
      <c r="H93" s="134"/>
      <c r="I93" s="134"/>
      <c r="J93" s="134"/>
      <c r="K93" s="134">
        <f t="shared" si="9"/>
        <v>0</v>
      </c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>
        <f t="shared" si="10"/>
        <v>0</v>
      </c>
      <c r="AC93" s="134"/>
      <c r="AD93" s="134"/>
      <c r="AE93" s="232"/>
      <c r="AF93" s="137"/>
      <c r="AG93" s="138"/>
      <c r="AH93" s="138"/>
      <c r="AI93" s="138"/>
      <c r="AJ93" s="234"/>
      <c r="AK93" s="232"/>
      <c r="AL93" s="134"/>
      <c r="AM93" s="134"/>
      <c r="AN93" s="134"/>
      <c r="AO93" s="134"/>
      <c r="AP93" s="134"/>
      <c r="AQ93" s="134"/>
      <c r="AR93" s="240"/>
      <c r="AS93" s="237"/>
      <c r="AT93" s="237"/>
      <c r="AU93" s="237"/>
    </row>
    <row r="94" spans="1:47" ht="12.5" x14ac:dyDescent="0.25">
      <c r="A94" s="243" t="s">
        <v>213</v>
      </c>
      <c r="B94" s="134"/>
      <c r="C94" s="237"/>
      <c r="D94" s="134"/>
      <c r="E94" s="134"/>
      <c r="F94" s="134"/>
      <c r="G94" s="237"/>
      <c r="H94" s="134"/>
      <c r="I94" s="134"/>
      <c r="J94" s="134"/>
      <c r="K94" s="134">
        <f t="shared" si="9"/>
        <v>0</v>
      </c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>
        <f t="shared" si="10"/>
        <v>0</v>
      </c>
      <c r="AC94" s="134"/>
      <c r="AD94" s="134"/>
      <c r="AE94" s="232"/>
      <c r="AF94" s="137"/>
      <c r="AG94" s="138"/>
      <c r="AH94" s="138"/>
      <c r="AI94" s="138"/>
      <c r="AJ94" s="234"/>
      <c r="AK94" s="232"/>
      <c r="AL94" s="134"/>
      <c r="AM94" s="134"/>
      <c r="AN94" s="134"/>
      <c r="AO94" s="134"/>
      <c r="AP94" s="134"/>
      <c r="AQ94" s="134"/>
      <c r="AR94" s="240"/>
      <c r="AS94" s="237"/>
      <c r="AT94" s="237"/>
      <c r="AU94" s="237"/>
    </row>
    <row r="95" spans="1:47" ht="12.5" x14ac:dyDescent="0.25">
      <c r="A95" s="243" t="s">
        <v>214</v>
      </c>
      <c r="B95" s="134"/>
      <c r="C95" s="237"/>
      <c r="D95" s="134"/>
      <c r="E95" s="134"/>
      <c r="F95" s="134"/>
      <c r="G95" s="237"/>
      <c r="H95" s="134"/>
      <c r="I95" s="134"/>
      <c r="J95" s="134"/>
      <c r="K95" s="134">
        <f t="shared" si="9"/>
        <v>0</v>
      </c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>
        <f t="shared" si="10"/>
        <v>0</v>
      </c>
      <c r="AC95" s="134"/>
      <c r="AD95" s="134"/>
      <c r="AE95" s="232"/>
      <c r="AF95" s="137"/>
      <c r="AG95" s="138"/>
      <c r="AH95" s="138"/>
      <c r="AI95" s="138"/>
      <c r="AJ95" s="234"/>
      <c r="AK95" s="232"/>
      <c r="AL95" s="134"/>
      <c r="AM95" s="134"/>
      <c r="AN95" s="134"/>
      <c r="AO95" s="134"/>
      <c r="AP95" s="134"/>
      <c r="AQ95" s="134"/>
      <c r="AR95" s="240"/>
      <c r="AS95" s="237"/>
      <c r="AT95" s="237"/>
      <c r="AU95" s="237"/>
    </row>
    <row r="96" spans="1:47" ht="12.5" x14ac:dyDescent="0.25">
      <c r="A96" s="243" t="s">
        <v>215</v>
      </c>
      <c r="B96" s="134"/>
      <c r="C96" s="237"/>
      <c r="D96" s="134"/>
      <c r="E96" s="134"/>
      <c r="F96" s="134"/>
      <c r="G96" s="237"/>
      <c r="H96" s="134"/>
      <c r="I96" s="134"/>
      <c r="J96" s="134"/>
      <c r="K96" s="134">
        <f t="shared" si="9"/>
        <v>0</v>
      </c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>
        <f t="shared" si="10"/>
        <v>0</v>
      </c>
      <c r="AC96" s="134"/>
      <c r="AD96" s="134"/>
      <c r="AE96" s="232"/>
      <c r="AF96" s="137"/>
      <c r="AG96" s="138"/>
      <c r="AH96" s="138"/>
      <c r="AI96" s="138"/>
      <c r="AJ96" s="234"/>
      <c r="AK96" s="232"/>
      <c r="AL96" s="134"/>
      <c r="AM96" s="134"/>
      <c r="AN96" s="134"/>
      <c r="AO96" s="134"/>
      <c r="AP96" s="134"/>
      <c r="AQ96" s="134"/>
      <c r="AR96" s="240"/>
      <c r="AS96" s="237"/>
      <c r="AT96" s="237"/>
      <c r="AU96" s="237"/>
    </row>
    <row r="97" spans="1:47" ht="12.5" x14ac:dyDescent="0.25">
      <c r="A97" s="243" t="s">
        <v>216</v>
      </c>
      <c r="B97" s="134"/>
      <c r="C97" s="237"/>
      <c r="D97" s="134"/>
      <c r="E97" s="134"/>
      <c r="F97" s="134"/>
      <c r="G97" s="237"/>
      <c r="H97" s="134"/>
      <c r="I97" s="134"/>
      <c r="J97" s="134"/>
      <c r="K97" s="134">
        <f t="shared" si="9"/>
        <v>0</v>
      </c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>
        <f t="shared" si="10"/>
        <v>0</v>
      </c>
      <c r="AC97" s="134"/>
      <c r="AD97" s="134"/>
      <c r="AE97" s="232"/>
      <c r="AF97" s="137"/>
      <c r="AG97" s="138"/>
      <c r="AH97" s="138"/>
      <c r="AI97" s="138"/>
      <c r="AJ97" s="234"/>
      <c r="AK97" s="232"/>
      <c r="AL97" s="134"/>
      <c r="AM97" s="134"/>
      <c r="AN97" s="134"/>
      <c r="AO97" s="134"/>
      <c r="AP97" s="134"/>
      <c r="AQ97" s="134"/>
      <c r="AR97" s="240"/>
      <c r="AS97" s="237"/>
      <c r="AT97" s="237"/>
      <c r="AU97" s="237"/>
    </row>
    <row r="98" spans="1:47" ht="12.5" x14ac:dyDescent="0.25">
      <c r="A98" s="243" t="s">
        <v>217</v>
      </c>
      <c r="B98" s="134"/>
      <c r="C98" s="237"/>
      <c r="D98" s="134"/>
      <c r="E98" s="134"/>
      <c r="F98" s="134"/>
      <c r="G98" s="237"/>
      <c r="H98" s="134"/>
      <c r="I98" s="134"/>
      <c r="J98" s="134"/>
      <c r="K98" s="134">
        <f t="shared" si="9"/>
        <v>0</v>
      </c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>
        <f t="shared" si="10"/>
        <v>0</v>
      </c>
      <c r="AC98" s="134"/>
      <c r="AD98" s="134"/>
      <c r="AE98" s="232"/>
      <c r="AF98" s="137"/>
      <c r="AG98" s="138"/>
      <c r="AH98" s="138"/>
      <c r="AI98" s="138"/>
      <c r="AJ98" s="234"/>
      <c r="AK98" s="232"/>
      <c r="AL98" s="134"/>
      <c r="AM98" s="134"/>
      <c r="AN98" s="134"/>
      <c r="AO98" s="134"/>
      <c r="AP98" s="134"/>
      <c r="AQ98" s="134"/>
      <c r="AR98" s="240"/>
      <c r="AS98" s="237"/>
      <c r="AT98" s="237"/>
      <c r="AU98" s="237"/>
    </row>
    <row r="99" spans="1:47" ht="12.5" x14ac:dyDescent="0.25">
      <c r="A99" s="243" t="s">
        <v>218</v>
      </c>
      <c r="B99" s="134"/>
      <c r="C99" s="237"/>
      <c r="D99" s="134"/>
      <c r="E99" s="134"/>
      <c r="F99" s="134"/>
      <c r="G99" s="237"/>
      <c r="H99" s="134"/>
      <c r="I99" s="134"/>
      <c r="J99" s="134"/>
      <c r="K99" s="134">
        <f t="shared" si="9"/>
        <v>0</v>
      </c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>
        <f t="shared" si="10"/>
        <v>0</v>
      </c>
      <c r="AC99" s="134"/>
      <c r="AD99" s="134"/>
      <c r="AE99" s="232"/>
      <c r="AF99" s="137"/>
      <c r="AG99" s="138"/>
      <c r="AH99" s="138"/>
      <c r="AI99" s="138"/>
      <c r="AJ99" s="234"/>
      <c r="AK99" s="232"/>
      <c r="AL99" s="134"/>
      <c r="AM99" s="134"/>
      <c r="AN99" s="134"/>
      <c r="AO99" s="134"/>
      <c r="AP99" s="134"/>
      <c r="AQ99" s="134"/>
      <c r="AR99" s="240"/>
      <c r="AS99" s="237"/>
      <c r="AT99" s="237"/>
      <c r="AU99" s="237"/>
    </row>
    <row r="100" spans="1:47" ht="12.5" x14ac:dyDescent="0.25">
      <c r="A100" s="243" t="s">
        <v>219</v>
      </c>
      <c r="B100" s="134"/>
      <c r="C100" s="237"/>
      <c r="D100" s="134"/>
      <c r="E100" s="134"/>
      <c r="F100" s="134"/>
      <c r="G100" s="237"/>
      <c r="H100" s="134"/>
      <c r="I100" s="134"/>
      <c r="J100" s="134"/>
      <c r="K100" s="134">
        <f t="shared" si="9"/>
        <v>0</v>
      </c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>
        <f t="shared" si="10"/>
        <v>0</v>
      </c>
      <c r="AC100" s="134"/>
      <c r="AD100" s="134"/>
      <c r="AE100" s="232"/>
      <c r="AF100" s="137"/>
      <c r="AG100" s="138"/>
      <c r="AH100" s="138"/>
      <c r="AI100" s="138"/>
      <c r="AJ100" s="234"/>
      <c r="AK100" s="232"/>
      <c r="AL100" s="134"/>
      <c r="AM100" s="134"/>
      <c r="AN100" s="134"/>
      <c r="AO100" s="134"/>
      <c r="AP100" s="134"/>
      <c r="AQ100" s="134"/>
      <c r="AR100" s="240"/>
      <c r="AS100" s="237"/>
      <c r="AT100" s="237"/>
      <c r="AU100" s="237"/>
    </row>
    <row r="101" spans="1:47" ht="12.5" x14ac:dyDescent="0.25">
      <c r="A101" s="243" t="s">
        <v>220</v>
      </c>
      <c r="B101" s="134"/>
      <c r="C101" s="237"/>
      <c r="D101" s="134"/>
      <c r="E101" s="134"/>
      <c r="F101" s="134"/>
      <c r="G101" s="237"/>
      <c r="H101" s="134"/>
      <c r="I101" s="134"/>
      <c r="J101" s="134"/>
      <c r="K101" s="134">
        <f t="shared" si="9"/>
        <v>0</v>
      </c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>
        <f t="shared" si="10"/>
        <v>0</v>
      </c>
      <c r="AC101" s="134"/>
      <c r="AD101" s="134"/>
      <c r="AE101" s="232"/>
      <c r="AF101" s="137"/>
      <c r="AG101" s="138"/>
      <c r="AH101" s="138"/>
      <c r="AI101" s="138"/>
      <c r="AJ101" s="234"/>
      <c r="AK101" s="232"/>
      <c r="AL101" s="134"/>
      <c r="AM101" s="134"/>
      <c r="AN101" s="134"/>
      <c r="AO101" s="134"/>
      <c r="AP101" s="134"/>
      <c r="AQ101" s="134"/>
      <c r="AR101" s="240"/>
      <c r="AS101" s="237"/>
      <c r="AT101" s="237"/>
      <c r="AU101" s="237"/>
    </row>
    <row r="102" spans="1:47" ht="12.5" x14ac:dyDescent="0.25">
      <c r="A102" s="243" t="s">
        <v>221</v>
      </c>
      <c r="B102" s="134"/>
      <c r="C102" s="237"/>
      <c r="D102" s="134"/>
      <c r="E102" s="134"/>
      <c r="F102" s="134"/>
      <c r="G102" s="237"/>
      <c r="H102" s="134"/>
      <c r="I102" s="134"/>
      <c r="J102" s="134"/>
      <c r="K102" s="134">
        <f t="shared" si="9"/>
        <v>0</v>
      </c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>
        <f t="shared" si="10"/>
        <v>0</v>
      </c>
      <c r="AC102" s="134"/>
      <c r="AD102" s="134"/>
      <c r="AE102" s="232"/>
      <c r="AF102" s="137"/>
      <c r="AG102" s="138"/>
      <c r="AH102" s="138"/>
      <c r="AI102" s="138"/>
      <c r="AJ102" s="234"/>
      <c r="AK102" s="232"/>
      <c r="AL102" s="134"/>
      <c r="AM102" s="134"/>
      <c r="AN102" s="134"/>
      <c r="AO102" s="134"/>
      <c r="AP102" s="134"/>
      <c r="AQ102" s="134"/>
      <c r="AR102" s="240"/>
      <c r="AS102" s="237"/>
      <c r="AT102" s="237"/>
      <c r="AU102" s="237"/>
    </row>
    <row r="103" spans="1:47" ht="12.5" x14ac:dyDescent="0.25">
      <c r="A103" s="243" t="s">
        <v>222</v>
      </c>
      <c r="B103" s="134"/>
      <c r="C103" s="237"/>
      <c r="D103" s="134"/>
      <c r="E103" s="134"/>
      <c r="F103" s="134"/>
      <c r="G103" s="237"/>
      <c r="H103" s="134"/>
      <c r="I103" s="134"/>
      <c r="J103" s="134"/>
      <c r="K103" s="134">
        <f t="shared" si="9"/>
        <v>0</v>
      </c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>
        <f t="shared" si="10"/>
        <v>0</v>
      </c>
      <c r="AC103" s="134"/>
      <c r="AD103" s="134"/>
      <c r="AE103" s="232"/>
      <c r="AF103" s="137"/>
      <c r="AG103" s="138"/>
      <c r="AH103" s="138"/>
      <c r="AI103" s="138"/>
      <c r="AJ103" s="234"/>
      <c r="AK103" s="232"/>
      <c r="AL103" s="134"/>
      <c r="AM103" s="134"/>
      <c r="AN103" s="134"/>
      <c r="AO103" s="134"/>
      <c r="AP103" s="134"/>
      <c r="AQ103" s="134"/>
      <c r="AR103" s="240"/>
      <c r="AS103" s="237"/>
      <c r="AT103" s="237"/>
      <c r="AU103" s="237"/>
    </row>
    <row r="104" spans="1:47" ht="12.5" x14ac:dyDescent="0.25">
      <c r="A104" s="243" t="s">
        <v>223</v>
      </c>
      <c r="B104" s="134"/>
      <c r="C104" s="237"/>
      <c r="D104" s="134"/>
      <c r="E104" s="134"/>
      <c r="F104" s="134"/>
      <c r="G104" s="237"/>
      <c r="H104" s="134"/>
      <c r="I104" s="134"/>
      <c r="J104" s="134"/>
      <c r="K104" s="134">
        <f t="shared" si="9"/>
        <v>0</v>
      </c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>
        <f t="shared" si="10"/>
        <v>0</v>
      </c>
      <c r="AC104" s="134"/>
      <c r="AD104" s="134"/>
      <c r="AE104" s="232"/>
      <c r="AF104" s="137"/>
      <c r="AG104" s="138"/>
      <c r="AH104" s="138"/>
      <c r="AI104" s="138"/>
      <c r="AJ104" s="234"/>
      <c r="AK104" s="232"/>
      <c r="AL104" s="134"/>
      <c r="AM104" s="134"/>
      <c r="AN104" s="134"/>
      <c r="AO104" s="134"/>
      <c r="AP104" s="134"/>
      <c r="AQ104" s="134"/>
      <c r="AR104" s="240"/>
      <c r="AS104" s="237"/>
      <c r="AT104" s="237"/>
      <c r="AU104" s="237"/>
    </row>
    <row r="105" spans="1:47" ht="12.5" x14ac:dyDescent="0.25">
      <c r="A105" s="243" t="s">
        <v>224</v>
      </c>
      <c r="B105" s="134"/>
      <c r="C105" s="237"/>
      <c r="D105" s="134"/>
      <c r="E105" s="134"/>
      <c r="F105" s="134"/>
      <c r="G105" s="237"/>
      <c r="H105" s="134"/>
      <c r="I105" s="134"/>
      <c r="J105" s="134"/>
      <c r="K105" s="134">
        <f t="shared" si="9"/>
        <v>0</v>
      </c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>
        <f t="shared" si="10"/>
        <v>0</v>
      </c>
      <c r="AC105" s="134"/>
      <c r="AD105" s="134"/>
      <c r="AE105" s="232"/>
      <c r="AF105" s="137"/>
      <c r="AG105" s="138"/>
      <c r="AH105" s="138"/>
      <c r="AI105" s="138"/>
      <c r="AJ105" s="234"/>
      <c r="AK105" s="232"/>
      <c r="AL105" s="134"/>
      <c r="AM105" s="134"/>
      <c r="AN105" s="134"/>
      <c r="AO105" s="134"/>
      <c r="AP105" s="134"/>
      <c r="AQ105" s="134"/>
      <c r="AR105" s="240"/>
      <c r="AS105" s="237"/>
      <c r="AT105" s="237"/>
      <c r="AU105" s="237"/>
    </row>
    <row r="106" spans="1:47" ht="12.5" x14ac:dyDescent="0.25">
      <c r="A106" s="243" t="s">
        <v>19</v>
      </c>
      <c r="B106" s="134"/>
      <c r="C106" s="237"/>
      <c r="D106" s="134"/>
      <c r="E106" s="134"/>
      <c r="F106" s="134"/>
      <c r="G106" s="237"/>
      <c r="H106" s="134"/>
      <c r="I106" s="134"/>
      <c r="J106" s="134"/>
      <c r="K106" s="134">
        <f t="shared" si="9"/>
        <v>0</v>
      </c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>
        <f t="shared" si="10"/>
        <v>0</v>
      </c>
      <c r="AC106" s="134"/>
      <c r="AD106" s="134"/>
      <c r="AE106" s="232"/>
      <c r="AF106" s="137"/>
      <c r="AG106" s="138"/>
      <c r="AH106" s="138"/>
      <c r="AI106" s="138"/>
      <c r="AJ106" s="234"/>
      <c r="AK106" s="232"/>
      <c r="AL106" s="134"/>
      <c r="AM106" s="134"/>
      <c r="AN106" s="134"/>
      <c r="AO106" s="134"/>
      <c r="AP106" s="134"/>
      <c r="AQ106" s="134"/>
      <c r="AR106" s="240"/>
      <c r="AS106" s="237"/>
      <c r="AT106" s="237"/>
      <c r="AU106" s="237"/>
    </row>
    <row r="107" spans="1:47" ht="12.5" x14ac:dyDescent="0.25">
      <c r="A107" s="11"/>
      <c r="B107" s="80"/>
      <c r="C107" s="81"/>
      <c r="D107" s="80"/>
      <c r="E107" s="80"/>
      <c r="F107" s="80"/>
      <c r="G107" s="81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107"/>
      <c r="AF107" s="11"/>
      <c r="AG107" s="86"/>
      <c r="AH107" s="86"/>
      <c r="AI107" s="86"/>
      <c r="AJ107" s="1"/>
      <c r="AK107" s="107"/>
      <c r="AL107" s="80"/>
      <c r="AM107" s="80"/>
      <c r="AN107" s="80"/>
      <c r="AO107" s="80"/>
      <c r="AP107" s="80"/>
      <c r="AQ107" s="80"/>
      <c r="AR107" s="240"/>
      <c r="AS107" s="81"/>
      <c r="AT107" s="81"/>
      <c r="AU107" s="81"/>
    </row>
  </sheetData>
  <hyperlinks>
    <hyperlink ref="AH4" r:id="rId1" xr:uid="{00000000-0004-0000-0500-000000000000}"/>
    <hyperlink ref="AI4" r:id="rId2" xr:uid="{00000000-0004-0000-0500-000001000000}"/>
    <hyperlink ref="AH7" r:id="rId3" xr:uid="{00000000-0004-0000-0500-000002000000}"/>
    <hyperlink ref="AJ7" r:id="rId4" xr:uid="{00000000-0004-0000-0500-000003000000}"/>
    <hyperlink ref="AH8" r:id="rId5" xr:uid="{00000000-0004-0000-0500-000004000000}"/>
    <hyperlink ref="AJ8" r:id="rId6" xr:uid="{00000000-0004-0000-0500-000005000000}"/>
    <hyperlink ref="AH9" r:id="rId7" xr:uid="{00000000-0004-0000-0500-000006000000}"/>
    <hyperlink ref="AH10" r:id="rId8" location="tab=overall" xr:uid="{00000000-0004-0000-0500-000007000000}"/>
    <hyperlink ref="AH11" r:id="rId9" xr:uid="{00000000-0004-0000-0500-000008000000}"/>
    <hyperlink ref="AJ11" r:id="rId10" xr:uid="{00000000-0004-0000-0500-000009000000}"/>
    <hyperlink ref="AH12" r:id="rId11" xr:uid="{00000000-0004-0000-0500-00000A000000}"/>
    <hyperlink ref="AJ12" r:id="rId12" xr:uid="{00000000-0004-0000-0500-00000B000000}"/>
    <hyperlink ref="AH13" r:id="rId13" xr:uid="{00000000-0004-0000-0500-00000C000000}"/>
    <hyperlink ref="AJ13" r:id="rId14" xr:uid="{00000000-0004-0000-0500-00000D000000}"/>
    <hyperlink ref="AH14" r:id="rId15" xr:uid="{00000000-0004-0000-0500-00000E000000}"/>
    <hyperlink ref="AH15" r:id="rId16" xr:uid="{00000000-0004-0000-0500-00000F000000}"/>
    <hyperlink ref="AJ15" r:id="rId17" xr:uid="{00000000-0004-0000-0500-000010000000}"/>
    <hyperlink ref="AH16" r:id="rId18" xr:uid="{00000000-0004-0000-0500-000011000000}"/>
    <hyperlink ref="AH18" r:id="rId19" xr:uid="{00000000-0004-0000-0500-000012000000}"/>
    <hyperlink ref="AH20" r:id="rId20" xr:uid="{00000000-0004-0000-0500-000013000000}"/>
    <hyperlink ref="AJ20" r:id="rId21" xr:uid="{00000000-0004-0000-0500-000014000000}"/>
    <hyperlink ref="AH21" r:id="rId22" xr:uid="{00000000-0004-0000-0500-000015000000}"/>
    <hyperlink ref="AJ21" r:id="rId23" xr:uid="{00000000-0004-0000-0500-000016000000}"/>
    <hyperlink ref="AH22" r:id="rId24" xr:uid="{00000000-0004-0000-0500-000017000000}"/>
    <hyperlink ref="AJ22" r:id="rId25" xr:uid="{00000000-0004-0000-0500-000018000000}"/>
    <hyperlink ref="AH23" r:id="rId26" xr:uid="{00000000-0004-0000-0500-000019000000}"/>
    <hyperlink ref="AH24" r:id="rId27" xr:uid="{00000000-0004-0000-0500-00001A000000}"/>
    <hyperlink ref="AJ24" r:id="rId28" xr:uid="{00000000-0004-0000-0500-00001B000000}"/>
    <hyperlink ref="AH25" r:id="rId29" xr:uid="{00000000-0004-0000-0500-00001C000000}"/>
    <hyperlink ref="AI25" r:id="rId30" xr:uid="{00000000-0004-0000-0500-00001D000000}"/>
    <hyperlink ref="AJ25" r:id="rId31" xr:uid="{00000000-0004-0000-0500-00001E000000}"/>
    <hyperlink ref="AH26" r:id="rId32" xr:uid="{00000000-0004-0000-0500-00001F000000}"/>
    <hyperlink ref="AJ26" r:id="rId33" xr:uid="{00000000-0004-0000-0500-000020000000}"/>
    <hyperlink ref="AH27" r:id="rId34" xr:uid="{00000000-0004-0000-0500-000021000000}"/>
    <hyperlink ref="AJ27" r:id="rId35" xr:uid="{00000000-0004-0000-0500-000022000000}"/>
    <hyperlink ref="AH28" r:id="rId36" xr:uid="{00000000-0004-0000-0500-000023000000}"/>
    <hyperlink ref="AJ28" r:id="rId37" xr:uid="{00000000-0004-0000-0500-000024000000}"/>
    <hyperlink ref="AH29" r:id="rId38" xr:uid="{00000000-0004-0000-0500-000025000000}"/>
    <hyperlink ref="AJ29" r:id="rId39" xr:uid="{00000000-0004-0000-0500-000026000000}"/>
    <hyperlink ref="AH30" r:id="rId40" xr:uid="{00000000-0004-0000-0500-000027000000}"/>
    <hyperlink ref="AJ30" r:id="rId41" xr:uid="{00000000-0004-0000-0500-000028000000}"/>
    <hyperlink ref="AH31" r:id="rId42" xr:uid="{00000000-0004-0000-0500-000029000000}"/>
    <hyperlink ref="AJ31" r:id="rId43" xr:uid="{00000000-0004-0000-0500-00002A000000}"/>
    <hyperlink ref="AH32" r:id="rId44" xr:uid="{00000000-0004-0000-0500-00002B000000}"/>
    <hyperlink ref="AJ32" r:id="rId45" xr:uid="{00000000-0004-0000-0500-00002C000000}"/>
    <hyperlink ref="AH33" r:id="rId46" xr:uid="{00000000-0004-0000-0500-00002D000000}"/>
    <hyperlink ref="AJ33" r:id="rId47" xr:uid="{00000000-0004-0000-0500-00002E000000}"/>
    <hyperlink ref="AH34" r:id="rId48" xr:uid="{00000000-0004-0000-0500-00002F000000}"/>
    <hyperlink ref="AH35" r:id="rId49" location="fbid=ZWJBwYZJM6G?epgDivFocusArea" xr:uid="{00000000-0004-0000-0500-000030000000}"/>
    <hyperlink ref="AJ35" r:id="rId50" xr:uid="{00000000-0004-0000-0500-000031000000}"/>
    <hyperlink ref="AL35" r:id="rId51" location="fbid=hMT_mV2G3Do" xr:uid="{00000000-0004-0000-0500-000032000000}"/>
    <hyperlink ref="AH36" r:id="rId52" xr:uid="{00000000-0004-0000-0500-000033000000}"/>
    <hyperlink ref="AH37" r:id="rId53" location="diversity" xr:uid="{00000000-0004-0000-0500-000034000000}"/>
    <hyperlink ref="AH42" r:id="rId54" xr:uid="{00000000-0004-0000-0500-000035000000}"/>
    <hyperlink ref="AJ43" r:id="rId55" xr:uid="{00000000-0004-0000-0500-000036000000}"/>
    <hyperlink ref="AJ44" r:id="rId56" xr:uid="{00000000-0004-0000-0500-000037000000}"/>
    <hyperlink ref="AH45" r:id="rId57" xr:uid="{00000000-0004-0000-0500-000038000000}"/>
    <hyperlink ref="AH46" r:id="rId58" xr:uid="{00000000-0004-0000-0500-000039000000}"/>
    <hyperlink ref="A57" r:id="rId59" xr:uid="{00000000-0004-0000-0500-00003A000000}"/>
    <hyperlink ref="A66" r:id="rId60" xr:uid="{00000000-0004-0000-0500-00003B000000}"/>
    <hyperlink ref="A67" r:id="rId61" xr:uid="{00000000-0004-0000-05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2018</vt:lpstr>
      <vt:lpstr>Jan 2018</vt:lpstr>
      <vt:lpstr>August 2016</vt:lpstr>
      <vt:lpstr>July 2015</vt:lpstr>
      <vt:lpstr>2014</vt:lpstr>
      <vt:lpstr>Copy of updated 9th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Mouldi</cp:lastModifiedBy>
  <dcterms:modified xsi:type="dcterms:W3CDTF">2020-10-11T16:27:12Z</dcterms:modified>
</cp:coreProperties>
</file>