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ata Viz 2\med-mig\src\Data\"/>
    </mc:Choice>
  </mc:AlternateContent>
  <xr:revisionPtr revIDLastSave="0" documentId="13_ncr:1_{955A02D1-8F35-4EBC-87D6-E56AE4F68EEB}" xr6:coauthVersionLast="45" xr6:coauthVersionMax="45" xr10:uidLastSave="{00000000-0000-0000-0000-000000000000}"/>
  <bookViews>
    <workbookView xWindow="-110" yWindow="-110" windowWidth="19420" windowHeight="10420" tabRatio="518" xr2:uid="{6C15CAC4-DA16-46D1-B2AB-DF5237501B05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P2" i="1"/>
  <c r="S53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3" i="1"/>
  <c r="G44" i="1"/>
  <c r="G45" i="1"/>
  <c r="G46" i="1"/>
  <c r="G47" i="1"/>
  <c r="G48" i="1"/>
  <c r="G50" i="1"/>
  <c r="G51" i="1"/>
  <c r="G52" i="1"/>
  <c r="I14" i="1" l="1"/>
  <c r="N14" i="1"/>
  <c r="M14" i="1"/>
  <c r="L14" i="1"/>
  <c r="J14" i="1"/>
  <c r="H14" i="1"/>
  <c r="F14" i="1"/>
  <c r="D14" i="1"/>
  <c r="R13" i="1"/>
  <c r="Q13" i="1"/>
  <c r="O13" i="1"/>
  <c r="K13" i="1"/>
  <c r="R12" i="1"/>
  <c r="Q12" i="1"/>
  <c r="P12" i="1"/>
  <c r="O12" i="1"/>
  <c r="K12" i="1"/>
  <c r="R11" i="1"/>
  <c r="Q11" i="1"/>
  <c r="P11" i="1"/>
  <c r="O11" i="1"/>
  <c r="K11" i="1"/>
  <c r="R10" i="1"/>
  <c r="Q10" i="1"/>
  <c r="P10" i="1"/>
  <c r="O10" i="1"/>
  <c r="K10" i="1"/>
  <c r="R9" i="1"/>
  <c r="Q9" i="1"/>
  <c r="P9" i="1"/>
  <c r="O9" i="1"/>
  <c r="K9" i="1"/>
  <c r="R8" i="1"/>
  <c r="Q8" i="1"/>
  <c r="P8" i="1"/>
  <c r="O8" i="1"/>
  <c r="K8" i="1"/>
  <c r="R7" i="1"/>
  <c r="Q7" i="1"/>
  <c r="P7" i="1"/>
  <c r="O7" i="1"/>
  <c r="K7" i="1"/>
  <c r="R6" i="1"/>
  <c r="Q6" i="1"/>
  <c r="P6" i="1"/>
  <c r="O6" i="1"/>
  <c r="K6" i="1"/>
  <c r="R5" i="1"/>
  <c r="Q5" i="1"/>
  <c r="P5" i="1"/>
  <c r="O5" i="1"/>
  <c r="K5" i="1"/>
  <c r="R4" i="1"/>
  <c r="Q4" i="1"/>
  <c r="P4" i="1"/>
  <c r="O4" i="1"/>
  <c r="K4" i="1"/>
  <c r="R3" i="1"/>
  <c r="Q3" i="1"/>
  <c r="P3" i="1"/>
  <c r="O3" i="1"/>
  <c r="K3" i="1"/>
  <c r="R2" i="1"/>
  <c r="Q2" i="1"/>
  <c r="O2" i="1"/>
  <c r="K2" i="1"/>
  <c r="R14" i="1" l="1"/>
  <c r="O14" i="1"/>
  <c r="S10" i="1"/>
  <c r="S5" i="1"/>
  <c r="S6" i="1"/>
  <c r="K14" i="1"/>
  <c r="S2" i="1"/>
  <c r="S9" i="1"/>
  <c r="S4" i="1"/>
  <c r="S12" i="1"/>
  <c r="S3" i="1"/>
  <c r="S11" i="1"/>
  <c r="S8" i="1"/>
  <c r="S7" i="1"/>
  <c r="C14" i="1"/>
  <c r="G14" i="1" s="1"/>
  <c r="P13" i="1"/>
  <c r="S13" i="1" s="1"/>
  <c r="P14" i="1" l="1"/>
  <c r="Q14" i="1" l="1"/>
  <c r="S14" i="1" s="1"/>
  <c r="R52" i="1" l="1"/>
  <c r="R51" i="1"/>
  <c r="R50" i="1"/>
  <c r="R49" i="1"/>
  <c r="R48" i="1"/>
  <c r="R47" i="1"/>
  <c r="R46" i="1"/>
  <c r="R45" i="1"/>
  <c r="R44" i="1"/>
  <c r="R43" i="1"/>
  <c r="R41" i="1"/>
  <c r="R39" i="1"/>
  <c r="R38" i="1"/>
  <c r="R37" i="1"/>
  <c r="R36" i="1"/>
  <c r="R35" i="1"/>
  <c r="R34" i="1"/>
  <c r="R33" i="1"/>
  <c r="R32" i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Q52" i="1"/>
  <c r="Q51" i="1"/>
  <c r="Q50" i="1"/>
  <c r="Q48" i="1"/>
  <c r="Q47" i="1"/>
  <c r="Q44" i="1"/>
  <c r="Q43" i="1"/>
  <c r="Q41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P52" i="1"/>
  <c r="P51" i="1"/>
  <c r="P50" i="1"/>
  <c r="P49" i="1"/>
  <c r="P48" i="1"/>
  <c r="P47" i="1"/>
  <c r="P46" i="1"/>
  <c r="P45" i="1"/>
  <c r="P44" i="1"/>
  <c r="P43" i="1"/>
  <c r="P42" i="1"/>
  <c r="P41" i="1"/>
  <c r="P39" i="1"/>
  <c r="P38" i="1"/>
  <c r="P37" i="1"/>
  <c r="P36" i="1"/>
  <c r="P35" i="1"/>
  <c r="P34" i="1"/>
  <c r="P33" i="1"/>
  <c r="P32" i="1"/>
  <c r="P31" i="1"/>
  <c r="P30" i="1"/>
  <c r="P29" i="1"/>
  <c r="P28" i="1"/>
  <c r="P16" i="1"/>
  <c r="P17" i="1"/>
  <c r="P18" i="1"/>
  <c r="P19" i="1"/>
  <c r="P20" i="1"/>
  <c r="P21" i="1"/>
  <c r="P22" i="1"/>
  <c r="P23" i="1"/>
  <c r="P24" i="1"/>
  <c r="P25" i="1"/>
  <c r="P15" i="1"/>
  <c r="O52" i="1"/>
  <c r="O51" i="1"/>
  <c r="O50" i="1"/>
  <c r="O49" i="1"/>
  <c r="O48" i="1"/>
  <c r="O47" i="1"/>
  <c r="O46" i="1"/>
  <c r="O45" i="1"/>
  <c r="O44" i="1"/>
  <c r="O4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16" i="1"/>
  <c r="O17" i="1"/>
  <c r="O18" i="1"/>
  <c r="O19" i="1"/>
  <c r="O20" i="1"/>
  <c r="O21" i="1"/>
  <c r="O22" i="1"/>
  <c r="O23" i="1"/>
  <c r="O24" i="1"/>
  <c r="O25" i="1"/>
  <c r="O26" i="1"/>
  <c r="O15" i="1"/>
  <c r="K43" i="1"/>
  <c r="K44" i="1"/>
  <c r="K47" i="1"/>
  <c r="K48" i="1"/>
  <c r="K49" i="1"/>
  <c r="K50" i="1"/>
  <c r="K51" i="1"/>
  <c r="K52" i="1"/>
  <c r="K41" i="1"/>
  <c r="K29" i="1"/>
  <c r="K30" i="1"/>
  <c r="K31" i="1"/>
  <c r="K32" i="1"/>
  <c r="K33" i="1"/>
  <c r="K34" i="1"/>
  <c r="K35" i="1"/>
  <c r="K36" i="1"/>
  <c r="K28" i="1"/>
  <c r="K16" i="1"/>
  <c r="K17" i="1"/>
  <c r="K18" i="1"/>
  <c r="K19" i="1"/>
  <c r="K20" i="1"/>
  <c r="K21" i="1"/>
  <c r="K22" i="1"/>
  <c r="K23" i="1"/>
  <c r="K24" i="1"/>
  <c r="K25" i="1"/>
  <c r="K26" i="1"/>
  <c r="K15" i="1"/>
  <c r="S23" i="1" l="1"/>
  <c r="S41" i="1"/>
  <c r="S15" i="1"/>
  <c r="S35" i="1"/>
  <c r="S44" i="1"/>
  <c r="S52" i="1"/>
  <c r="S36" i="1"/>
  <c r="S22" i="1"/>
  <c r="S32" i="1"/>
  <c r="S31" i="1"/>
  <c r="S28" i="1"/>
  <c r="S29" i="1"/>
  <c r="S30" i="1"/>
  <c r="S19" i="1"/>
  <c r="S18" i="1"/>
  <c r="S21" i="1"/>
  <c r="S20" i="1"/>
  <c r="S47" i="1"/>
  <c r="S48" i="1"/>
  <c r="S33" i="1"/>
  <c r="S50" i="1"/>
  <c r="S25" i="1"/>
  <c r="S17" i="1"/>
  <c r="S34" i="1"/>
  <c r="S43" i="1"/>
  <c r="S51" i="1"/>
  <c r="S24" i="1"/>
  <c r="S16" i="1"/>
  <c r="O53" i="1"/>
  <c r="O40" i="1"/>
  <c r="O27" i="1"/>
  <c r="E49" i="1" l="1"/>
  <c r="Q49" i="1" l="1"/>
  <c r="S49" i="1" s="1"/>
  <c r="G49" i="1"/>
  <c r="L53" i="1"/>
  <c r="M53" i="1"/>
  <c r="N53" i="1"/>
  <c r="I53" i="1"/>
  <c r="J53" i="1"/>
  <c r="E53" i="1"/>
  <c r="C53" i="1"/>
  <c r="D53" i="1"/>
  <c r="P53" i="1" l="1"/>
  <c r="H42" i="1" l="1"/>
  <c r="J40" i="1"/>
  <c r="H39" i="1"/>
  <c r="H38" i="1"/>
  <c r="H37" i="1"/>
  <c r="K37" i="1" s="1"/>
  <c r="I40" i="1"/>
  <c r="H27" i="1"/>
  <c r="J27" i="1"/>
  <c r="K38" i="1" l="1"/>
  <c r="Q38" i="1"/>
  <c r="S38" i="1" s="1"/>
  <c r="K39" i="1"/>
  <c r="Q39" i="1"/>
  <c r="S39" i="1" s="1"/>
  <c r="K42" i="1"/>
  <c r="Q42" i="1"/>
  <c r="K27" i="1"/>
  <c r="H40" i="1"/>
  <c r="H45" i="1"/>
  <c r="L40" i="1"/>
  <c r="M40" i="1"/>
  <c r="N40" i="1"/>
  <c r="L27" i="1"/>
  <c r="M27" i="1"/>
  <c r="N27" i="1"/>
  <c r="F40" i="1"/>
  <c r="F27" i="1"/>
  <c r="D40" i="1"/>
  <c r="D27" i="1"/>
  <c r="P26" i="1"/>
  <c r="S26" i="1" s="1"/>
  <c r="C40" i="1"/>
  <c r="P40" i="1" l="1"/>
  <c r="R40" i="1"/>
  <c r="R27" i="1"/>
  <c r="Q27" i="1"/>
  <c r="Q37" i="1"/>
  <c r="S37" i="1" s="1"/>
  <c r="K45" i="1"/>
  <c r="Q45" i="1"/>
  <c r="S45" i="1" s="1"/>
  <c r="K40" i="1"/>
  <c r="C27" i="1"/>
  <c r="G27" i="1" s="1"/>
  <c r="E40" i="1"/>
  <c r="G40" i="1" s="1"/>
  <c r="H46" i="1"/>
  <c r="F42" i="1"/>
  <c r="R42" i="1" l="1"/>
  <c r="S42" i="1" s="1"/>
  <c r="G42" i="1"/>
  <c r="K46" i="1"/>
  <c r="K53" i="1" s="1"/>
  <c r="Q46" i="1"/>
  <c r="S46" i="1" s="1"/>
  <c r="P27" i="1"/>
  <c r="S27" i="1" s="1"/>
  <c r="Q40" i="1"/>
  <c r="S40" i="1" s="1"/>
  <c r="H53" i="1"/>
  <c r="Q53" i="1" s="1"/>
  <c r="F53" i="1"/>
  <c r="R53" i="1" l="1"/>
  <c r="G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 Julia</author>
  </authors>
  <commentList>
    <comment ref="E14" authorId="0" shapeId="0" xr:uid="{5083FB78-D407-40E8-A73E-20D88220E028}">
      <text>
        <r>
          <rPr>
            <sz val="9"/>
            <color indexed="81"/>
            <rFont val="Tahoma"/>
            <family val="2"/>
          </rPr>
          <t>No monthly disaggregation available for  arrivals in Malta for 2016</t>
        </r>
      </text>
    </comment>
    <comment ref="I18" authorId="0" shapeId="0" xr:uid="{88195099-DC91-4DC3-86C5-6F285BCA7874}">
      <text>
        <r>
          <rPr>
            <sz val="9"/>
            <color indexed="81"/>
            <rFont val="Tahoma"/>
            <family val="2"/>
          </rPr>
          <t xml:space="preserve">No monthly breakdown available from FTDES report for these months
</t>
        </r>
      </text>
    </comment>
    <comment ref="I21" authorId="0" shapeId="0" xr:uid="{8803E594-D580-4236-96C4-BE900F7EC726}">
      <text>
        <r>
          <rPr>
            <sz val="9"/>
            <color indexed="81"/>
            <rFont val="Tahoma"/>
            <family val="2"/>
          </rPr>
          <t>No monthly breakdown available from FTDES report for these months</t>
        </r>
      </text>
    </comment>
    <comment ref="E27" authorId="0" shapeId="0" xr:uid="{BC2F0F33-30B6-4C45-BD10-F6869FB70C19}">
      <text>
        <r>
          <rPr>
            <b/>
            <sz val="9"/>
            <color indexed="81"/>
            <rFont val="Tahoma"/>
            <family val="2"/>
          </rPr>
          <t>BLACK Julia:</t>
        </r>
        <r>
          <rPr>
            <sz val="9"/>
            <color indexed="81"/>
            <rFont val="Tahoma"/>
            <family val="2"/>
          </rPr>
          <t xml:space="preserve">
No monthly data available Malta 2017</t>
        </r>
      </text>
    </comment>
    <comment ref="I27" authorId="0" shapeId="0" xr:uid="{17085120-A4AF-40EC-8A02-345CD256D7DC}">
      <text>
        <r>
          <rPr>
            <sz val="9"/>
            <color indexed="81"/>
            <rFont val="Tahoma"/>
            <family val="2"/>
          </rPr>
          <t>Data from FTDES https://ftdes.net/rapports/en.omm3.2017.pdf</t>
        </r>
      </text>
    </comment>
    <comment ref="I46" authorId="0" shapeId="0" xr:uid="{A6BC868C-C5FC-4443-8362-DDC52782B0BE}">
      <text>
        <r>
          <rPr>
            <sz val="9"/>
            <color indexed="81"/>
            <rFont val="Tahoma"/>
            <family val="2"/>
          </rPr>
          <t>No data available on interceptions during June-September 2019</t>
        </r>
      </text>
    </comment>
  </commentList>
</comments>
</file>

<file path=xl/sharedStrings.xml><?xml version="1.0" encoding="utf-8"?>
<sst xmlns="http://schemas.openxmlformats.org/spreadsheetml/2006/main" count="82" uniqueCount="44">
  <si>
    <t>Year</t>
  </si>
  <si>
    <t>Month</t>
  </si>
  <si>
    <t>Sea arrivals in Spain</t>
  </si>
  <si>
    <t>Sea arrivals in Italy</t>
  </si>
  <si>
    <t>Sea arrivals in Malta</t>
  </si>
  <si>
    <t>Sea arrivals in Greece</t>
  </si>
  <si>
    <t>January</t>
  </si>
  <si>
    <t>February</t>
  </si>
  <si>
    <t xml:space="preserve">March  </t>
  </si>
  <si>
    <t>April</t>
  </si>
  <si>
    <t>May</t>
  </si>
  <si>
    <t>June</t>
  </si>
  <si>
    <t>July</t>
  </si>
  <si>
    <t>August</t>
  </si>
  <si>
    <t>TOTAL 2019</t>
  </si>
  <si>
    <t>Source:</t>
  </si>
  <si>
    <t>Italian Ministry of the Interior</t>
  </si>
  <si>
    <t>Hellenic Coast Guard</t>
  </si>
  <si>
    <t>Total recorded deaths / disappearances</t>
  </si>
  <si>
    <t xml:space="preserve">September </t>
  </si>
  <si>
    <t>October</t>
  </si>
  <si>
    <t xml:space="preserve">November </t>
  </si>
  <si>
    <t>December</t>
  </si>
  <si>
    <t>TOTAL 2018</t>
  </si>
  <si>
    <t>TOTAL 2017</t>
  </si>
  <si>
    <t>Interceptions by Turkish Coast Guard</t>
  </si>
  <si>
    <t>Interceptions by Libyan Coast Guard</t>
  </si>
  <si>
    <t>Interceptions by Tunisian Coast Guard</t>
  </si>
  <si>
    <t>Turkish Coast Guard via http://bit.ly/2H39Mh1 (Aegean) and http://bit.ly/2KKtvDp 
Prior to 2019 available from: http://bit.ly/2KJKrK9</t>
  </si>
  <si>
    <t>Libyan Coast Guard via IOM Libya</t>
  </si>
  <si>
    <t>IOM's Missing Migrants Project via mmp.iom.int. Data represent minimum estimate</t>
  </si>
  <si>
    <t xml:space="preserve">2018-onwards: Tunisian Ministry of the Interior via IOM Tunisia. Excludes interceptions by Tunisian Navy.
2017: FTDES reports (noted in relevant cells). </t>
  </si>
  <si>
    <t>Total all Med routes</t>
  </si>
  <si>
    <t>Spanish Ministry of the Interior. Excludes arrivals to the Canary Islands</t>
  </si>
  <si>
    <t>Deaths recorded in Western Med</t>
  </si>
  <si>
    <t>Deaths recorded in Central Med</t>
  </si>
  <si>
    <t>Maltese Ministry of Home Affairs and National Security</t>
  </si>
  <si>
    <t>Western Med - Total</t>
  </si>
  <si>
    <t>Central Med - Total</t>
  </si>
  <si>
    <t>Eastern Med - Total</t>
  </si>
  <si>
    <t>Total Sea Arrivals</t>
  </si>
  <si>
    <t>Total Internceptions</t>
  </si>
  <si>
    <t>TOTAL 2016</t>
  </si>
  <si>
    <t xml:space="preserve">Deaths recorded in Eastern 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</si>
</sst>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7" fillId="4" borderId="2" xfId="2" applyFont="1" applyFill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Border="1"/>
    <xf numFmtId="0" fontId="4" fillId="5" borderId="6" xfId="0" applyFont="1" applyFill="1" applyBorder="1"/>
    <xf numFmtId="0" fontId="8" fillId="0" borderId="0" xfId="0" applyFont="1" applyAlignment="1">
      <alignment vertical="top"/>
    </xf>
    <xf numFmtId="0" fontId="8" fillId="0" borderId="10" xfId="0" applyFont="1" applyFill="1" applyBorder="1" applyAlignment="1">
      <alignment horizontal="right" vertical="top"/>
    </xf>
    <xf numFmtId="0" fontId="0" fillId="0" borderId="2" xfId="0" applyBorder="1" applyAlignment="1">
      <alignment horizontal="left"/>
    </xf>
    <xf numFmtId="0" fontId="0" fillId="0" borderId="12" xfId="0" applyBorder="1"/>
    <xf numFmtId="0" fontId="0" fillId="0" borderId="6" xfId="0" applyBorder="1"/>
    <xf numFmtId="0" fontId="0" fillId="0" borderId="5" xfId="0" applyBorder="1"/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6" fillId="3" borderId="17" xfId="0" applyFont="1" applyFill="1" applyBorder="1" applyAlignment="1">
      <alignment horizontal="center" wrapText="1"/>
    </xf>
    <xf numFmtId="0" fontId="6" fillId="3" borderId="15" xfId="0" applyFont="1" applyFill="1" applyBorder="1" applyAlignment="1">
      <alignment horizontal="center" wrapText="1"/>
    </xf>
    <xf numFmtId="2" fontId="5" fillId="3" borderId="21" xfId="0" applyNumberFormat="1" applyFont="1" applyFill="1" applyBorder="1" applyAlignment="1">
      <alignment vertical="top" wrapText="1"/>
    </xf>
    <xf numFmtId="2" fontId="0" fillId="0" borderId="9" xfId="0" applyNumberFormat="1" applyBorder="1"/>
    <xf numFmtId="2" fontId="0" fillId="0" borderId="3" xfId="0" applyNumberFormat="1" applyBorder="1"/>
    <xf numFmtId="2" fontId="4" fillId="5" borderId="3" xfId="0" applyNumberFormat="1" applyFont="1" applyFill="1" applyBorder="1"/>
    <xf numFmtId="2" fontId="0" fillId="0" borderId="13" xfId="0" applyNumberFormat="1" applyBorder="1"/>
    <xf numFmtId="2" fontId="7" fillId="4" borderId="3" xfId="2" applyNumberFormat="1" applyFont="1" applyFill="1" applyBorder="1"/>
    <xf numFmtId="2" fontId="1" fillId="0" borderId="3" xfId="1" applyNumberFormat="1" applyBorder="1" applyAlignment="1">
      <alignment vertical="center"/>
    </xf>
    <xf numFmtId="2" fontId="1" fillId="0" borderId="3" xfId="1" applyNumberFormat="1" applyBorder="1"/>
    <xf numFmtId="2" fontId="1" fillId="0" borderId="3" xfId="1" applyNumberFormat="1" applyBorder="1" applyAlignment="1">
      <alignment horizontal="right"/>
    </xf>
    <xf numFmtId="2" fontId="1" fillId="0" borderId="3" xfId="1" applyNumberFormat="1" applyBorder="1" applyAlignment="1">
      <alignment horizontal="right" vertical="center"/>
    </xf>
    <xf numFmtId="2" fontId="4" fillId="5" borderId="7" xfId="0" applyNumberFormat="1" applyFont="1" applyFill="1" applyBorder="1"/>
    <xf numFmtId="2" fontId="1" fillId="0" borderId="3" xfId="1" applyNumberFormat="1" applyFont="1" applyFill="1" applyBorder="1" applyAlignment="1">
      <alignment vertical="center"/>
    </xf>
    <xf numFmtId="2" fontId="1" fillId="0" borderId="3" xfId="1" applyNumberFormat="1" applyFont="1" applyFill="1" applyBorder="1" applyAlignment="1"/>
    <xf numFmtId="2" fontId="1" fillId="0" borderId="3" xfId="1" applyNumberFormat="1" applyFont="1" applyFill="1" applyBorder="1" applyAlignment="1">
      <alignment horizontal="right"/>
    </xf>
    <xf numFmtId="2" fontId="1" fillId="0" borderId="3" xfId="1" applyNumberFormat="1" applyFont="1" applyFill="1" applyBorder="1" applyAlignment="1">
      <alignment horizontal="right" vertical="center"/>
    </xf>
    <xf numFmtId="2" fontId="1" fillId="0" borderId="11" xfId="1" applyNumberFormat="1" applyFont="1" applyFill="1" applyBorder="1" applyAlignment="1">
      <alignment horizontal="right" vertical="center"/>
    </xf>
    <xf numFmtId="2" fontId="8" fillId="0" borderId="10" xfId="0" applyNumberFormat="1" applyFont="1" applyFill="1" applyBorder="1" applyAlignment="1">
      <alignment horizontal="left" vertical="top" wrapText="1"/>
    </xf>
    <xf numFmtId="2" fontId="0" fillId="0" borderId="0" xfId="0" applyNumberFormat="1"/>
    <xf numFmtId="2" fontId="7" fillId="0" borderId="7" xfId="2" applyNumberFormat="1" applyFont="1" applyFill="1" applyBorder="1"/>
    <xf numFmtId="2" fontId="7" fillId="0" borderId="3" xfId="2" applyNumberFormat="1" applyFont="1" applyFill="1" applyBorder="1"/>
    <xf numFmtId="2" fontId="9" fillId="5" borderId="3" xfId="2" applyNumberFormat="1" applyFont="1" applyFill="1" applyBorder="1"/>
    <xf numFmtId="2" fontId="7" fillId="0" borderId="13" xfId="2" applyNumberFormat="1" applyFont="1" applyFill="1" applyBorder="1"/>
    <xf numFmtId="2" fontId="1" fillId="0" borderId="3" xfId="1" applyNumberFormat="1" applyFill="1" applyBorder="1"/>
    <xf numFmtId="2" fontId="7" fillId="0" borderId="3" xfId="2" applyNumberFormat="1" applyFont="1" applyFill="1" applyBorder="1" applyAlignment="1">
      <alignment horizontal="right"/>
    </xf>
    <xf numFmtId="2" fontId="7" fillId="0" borderId="3" xfId="2" applyNumberFormat="1" applyFont="1" applyFill="1" applyBorder="1" applyAlignment="1"/>
    <xf numFmtId="2" fontId="8" fillId="0" borderId="3" xfId="0" applyNumberFormat="1" applyFont="1" applyFill="1" applyBorder="1" applyAlignment="1">
      <alignment horizontal="left" vertical="top" wrapText="1"/>
    </xf>
    <xf numFmtId="2" fontId="0" fillId="0" borderId="14" xfId="0" applyNumberFormat="1" applyBorder="1"/>
    <xf numFmtId="2" fontId="0" fillId="0" borderId="2" xfId="0" applyNumberFormat="1" applyBorder="1"/>
    <xf numFmtId="2" fontId="7" fillId="4" borderId="2" xfId="2" applyNumberFormat="1" applyFont="1" applyFill="1" applyBorder="1"/>
    <xf numFmtId="2" fontId="9" fillId="5" borderId="18" xfId="2" applyNumberFormat="1" applyFont="1" applyFill="1" applyBorder="1" applyAlignment="1"/>
    <xf numFmtId="2" fontId="9" fillId="5" borderId="2" xfId="2" applyNumberFormat="1" applyFont="1" applyFill="1" applyBorder="1"/>
    <xf numFmtId="2" fontId="0" fillId="0" borderId="2" xfId="0" applyNumberFormat="1" applyBorder="1" applyAlignment="1">
      <alignment horizontal="right"/>
    </xf>
    <xf numFmtId="2" fontId="7" fillId="0" borderId="2" xfId="2" applyNumberFormat="1" applyFont="1" applyFill="1" applyBorder="1"/>
    <xf numFmtId="2" fontId="4" fillId="5" borderId="8" xfId="0" applyNumberFormat="1" applyFont="1" applyFill="1" applyBorder="1"/>
    <xf numFmtId="2" fontId="4" fillId="5" borderId="9" xfId="0" applyNumberFormat="1" applyFont="1" applyFill="1" applyBorder="1"/>
    <xf numFmtId="2" fontId="8" fillId="0" borderId="2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0" xfId="0" applyNumberFormat="1" applyBorder="1"/>
    <xf numFmtId="2" fontId="4" fillId="5" borderId="11" xfId="0" applyNumberFormat="1" applyFont="1" applyFill="1" applyBorder="1"/>
    <xf numFmtId="2" fontId="1" fillId="0" borderId="13" xfId="1" applyNumberFormat="1" applyBorder="1" applyAlignment="1">
      <alignment horizontal="right"/>
    </xf>
    <xf numFmtId="2" fontId="7" fillId="4" borderId="3" xfId="2" applyNumberFormat="1" applyFont="1" applyFill="1" applyBorder="1" applyAlignment="1">
      <alignment horizontal="right"/>
    </xf>
    <xf numFmtId="2" fontId="7" fillId="4" borderId="13" xfId="2" applyNumberFormat="1" applyFont="1" applyFill="1" applyBorder="1"/>
    <xf numFmtId="2" fontId="3" fillId="6" borderId="22" xfId="0" applyNumberFormat="1" applyFont="1" applyFill="1" applyBorder="1" applyAlignment="1">
      <alignment horizontal="center" vertical="top" wrapText="1"/>
    </xf>
    <xf numFmtId="2" fontId="5" fillId="3" borderId="16" xfId="0" applyNumberFormat="1" applyFont="1" applyFill="1" applyBorder="1" applyAlignment="1">
      <alignment horizontal="right" vertical="top" wrapText="1"/>
    </xf>
    <xf numFmtId="2" fontId="5" fillId="3" borderId="16" xfId="0" applyNumberFormat="1" applyFont="1" applyFill="1" applyBorder="1" applyAlignment="1">
      <alignment horizontal="center" vertical="top" wrapText="1"/>
    </xf>
    <xf numFmtId="2" fontId="5" fillId="6" borderId="16" xfId="0" applyNumberFormat="1" applyFont="1" applyFill="1" applyBorder="1" applyAlignment="1">
      <alignment horizontal="center" vertical="top" wrapText="1"/>
    </xf>
    <xf numFmtId="2" fontId="5" fillId="6" borderId="20" xfId="0" applyNumberFormat="1" applyFont="1" applyFill="1" applyBorder="1" applyAlignment="1">
      <alignment horizontal="center" vertical="top" wrapText="1"/>
    </xf>
    <xf numFmtId="2" fontId="4" fillId="0" borderId="14" xfId="0" applyNumberFormat="1" applyFont="1" applyBorder="1"/>
    <xf numFmtId="2" fontId="7" fillId="0" borderId="10" xfId="2" applyNumberFormat="1" applyFont="1" applyFill="1" applyBorder="1"/>
    <xf numFmtId="2" fontId="0" fillId="0" borderId="7" xfId="0" applyNumberFormat="1" applyBorder="1"/>
    <xf numFmtId="2" fontId="4" fillId="0" borderId="23" xfId="0" applyNumberFormat="1" applyFont="1" applyBorder="1"/>
    <xf numFmtId="2" fontId="0" fillId="0" borderId="3" xfId="0" applyNumberFormat="1" applyFont="1" applyBorder="1"/>
    <xf numFmtId="2" fontId="0" fillId="0" borderId="10" xfId="0" applyNumberFormat="1" applyFont="1" applyBorder="1"/>
    <xf numFmtId="2" fontId="0" fillId="0" borderId="12" xfId="0" applyNumberFormat="1" applyFont="1" applyBorder="1"/>
    <xf numFmtId="2" fontId="4" fillId="0" borderId="2" xfId="0" applyNumberFormat="1" applyFont="1" applyBorder="1"/>
    <xf numFmtId="2" fontId="4" fillId="5" borderId="10" xfId="0" applyNumberFormat="1" applyFont="1" applyFill="1" applyBorder="1" applyAlignment="1">
      <alignment horizontal="right"/>
    </xf>
    <xf numFmtId="2" fontId="4" fillId="5" borderId="2" xfId="0" applyNumberFormat="1" applyFont="1" applyFill="1" applyBorder="1"/>
    <xf numFmtId="2" fontId="9" fillId="5" borderId="10" xfId="2" applyNumberFormat="1" applyFont="1" applyFill="1" applyBorder="1"/>
    <xf numFmtId="2" fontId="0" fillId="5" borderId="3" xfId="0" applyNumberFormat="1" applyFont="1" applyFill="1" applyBorder="1"/>
    <xf numFmtId="2" fontId="0" fillId="5" borderId="10" xfId="0" applyNumberFormat="1" applyFont="1" applyFill="1" applyBorder="1"/>
    <xf numFmtId="2" fontId="0" fillId="5" borderId="6" xfId="0" applyNumberFormat="1" applyFont="1" applyFill="1" applyBorder="1"/>
    <xf numFmtId="2" fontId="14" fillId="0" borderId="10" xfId="0" applyNumberFormat="1" applyFont="1" applyBorder="1" applyAlignment="1">
      <alignment horizontal="right" vertical="center" wrapText="1"/>
    </xf>
    <xf numFmtId="2" fontId="7" fillId="0" borderId="14" xfId="2" applyNumberFormat="1" applyFont="1" applyFill="1" applyBorder="1"/>
    <xf numFmtId="2" fontId="13" fillId="0" borderId="13" xfId="0" applyNumberFormat="1" applyFont="1" applyBorder="1" applyAlignment="1">
      <alignment vertical="center" wrapText="1"/>
    </xf>
    <xf numFmtId="2" fontId="0" fillId="0" borderId="4" xfId="0" applyNumberFormat="1" applyBorder="1"/>
    <xf numFmtId="2" fontId="13" fillId="0" borderId="3" xfId="0" applyNumberFormat="1" applyFont="1" applyBorder="1" applyAlignment="1">
      <alignment horizontal="right" vertical="center" wrapText="1"/>
    </xf>
    <xf numFmtId="2" fontId="14" fillId="0" borderId="8" xfId="0" applyNumberFormat="1" applyFont="1" applyBorder="1" applyAlignment="1">
      <alignment horizontal="right" vertical="center" wrapText="1"/>
    </xf>
    <xf numFmtId="2" fontId="14" fillId="0" borderId="24" xfId="0" applyNumberFormat="1" applyFont="1" applyBorder="1" applyAlignment="1">
      <alignment horizontal="right" vertical="center" wrapText="1"/>
    </xf>
    <xf numFmtId="2" fontId="14" fillId="0" borderId="14" xfId="0" applyNumberFormat="1" applyFont="1" applyBorder="1" applyAlignment="1">
      <alignment horizontal="right" vertical="center" wrapText="1"/>
    </xf>
    <xf numFmtId="2" fontId="14" fillId="0" borderId="4" xfId="0" applyNumberFormat="1" applyFont="1" applyBorder="1" applyAlignment="1">
      <alignment horizontal="right" vertical="center" wrapText="1"/>
    </xf>
    <xf numFmtId="2" fontId="13" fillId="0" borderId="13" xfId="0" applyNumberFormat="1" applyFont="1" applyBorder="1" applyAlignment="1">
      <alignment horizontal="right" vertical="center" wrapText="1"/>
    </xf>
    <xf numFmtId="2" fontId="14" fillId="0" borderId="2" xfId="0" applyNumberFormat="1" applyFont="1" applyBorder="1" applyAlignment="1">
      <alignment horizontal="right" vertical="center" wrapText="1"/>
    </xf>
    <xf numFmtId="2" fontId="0" fillId="0" borderId="10" xfId="0" applyNumberFormat="1" applyBorder="1" applyAlignment="1">
      <alignment horizontal="right"/>
    </xf>
    <xf numFmtId="2" fontId="4" fillId="0" borderId="6" xfId="0" applyNumberFormat="1" applyFont="1" applyBorder="1"/>
    <xf numFmtId="2" fontId="0" fillId="0" borderId="3" xfId="0" applyNumberFormat="1" applyBorder="1" applyAlignment="1">
      <alignment horizontal="right"/>
    </xf>
    <xf numFmtId="2" fontId="0" fillId="0" borderId="10" xfId="0" applyNumberFormat="1" applyFont="1" applyFill="1" applyBorder="1"/>
    <xf numFmtId="2" fontId="0" fillId="0" borderId="8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10" xfId="0" applyNumberFormat="1" applyFont="1" applyBorder="1" applyAlignment="1">
      <alignment horizontal="right"/>
    </xf>
    <xf numFmtId="2" fontId="0" fillId="0" borderId="14" xfId="0" applyNumberFormat="1" applyFill="1" applyBorder="1" applyAlignment="1">
      <alignment horizontal="center"/>
    </xf>
    <xf numFmtId="2" fontId="4" fillId="5" borderId="6" xfId="0" applyNumberFormat="1" applyFont="1" applyFill="1" applyBorder="1"/>
    <xf numFmtId="2" fontId="4" fillId="5" borderId="10" xfId="0" applyNumberFormat="1" applyFont="1" applyFill="1" applyBorder="1"/>
    <xf numFmtId="2" fontId="12" fillId="0" borderId="0" xfId="0" applyNumberFormat="1" applyFont="1" applyAlignment="1">
      <alignment vertical="top" wrapText="1"/>
    </xf>
    <xf numFmtId="2" fontId="8" fillId="0" borderId="3" xfId="0" applyNumberFormat="1" applyFont="1" applyBorder="1" applyAlignment="1">
      <alignment horizontal="right" vertical="top" wrapText="1"/>
    </xf>
    <xf numFmtId="2" fontId="8" fillId="0" borderId="2" xfId="0" applyNumberFormat="1" applyFont="1" applyBorder="1" applyAlignment="1">
      <alignment vertical="top" wrapText="1"/>
    </xf>
    <xf numFmtId="2" fontId="8" fillId="0" borderId="12" xfId="0" applyNumberFormat="1" applyFont="1" applyBorder="1" applyAlignment="1">
      <alignment vertical="top" wrapText="1"/>
    </xf>
    <xf numFmtId="2" fontId="12" fillId="0" borderId="19" xfId="0" applyNumberFormat="1" applyFont="1" applyBorder="1" applyAlignment="1">
      <alignment vertical="top"/>
    </xf>
    <xf numFmtId="2" fontId="8" fillId="0" borderId="4" xfId="0" applyNumberFormat="1" applyFont="1" applyBorder="1" applyAlignment="1">
      <alignment vertical="top" wrapText="1"/>
    </xf>
    <xf numFmtId="2" fontId="4" fillId="0" borderId="0" xfId="0" applyNumberFormat="1" applyFont="1"/>
    <xf numFmtId="2" fontId="0" fillId="0" borderId="0" xfId="0" applyNumberFormat="1" applyFont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4" fillId="0" borderId="0" xfId="0" applyNumberFormat="1" applyFont="1" applyBorder="1"/>
    <xf numFmtId="2" fontId="4" fillId="0" borderId="0" xfId="0" applyNumberFormat="1" applyFont="1" applyAlignment="1">
      <alignment horizontal="right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0F0B-200A-4823-AD65-F8B5F9A92E3B}">
  <dimension ref="A1:S55"/>
  <sheetViews>
    <sheetView tabSelected="1" topLeftCell="H1" zoomScaleNormal="100" workbookViewId="0">
      <pane ySplit="1" topLeftCell="A2" activePane="bottomLeft" state="frozen"/>
      <selection activeCell="C2" sqref="C2"/>
      <selection pane="bottomLeft" activeCell="N1" sqref="N1"/>
    </sheetView>
  </sheetViews>
  <sheetFormatPr defaultRowHeight="14.5" x14ac:dyDescent="0.35"/>
  <cols>
    <col min="2" max="2" width="11.26953125" customWidth="1"/>
    <col min="3" max="3" width="8.7265625" style="34"/>
    <col min="4" max="4" width="9.36328125" style="34" bestFit="1" customWidth="1"/>
    <col min="5" max="5" width="8.7265625" style="34"/>
    <col min="6" max="6" width="9.36328125" style="34" bestFit="1" customWidth="1"/>
    <col min="7" max="7" width="9.36328125" style="105" bestFit="1" customWidth="1"/>
    <col min="8" max="8" width="12.81640625" style="110" customWidth="1"/>
    <col min="9" max="9" width="12.81640625" style="105" customWidth="1"/>
    <col min="10" max="11" width="12.7265625" style="105" customWidth="1"/>
    <col min="12" max="12" width="11.81640625" style="34" customWidth="1"/>
    <col min="13" max="13" width="11.1796875" style="34" customWidth="1"/>
    <col min="14" max="14" width="11.453125" style="34" customWidth="1"/>
    <col min="15" max="15" width="14.54296875" style="105" customWidth="1"/>
    <col min="16" max="16" width="9.26953125" style="106" bestFit="1" customWidth="1"/>
    <col min="17" max="19" width="9.36328125" style="106" bestFit="1" customWidth="1"/>
  </cols>
  <sheetData>
    <row r="1" spans="1:19" s="12" customFormat="1" ht="48" customHeight="1" x14ac:dyDescent="0.3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59" t="s">
        <v>40</v>
      </c>
      <c r="H1" s="60" t="s">
        <v>26</v>
      </c>
      <c r="I1" s="17" t="s">
        <v>27</v>
      </c>
      <c r="J1" s="17" t="s">
        <v>25</v>
      </c>
      <c r="K1" s="59" t="s">
        <v>41</v>
      </c>
      <c r="L1" s="61" t="s">
        <v>34</v>
      </c>
      <c r="M1" s="61" t="s">
        <v>35</v>
      </c>
      <c r="N1" s="61" t="s">
        <v>43</v>
      </c>
      <c r="O1" s="59" t="s">
        <v>18</v>
      </c>
      <c r="P1" s="62" t="s">
        <v>37</v>
      </c>
      <c r="Q1" s="62" t="s">
        <v>38</v>
      </c>
      <c r="R1" s="62" t="s">
        <v>39</v>
      </c>
      <c r="S1" s="63" t="s">
        <v>32</v>
      </c>
    </row>
    <row r="2" spans="1:19" x14ac:dyDescent="0.35">
      <c r="A2" s="13">
        <v>2016</v>
      </c>
      <c r="B2" s="1" t="s">
        <v>6</v>
      </c>
      <c r="C2" s="18">
        <v>492</v>
      </c>
      <c r="D2" s="35">
        <v>5273</v>
      </c>
      <c r="E2" s="43"/>
      <c r="F2" s="53">
        <v>67415</v>
      </c>
      <c r="G2" s="64">
        <f>SUM(C2,D2,E2,F2)</f>
        <v>73180</v>
      </c>
      <c r="H2" s="65">
        <v>349</v>
      </c>
      <c r="I2" s="44">
        <v>0</v>
      </c>
      <c r="J2" s="66">
        <v>5506</v>
      </c>
      <c r="K2" s="64">
        <f>SUM(H2:J2)</f>
        <v>5855</v>
      </c>
      <c r="L2" s="54">
        <v>5</v>
      </c>
      <c r="M2" s="53">
        <v>90</v>
      </c>
      <c r="N2" s="35"/>
      <c r="O2" s="67">
        <f>SUM(L2:N2)</f>
        <v>95</v>
      </c>
      <c r="P2" s="68">
        <f>SUM(C2:C2,L2)</f>
        <v>497</v>
      </c>
      <c r="Q2" s="69">
        <f>SUM(D2:E2,H2:I2,M2)</f>
        <v>5712</v>
      </c>
      <c r="R2" s="69">
        <f>SUM(F2:F2,J2,N2)</f>
        <v>72921</v>
      </c>
      <c r="S2" s="70">
        <f>SUM(P2:R2)</f>
        <v>79130</v>
      </c>
    </row>
    <row r="3" spans="1:19" x14ac:dyDescent="0.35">
      <c r="A3" s="13">
        <v>2016</v>
      </c>
      <c r="B3" s="1" t="s">
        <v>7</v>
      </c>
      <c r="C3" s="19">
        <v>222</v>
      </c>
      <c r="D3" s="36">
        <v>3828</v>
      </c>
      <c r="E3" s="44"/>
      <c r="F3" s="54">
        <v>57066</v>
      </c>
      <c r="G3" s="64">
        <f t="shared" ref="G3:G53" si="0">SUM(C3,D3,E3,F3)</f>
        <v>61116</v>
      </c>
      <c r="H3" s="65">
        <v>120</v>
      </c>
      <c r="I3" s="44">
        <v>11</v>
      </c>
      <c r="J3" s="19">
        <v>8747</v>
      </c>
      <c r="K3" s="71">
        <f t="shared" ref="K3:K13" si="1">SUM(H3:J3)</f>
        <v>8878</v>
      </c>
      <c r="L3" s="54">
        <v>2</v>
      </c>
      <c r="M3" s="54">
        <v>7</v>
      </c>
      <c r="N3" s="19">
        <v>46</v>
      </c>
      <c r="O3" s="64">
        <f t="shared" ref="O3:O13" si="2">SUM(L3:N3)</f>
        <v>55</v>
      </c>
      <c r="P3" s="68">
        <f>SUM(C3:C3,L3)</f>
        <v>224</v>
      </c>
      <c r="Q3" s="69">
        <f>SUM(D3:E3,H3:I3,M3)</f>
        <v>3966</v>
      </c>
      <c r="R3" s="69">
        <f>SUM(F3:F3,J3,N3)</f>
        <v>65859</v>
      </c>
      <c r="S3" s="70">
        <f t="shared" ref="S3:S14" si="3">SUM(P3:R3)</f>
        <v>70049</v>
      </c>
    </row>
    <row r="4" spans="1:19" x14ac:dyDescent="0.35">
      <c r="A4" s="13">
        <v>2016</v>
      </c>
      <c r="B4" s="1" t="s">
        <v>8</v>
      </c>
      <c r="C4" s="19">
        <v>351</v>
      </c>
      <c r="D4" s="36">
        <v>9676</v>
      </c>
      <c r="E4" s="44"/>
      <c r="F4" s="54">
        <v>26971</v>
      </c>
      <c r="G4" s="64">
        <f t="shared" si="0"/>
        <v>36998</v>
      </c>
      <c r="H4" s="65">
        <v>2333</v>
      </c>
      <c r="I4" s="44">
        <v>11</v>
      </c>
      <c r="J4" s="19">
        <v>8530</v>
      </c>
      <c r="K4" s="71">
        <f t="shared" si="1"/>
        <v>10874</v>
      </c>
      <c r="L4" s="54">
        <v>21</v>
      </c>
      <c r="M4" s="54">
        <v>258</v>
      </c>
      <c r="N4" s="19">
        <v>45</v>
      </c>
      <c r="O4" s="64">
        <f t="shared" si="2"/>
        <v>324</v>
      </c>
      <c r="P4" s="68">
        <f>SUM(C4:C4,L4)</f>
        <v>372</v>
      </c>
      <c r="Q4" s="69">
        <f>SUM(D4:E4,H4:I4,M4)</f>
        <v>12278</v>
      </c>
      <c r="R4" s="69">
        <f>SUM(F4:F4,J4,N4)</f>
        <v>35546</v>
      </c>
      <c r="S4" s="70">
        <f t="shared" si="3"/>
        <v>48196</v>
      </c>
    </row>
    <row r="5" spans="1:19" x14ac:dyDescent="0.35">
      <c r="A5" s="13">
        <v>2016</v>
      </c>
      <c r="B5" s="1" t="s">
        <v>9</v>
      </c>
      <c r="C5" s="19">
        <v>451</v>
      </c>
      <c r="D5" s="36">
        <v>9149</v>
      </c>
      <c r="E5" s="44"/>
      <c r="F5" s="54">
        <v>3650</v>
      </c>
      <c r="G5" s="64">
        <f t="shared" si="0"/>
        <v>13250</v>
      </c>
      <c r="H5" s="65">
        <v>880</v>
      </c>
      <c r="I5" s="44">
        <v>23</v>
      </c>
      <c r="J5" s="19">
        <v>1717</v>
      </c>
      <c r="K5" s="71">
        <f t="shared" si="1"/>
        <v>2620</v>
      </c>
      <c r="L5" s="54">
        <v>9</v>
      </c>
      <c r="M5" s="54">
        <v>611</v>
      </c>
      <c r="N5" s="68">
        <v>10</v>
      </c>
      <c r="O5" s="64">
        <f t="shared" si="2"/>
        <v>630</v>
      </c>
      <c r="P5" s="68">
        <f>SUM(C5:C5,L5)</f>
        <v>460</v>
      </c>
      <c r="Q5" s="69">
        <f>SUM(D5:E5,H5:I5,M5)</f>
        <v>10663</v>
      </c>
      <c r="R5" s="69">
        <f>SUM(F5:F5,J5,N5)</f>
        <v>5377</v>
      </c>
      <c r="S5" s="70">
        <f t="shared" si="3"/>
        <v>16500</v>
      </c>
    </row>
    <row r="6" spans="1:19" x14ac:dyDescent="0.35">
      <c r="A6" s="13">
        <v>2016</v>
      </c>
      <c r="B6" s="1" t="s">
        <v>10</v>
      </c>
      <c r="C6" s="19">
        <v>575</v>
      </c>
      <c r="D6" s="36">
        <v>19925</v>
      </c>
      <c r="E6" s="44"/>
      <c r="F6" s="19">
        <v>1721</v>
      </c>
      <c r="G6" s="64">
        <f t="shared" si="0"/>
        <v>22221</v>
      </c>
      <c r="H6" s="65">
        <v>3688</v>
      </c>
      <c r="I6" s="44">
        <v>148</v>
      </c>
      <c r="J6" s="19">
        <v>1109</v>
      </c>
      <c r="K6" s="71">
        <f t="shared" si="1"/>
        <v>4945</v>
      </c>
      <c r="L6" s="54">
        <v>48</v>
      </c>
      <c r="M6" s="54">
        <v>1130</v>
      </c>
      <c r="N6" s="19">
        <v>0</v>
      </c>
      <c r="O6" s="64">
        <f t="shared" si="2"/>
        <v>1178</v>
      </c>
      <c r="P6" s="68">
        <f>SUM(C6:C6,L6)</f>
        <v>623</v>
      </c>
      <c r="Q6" s="69">
        <f>SUM(D6:E6,H6:I6,M6)</f>
        <v>24891</v>
      </c>
      <c r="R6" s="69">
        <f>SUM(F6:F6,J6,N6)</f>
        <v>2830</v>
      </c>
      <c r="S6" s="70">
        <f t="shared" si="3"/>
        <v>28344</v>
      </c>
    </row>
    <row r="7" spans="1:19" x14ac:dyDescent="0.35">
      <c r="A7" s="13">
        <v>2016</v>
      </c>
      <c r="B7" s="4" t="s">
        <v>11</v>
      </c>
      <c r="C7" s="19">
        <v>715</v>
      </c>
      <c r="D7" s="36">
        <v>22371</v>
      </c>
      <c r="E7" s="44"/>
      <c r="F7" s="19">
        <v>1554</v>
      </c>
      <c r="G7" s="64">
        <f t="shared" si="0"/>
        <v>24640</v>
      </c>
      <c r="H7" s="65">
        <v>1769</v>
      </c>
      <c r="I7" s="44">
        <v>72</v>
      </c>
      <c r="J7" s="19">
        <v>538</v>
      </c>
      <c r="K7" s="71">
        <f t="shared" si="1"/>
        <v>2379</v>
      </c>
      <c r="L7" s="54">
        <v>1</v>
      </c>
      <c r="M7" s="54">
        <v>388</v>
      </c>
      <c r="N7" s="19">
        <v>0</v>
      </c>
      <c r="O7" s="64">
        <f t="shared" si="2"/>
        <v>389</v>
      </c>
      <c r="P7" s="68">
        <f>SUM(C7:C7,L7)</f>
        <v>716</v>
      </c>
      <c r="Q7" s="69">
        <f>SUM(D7:E7,H7:I7,M7)</f>
        <v>24600</v>
      </c>
      <c r="R7" s="69">
        <f>SUM(F7:F7,J7,N7)</f>
        <v>2092</v>
      </c>
      <c r="S7" s="70">
        <f t="shared" si="3"/>
        <v>27408</v>
      </c>
    </row>
    <row r="8" spans="1:19" x14ac:dyDescent="0.35">
      <c r="A8" s="13">
        <v>2016</v>
      </c>
      <c r="B8" s="4" t="s">
        <v>12</v>
      </c>
      <c r="C8" s="19">
        <v>458</v>
      </c>
      <c r="D8" s="36">
        <v>23552</v>
      </c>
      <c r="E8" s="44"/>
      <c r="F8" s="19">
        <v>1920</v>
      </c>
      <c r="G8" s="64">
        <f t="shared" si="0"/>
        <v>25930</v>
      </c>
      <c r="H8" s="65">
        <v>739</v>
      </c>
      <c r="I8" s="44">
        <v>39</v>
      </c>
      <c r="J8" s="19">
        <v>881</v>
      </c>
      <c r="K8" s="71">
        <f t="shared" si="1"/>
        <v>1659</v>
      </c>
      <c r="L8" s="54">
        <v>11</v>
      </c>
      <c r="M8" s="54">
        <v>208</v>
      </c>
      <c r="N8" s="19">
        <v>7</v>
      </c>
      <c r="O8" s="64">
        <f t="shared" si="2"/>
        <v>226</v>
      </c>
      <c r="P8" s="68">
        <f>SUM(C8:C8,L8)</f>
        <v>469</v>
      </c>
      <c r="Q8" s="69">
        <f>SUM(D8:E8,H8:I8,M8)</f>
        <v>24538</v>
      </c>
      <c r="R8" s="69">
        <f>SUM(F8:F8,J8,N8)</f>
        <v>2808</v>
      </c>
      <c r="S8" s="70">
        <f t="shared" si="3"/>
        <v>27815</v>
      </c>
    </row>
    <row r="9" spans="1:19" x14ac:dyDescent="0.35">
      <c r="A9" s="13">
        <v>2016</v>
      </c>
      <c r="B9" s="9" t="s">
        <v>13</v>
      </c>
      <c r="C9" s="19">
        <v>934</v>
      </c>
      <c r="D9" s="36">
        <v>21294</v>
      </c>
      <c r="E9" s="43"/>
      <c r="F9" s="19">
        <v>3540</v>
      </c>
      <c r="G9" s="64">
        <f t="shared" si="0"/>
        <v>25768</v>
      </c>
      <c r="H9" s="65">
        <v>213</v>
      </c>
      <c r="I9" s="44">
        <v>118</v>
      </c>
      <c r="J9" s="19">
        <v>1603</v>
      </c>
      <c r="K9" s="71">
        <f t="shared" si="1"/>
        <v>1934</v>
      </c>
      <c r="L9" s="54">
        <v>19</v>
      </c>
      <c r="M9" s="54">
        <v>40</v>
      </c>
      <c r="N9" s="19">
        <v>3</v>
      </c>
      <c r="O9" s="64">
        <f t="shared" si="2"/>
        <v>62</v>
      </c>
      <c r="P9" s="68">
        <f>SUM(C9:C9,L9)</f>
        <v>953</v>
      </c>
      <c r="Q9" s="69">
        <f>SUM(D9:E9,H9:I9,M9)</f>
        <v>21665</v>
      </c>
      <c r="R9" s="69">
        <f>SUM(F9:F9,J9,N9)</f>
        <v>5146</v>
      </c>
      <c r="S9" s="70">
        <f t="shared" si="3"/>
        <v>27764</v>
      </c>
    </row>
    <row r="10" spans="1:19" x14ac:dyDescent="0.35">
      <c r="A10" s="13">
        <v>2016</v>
      </c>
      <c r="B10" s="10" t="s">
        <v>19</v>
      </c>
      <c r="C10" s="19">
        <v>1248</v>
      </c>
      <c r="D10" s="36">
        <v>16975</v>
      </c>
      <c r="E10" s="44"/>
      <c r="F10" s="19">
        <v>3052</v>
      </c>
      <c r="G10" s="64">
        <f t="shared" si="0"/>
        <v>21275</v>
      </c>
      <c r="H10" s="65">
        <v>1180</v>
      </c>
      <c r="I10" s="44">
        <v>244</v>
      </c>
      <c r="J10" s="19">
        <v>3425</v>
      </c>
      <c r="K10" s="71">
        <f t="shared" si="1"/>
        <v>4849</v>
      </c>
      <c r="L10" s="54">
        <v>0</v>
      </c>
      <c r="M10" s="54">
        <v>341</v>
      </c>
      <c r="N10" s="19">
        <v>27</v>
      </c>
      <c r="O10" s="64">
        <f t="shared" si="2"/>
        <v>368</v>
      </c>
      <c r="P10" s="68">
        <f>SUM(C10:C10,L10)</f>
        <v>1248</v>
      </c>
      <c r="Q10" s="69">
        <f>SUM(D10:E10,H10:I10,M10)</f>
        <v>18740</v>
      </c>
      <c r="R10" s="69">
        <f>SUM(F10:F10,J10,N10)</f>
        <v>6504</v>
      </c>
      <c r="S10" s="70">
        <f t="shared" si="3"/>
        <v>26492</v>
      </c>
    </row>
    <row r="11" spans="1:19" x14ac:dyDescent="0.35">
      <c r="A11" s="13">
        <v>2016</v>
      </c>
      <c r="B11" s="10" t="s">
        <v>20</v>
      </c>
      <c r="C11" s="19">
        <v>1110</v>
      </c>
      <c r="D11" s="36">
        <v>27384</v>
      </c>
      <c r="E11" s="44"/>
      <c r="F11" s="19">
        <v>3078</v>
      </c>
      <c r="G11" s="64">
        <f t="shared" si="0"/>
        <v>31572</v>
      </c>
      <c r="H11" s="65">
        <v>1504</v>
      </c>
      <c r="I11" s="44">
        <v>159</v>
      </c>
      <c r="J11" s="19">
        <v>2437</v>
      </c>
      <c r="K11" s="71">
        <f t="shared" si="1"/>
        <v>4100</v>
      </c>
      <c r="L11" s="54">
        <v>4</v>
      </c>
      <c r="M11" s="54">
        <v>431</v>
      </c>
      <c r="N11" s="19">
        <v>2</v>
      </c>
      <c r="O11" s="64">
        <f t="shared" si="2"/>
        <v>437</v>
      </c>
      <c r="P11" s="68">
        <f>SUM(C11:C11,L11)</f>
        <v>1114</v>
      </c>
      <c r="Q11" s="69">
        <f>SUM(D11:E11,H11:I11,M11)</f>
        <v>29478</v>
      </c>
      <c r="R11" s="69">
        <f>SUM(F11:F11,J11,N11)</f>
        <v>5517</v>
      </c>
      <c r="S11" s="70">
        <f t="shared" si="3"/>
        <v>36109</v>
      </c>
    </row>
    <row r="12" spans="1:19" x14ac:dyDescent="0.35">
      <c r="A12" s="13">
        <v>2016</v>
      </c>
      <c r="B12" s="10" t="s">
        <v>21</v>
      </c>
      <c r="C12" s="19">
        <v>854</v>
      </c>
      <c r="D12" s="36">
        <v>13962</v>
      </c>
      <c r="E12" s="44"/>
      <c r="F12" s="19">
        <v>1932</v>
      </c>
      <c r="G12" s="64">
        <f t="shared" si="0"/>
        <v>16748</v>
      </c>
      <c r="H12" s="65">
        <v>1116</v>
      </c>
      <c r="I12" s="44">
        <v>169</v>
      </c>
      <c r="J12" s="19">
        <v>1856</v>
      </c>
      <c r="K12" s="71">
        <f t="shared" si="1"/>
        <v>3141</v>
      </c>
      <c r="L12" s="54">
        <v>1</v>
      </c>
      <c r="M12" s="54">
        <v>703</v>
      </c>
      <c r="N12" s="19">
        <v>14</v>
      </c>
      <c r="O12" s="64">
        <f t="shared" si="2"/>
        <v>718</v>
      </c>
      <c r="P12" s="68">
        <f>SUM(C12:C12,L12)</f>
        <v>855</v>
      </c>
      <c r="Q12" s="69">
        <f>SUM(D12:E12,H12:I12,M12)</f>
        <v>15950</v>
      </c>
      <c r="R12" s="69">
        <f>SUM(F12:F12,J12,N12)</f>
        <v>3802</v>
      </c>
      <c r="S12" s="70">
        <f t="shared" si="3"/>
        <v>20607</v>
      </c>
    </row>
    <row r="13" spans="1:19" x14ac:dyDescent="0.35">
      <c r="A13" s="13">
        <v>2016</v>
      </c>
      <c r="B13" s="10" t="s">
        <v>22</v>
      </c>
      <c r="C13" s="19">
        <v>752</v>
      </c>
      <c r="D13" s="36">
        <v>8047</v>
      </c>
      <c r="E13" s="45"/>
      <c r="F13" s="19">
        <v>1715</v>
      </c>
      <c r="G13" s="64">
        <f t="shared" si="0"/>
        <v>10514</v>
      </c>
      <c r="H13" s="65">
        <v>441</v>
      </c>
      <c r="I13" s="44">
        <v>111</v>
      </c>
      <c r="J13" s="19">
        <v>781</v>
      </c>
      <c r="K13" s="71">
        <f t="shared" si="1"/>
        <v>1333</v>
      </c>
      <c r="L13" s="54">
        <v>7</v>
      </c>
      <c r="M13" s="54">
        <v>374</v>
      </c>
      <c r="N13" s="19">
        <v>5</v>
      </c>
      <c r="O13" s="64">
        <f t="shared" si="2"/>
        <v>386</v>
      </c>
      <c r="P13" s="68">
        <f>SUM(C13:C13,L13)</f>
        <v>759</v>
      </c>
      <c r="Q13" s="69">
        <f>SUM(D13:E13,H13:I13,M13)</f>
        <v>8973</v>
      </c>
      <c r="R13" s="69">
        <f>SUM(F13:F13,J13,N13)</f>
        <v>2501</v>
      </c>
      <c r="S13" s="70">
        <f t="shared" si="3"/>
        <v>12233</v>
      </c>
    </row>
    <row r="14" spans="1:19" x14ac:dyDescent="0.35">
      <c r="A14" s="13">
        <v>2016</v>
      </c>
      <c r="B14" s="5" t="s">
        <v>42</v>
      </c>
      <c r="C14" s="20">
        <f t="shared" ref="C14:D14" si="4">SUM(C2:C13)</f>
        <v>8162</v>
      </c>
      <c r="D14" s="37">
        <f t="shared" si="4"/>
        <v>181436</v>
      </c>
      <c r="E14" s="46">
        <v>24</v>
      </c>
      <c r="F14" s="55">
        <f t="shared" ref="F14" si="5">SUM(F2:F13)</f>
        <v>173614</v>
      </c>
      <c r="G14" s="64">
        <f t="shared" si="0"/>
        <v>363236</v>
      </c>
      <c r="H14" s="72">
        <f>SUM(H2:H13)</f>
        <v>14332</v>
      </c>
      <c r="I14" s="73">
        <f t="shared" ref="I14" si="6">SUM(I2:I13)</f>
        <v>1105</v>
      </c>
      <c r="J14" s="20">
        <f>SUM(J2:J13)</f>
        <v>37130</v>
      </c>
      <c r="K14" s="73">
        <f>SUM(K2:K13)</f>
        <v>52567</v>
      </c>
      <c r="L14" s="74">
        <f>SUM(L2:L13)</f>
        <v>128</v>
      </c>
      <c r="M14" s="74">
        <f>SUM(M2:M13)</f>
        <v>4581</v>
      </c>
      <c r="N14" s="37">
        <f t="shared" ref="N14" si="7">SUM(N2:N13)</f>
        <v>159</v>
      </c>
      <c r="O14" s="73">
        <f>SUM(O2:O13)</f>
        <v>4868</v>
      </c>
      <c r="P14" s="75">
        <f>SUM(C14:C14,L14)</f>
        <v>8290</v>
      </c>
      <c r="Q14" s="76">
        <f>SUM(D14:E14,H14:I14,M14)</f>
        <v>201478</v>
      </c>
      <c r="R14" s="76">
        <f>SUM(F14:F14,J14,N14)</f>
        <v>210903</v>
      </c>
      <c r="S14" s="77">
        <f t="shared" si="3"/>
        <v>420671</v>
      </c>
    </row>
    <row r="15" spans="1:19" x14ac:dyDescent="0.35">
      <c r="A15" s="13">
        <v>2017</v>
      </c>
      <c r="B15" s="1" t="s">
        <v>6</v>
      </c>
      <c r="C15" s="21">
        <v>1049</v>
      </c>
      <c r="D15" s="38">
        <v>4468</v>
      </c>
      <c r="E15" s="43"/>
      <c r="F15" s="56">
        <v>1390</v>
      </c>
      <c r="G15" s="64">
        <f t="shared" si="0"/>
        <v>6907</v>
      </c>
      <c r="H15" s="78">
        <v>699</v>
      </c>
      <c r="I15" s="79">
        <v>87</v>
      </c>
      <c r="J15" s="80">
        <v>381</v>
      </c>
      <c r="K15" s="64">
        <f>SUM(H15:J15)</f>
        <v>1167</v>
      </c>
      <c r="L15" s="81">
        <v>28</v>
      </c>
      <c r="M15" s="81">
        <v>225</v>
      </c>
      <c r="N15" s="38">
        <v>1</v>
      </c>
      <c r="O15" s="67">
        <f>SUM(L15:N15)</f>
        <v>254</v>
      </c>
      <c r="P15" s="68">
        <f>SUM(C15:C15,L15)</f>
        <v>1077</v>
      </c>
      <c r="Q15" s="69">
        <f>SUM(D15:E15,H15:I15,M15)</f>
        <v>5479</v>
      </c>
      <c r="R15" s="69">
        <f>SUM(F15:F15,J15,N15)</f>
        <v>1772</v>
      </c>
      <c r="S15" s="70">
        <f>SUM(P15:R15)</f>
        <v>8328</v>
      </c>
    </row>
    <row r="16" spans="1:19" x14ac:dyDescent="0.35">
      <c r="A16" s="13">
        <v>2017</v>
      </c>
      <c r="B16" s="1" t="s">
        <v>7</v>
      </c>
      <c r="C16" s="19">
        <v>535</v>
      </c>
      <c r="D16" s="36">
        <v>8972</v>
      </c>
      <c r="E16" s="44"/>
      <c r="F16" s="25">
        <v>1024</v>
      </c>
      <c r="G16" s="64">
        <f t="shared" si="0"/>
        <v>10531</v>
      </c>
      <c r="H16" s="78">
        <v>952</v>
      </c>
      <c r="I16" s="49">
        <v>30</v>
      </c>
      <c r="J16" s="82">
        <v>659</v>
      </c>
      <c r="K16" s="71">
        <f t="shared" ref="K16:K26" si="8">SUM(H16:J16)</f>
        <v>1641</v>
      </c>
      <c r="L16" s="54">
        <v>13</v>
      </c>
      <c r="M16" s="54">
        <v>217</v>
      </c>
      <c r="N16" s="19">
        <v>1</v>
      </c>
      <c r="O16" s="64">
        <f t="shared" ref="O16:O26" si="9">SUM(L16:N16)</f>
        <v>231</v>
      </c>
      <c r="P16" s="68">
        <f>SUM(C16:C16,L16)</f>
        <v>548</v>
      </c>
      <c r="Q16" s="69">
        <f>SUM(D16:E16,H16:I16,M16)</f>
        <v>10171</v>
      </c>
      <c r="R16" s="69">
        <f>SUM(F16:F16,J16,N16)</f>
        <v>1684</v>
      </c>
      <c r="S16" s="70">
        <f t="shared" ref="S16:S53" si="10">SUM(P16:R16)</f>
        <v>12403</v>
      </c>
    </row>
    <row r="17" spans="1:19" x14ac:dyDescent="0.35">
      <c r="A17" s="13">
        <v>2017</v>
      </c>
      <c r="B17" s="1" t="s">
        <v>8</v>
      </c>
      <c r="C17" s="19">
        <v>842</v>
      </c>
      <c r="D17" s="36">
        <v>10853</v>
      </c>
      <c r="E17" s="44"/>
      <c r="F17" s="25">
        <v>1554</v>
      </c>
      <c r="G17" s="64">
        <f t="shared" si="0"/>
        <v>13249</v>
      </c>
      <c r="H17" s="78">
        <v>1493</v>
      </c>
      <c r="I17" s="49">
        <v>85</v>
      </c>
      <c r="J17" s="82">
        <v>1284</v>
      </c>
      <c r="K17" s="71">
        <f t="shared" si="8"/>
        <v>2862</v>
      </c>
      <c r="L17" s="54">
        <v>7</v>
      </c>
      <c r="M17" s="54">
        <v>300</v>
      </c>
      <c r="N17" s="19">
        <v>11</v>
      </c>
      <c r="O17" s="64">
        <f t="shared" si="9"/>
        <v>318</v>
      </c>
      <c r="P17" s="68">
        <f>SUM(C17:C17,L17)</f>
        <v>849</v>
      </c>
      <c r="Q17" s="69">
        <f>SUM(D17:E17,H17:I17,M17)</f>
        <v>12731</v>
      </c>
      <c r="R17" s="69">
        <f>SUM(F17:F17,J17,N17)</f>
        <v>2849</v>
      </c>
      <c r="S17" s="70">
        <f t="shared" si="10"/>
        <v>16429</v>
      </c>
    </row>
    <row r="18" spans="1:19" x14ac:dyDescent="0.35">
      <c r="A18" s="13">
        <v>2017</v>
      </c>
      <c r="B18" s="1" t="s">
        <v>9</v>
      </c>
      <c r="C18" s="19">
        <v>900</v>
      </c>
      <c r="D18" s="36">
        <v>12943</v>
      </c>
      <c r="E18" s="44"/>
      <c r="F18" s="25">
        <v>1170</v>
      </c>
      <c r="G18" s="64">
        <f t="shared" si="0"/>
        <v>15013</v>
      </c>
      <c r="H18" s="78">
        <v>443</v>
      </c>
      <c r="I18" s="83">
        <v>362</v>
      </c>
      <c r="J18" s="82">
        <v>1457</v>
      </c>
      <c r="K18" s="71">
        <f t="shared" si="8"/>
        <v>2262</v>
      </c>
      <c r="L18" s="54">
        <v>9</v>
      </c>
      <c r="M18" s="54">
        <v>280</v>
      </c>
      <c r="N18" s="19">
        <v>24</v>
      </c>
      <c r="O18" s="64">
        <f t="shared" si="9"/>
        <v>313</v>
      </c>
      <c r="P18" s="68">
        <f>SUM(C18:C18,L18)</f>
        <v>909</v>
      </c>
      <c r="Q18" s="69">
        <f>SUM(D18:E18,H18:I18,M18)</f>
        <v>14028</v>
      </c>
      <c r="R18" s="69">
        <f>SUM(F18:F18,J18,N18)</f>
        <v>2651</v>
      </c>
      <c r="S18" s="70">
        <f t="shared" si="10"/>
        <v>17588</v>
      </c>
    </row>
    <row r="19" spans="1:19" x14ac:dyDescent="0.35">
      <c r="A19" s="13">
        <v>2017</v>
      </c>
      <c r="B19" s="1" t="s">
        <v>10</v>
      </c>
      <c r="C19" s="19">
        <v>835</v>
      </c>
      <c r="D19" s="36">
        <v>22993</v>
      </c>
      <c r="E19" s="44"/>
      <c r="F19" s="25">
        <v>2075</v>
      </c>
      <c r="G19" s="64">
        <f t="shared" si="0"/>
        <v>25903</v>
      </c>
      <c r="H19" s="78">
        <v>3774</v>
      </c>
      <c r="I19" s="84"/>
      <c r="J19" s="82">
        <v>1218</v>
      </c>
      <c r="K19" s="71">
        <f t="shared" si="8"/>
        <v>4992</v>
      </c>
      <c r="L19" s="54">
        <v>2</v>
      </c>
      <c r="M19" s="54">
        <v>621</v>
      </c>
      <c r="N19" s="19">
        <v>0</v>
      </c>
      <c r="O19" s="64">
        <f t="shared" si="9"/>
        <v>623</v>
      </c>
      <c r="P19" s="68">
        <f>SUM(C19:C19,L19)</f>
        <v>837</v>
      </c>
      <c r="Q19" s="69">
        <f>SUM(D19:E19,H19:I19,M19)</f>
        <v>27388</v>
      </c>
      <c r="R19" s="69">
        <f>SUM(F19:F19,J19,N19)</f>
        <v>3293</v>
      </c>
      <c r="S19" s="70">
        <f t="shared" si="10"/>
        <v>31518</v>
      </c>
    </row>
    <row r="20" spans="1:19" x14ac:dyDescent="0.35">
      <c r="A20" s="13">
        <v>2017</v>
      </c>
      <c r="B20" s="4" t="s">
        <v>11</v>
      </c>
      <c r="C20" s="19">
        <v>2352</v>
      </c>
      <c r="D20" s="36">
        <v>23524</v>
      </c>
      <c r="E20" s="44"/>
      <c r="F20" s="25">
        <v>1909</v>
      </c>
      <c r="G20" s="64">
        <f t="shared" si="0"/>
        <v>27785</v>
      </c>
      <c r="H20" s="78">
        <v>2433</v>
      </c>
      <c r="I20" s="85"/>
      <c r="J20" s="82">
        <v>1518</v>
      </c>
      <c r="K20" s="71">
        <f t="shared" si="8"/>
        <v>3951</v>
      </c>
      <c r="L20" s="54">
        <v>10</v>
      </c>
      <c r="M20" s="54">
        <v>529</v>
      </c>
      <c r="N20" s="19">
        <v>0</v>
      </c>
      <c r="O20" s="64">
        <f t="shared" si="9"/>
        <v>539</v>
      </c>
      <c r="P20" s="68">
        <f>SUM(C20:C20,L20)</f>
        <v>2362</v>
      </c>
      <c r="Q20" s="69">
        <f>SUM(D20:E20,H20:I20,M20)</f>
        <v>26486</v>
      </c>
      <c r="R20" s="69">
        <f>SUM(F20:F20,J20,N20)</f>
        <v>3427</v>
      </c>
      <c r="S20" s="70">
        <f t="shared" si="10"/>
        <v>32275</v>
      </c>
    </row>
    <row r="21" spans="1:19" x14ac:dyDescent="0.35">
      <c r="A21" s="13">
        <v>2017</v>
      </c>
      <c r="B21" s="4" t="s">
        <v>12</v>
      </c>
      <c r="C21" s="19">
        <v>2164</v>
      </c>
      <c r="D21" s="36">
        <v>11461</v>
      </c>
      <c r="E21" s="44"/>
      <c r="F21" s="57">
        <v>2283</v>
      </c>
      <c r="G21" s="64">
        <f t="shared" si="0"/>
        <v>15908</v>
      </c>
      <c r="H21" s="78">
        <v>641</v>
      </c>
      <c r="I21" s="83">
        <v>1040</v>
      </c>
      <c r="J21" s="82">
        <v>1528</v>
      </c>
      <c r="K21" s="71">
        <f t="shared" si="8"/>
        <v>3209</v>
      </c>
      <c r="L21" s="54">
        <v>56</v>
      </c>
      <c r="M21" s="54">
        <v>68</v>
      </c>
      <c r="N21" s="19">
        <v>8</v>
      </c>
      <c r="O21" s="64">
        <f t="shared" si="9"/>
        <v>132</v>
      </c>
      <c r="P21" s="68">
        <f>SUM(C21:C21,L21)</f>
        <v>2220</v>
      </c>
      <c r="Q21" s="69">
        <f>SUM(D21:E21,H21:I21,M21)</f>
        <v>13210</v>
      </c>
      <c r="R21" s="69">
        <f>SUM(F21:F21,J21,N21)</f>
        <v>3819</v>
      </c>
      <c r="S21" s="70">
        <f t="shared" si="10"/>
        <v>19249</v>
      </c>
    </row>
    <row r="22" spans="1:19" x14ac:dyDescent="0.35">
      <c r="A22" s="13">
        <v>2017</v>
      </c>
      <c r="B22" s="9" t="s">
        <v>13</v>
      </c>
      <c r="C22" s="21">
        <v>2203</v>
      </c>
      <c r="D22" s="38">
        <v>3914</v>
      </c>
      <c r="E22" s="43"/>
      <c r="F22" s="58">
        <v>3665</v>
      </c>
      <c r="G22" s="64">
        <f t="shared" si="0"/>
        <v>9782</v>
      </c>
      <c r="H22" s="86">
        <v>2406</v>
      </c>
      <c r="I22" s="85"/>
      <c r="J22" s="87">
        <v>2025</v>
      </c>
      <c r="K22" s="71">
        <f t="shared" si="8"/>
        <v>4431</v>
      </c>
      <c r="L22" s="54">
        <v>8</v>
      </c>
      <c r="M22" s="81">
        <v>143</v>
      </c>
      <c r="N22" s="21">
        <v>0</v>
      </c>
      <c r="O22" s="64">
        <f t="shared" si="9"/>
        <v>151</v>
      </c>
      <c r="P22" s="68">
        <f>SUM(C22:C22,L22)</f>
        <v>2211</v>
      </c>
      <c r="Q22" s="69">
        <f>SUM(D22:E22,H22:I22,M22)</f>
        <v>6463</v>
      </c>
      <c r="R22" s="69">
        <f>SUM(F22:F22,J22,N22)</f>
        <v>5690</v>
      </c>
      <c r="S22" s="70">
        <f t="shared" si="10"/>
        <v>14364</v>
      </c>
    </row>
    <row r="23" spans="1:19" x14ac:dyDescent="0.35">
      <c r="A23" s="13">
        <v>2017</v>
      </c>
      <c r="B23" s="10" t="s">
        <v>19</v>
      </c>
      <c r="C23" s="19">
        <v>1486</v>
      </c>
      <c r="D23" s="36">
        <v>6282</v>
      </c>
      <c r="E23" s="44"/>
      <c r="F23" s="22">
        <v>4604</v>
      </c>
      <c r="G23" s="64">
        <f t="shared" si="0"/>
        <v>12372</v>
      </c>
      <c r="H23" s="78">
        <v>2834</v>
      </c>
      <c r="I23" s="88">
        <v>53</v>
      </c>
      <c r="J23" s="82">
        <v>2929</v>
      </c>
      <c r="K23" s="71">
        <f t="shared" si="8"/>
        <v>5816</v>
      </c>
      <c r="L23" s="54">
        <v>12</v>
      </c>
      <c r="M23" s="54">
        <v>102</v>
      </c>
      <c r="N23" s="19">
        <v>1</v>
      </c>
      <c r="O23" s="64">
        <f t="shared" si="9"/>
        <v>115</v>
      </c>
      <c r="P23" s="68">
        <f>SUM(C23:C23,L23)</f>
        <v>1498</v>
      </c>
      <c r="Q23" s="69">
        <f>SUM(D23:E23,H23:I23,M23)</f>
        <v>9271</v>
      </c>
      <c r="R23" s="69">
        <f>SUM(F23:F23,J23,N23)</f>
        <v>7534</v>
      </c>
      <c r="S23" s="70">
        <f t="shared" si="10"/>
        <v>18303</v>
      </c>
    </row>
    <row r="24" spans="1:19" x14ac:dyDescent="0.35">
      <c r="A24" s="13">
        <v>2017</v>
      </c>
      <c r="B24" s="10" t="s">
        <v>20</v>
      </c>
      <c r="C24" s="19">
        <v>3521</v>
      </c>
      <c r="D24" s="36">
        <v>5988</v>
      </c>
      <c r="E24" s="44"/>
      <c r="F24" s="22">
        <v>4218</v>
      </c>
      <c r="G24" s="64">
        <f t="shared" si="0"/>
        <v>13727</v>
      </c>
      <c r="H24" s="78">
        <v>1009</v>
      </c>
      <c r="I24" s="44">
        <v>951</v>
      </c>
      <c r="J24" s="82">
        <v>2667</v>
      </c>
      <c r="K24" s="71">
        <f t="shared" si="8"/>
        <v>4627</v>
      </c>
      <c r="L24" s="54">
        <v>9</v>
      </c>
      <c r="M24" s="54">
        <v>166</v>
      </c>
      <c r="N24" s="19">
        <v>0</v>
      </c>
      <c r="O24" s="64">
        <f t="shared" si="9"/>
        <v>175</v>
      </c>
      <c r="P24" s="68">
        <f>SUM(C24:C24,L24)</f>
        <v>3530</v>
      </c>
      <c r="Q24" s="69">
        <f>SUM(D24:E24,H24:I24,M24)</f>
        <v>8114</v>
      </c>
      <c r="R24" s="69">
        <f>SUM(F24:F24,J24,N24)</f>
        <v>6885</v>
      </c>
      <c r="S24" s="70">
        <f t="shared" si="10"/>
        <v>18529</v>
      </c>
    </row>
    <row r="25" spans="1:19" x14ac:dyDescent="0.35">
      <c r="A25" s="13">
        <v>2017</v>
      </c>
      <c r="B25" s="10" t="s">
        <v>21</v>
      </c>
      <c r="C25" s="19">
        <v>3920</v>
      </c>
      <c r="D25" s="36">
        <v>5645</v>
      </c>
      <c r="E25" s="44"/>
      <c r="F25" s="22">
        <v>3129</v>
      </c>
      <c r="G25" s="64">
        <f t="shared" si="0"/>
        <v>12694</v>
      </c>
      <c r="H25" s="78">
        <v>1333</v>
      </c>
      <c r="I25" s="44">
        <v>417</v>
      </c>
      <c r="J25" s="82">
        <v>1976</v>
      </c>
      <c r="K25" s="71">
        <f t="shared" si="8"/>
        <v>3726</v>
      </c>
      <c r="L25" s="54">
        <v>54</v>
      </c>
      <c r="M25" s="54">
        <v>193</v>
      </c>
      <c r="N25" s="19">
        <v>15</v>
      </c>
      <c r="O25" s="64">
        <f t="shared" si="9"/>
        <v>262</v>
      </c>
      <c r="P25" s="68">
        <f>SUM(C25:C25,L25)</f>
        <v>3974</v>
      </c>
      <c r="Q25" s="69">
        <f>SUM(D25:E25,H25:I25,M25)</f>
        <v>7588</v>
      </c>
      <c r="R25" s="69">
        <f>SUM(F25:F25,J25,N25)</f>
        <v>5120</v>
      </c>
      <c r="S25" s="70">
        <f t="shared" si="10"/>
        <v>16682</v>
      </c>
    </row>
    <row r="26" spans="1:19" x14ac:dyDescent="0.35">
      <c r="A26" s="13">
        <v>2017</v>
      </c>
      <c r="B26" s="10" t="s">
        <v>22</v>
      </c>
      <c r="C26" s="22">
        <v>2352</v>
      </c>
      <c r="D26" s="22">
        <v>2327</v>
      </c>
      <c r="E26" s="45"/>
      <c r="F26" s="22">
        <v>2480</v>
      </c>
      <c r="G26" s="64">
        <f t="shared" si="0"/>
        <v>7159</v>
      </c>
      <c r="H26" s="78">
        <v>883</v>
      </c>
      <c r="I26" s="44">
        <v>105</v>
      </c>
      <c r="J26" s="19">
        <v>1442</v>
      </c>
      <c r="K26" s="71">
        <f t="shared" si="8"/>
        <v>2430</v>
      </c>
      <c r="L26" s="54">
        <v>16</v>
      </c>
      <c r="M26" s="54">
        <v>9</v>
      </c>
      <c r="N26" s="19">
        <v>1</v>
      </c>
      <c r="O26" s="64">
        <f t="shared" si="9"/>
        <v>26</v>
      </c>
      <c r="P26" s="68">
        <f>SUM(C26:C26,L26)</f>
        <v>2368</v>
      </c>
      <c r="Q26" s="69">
        <f>SUM(D26:E26,H26:I26,M26)</f>
        <v>3324</v>
      </c>
      <c r="R26" s="69">
        <f>SUM(F26:F26,J26,N26)</f>
        <v>3923</v>
      </c>
      <c r="S26" s="70">
        <f t="shared" si="10"/>
        <v>9615</v>
      </c>
    </row>
    <row r="27" spans="1:19" x14ac:dyDescent="0.35">
      <c r="A27" s="13">
        <v>2017</v>
      </c>
      <c r="B27" s="5" t="s">
        <v>24</v>
      </c>
      <c r="C27" s="20">
        <f t="shared" ref="C27:D27" si="11">SUM(C15:C26)</f>
        <v>22159</v>
      </c>
      <c r="D27" s="37">
        <f t="shared" si="11"/>
        <v>119370</v>
      </c>
      <c r="E27" s="47">
        <v>20</v>
      </c>
      <c r="F27" s="20">
        <f t="shared" ref="F27" si="12">SUM(F15:F26)</f>
        <v>29501</v>
      </c>
      <c r="G27" s="64">
        <f t="shared" si="0"/>
        <v>171050</v>
      </c>
      <c r="H27" s="72">
        <f>SUM(H15:H26)</f>
        <v>18900</v>
      </c>
      <c r="I27" s="73">
        <v>3178</v>
      </c>
      <c r="J27" s="20">
        <f>SUM(J15:J26)</f>
        <v>19084</v>
      </c>
      <c r="K27" s="73">
        <f>SUM(K15:K26)</f>
        <v>41114</v>
      </c>
      <c r="L27" s="74">
        <f>SUM(L15:L26)</f>
        <v>224</v>
      </c>
      <c r="M27" s="74">
        <f>SUM(M15:M26)</f>
        <v>2853</v>
      </c>
      <c r="N27" s="37">
        <f t="shared" ref="N27" si="13">SUM(N15:N26)</f>
        <v>62</v>
      </c>
      <c r="O27" s="73">
        <f>SUM(O15:O26)</f>
        <v>3139</v>
      </c>
      <c r="P27" s="75">
        <f>SUM(C27:C27,L27)</f>
        <v>22383</v>
      </c>
      <c r="Q27" s="76">
        <f>SUM(D27:E27,H27:I27,M27)</f>
        <v>144321</v>
      </c>
      <c r="R27" s="76">
        <f>SUM(F27:F27,J27,N27)</f>
        <v>48647</v>
      </c>
      <c r="S27" s="77">
        <f t="shared" si="10"/>
        <v>215351</v>
      </c>
    </row>
    <row r="28" spans="1:19" x14ac:dyDescent="0.35">
      <c r="A28" s="13">
        <v>2018</v>
      </c>
      <c r="B28" s="1" t="s">
        <v>6</v>
      </c>
      <c r="C28" s="23">
        <v>1380</v>
      </c>
      <c r="D28" s="24">
        <v>4182</v>
      </c>
      <c r="E28" s="44">
        <v>0</v>
      </c>
      <c r="F28" s="24">
        <v>1585</v>
      </c>
      <c r="G28" s="64">
        <f t="shared" si="0"/>
        <v>7147</v>
      </c>
      <c r="H28" s="89">
        <v>2046</v>
      </c>
      <c r="I28" s="44">
        <v>91</v>
      </c>
      <c r="J28" s="19">
        <v>1634</v>
      </c>
      <c r="K28" s="90">
        <f>SUM(H28:J28)</f>
        <v>3771</v>
      </c>
      <c r="L28" s="54">
        <v>28</v>
      </c>
      <c r="M28" s="54">
        <v>215</v>
      </c>
      <c r="N28" s="36">
        <v>0</v>
      </c>
      <c r="O28" s="64">
        <f>SUM(L28:N28)</f>
        <v>243</v>
      </c>
      <c r="P28" s="68">
        <f>SUM(C28:C28,L28)</f>
        <v>1408</v>
      </c>
      <c r="Q28" s="69">
        <f>SUM(D28:E28,H28:I28,M28)</f>
        <v>6534</v>
      </c>
      <c r="R28" s="69">
        <f>SUM(F28:F28,J28,N28)</f>
        <v>3219</v>
      </c>
      <c r="S28" s="70">
        <f t="shared" si="10"/>
        <v>11161</v>
      </c>
    </row>
    <row r="29" spans="1:19" x14ac:dyDescent="0.35">
      <c r="A29" s="13">
        <v>2018</v>
      </c>
      <c r="B29" s="1" t="s">
        <v>7</v>
      </c>
      <c r="C29" s="23">
        <v>1067</v>
      </c>
      <c r="D29" s="39">
        <v>1065</v>
      </c>
      <c r="E29" s="44">
        <v>0</v>
      </c>
      <c r="F29" s="24">
        <v>1185</v>
      </c>
      <c r="G29" s="64">
        <f t="shared" si="0"/>
        <v>3317</v>
      </c>
      <c r="H29" s="89">
        <v>375</v>
      </c>
      <c r="I29" s="44">
        <v>442</v>
      </c>
      <c r="J29" s="19">
        <v>1046</v>
      </c>
      <c r="K29" s="90">
        <f t="shared" ref="K29:K39" si="14">SUM(H29:J29)</f>
        <v>1863</v>
      </c>
      <c r="L29" s="54">
        <v>75</v>
      </c>
      <c r="M29" s="54">
        <v>121</v>
      </c>
      <c r="N29" s="19">
        <v>1</v>
      </c>
      <c r="O29" s="64">
        <f t="shared" ref="O29:O39" si="15">SUM(L29:N29)</f>
        <v>197</v>
      </c>
      <c r="P29" s="68">
        <f>SUM(C29:C29,L29)</f>
        <v>1142</v>
      </c>
      <c r="Q29" s="69">
        <f>SUM(D29:E29,H29:I29,M29)</f>
        <v>2003</v>
      </c>
      <c r="R29" s="69">
        <f>SUM(F29:F29,J29,N29)</f>
        <v>2232</v>
      </c>
      <c r="S29" s="70">
        <f t="shared" si="10"/>
        <v>5377</v>
      </c>
    </row>
    <row r="30" spans="1:19" x14ac:dyDescent="0.35">
      <c r="A30" s="13">
        <v>2018</v>
      </c>
      <c r="B30" s="1" t="s">
        <v>8</v>
      </c>
      <c r="C30" s="23">
        <v>867</v>
      </c>
      <c r="D30" s="36">
        <v>1049</v>
      </c>
      <c r="E30" s="44">
        <v>0</v>
      </c>
      <c r="F30" s="24">
        <v>2428</v>
      </c>
      <c r="G30" s="64">
        <f t="shared" si="0"/>
        <v>4344</v>
      </c>
      <c r="H30" s="89">
        <v>1058</v>
      </c>
      <c r="I30" s="44">
        <v>267</v>
      </c>
      <c r="J30" s="19">
        <v>1534</v>
      </c>
      <c r="K30" s="90">
        <f t="shared" si="14"/>
        <v>2859</v>
      </c>
      <c r="L30" s="54">
        <v>25</v>
      </c>
      <c r="M30" s="54">
        <v>23</v>
      </c>
      <c r="N30" s="19">
        <v>19</v>
      </c>
      <c r="O30" s="64">
        <f t="shared" si="15"/>
        <v>67</v>
      </c>
      <c r="P30" s="68">
        <f>SUM(C30:C30,L30)</f>
        <v>892</v>
      </c>
      <c r="Q30" s="69">
        <f>SUM(D30:E30,H30:I30,M30)</f>
        <v>2397</v>
      </c>
      <c r="R30" s="69">
        <f>SUM(F30:F30,J30,N30)</f>
        <v>3981</v>
      </c>
      <c r="S30" s="70">
        <f t="shared" si="10"/>
        <v>7270</v>
      </c>
    </row>
    <row r="31" spans="1:19" x14ac:dyDescent="0.35">
      <c r="A31" s="13">
        <v>2018</v>
      </c>
      <c r="B31" s="1" t="s">
        <v>9</v>
      </c>
      <c r="C31" s="24">
        <v>1208</v>
      </c>
      <c r="D31" s="24">
        <v>3171</v>
      </c>
      <c r="E31" s="44">
        <v>0</v>
      </c>
      <c r="F31" s="24">
        <v>3034</v>
      </c>
      <c r="G31" s="64">
        <f t="shared" si="0"/>
        <v>7413</v>
      </c>
      <c r="H31" s="89">
        <v>1485</v>
      </c>
      <c r="I31" s="44">
        <v>717</v>
      </c>
      <c r="J31" s="19">
        <v>2358</v>
      </c>
      <c r="K31" s="90">
        <f t="shared" si="14"/>
        <v>4560</v>
      </c>
      <c r="L31" s="54">
        <v>89</v>
      </c>
      <c r="M31" s="54">
        <v>20</v>
      </c>
      <c r="N31" s="19">
        <v>0</v>
      </c>
      <c r="O31" s="64">
        <f t="shared" si="15"/>
        <v>109</v>
      </c>
      <c r="P31" s="68">
        <f>SUM(C31:C31,L31)</f>
        <v>1297</v>
      </c>
      <c r="Q31" s="69">
        <f>SUM(D31:E31,H31:I31,M31)</f>
        <v>5393</v>
      </c>
      <c r="R31" s="69">
        <f>SUM(F31:F31,J31,N31)</f>
        <v>5392</v>
      </c>
      <c r="S31" s="70">
        <f t="shared" si="10"/>
        <v>12082</v>
      </c>
    </row>
    <row r="32" spans="1:19" x14ac:dyDescent="0.35">
      <c r="A32" s="13">
        <v>2018</v>
      </c>
      <c r="B32" s="1" t="s">
        <v>10</v>
      </c>
      <c r="C32" s="24">
        <v>3507</v>
      </c>
      <c r="D32" s="24">
        <v>3963</v>
      </c>
      <c r="E32" s="44">
        <v>0</v>
      </c>
      <c r="F32" s="24">
        <v>2848</v>
      </c>
      <c r="G32" s="64">
        <f t="shared" si="0"/>
        <v>10318</v>
      </c>
      <c r="H32" s="89">
        <v>1866</v>
      </c>
      <c r="I32" s="44">
        <v>624</v>
      </c>
      <c r="J32" s="19">
        <v>3184</v>
      </c>
      <c r="K32" s="90">
        <f t="shared" si="14"/>
        <v>5674</v>
      </c>
      <c r="L32" s="54">
        <v>21</v>
      </c>
      <c r="M32" s="54">
        <v>11</v>
      </c>
      <c r="N32" s="19">
        <v>16</v>
      </c>
      <c r="O32" s="64">
        <f t="shared" si="15"/>
        <v>48</v>
      </c>
      <c r="P32" s="68">
        <f>SUM(C32:C32,L32)</f>
        <v>3528</v>
      </c>
      <c r="Q32" s="69">
        <f>SUM(D32:E32,H32:I32,M32)</f>
        <v>6464</v>
      </c>
      <c r="R32" s="69">
        <f>SUM(F32:F32,J32,N32)</f>
        <v>6048</v>
      </c>
      <c r="S32" s="70">
        <f t="shared" si="10"/>
        <v>16040</v>
      </c>
    </row>
    <row r="33" spans="1:19" x14ac:dyDescent="0.35">
      <c r="A33" s="13">
        <v>2018</v>
      </c>
      <c r="B33" s="4" t="s">
        <v>11</v>
      </c>
      <c r="C33" s="25">
        <v>6626</v>
      </c>
      <c r="D33" s="25">
        <v>3147</v>
      </c>
      <c r="E33" s="44">
        <v>235</v>
      </c>
      <c r="F33" s="25">
        <v>2434</v>
      </c>
      <c r="G33" s="64">
        <f t="shared" si="0"/>
        <v>12442</v>
      </c>
      <c r="H33" s="89">
        <v>3866</v>
      </c>
      <c r="I33" s="44">
        <v>508</v>
      </c>
      <c r="J33" s="19">
        <v>1921</v>
      </c>
      <c r="K33" s="90">
        <f t="shared" si="14"/>
        <v>6295</v>
      </c>
      <c r="L33" s="54">
        <v>55</v>
      </c>
      <c r="M33" s="54">
        <v>564</v>
      </c>
      <c r="N33" s="19">
        <v>10</v>
      </c>
      <c r="O33" s="64">
        <f t="shared" si="15"/>
        <v>629</v>
      </c>
      <c r="P33" s="68">
        <f>SUM(C33:C33,L33)</f>
        <v>6681</v>
      </c>
      <c r="Q33" s="69">
        <f>SUM(D33:E33,H33:I33,M33)</f>
        <v>8320</v>
      </c>
      <c r="R33" s="69">
        <f>SUM(F33:F33,J33,N33)</f>
        <v>4365</v>
      </c>
      <c r="S33" s="70">
        <f t="shared" si="10"/>
        <v>19366</v>
      </c>
    </row>
    <row r="34" spans="1:19" x14ac:dyDescent="0.35">
      <c r="A34" s="13">
        <v>2018</v>
      </c>
      <c r="B34" s="8" t="s">
        <v>12</v>
      </c>
      <c r="C34" s="26">
        <v>7822</v>
      </c>
      <c r="D34" s="40">
        <v>1969</v>
      </c>
      <c r="E34" s="48">
        <v>28</v>
      </c>
      <c r="F34" s="57">
        <v>2548</v>
      </c>
      <c r="G34" s="64">
        <f t="shared" si="0"/>
        <v>12367</v>
      </c>
      <c r="H34" s="89">
        <v>2024</v>
      </c>
      <c r="I34" s="48">
        <v>190</v>
      </c>
      <c r="J34" s="91">
        <v>2331</v>
      </c>
      <c r="K34" s="90">
        <f t="shared" si="14"/>
        <v>4545</v>
      </c>
      <c r="L34" s="89">
        <v>15</v>
      </c>
      <c r="M34" s="89">
        <v>157</v>
      </c>
      <c r="N34" s="91">
        <v>50</v>
      </c>
      <c r="O34" s="64">
        <f t="shared" si="15"/>
        <v>222</v>
      </c>
      <c r="P34" s="68">
        <f>SUM(C34:C34,L34)</f>
        <v>7837</v>
      </c>
      <c r="Q34" s="69">
        <f>SUM(D34:E34,H34:I34,M34)</f>
        <v>4368</v>
      </c>
      <c r="R34" s="69">
        <f>SUM(F34:F34,J34,N34)</f>
        <v>4929</v>
      </c>
      <c r="S34" s="70">
        <f t="shared" si="10"/>
        <v>17134</v>
      </c>
    </row>
    <row r="35" spans="1:19" x14ac:dyDescent="0.35">
      <c r="A35" s="13">
        <v>2018</v>
      </c>
      <c r="B35" s="4" t="s">
        <v>13</v>
      </c>
      <c r="C35" s="26">
        <v>6364</v>
      </c>
      <c r="D35" s="36">
        <v>1531</v>
      </c>
      <c r="E35" s="44">
        <v>451</v>
      </c>
      <c r="F35" s="22">
        <v>3223</v>
      </c>
      <c r="G35" s="64">
        <f t="shared" si="0"/>
        <v>11569</v>
      </c>
      <c r="H35" s="89">
        <v>553</v>
      </c>
      <c r="I35" s="44">
        <v>290</v>
      </c>
      <c r="J35" s="19">
        <v>1484</v>
      </c>
      <c r="K35" s="90">
        <f t="shared" si="14"/>
        <v>2327</v>
      </c>
      <c r="L35" s="54">
        <v>68</v>
      </c>
      <c r="M35" s="54">
        <v>19</v>
      </c>
      <c r="N35" s="19">
        <v>10</v>
      </c>
      <c r="O35" s="64">
        <f t="shared" si="15"/>
        <v>97</v>
      </c>
      <c r="P35" s="68">
        <f>SUM(C35:C35,L35)</f>
        <v>6432</v>
      </c>
      <c r="Q35" s="69">
        <f>SUM(D35:E35,H35:I35,M35)</f>
        <v>2844</v>
      </c>
      <c r="R35" s="69">
        <f>SUM(F35:F35,J35,N35)</f>
        <v>4717</v>
      </c>
      <c r="S35" s="70">
        <f t="shared" si="10"/>
        <v>13993</v>
      </c>
    </row>
    <row r="36" spans="1:19" x14ac:dyDescent="0.35">
      <c r="A36" s="13">
        <v>2018</v>
      </c>
      <c r="B36" s="4" t="s">
        <v>19</v>
      </c>
      <c r="C36" s="26">
        <v>7891</v>
      </c>
      <c r="D36" s="36">
        <v>947</v>
      </c>
      <c r="E36" s="44">
        <v>58</v>
      </c>
      <c r="F36" s="36">
        <v>4056</v>
      </c>
      <c r="G36" s="64">
        <f t="shared" si="0"/>
        <v>12952</v>
      </c>
      <c r="H36" s="89">
        <v>751</v>
      </c>
      <c r="I36" s="44">
        <v>248</v>
      </c>
      <c r="J36" s="19">
        <v>2993</v>
      </c>
      <c r="K36" s="90">
        <f t="shared" si="14"/>
        <v>3992</v>
      </c>
      <c r="L36" s="54">
        <v>99</v>
      </c>
      <c r="M36" s="54">
        <v>130</v>
      </c>
      <c r="N36" s="19">
        <v>12</v>
      </c>
      <c r="O36" s="64">
        <f t="shared" si="15"/>
        <v>241</v>
      </c>
      <c r="P36" s="68">
        <f>SUM(C36:C36,L36)</f>
        <v>7990</v>
      </c>
      <c r="Q36" s="69">
        <f>SUM(D36:E36,H36:I36,M36)</f>
        <v>2134</v>
      </c>
      <c r="R36" s="69">
        <f>SUM(F36:F36,J36,N36)</f>
        <v>7061</v>
      </c>
      <c r="S36" s="70">
        <f t="shared" si="10"/>
        <v>17185</v>
      </c>
    </row>
    <row r="37" spans="1:19" x14ac:dyDescent="0.35">
      <c r="A37" s="13">
        <v>2018</v>
      </c>
      <c r="B37" s="4" t="s">
        <v>20</v>
      </c>
      <c r="C37" s="26">
        <v>10454</v>
      </c>
      <c r="D37" s="36">
        <v>1007</v>
      </c>
      <c r="E37" s="44">
        <v>261</v>
      </c>
      <c r="F37" s="36">
        <v>4162</v>
      </c>
      <c r="G37" s="64">
        <f t="shared" si="0"/>
        <v>15884</v>
      </c>
      <c r="H37" s="89">
        <f>260+93</f>
        <v>353</v>
      </c>
      <c r="I37" s="44">
        <v>86</v>
      </c>
      <c r="J37" s="19">
        <v>3217</v>
      </c>
      <c r="K37" s="90">
        <f t="shared" si="14"/>
        <v>3656</v>
      </c>
      <c r="L37" s="54">
        <v>144</v>
      </c>
      <c r="M37" s="54">
        <v>7</v>
      </c>
      <c r="N37" s="19">
        <v>38</v>
      </c>
      <c r="O37" s="64">
        <f t="shared" si="15"/>
        <v>189</v>
      </c>
      <c r="P37" s="68">
        <f>SUM(C37:C37,L37)</f>
        <v>10598</v>
      </c>
      <c r="Q37" s="69">
        <f>SUM(D37:E37,H37:I37,M37)</f>
        <v>1714</v>
      </c>
      <c r="R37" s="69">
        <f>SUM(F37:F37,J37,N37)</f>
        <v>7417</v>
      </c>
      <c r="S37" s="70">
        <f t="shared" si="10"/>
        <v>19729</v>
      </c>
    </row>
    <row r="38" spans="1:19" x14ac:dyDescent="0.35">
      <c r="A38" s="13">
        <v>2018</v>
      </c>
      <c r="B38" s="4" t="s">
        <v>21</v>
      </c>
      <c r="C38" s="26">
        <v>5063</v>
      </c>
      <c r="D38" s="36">
        <v>980</v>
      </c>
      <c r="E38" s="44">
        <v>149</v>
      </c>
      <c r="F38" s="36">
        <v>2101</v>
      </c>
      <c r="G38" s="64">
        <f t="shared" si="0"/>
        <v>8293</v>
      </c>
      <c r="H38" s="89">
        <f>15064-14377</f>
        <v>687</v>
      </c>
      <c r="I38" s="44">
        <v>303</v>
      </c>
      <c r="J38" s="19">
        <v>1116</v>
      </c>
      <c r="K38" s="90">
        <f t="shared" si="14"/>
        <v>2106</v>
      </c>
      <c r="L38" s="54">
        <v>114</v>
      </c>
      <c r="M38" s="54">
        <v>24</v>
      </c>
      <c r="N38" s="19">
        <v>11</v>
      </c>
      <c r="O38" s="64">
        <f t="shared" si="15"/>
        <v>149</v>
      </c>
      <c r="P38" s="68">
        <f>SUM(C38:C38,L38)</f>
        <v>5177</v>
      </c>
      <c r="Q38" s="69">
        <f>SUM(D38:E38,H38:I38,M38)</f>
        <v>2143</v>
      </c>
      <c r="R38" s="69">
        <f>SUM(F38:F38,J38,N38)</f>
        <v>3228</v>
      </c>
      <c r="S38" s="70">
        <f t="shared" si="10"/>
        <v>10548</v>
      </c>
    </row>
    <row r="39" spans="1:19" x14ac:dyDescent="0.35">
      <c r="A39" s="13">
        <v>2018</v>
      </c>
      <c r="B39" s="4" t="s">
        <v>22</v>
      </c>
      <c r="C39" s="22">
        <v>4969</v>
      </c>
      <c r="D39" s="22">
        <v>359</v>
      </c>
      <c r="E39" s="49">
        <v>263</v>
      </c>
      <c r="F39" s="36">
        <v>3138</v>
      </c>
      <c r="G39" s="64">
        <f t="shared" si="0"/>
        <v>8729</v>
      </c>
      <c r="H39" s="89">
        <f>10+354</f>
        <v>364</v>
      </c>
      <c r="I39" s="44">
        <v>325</v>
      </c>
      <c r="J39" s="19">
        <v>2580</v>
      </c>
      <c r="K39" s="90">
        <f t="shared" si="14"/>
        <v>3269</v>
      </c>
      <c r="L39" s="54">
        <v>78</v>
      </c>
      <c r="M39" s="54">
        <v>23</v>
      </c>
      <c r="N39" s="19">
        <v>7</v>
      </c>
      <c r="O39" s="64">
        <f t="shared" si="15"/>
        <v>108</v>
      </c>
      <c r="P39" s="68">
        <f>SUM(C39:C39,L39)</f>
        <v>5047</v>
      </c>
      <c r="Q39" s="69">
        <f>SUM(D39:E39,H39:I39,M39)</f>
        <v>1334</v>
      </c>
      <c r="R39" s="69">
        <f>SUM(F39:F39,J39,N39)</f>
        <v>5725</v>
      </c>
      <c r="S39" s="70">
        <f t="shared" si="10"/>
        <v>12106</v>
      </c>
    </row>
    <row r="40" spans="1:19" x14ac:dyDescent="0.35">
      <c r="A40" s="13">
        <v>2018</v>
      </c>
      <c r="B40" s="5" t="s">
        <v>23</v>
      </c>
      <c r="C40" s="27">
        <f t="shared" ref="C40:F40" si="16">SUM(C28:C39)</f>
        <v>57218</v>
      </c>
      <c r="D40" s="27">
        <f t="shared" si="16"/>
        <v>23370</v>
      </c>
      <c r="E40" s="50">
        <f t="shared" si="16"/>
        <v>1445</v>
      </c>
      <c r="F40" s="20">
        <f t="shared" si="16"/>
        <v>32742</v>
      </c>
      <c r="G40" s="64">
        <f t="shared" si="0"/>
        <v>114775</v>
      </c>
      <c r="H40" s="72">
        <f t="shared" ref="H40:M40" si="17">SUM(H28:H39)</f>
        <v>15428</v>
      </c>
      <c r="I40" s="73">
        <f t="shared" si="17"/>
        <v>4091</v>
      </c>
      <c r="J40" s="20">
        <f t="shared" si="17"/>
        <v>25398</v>
      </c>
      <c r="K40" s="73">
        <f t="shared" si="17"/>
        <v>44917</v>
      </c>
      <c r="L40" s="74">
        <f t="shared" si="17"/>
        <v>811</v>
      </c>
      <c r="M40" s="74">
        <f t="shared" si="17"/>
        <v>1314</v>
      </c>
      <c r="N40" s="37">
        <f t="shared" ref="N40" si="18">SUM(N28:N39)</f>
        <v>174</v>
      </c>
      <c r="O40" s="73">
        <f>SUM(O28:O39)</f>
        <v>2299</v>
      </c>
      <c r="P40" s="75">
        <f>SUM(C40:C40,L40)</f>
        <v>58029</v>
      </c>
      <c r="Q40" s="76">
        <f>SUM(D40:E40,H40:I40,M40)</f>
        <v>45648</v>
      </c>
      <c r="R40" s="76">
        <f>SUM(F40:F40,J40,N40)</f>
        <v>58314</v>
      </c>
      <c r="S40" s="77">
        <f t="shared" si="10"/>
        <v>161991</v>
      </c>
    </row>
    <row r="41" spans="1:19" x14ac:dyDescent="0.35">
      <c r="A41" s="14">
        <v>2019</v>
      </c>
      <c r="B41" s="1" t="s">
        <v>6</v>
      </c>
      <c r="C41" s="28">
        <v>4064</v>
      </c>
      <c r="D41" s="29">
        <v>202</v>
      </c>
      <c r="E41" s="44">
        <v>49</v>
      </c>
      <c r="F41" s="29">
        <v>2079</v>
      </c>
      <c r="G41" s="64">
        <f t="shared" si="0"/>
        <v>6394</v>
      </c>
      <c r="H41" s="89">
        <v>548</v>
      </c>
      <c r="I41" s="44">
        <v>41</v>
      </c>
      <c r="J41" s="19">
        <v>1092</v>
      </c>
      <c r="K41" s="90">
        <f>SUM(H41:J41)</f>
        <v>1681</v>
      </c>
      <c r="L41" s="54">
        <v>62</v>
      </c>
      <c r="M41" s="54">
        <v>152</v>
      </c>
      <c r="N41" s="36">
        <v>2</v>
      </c>
      <c r="O41" s="64">
        <f>SUM(L41:N41)</f>
        <v>216</v>
      </c>
      <c r="P41" s="68">
        <f>SUM(C41:C41,L41)</f>
        <v>4126</v>
      </c>
      <c r="Q41" s="69">
        <f>SUM(D41:E41,H41:I41,M41)</f>
        <v>992</v>
      </c>
      <c r="R41" s="69">
        <f>SUM(F41:F41,J41,N41)</f>
        <v>3173</v>
      </c>
      <c r="S41" s="70">
        <f t="shared" si="10"/>
        <v>8291</v>
      </c>
    </row>
    <row r="42" spans="1:19" x14ac:dyDescent="0.35">
      <c r="A42" s="14">
        <v>2019</v>
      </c>
      <c r="B42" s="1" t="s">
        <v>7</v>
      </c>
      <c r="C42" s="28">
        <v>892</v>
      </c>
      <c r="D42" s="29">
        <v>60</v>
      </c>
      <c r="E42" s="44">
        <v>0</v>
      </c>
      <c r="F42" s="29">
        <f>4483-2934</f>
        <v>1549</v>
      </c>
      <c r="G42" s="64">
        <f t="shared" si="0"/>
        <v>2501</v>
      </c>
      <c r="H42" s="89">
        <f>855-H41</f>
        <v>307</v>
      </c>
      <c r="I42" s="44">
        <v>22</v>
      </c>
      <c r="J42" s="19">
        <v>1428</v>
      </c>
      <c r="K42" s="90">
        <f t="shared" ref="K42:K52" si="19">SUM(H42:J42)</f>
        <v>1757</v>
      </c>
      <c r="L42" s="54">
        <v>19</v>
      </c>
      <c r="M42" s="54">
        <v>6</v>
      </c>
      <c r="N42" s="92">
        <v>1</v>
      </c>
      <c r="O42" s="64">
        <f t="shared" ref="O42:O52" si="20">SUM(L42:N42)</f>
        <v>26</v>
      </c>
      <c r="P42" s="68">
        <f>SUM(C42:C42,L42)</f>
        <v>911</v>
      </c>
      <c r="Q42" s="69">
        <f>SUM(D42:E42,H42:I42,M42)</f>
        <v>395</v>
      </c>
      <c r="R42" s="69">
        <f>SUM(F42:F42,J42,N42)</f>
        <v>2978</v>
      </c>
      <c r="S42" s="70">
        <f t="shared" si="10"/>
        <v>4284</v>
      </c>
    </row>
    <row r="43" spans="1:19" x14ac:dyDescent="0.35">
      <c r="A43" s="14">
        <v>2019</v>
      </c>
      <c r="B43" s="1" t="s">
        <v>8</v>
      </c>
      <c r="C43" s="28">
        <v>502</v>
      </c>
      <c r="D43" s="41">
        <v>262</v>
      </c>
      <c r="E43" s="44">
        <v>188</v>
      </c>
      <c r="F43" s="29">
        <v>2021</v>
      </c>
      <c r="G43" s="64">
        <f t="shared" si="0"/>
        <v>2973</v>
      </c>
      <c r="H43" s="89">
        <v>218</v>
      </c>
      <c r="I43" s="44">
        <v>241</v>
      </c>
      <c r="J43" s="19">
        <v>1796</v>
      </c>
      <c r="K43" s="90">
        <f t="shared" si="19"/>
        <v>2255</v>
      </c>
      <c r="L43" s="54">
        <v>53</v>
      </c>
      <c r="M43" s="54">
        <v>56</v>
      </c>
      <c r="N43" s="92">
        <v>11</v>
      </c>
      <c r="O43" s="64">
        <f t="shared" si="20"/>
        <v>120</v>
      </c>
      <c r="P43" s="68">
        <f>SUM(C43:C43,L43)</f>
        <v>555</v>
      </c>
      <c r="Q43" s="69">
        <f>SUM(D43:E43,H43:I43,M43)</f>
        <v>965</v>
      </c>
      <c r="R43" s="69">
        <f>SUM(F43:F43,J43,N43)</f>
        <v>3828</v>
      </c>
      <c r="S43" s="70">
        <f t="shared" si="10"/>
        <v>5348</v>
      </c>
    </row>
    <row r="44" spans="1:19" x14ac:dyDescent="0.35">
      <c r="A44" s="14">
        <v>2019</v>
      </c>
      <c r="B44" s="1" t="s">
        <v>9</v>
      </c>
      <c r="C44" s="29">
        <v>1024</v>
      </c>
      <c r="D44" s="29">
        <v>255</v>
      </c>
      <c r="E44" s="44">
        <v>64</v>
      </c>
      <c r="F44" s="29">
        <v>2068</v>
      </c>
      <c r="G44" s="64">
        <f t="shared" si="0"/>
        <v>3411</v>
      </c>
      <c r="H44" s="89">
        <v>130</v>
      </c>
      <c r="I44" s="44">
        <v>49</v>
      </c>
      <c r="J44" s="19">
        <v>2773</v>
      </c>
      <c r="K44" s="90">
        <f t="shared" si="19"/>
        <v>2952</v>
      </c>
      <c r="L44" s="54">
        <v>7</v>
      </c>
      <c r="M44" s="54">
        <v>52</v>
      </c>
      <c r="N44" s="92">
        <v>5</v>
      </c>
      <c r="O44" s="64">
        <f t="shared" si="20"/>
        <v>64</v>
      </c>
      <c r="P44" s="68">
        <f>SUM(C44:C44,L44)</f>
        <v>1031</v>
      </c>
      <c r="Q44" s="69">
        <f>SUM(D44:E44,H44:I44,M44)</f>
        <v>550</v>
      </c>
      <c r="R44" s="69">
        <f>SUM(F44:F44,J44,N44)</f>
        <v>4846</v>
      </c>
      <c r="S44" s="70">
        <f t="shared" si="10"/>
        <v>6427</v>
      </c>
    </row>
    <row r="45" spans="1:19" x14ac:dyDescent="0.35">
      <c r="A45" s="14">
        <v>2019</v>
      </c>
      <c r="B45" s="1" t="s">
        <v>10</v>
      </c>
      <c r="C45" s="29">
        <v>1177</v>
      </c>
      <c r="D45" s="29">
        <v>782</v>
      </c>
      <c r="E45" s="44">
        <v>376</v>
      </c>
      <c r="F45" s="29">
        <v>2898</v>
      </c>
      <c r="G45" s="64">
        <f t="shared" si="0"/>
        <v>5233</v>
      </c>
      <c r="H45" s="89">
        <f>2417-H44-H43-H42-H41</f>
        <v>1214</v>
      </c>
      <c r="I45" s="44">
        <v>73</v>
      </c>
      <c r="J45" s="19">
        <v>2604</v>
      </c>
      <c r="K45" s="90">
        <f t="shared" si="19"/>
        <v>3891</v>
      </c>
      <c r="L45" s="54">
        <v>25</v>
      </c>
      <c r="M45" s="54">
        <v>65</v>
      </c>
      <c r="N45" s="92">
        <v>18</v>
      </c>
      <c r="O45" s="64">
        <f t="shared" si="20"/>
        <v>108</v>
      </c>
      <c r="P45" s="68">
        <f>SUM(C45:C45,L45)</f>
        <v>1202</v>
      </c>
      <c r="Q45" s="69">
        <f>SUM(D45:E45,H45:I45,M45)</f>
        <v>2510</v>
      </c>
      <c r="R45" s="69">
        <f>SUM(F45:F45,J45,N45)</f>
        <v>5520</v>
      </c>
      <c r="S45" s="70">
        <f t="shared" si="10"/>
        <v>9232</v>
      </c>
    </row>
    <row r="46" spans="1:19" x14ac:dyDescent="0.35">
      <c r="A46" s="14">
        <v>2019</v>
      </c>
      <c r="B46" s="2" t="s">
        <v>11</v>
      </c>
      <c r="C46" s="30">
        <v>2357</v>
      </c>
      <c r="D46" s="30">
        <v>1218</v>
      </c>
      <c r="E46" s="44">
        <v>599</v>
      </c>
      <c r="F46" s="30">
        <v>3792</v>
      </c>
      <c r="G46" s="64">
        <f t="shared" si="0"/>
        <v>7966</v>
      </c>
      <c r="H46" s="89">
        <f>3750-SUM(H41:H45)</f>
        <v>1333</v>
      </c>
      <c r="I46" s="93"/>
      <c r="J46" s="19">
        <v>3262</v>
      </c>
      <c r="K46" s="90">
        <f t="shared" si="19"/>
        <v>4595</v>
      </c>
      <c r="L46" s="54">
        <v>35</v>
      </c>
      <c r="M46" s="54">
        <v>27</v>
      </c>
      <c r="N46" s="69">
        <v>19</v>
      </c>
      <c r="O46" s="64">
        <f t="shared" si="20"/>
        <v>81</v>
      </c>
      <c r="P46" s="68">
        <f>SUM(C46:C46,L46)</f>
        <v>2392</v>
      </c>
      <c r="Q46" s="69">
        <f>SUM(D46:E46,H46:I46,M46)</f>
        <v>3177</v>
      </c>
      <c r="R46" s="69">
        <f>SUM(F46:F46,J46,N46)</f>
        <v>7073</v>
      </c>
      <c r="S46" s="70">
        <f t="shared" si="10"/>
        <v>12642</v>
      </c>
    </row>
    <row r="47" spans="1:19" x14ac:dyDescent="0.35">
      <c r="A47" s="14">
        <v>2019</v>
      </c>
      <c r="B47" s="3" t="s">
        <v>12</v>
      </c>
      <c r="C47" s="31">
        <v>2851</v>
      </c>
      <c r="D47" s="40">
        <v>1088</v>
      </c>
      <c r="E47" s="48">
        <v>307</v>
      </c>
      <c r="F47" s="40">
        <v>5528</v>
      </c>
      <c r="G47" s="64">
        <f t="shared" si="0"/>
        <v>9774</v>
      </c>
      <c r="H47" s="89">
        <v>826</v>
      </c>
      <c r="I47" s="94"/>
      <c r="J47" s="91">
        <v>5409</v>
      </c>
      <c r="K47" s="90">
        <f t="shared" si="19"/>
        <v>6235</v>
      </c>
      <c r="L47" s="89">
        <v>4</v>
      </c>
      <c r="M47" s="89">
        <v>301</v>
      </c>
      <c r="N47" s="95">
        <v>1</v>
      </c>
      <c r="O47" s="64">
        <f t="shared" si="20"/>
        <v>306</v>
      </c>
      <c r="P47" s="68">
        <f>SUM(C47:C47,L47)</f>
        <v>2855</v>
      </c>
      <c r="Q47" s="69">
        <f>SUM(D47:E47,H47:I47,M47)</f>
        <v>2522</v>
      </c>
      <c r="R47" s="69">
        <f>SUM(F47:F47,J47,N47)</f>
        <v>10938</v>
      </c>
      <c r="S47" s="70">
        <f t="shared" si="10"/>
        <v>16315</v>
      </c>
    </row>
    <row r="48" spans="1:19" x14ac:dyDescent="0.35">
      <c r="A48" s="14">
        <v>2019</v>
      </c>
      <c r="B48" s="4" t="s">
        <v>13</v>
      </c>
      <c r="C48" s="31">
        <v>2094</v>
      </c>
      <c r="D48" s="36">
        <v>1268</v>
      </c>
      <c r="E48" s="44">
        <v>662</v>
      </c>
      <c r="F48" s="36">
        <v>8278</v>
      </c>
      <c r="G48" s="64">
        <f t="shared" si="0"/>
        <v>12302</v>
      </c>
      <c r="H48" s="95">
        <v>1374</v>
      </c>
      <c r="I48" s="94"/>
      <c r="J48" s="19">
        <v>8430</v>
      </c>
      <c r="K48" s="90">
        <f t="shared" si="19"/>
        <v>9804</v>
      </c>
      <c r="L48" s="54">
        <v>6</v>
      </c>
      <c r="M48" s="54">
        <v>167</v>
      </c>
      <c r="N48" s="92">
        <v>0</v>
      </c>
      <c r="O48" s="64">
        <f t="shared" si="20"/>
        <v>173</v>
      </c>
      <c r="P48" s="68">
        <f>SUM(C48:C48,L48)</f>
        <v>2100</v>
      </c>
      <c r="Q48" s="69">
        <f>SUM(D48:E48,H48:I48,M48)</f>
        <v>3471</v>
      </c>
      <c r="R48" s="69">
        <f>SUM(F48:F48,J48,N48)</f>
        <v>16708</v>
      </c>
      <c r="S48" s="70">
        <f t="shared" si="10"/>
        <v>22279</v>
      </c>
    </row>
    <row r="49" spans="1:19" x14ac:dyDescent="0.35">
      <c r="A49" s="14">
        <v>2019</v>
      </c>
      <c r="B49" s="11" t="s">
        <v>19</v>
      </c>
      <c r="C49" s="32">
        <v>2651</v>
      </c>
      <c r="D49" s="35">
        <v>2498</v>
      </c>
      <c r="E49" s="44">
        <f>516-8</f>
        <v>508</v>
      </c>
      <c r="F49" s="36">
        <v>10367</v>
      </c>
      <c r="G49" s="64">
        <f t="shared" si="0"/>
        <v>16024</v>
      </c>
      <c r="H49" s="95">
        <v>1242</v>
      </c>
      <c r="I49" s="96"/>
      <c r="J49" s="19">
        <v>11673</v>
      </c>
      <c r="K49" s="90">
        <f t="shared" si="19"/>
        <v>12915</v>
      </c>
      <c r="L49" s="54">
        <v>109</v>
      </c>
      <c r="M49" s="54">
        <v>19</v>
      </c>
      <c r="N49" s="92">
        <v>9</v>
      </c>
      <c r="O49" s="64">
        <f t="shared" si="20"/>
        <v>137</v>
      </c>
      <c r="P49" s="68">
        <f>SUM(C49:C49,L49)</f>
        <v>2760</v>
      </c>
      <c r="Q49" s="69">
        <f>SUM(D49:E49,H49:I49,M49)</f>
        <v>4267</v>
      </c>
      <c r="R49" s="69">
        <f>SUM(F49:F49,J49,N49)</f>
        <v>22049</v>
      </c>
      <c r="S49" s="70">
        <f t="shared" si="10"/>
        <v>29076</v>
      </c>
    </row>
    <row r="50" spans="1:19" x14ac:dyDescent="0.35">
      <c r="A50" s="14">
        <v>2019</v>
      </c>
      <c r="B50" s="11" t="s">
        <v>20</v>
      </c>
      <c r="C50" s="32">
        <v>3180</v>
      </c>
      <c r="D50" s="35">
        <v>2017</v>
      </c>
      <c r="E50" s="44">
        <v>362</v>
      </c>
      <c r="F50" s="36">
        <v>9213</v>
      </c>
      <c r="G50" s="64">
        <f t="shared" si="0"/>
        <v>14772</v>
      </c>
      <c r="H50" s="95">
        <v>1131</v>
      </c>
      <c r="I50" s="44">
        <v>116</v>
      </c>
      <c r="J50" s="19">
        <v>11910</v>
      </c>
      <c r="K50" s="90">
        <f t="shared" si="19"/>
        <v>13157</v>
      </c>
      <c r="L50" s="54">
        <v>3</v>
      </c>
      <c r="M50" s="54">
        <v>91</v>
      </c>
      <c r="N50" s="92">
        <v>5</v>
      </c>
      <c r="O50" s="64">
        <f t="shared" si="20"/>
        <v>99</v>
      </c>
      <c r="P50" s="68">
        <f>SUM(C50:C50,L50)</f>
        <v>3183</v>
      </c>
      <c r="Q50" s="69">
        <f>SUM(D50:E50,H50:I50,M50)</f>
        <v>3717</v>
      </c>
      <c r="R50" s="69">
        <f>SUM(F50:F50,J50,N50)</f>
        <v>21128</v>
      </c>
      <c r="S50" s="70">
        <f t="shared" si="10"/>
        <v>28028</v>
      </c>
    </row>
    <row r="51" spans="1:19" x14ac:dyDescent="0.35">
      <c r="A51" s="14">
        <v>2019</v>
      </c>
      <c r="B51" s="11" t="s">
        <v>21</v>
      </c>
      <c r="C51" s="32">
        <v>1256</v>
      </c>
      <c r="D51" s="35">
        <v>1232</v>
      </c>
      <c r="E51" s="44">
        <v>193</v>
      </c>
      <c r="F51" s="36">
        <v>8435</v>
      </c>
      <c r="G51" s="64">
        <f t="shared" si="0"/>
        <v>11116</v>
      </c>
      <c r="H51" s="95">
        <v>719</v>
      </c>
      <c r="I51" s="44">
        <v>429</v>
      </c>
      <c r="J51" s="19">
        <v>6401</v>
      </c>
      <c r="K51" s="90">
        <f t="shared" si="19"/>
        <v>7549</v>
      </c>
      <c r="L51" s="54">
        <v>100</v>
      </c>
      <c r="M51" s="54">
        <v>279</v>
      </c>
      <c r="N51" s="92">
        <v>0</v>
      </c>
      <c r="O51" s="64">
        <f t="shared" si="20"/>
        <v>379</v>
      </c>
      <c r="P51" s="68">
        <f>SUM(C51:C51,L51)</f>
        <v>1356</v>
      </c>
      <c r="Q51" s="69">
        <f>SUM(D51:E51,H51:I51,M51)</f>
        <v>2852</v>
      </c>
      <c r="R51" s="69">
        <f>SUM(F51:F51,J51,N51)</f>
        <v>14836</v>
      </c>
      <c r="S51" s="70">
        <f t="shared" si="10"/>
        <v>19044</v>
      </c>
    </row>
    <row r="52" spans="1:19" x14ac:dyDescent="0.35">
      <c r="A52" s="14">
        <v>2019</v>
      </c>
      <c r="B52" s="11" t="s">
        <v>22</v>
      </c>
      <c r="C52" s="32">
        <v>1416</v>
      </c>
      <c r="D52" s="35">
        <v>589</v>
      </c>
      <c r="E52" s="49">
        <v>97</v>
      </c>
      <c r="F52" s="36">
        <v>6217</v>
      </c>
      <c r="G52" s="64">
        <f t="shared" si="0"/>
        <v>8319</v>
      </c>
      <c r="H52" s="95">
        <v>183</v>
      </c>
      <c r="I52" s="44">
        <v>57</v>
      </c>
      <c r="J52" s="19">
        <v>3765</v>
      </c>
      <c r="K52" s="90">
        <f t="shared" si="19"/>
        <v>4005</v>
      </c>
      <c r="L52" s="54">
        <v>129</v>
      </c>
      <c r="M52" s="54">
        <v>47</v>
      </c>
      <c r="N52" s="92">
        <v>0</v>
      </c>
      <c r="O52" s="64">
        <f t="shared" si="20"/>
        <v>176</v>
      </c>
      <c r="P52" s="68">
        <f>SUM(C52:C52,L52)</f>
        <v>1545</v>
      </c>
      <c r="Q52" s="69">
        <f>SUM(D52:E52,H52:I52,M52)</f>
        <v>973</v>
      </c>
      <c r="R52" s="69">
        <f>SUM(F52:F52,J52,N52)</f>
        <v>9982</v>
      </c>
      <c r="S52" s="70">
        <f t="shared" si="10"/>
        <v>12500</v>
      </c>
    </row>
    <row r="53" spans="1:19" x14ac:dyDescent="0.35">
      <c r="A53" s="14">
        <v>2019</v>
      </c>
      <c r="B53" s="5" t="s">
        <v>14</v>
      </c>
      <c r="C53" s="27">
        <f t="shared" ref="C53:F53" si="21">SUM(C41:C52)</f>
        <v>23464</v>
      </c>
      <c r="D53" s="27">
        <f t="shared" si="21"/>
        <v>11471</v>
      </c>
      <c r="E53" s="51">
        <f t="shared" si="21"/>
        <v>3405</v>
      </c>
      <c r="F53" s="51">
        <f t="shared" si="21"/>
        <v>62445</v>
      </c>
      <c r="G53" s="64">
        <f t="shared" si="0"/>
        <v>100785</v>
      </c>
      <c r="H53" s="72">
        <f t="shared" ref="H53:N53" si="22">SUM(H41:H52)</f>
        <v>9225</v>
      </c>
      <c r="I53" s="73">
        <f t="shared" si="22"/>
        <v>1028</v>
      </c>
      <c r="J53" s="27">
        <f>SUM(J41:J52)</f>
        <v>60543</v>
      </c>
      <c r="K53" s="97">
        <f t="shared" si="22"/>
        <v>70796</v>
      </c>
      <c r="L53" s="98">
        <f>SUM(L41:L52)</f>
        <v>552</v>
      </c>
      <c r="M53" s="98">
        <f>SUM(M41:M52)</f>
        <v>1262</v>
      </c>
      <c r="N53" s="98">
        <f t="shared" si="22"/>
        <v>71</v>
      </c>
      <c r="O53" s="73">
        <f>SUM(O41:O52)</f>
        <v>1885</v>
      </c>
      <c r="P53" s="75">
        <f>SUM(C53:C53,L53)</f>
        <v>24016</v>
      </c>
      <c r="Q53" s="76">
        <f>SUM(D53:E53,H53:I53,M53)</f>
        <v>26391</v>
      </c>
      <c r="R53" s="76">
        <f>SUM(F53:F53,J53,N53)</f>
        <v>123059</v>
      </c>
      <c r="S53" s="77">
        <f>SUM(P53:R53)</f>
        <v>173466</v>
      </c>
    </row>
    <row r="54" spans="1:19" ht="192" customHeight="1" x14ac:dyDescent="0.35">
      <c r="A54" s="6"/>
      <c r="B54" s="7" t="s">
        <v>15</v>
      </c>
      <c r="C54" s="33" t="s">
        <v>33</v>
      </c>
      <c r="D54" s="42" t="s">
        <v>16</v>
      </c>
      <c r="E54" s="52" t="s">
        <v>36</v>
      </c>
      <c r="F54" s="42" t="s">
        <v>17</v>
      </c>
      <c r="G54" s="99"/>
      <c r="H54" s="100" t="s">
        <v>29</v>
      </c>
      <c r="I54" s="101" t="s">
        <v>31</v>
      </c>
      <c r="J54" s="102" t="s">
        <v>28</v>
      </c>
      <c r="K54" s="103"/>
      <c r="L54" s="104" t="s">
        <v>30</v>
      </c>
      <c r="M54" s="104" t="s">
        <v>30</v>
      </c>
      <c r="N54" s="104" t="s">
        <v>30</v>
      </c>
    </row>
    <row r="55" spans="1:19" x14ac:dyDescent="0.35">
      <c r="H55" s="107"/>
      <c r="I55" s="108"/>
      <c r="J55" s="108"/>
      <c r="K55" s="109"/>
    </row>
  </sheetData>
  <mergeCells count="3">
    <mergeCell ref="I46:I49"/>
    <mergeCell ref="I18:I20"/>
    <mergeCell ref="I21:I22"/>
  </mergeCells>
  <pageMargins left="0.7" right="0.7" top="0.75" bottom="0.75" header="0.3" footer="0.3"/>
  <pageSetup orientation="portrait" r:id="rId1"/>
  <ignoredErrors>
    <ignoredError sqref="P8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0247532B5824F931AE99BEC4DCCAF" ma:contentTypeVersion="12" ma:contentTypeDescription="Create a new document." ma:contentTypeScope="" ma:versionID="fc6c50abd7445db9c67194258a3ae4a3">
  <xsd:schema xmlns:xsd="http://www.w3.org/2001/XMLSchema" xmlns:xs="http://www.w3.org/2001/XMLSchema" xmlns:p="http://schemas.microsoft.com/office/2006/metadata/properties" xmlns:ns2="643743e9-0e0a-47d5-aed0-7025617f966f" xmlns:ns3="9b3958c7-5c45-4b50-b03d-84bc2f76e7d5" targetNamespace="http://schemas.microsoft.com/office/2006/metadata/properties" ma:root="true" ma:fieldsID="447177c8119b5c33369e0475e279c0fc" ns2:_="" ns3:_="">
    <xsd:import namespace="643743e9-0e0a-47d5-aed0-7025617f966f"/>
    <xsd:import namespace="9b3958c7-5c45-4b50-b03d-84bc2f76e7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743e9-0e0a-47d5-aed0-7025617f9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958c7-5c45-4b50-b03d-84bc2f76e7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DA3823-877D-4D6A-9F9E-5AAF3A2B1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3743e9-0e0a-47d5-aed0-7025617f966f"/>
    <ds:schemaRef ds:uri="9b3958c7-5c45-4b50-b03d-84bc2f76e7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13A8EF-ED1E-4F36-A509-B583FA60EF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510E0A-4566-41FF-A2CC-828F5A1839C3}">
  <ds:schemaRefs>
    <ds:schemaRef ds:uri="9b3958c7-5c45-4b50-b03d-84bc2f76e7d5"/>
    <ds:schemaRef ds:uri="http://purl.org/dc/terms/"/>
    <ds:schemaRef ds:uri="http://schemas.microsoft.com/office/2006/metadata/properties"/>
    <ds:schemaRef ds:uri="643743e9-0e0a-47d5-aed0-7025617f966f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</dc:creator>
  <cp:lastModifiedBy>Nadia Mouldi</cp:lastModifiedBy>
  <dcterms:created xsi:type="dcterms:W3CDTF">2019-08-13T12:14:21Z</dcterms:created>
  <dcterms:modified xsi:type="dcterms:W3CDTF">2020-10-15T18:47:33Z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0x0101006B30247532B5824F931AE99BEC4DCCAF</vt:lpwstr>
  </property>
</Properties>
</file>