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adia\Data Viz 2\med-mig\src\Data\"/>
    </mc:Choice>
  </mc:AlternateContent>
  <xr:revisionPtr revIDLastSave="0" documentId="8_{6AC474EE-5C17-4B38-B941-9D58C2A0A72A}" xr6:coauthVersionLast="45" xr6:coauthVersionMax="45" xr10:uidLastSave="{00000000-0000-0000-0000-000000000000}"/>
  <bookViews>
    <workbookView xWindow="-110" yWindow="-110" windowWidth="19420" windowHeight="10420" tabRatio="518" activeTab="1" xr2:uid="{6C15CAC4-DA16-46D1-B2AB-DF5237501B05}"/>
  </bookViews>
  <sheets>
    <sheet name="how to use" sheetId="2" r:id="rId1"/>
    <sheet name="datase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 i="1" l="1"/>
  <c r="Q16" i="1"/>
  <c r="P16" i="1"/>
  <c r="O16" i="1"/>
  <c r="M16" i="1"/>
  <c r="K16" i="1"/>
  <c r="H16" i="1"/>
  <c r="G16" i="1"/>
  <c r="E16" i="1"/>
  <c r="U15" i="1"/>
  <c r="T15" i="1"/>
  <c r="R15" i="1"/>
  <c r="N15" i="1"/>
  <c r="I15" i="1"/>
  <c r="U14" i="1"/>
  <c r="T14" i="1"/>
  <c r="S14" i="1"/>
  <c r="R14" i="1"/>
  <c r="N14" i="1"/>
  <c r="J14" i="1"/>
  <c r="I14" i="1"/>
  <c r="U13" i="1"/>
  <c r="T13" i="1"/>
  <c r="S13" i="1"/>
  <c r="R13" i="1"/>
  <c r="N13" i="1"/>
  <c r="J13" i="1"/>
  <c r="I13" i="1"/>
  <c r="U12" i="1"/>
  <c r="T12" i="1"/>
  <c r="S12" i="1"/>
  <c r="R12" i="1"/>
  <c r="N12" i="1"/>
  <c r="J12" i="1"/>
  <c r="I12" i="1"/>
  <c r="U11" i="1"/>
  <c r="T11" i="1"/>
  <c r="S11" i="1"/>
  <c r="R11" i="1"/>
  <c r="N11" i="1"/>
  <c r="J11" i="1"/>
  <c r="I11" i="1"/>
  <c r="U10" i="1"/>
  <c r="T10" i="1"/>
  <c r="S10" i="1"/>
  <c r="R10" i="1"/>
  <c r="N10" i="1"/>
  <c r="J10" i="1"/>
  <c r="I10" i="1"/>
  <c r="U9" i="1"/>
  <c r="T9" i="1"/>
  <c r="S9" i="1"/>
  <c r="R9" i="1"/>
  <c r="N9" i="1"/>
  <c r="J9" i="1"/>
  <c r="I9" i="1"/>
  <c r="U8" i="1"/>
  <c r="T8" i="1"/>
  <c r="S8" i="1"/>
  <c r="R8" i="1"/>
  <c r="N8" i="1"/>
  <c r="J8" i="1"/>
  <c r="I8" i="1"/>
  <c r="U7" i="1"/>
  <c r="T7" i="1"/>
  <c r="S7" i="1"/>
  <c r="R7" i="1"/>
  <c r="N7" i="1"/>
  <c r="J7" i="1"/>
  <c r="I7" i="1"/>
  <c r="U6" i="1"/>
  <c r="T6" i="1"/>
  <c r="S6" i="1"/>
  <c r="R6" i="1"/>
  <c r="N6" i="1"/>
  <c r="J6" i="1"/>
  <c r="I6" i="1"/>
  <c r="U5" i="1"/>
  <c r="T5" i="1"/>
  <c r="S5" i="1"/>
  <c r="R5" i="1"/>
  <c r="N5" i="1"/>
  <c r="J5" i="1"/>
  <c r="I5" i="1"/>
  <c r="U4" i="1"/>
  <c r="T4" i="1"/>
  <c r="S4" i="1"/>
  <c r="R4" i="1"/>
  <c r="N4" i="1"/>
  <c r="J4" i="1"/>
  <c r="I4" i="1"/>
  <c r="U16" i="1" l="1"/>
  <c r="R16" i="1"/>
  <c r="V12" i="1"/>
  <c r="V7" i="1"/>
  <c r="V8" i="1"/>
  <c r="N16" i="1"/>
  <c r="V4" i="1"/>
  <c r="V11" i="1"/>
  <c r="V6" i="1"/>
  <c r="V14" i="1"/>
  <c r="V5" i="1"/>
  <c r="V13" i="1"/>
  <c r="V10" i="1"/>
  <c r="V9" i="1"/>
  <c r="C16" i="1"/>
  <c r="J15" i="1"/>
  <c r="S15" i="1"/>
  <c r="V15" i="1" s="1"/>
  <c r="S16" i="1" l="1"/>
  <c r="J16" i="1"/>
  <c r="I16" i="1"/>
  <c r="T16" i="1" l="1"/>
  <c r="V16" i="1" s="1"/>
  <c r="U54" i="1" l="1"/>
  <c r="U53" i="1"/>
  <c r="U52" i="1"/>
  <c r="U51" i="1"/>
  <c r="U50" i="1"/>
  <c r="U49" i="1"/>
  <c r="U48" i="1"/>
  <c r="U47" i="1"/>
  <c r="U46" i="1"/>
  <c r="U45" i="1"/>
  <c r="U43" i="1"/>
  <c r="U41" i="1"/>
  <c r="U40" i="1"/>
  <c r="U39" i="1"/>
  <c r="U38" i="1"/>
  <c r="U37" i="1"/>
  <c r="U36" i="1"/>
  <c r="U35" i="1"/>
  <c r="U34" i="1"/>
  <c r="U33" i="1"/>
  <c r="U32" i="1"/>
  <c r="U31" i="1"/>
  <c r="U30" i="1"/>
  <c r="U28" i="1"/>
  <c r="U27" i="1"/>
  <c r="U26" i="1"/>
  <c r="U25" i="1"/>
  <c r="U24" i="1"/>
  <c r="U23" i="1"/>
  <c r="U22" i="1"/>
  <c r="U21" i="1"/>
  <c r="U20" i="1"/>
  <c r="U19" i="1"/>
  <c r="U18" i="1"/>
  <c r="U17" i="1"/>
  <c r="T54" i="1"/>
  <c r="T53" i="1"/>
  <c r="T52" i="1"/>
  <c r="T50" i="1"/>
  <c r="T49" i="1"/>
  <c r="T46" i="1"/>
  <c r="T45" i="1"/>
  <c r="T43" i="1"/>
  <c r="T38" i="1"/>
  <c r="T37" i="1"/>
  <c r="T36" i="1"/>
  <c r="T35" i="1"/>
  <c r="T34" i="1"/>
  <c r="T33" i="1"/>
  <c r="T32" i="1"/>
  <c r="T31" i="1"/>
  <c r="T30" i="1"/>
  <c r="T28" i="1"/>
  <c r="T27" i="1"/>
  <c r="T26" i="1"/>
  <c r="T25" i="1"/>
  <c r="T24" i="1"/>
  <c r="T23" i="1"/>
  <c r="T22" i="1"/>
  <c r="T21" i="1"/>
  <c r="T20" i="1"/>
  <c r="T19" i="1"/>
  <c r="T18" i="1"/>
  <c r="T17" i="1"/>
  <c r="S54" i="1"/>
  <c r="S53" i="1"/>
  <c r="S52" i="1"/>
  <c r="S51" i="1"/>
  <c r="S50" i="1"/>
  <c r="S49" i="1"/>
  <c r="S48" i="1"/>
  <c r="S47" i="1"/>
  <c r="S46" i="1"/>
  <c r="V46" i="1" s="1"/>
  <c r="S45" i="1"/>
  <c r="S44" i="1"/>
  <c r="S43" i="1"/>
  <c r="V43" i="1" s="1"/>
  <c r="S41" i="1"/>
  <c r="S40" i="1"/>
  <c r="S39" i="1"/>
  <c r="S38" i="1"/>
  <c r="S37" i="1"/>
  <c r="V37" i="1" s="1"/>
  <c r="S36" i="1"/>
  <c r="S35" i="1"/>
  <c r="S34" i="1"/>
  <c r="S33" i="1"/>
  <c r="S32" i="1"/>
  <c r="S31" i="1"/>
  <c r="S30" i="1"/>
  <c r="S18" i="1"/>
  <c r="S19" i="1"/>
  <c r="S20" i="1"/>
  <c r="S21" i="1"/>
  <c r="S22" i="1"/>
  <c r="S23" i="1"/>
  <c r="S24" i="1"/>
  <c r="S25" i="1"/>
  <c r="V25" i="1" s="1"/>
  <c r="S26" i="1"/>
  <c r="S27" i="1"/>
  <c r="S17" i="1"/>
  <c r="V17" i="1" s="1"/>
  <c r="R54" i="1"/>
  <c r="R53" i="1"/>
  <c r="R52" i="1"/>
  <c r="R51" i="1"/>
  <c r="R50" i="1"/>
  <c r="R49" i="1"/>
  <c r="R48" i="1"/>
  <c r="R47" i="1"/>
  <c r="R46" i="1"/>
  <c r="R45" i="1"/>
  <c r="R44" i="1"/>
  <c r="R43" i="1"/>
  <c r="R41" i="1"/>
  <c r="R40" i="1"/>
  <c r="R39" i="1"/>
  <c r="R38" i="1"/>
  <c r="R37" i="1"/>
  <c r="R36" i="1"/>
  <c r="R35" i="1"/>
  <c r="R34" i="1"/>
  <c r="R33" i="1"/>
  <c r="R32" i="1"/>
  <c r="R31" i="1"/>
  <c r="R30" i="1"/>
  <c r="R18" i="1"/>
  <c r="R19" i="1"/>
  <c r="R20" i="1"/>
  <c r="R21" i="1"/>
  <c r="R22" i="1"/>
  <c r="R23" i="1"/>
  <c r="R24" i="1"/>
  <c r="R25" i="1"/>
  <c r="R26" i="1"/>
  <c r="R27" i="1"/>
  <c r="R28" i="1"/>
  <c r="R17" i="1"/>
  <c r="N45" i="1"/>
  <c r="N46" i="1"/>
  <c r="N49" i="1"/>
  <c r="N50" i="1"/>
  <c r="N51" i="1"/>
  <c r="N52" i="1"/>
  <c r="N53" i="1"/>
  <c r="N54" i="1"/>
  <c r="N43" i="1"/>
  <c r="N31" i="1"/>
  <c r="N32" i="1"/>
  <c r="N33" i="1"/>
  <c r="N34" i="1"/>
  <c r="N35" i="1"/>
  <c r="N36" i="1"/>
  <c r="N37" i="1"/>
  <c r="N38" i="1"/>
  <c r="N30" i="1"/>
  <c r="N18" i="1"/>
  <c r="N19" i="1"/>
  <c r="N20" i="1"/>
  <c r="N21" i="1"/>
  <c r="N22" i="1"/>
  <c r="N23" i="1"/>
  <c r="N24" i="1"/>
  <c r="N25" i="1"/>
  <c r="N26" i="1"/>
  <c r="N27" i="1"/>
  <c r="N28" i="1"/>
  <c r="N17" i="1"/>
  <c r="V54" i="1" l="1"/>
  <c r="V38" i="1"/>
  <c r="V24" i="1"/>
  <c r="V34" i="1"/>
  <c r="V33" i="1"/>
  <c r="V30" i="1"/>
  <c r="V31" i="1"/>
  <c r="V32" i="1"/>
  <c r="V21" i="1"/>
  <c r="V20" i="1"/>
  <c r="V23" i="1"/>
  <c r="V22" i="1"/>
  <c r="V49" i="1"/>
  <c r="V50" i="1"/>
  <c r="V35" i="1"/>
  <c r="V52" i="1"/>
  <c r="V27" i="1"/>
  <c r="V19" i="1"/>
  <c r="V36" i="1"/>
  <c r="V45" i="1"/>
  <c r="V53" i="1"/>
  <c r="V26" i="1"/>
  <c r="V18" i="1"/>
  <c r="R55" i="1"/>
  <c r="R42" i="1"/>
  <c r="R29" i="1"/>
  <c r="F51" i="1" l="1"/>
  <c r="T51" i="1" s="1"/>
  <c r="V51" i="1" s="1"/>
  <c r="J54" i="1" l="1"/>
  <c r="I53" i="1" l="1"/>
  <c r="J53" i="1"/>
  <c r="J52" i="1"/>
  <c r="I52" i="1"/>
  <c r="J43" i="1" l="1"/>
  <c r="I54" i="1"/>
  <c r="I51" i="1"/>
  <c r="I50" i="1"/>
  <c r="I49" i="1"/>
  <c r="I48" i="1"/>
  <c r="I47" i="1"/>
  <c r="I46" i="1"/>
  <c r="I45" i="1"/>
  <c r="I43" i="1"/>
  <c r="O55" i="1"/>
  <c r="P55" i="1"/>
  <c r="Q55" i="1"/>
  <c r="L55" i="1"/>
  <c r="M55" i="1"/>
  <c r="H55" i="1"/>
  <c r="F55" i="1"/>
  <c r="D55" i="1"/>
  <c r="C55" i="1"/>
  <c r="E55" i="1"/>
  <c r="S55" i="1" l="1"/>
  <c r="J51" i="1"/>
  <c r="K44" i="1" l="1"/>
  <c r="M42" i="1"/>
  <c r="K41" i="1"/>
  <c r="K40" i="1"/>
  <c r="K39" i="1"/>
  <c r="N39" i="1" s="1"/>
  <c r="L42" i="1"/>
  <c r="K29" i="1"/>
  <c r="M29" i="1"/>
  <c r="N40" i="1" l="1"/>
  <c r="T40" i="1"/>
  <c r="V40" i="1" s="1"/>
  <c r="N41" i="1"/>
  <c r="T41" i="1"/>
  <c r="V41" i="1" s="1"/>
  <c r="N44" i="1"/>
  <c r="T44" i="1"/>
  <c r="N29" i="1"/>
  <c r="K42" i="1"/>
  <c r="K47" i="1"/>
  <c r="O42" i="1"/>
  <c r="P42" i="1"/>
  <c r="Q42" i="1"/>
  <c r="O29" i="1"/>
  <c r="P29" i="1"/>
  <c r="Q29" i="1"/>
  <c r="J41" i="1"/>
  <c r="J40" i="1"/>
  <c r="J38" i="1"/>
  <c r="J37" i="1"/>
  <c r="J36" i="1"/>
  <c r="J35" i="1"/>
  <c r="J34" i="1"/>
  <c r="J33" i="1"/>
  <c r="J32" i="1"/>
  <c r="J31" i="1"/>
  <c r="J30" i="1"/>
  <c r="J27" i="1"/>
  <c r="J26" i="1"/>
  <c r="J25" i="1"/>
  <c r="J24" i="1"/>
  <c r="J23" i="1"/>
  <c r="J22" i="1"/>
  <c r="J21" i="1"/>
  <c r="J20" i="1"/>
  <c r="J19" i="1"/>
  <c r="J18" i="1"/>
  <c r="J17" i="1"/>
  <c r="I41" i="1"/>
  <c r="I40" i="1"/>
  <c r="I38" i="1"/>
  <c r="I37" i="1"/>
  <c r="I36" i="1"/>
  <c r="I35" i="1"/>
  <c r="I34" i="1"/>
  <c r="I33" i="1"/>
  <c r="I32" i="1"/>
  <c r="I31" i="1"/>
  <c r="I30" i="1"/>
  <c r="I27" i="1"/>
  <c r="I26" i="1"/>
  <c r="I25" i="1"/>
  <c r="I24" i="1"/>
  <c r="I23" i="1"/>
  <c r="I22" i="1"/>
  <c r="I21" i="1"/>
  <c r="I20" i="1"/>
  <c r="I19" i="1"/>
  <c r="I18" i="1"/>
  <c r="I17" i="1"/>
  <c r="H42" i="1"/>
  <c r="G42" i="1"/>
  <c r="H29" i="1"/>
  <c r="G29" i="1"/>
  <c r="E42" i="1"/>
  <c r="E29" i="1"/>
  <c r="D29" i="1"/>
  <c r="S28" i="1"/>
  <c r="V28" i="1" s="1"/>
  <c r="D42" i="1"/>
  <c r="C42" i="1"/>
  <c r="S42" i="1" l="1"/>
  <c r="U42" i="1"/>
  <c r="U29" i="1"/>
  <c r="T29" i="1"/>
  <c r="I39" i="1"/>
  <c r="T39" i="1"/>
  <c r="V39" i="1" s="1"/>
  <c r="N47" i="1"/>
  <c r="T47" i="1"/>
  <c r="V47" i="1" s="1"/>
  <c r="J28" i="1"/>
  <c r="N42" i="1"/>
  <c r="C29" i="1"/>
  <c r="F42" i="1"/>
  <c r="I42" i="1" s="1"/>
  <c r="K48" i="1"/>
  <c r="I28" i="1"/>
  <c r="J39" i="1"/>
  <c r="J50" i="1"/>
  <c r="J49" i="1"/>
  <c r="J48" i="1"/>
  <c r="J47" i="1"/>
  <c r="J46" i="1"/>
  <c r="J45" i="1"/>
  <c r="G44" i="1"/>
  <c r="U44" i="1" s="1"/>
  <c r="V44" i="1" s="1"/>
  <c r="N48" i="1" l="1"/>
  <c r="N55" i="1" s="1"/>
  <c r="T48" i="1"/>
  <c r="V48" i="1" s="1"/>
  <c r="J29" i="1"/>
  <c r="S29" i="1"/>
  <c r="V29" i="1" s="1"/>
  <c r="T42" i="1"/>
  <c r="V42" i="1" s="1"/>
  <c r="J42" i="1"/>
  <c r="K55" i="1"/>
  <c r="T55" i="1" s="1"/>
  <c r="I44" i="1"/>
  <c r="G55" i="1"/>
  <c r="U55" i="1" s="1"/>
  <c r="I29" i="1"/>
  <c r="J44" i="1"/>
  <c r="J55" i="1" s="1"/>
  <c r="V55" i="1" l="1"/>
  <c r="I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BLACK Julia</author>
  </authors>
  <commentList>
    <comment ref="J2" authorId="0" shapeId="0" xr:uid="{6DF4EBDA-0BF7-4C25-A49E-D84CECA2F49C}">
      <text>
        <r>
          <rPr>
            <sz val="9"/>
            <color indexed="81"/>
            <rFont val="Tahoma"/>
            <family val="2"/>
          </rPr>
          <t>Includes land arrivals in Spain (commonly included in the 'Western Mediterranean' route)</t>
        </r>
      </text>
    </comment>
    <comment ref="D3" authorId="0" shapeId="0" xr:uid="{A52CCB95-BC68-405F-B0D0-18F0FD6B1226}">
      <text>
        <r>
          <rPr>
            <sz val="9"/>
            <color indexed="81"/>
            <rFont val="Tahoma"/>
            <family val="2"/>
          </rPr>
          <t>i.e. arrivals in Ceuta and Melilla, commonly understood as part of the Western Mediterranean route</t>
        </r>
      </text>
    </comment>
    <comment ref="H3" authorId="0" shapeId="0" xr:uid="{729631E0-DB90-4340-B6A0-4847C8BAB99D}">
      <text>
        <r>
          <rPr>
            <sz val="9"/>
            <color indexed="81"/>
            <rFont val="Tahoma"/>
            <family val="2"/>
          </rPr>
          <t>Note that the figures here include arrivals by sea to southern Cyprus and irregular crossings of the 'green line' from Turkish-held northern Cyprus</t>
        </r>
      </text>
    </comment>
    <comment ref="D16" authorId="0" shapeId="0" xr:uid="{5698E14F-1905-452E-BDC3-B72AD303EC10}">
      <text>
        <r>
          <rPr>
            <sz val="9"/>
            <color indexed="81"/>
            <rFont val="Tahoma"/>
            <family val="2"/>
          </rPr>
          <t>No monthly disaggregation available for land arrivals in Spain for 2016</t>
        </r>
      </text>
    </comment>
    <comment ref="F16" authorId="0" shapeId="0" xr:uid="{5083FB78-D407-40E8-A73E-20D88220E028}">
      <text>
        <r>
          <rPr>
            <sz val="9"/>
            <color indexed="81"/>
            <rFont val="Tahoma"/>
            <family val="2"/>
          </rPr>
          <t>No monthly disaggregation available for  arrivals in Malta for 2016</t>
        </r>
      </text>
    </comment>
    <comment ref="H17" authorId="0" shapeId="0" xr:uid="{6B70B07E-EBFE-4DF7-B407-1A160BA7B0A8}">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18" authorId="0" shapeId="0" xr:uid="{F5D80F98-82D9-4F1C-84AD-AB6E42C0BEB1}">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19" authorId="0" shapeId="0" xr:uid="{B4A53E30-9F44-43E9-A468-66D2AFFF1EA0}">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20" authorId="0" shapeId="0" xr:uid="{51A9993B-835E-44BA-BB6A-E516DCD02F62}">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L20" authorId="0" shapeId="0" xr:uid="{88195099-DC91-4DC3-86C5-6F285BCA7874}">
      <text>
        <r>
          <rPr>
            <sz val="9"/>
            <color indexed="81"/>
            <rFont val="Tahoma"/>
            <family val="2"/>
          </rPr>
          <t xml:space="preserve">No monthly breakdown available from FTDES report for these months
</t>
        </r>
      </text>
    </comment>
    <comment ref="H21" authorId="0" shapeId="0" xr:uid="{C6C9B23A-C0A9-4032-82BB-9BC2C50FF0A0}">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22" authorId="0" shapeId="0" xr:uid="{864DCFAD-BE0C-41A1-A4CC-6273565746E4}">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23" authorId="0" shapeId="0" xr:uid="{BDBFAFCE-2AB9-449B-AB41-F7591D9ADD5A}">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L23" authorId="0" shapeId="0" xr:uid="{8803E594-D580-4236-96C4-BE900F7EC726}">
      <text>
        <r>
          <rPr>
            <sz val="9"/>
            <color indexed="81"/>
            <rFont val="Tahoma"/>
            <family val="2"/>
          </rPr>
          <t>No monthly breakdown available from FTDES report for these months</t>
        </r>
      </text>
    </comment>
    <comment ref="F29" authorId="0" shapeId="0" xr:uid="{BC2F0F33-30B6-4C45-BD10-F6869FB70C19}">
      <text>
        <r>
          <rPr>
            <b/>
            <sz val="9"/>
            <color indexed="81"/>
            <rFont val="Tahoma"/>
            <family val="2"/>
          </rPr>
          <t>BLACK Julia:</t>
        </r>
        <r>
          <rPr>
            <sz val="9"/>
            <color indexed="81"/>
            <rFont val="Tahoma"/>
            <family val="2"/>
          </rPr>
          <t xml:space="preserve">
No monthly data available Malta 2017</t>
        </r>
      </text>
    </comment>
    <comment ref="L29" authorId="0" shapeId="0" xr:uid="{17085120-A4AF-40EC-8A02-345CD256D7DC}">
      <text>
        <r>
          <rPr>
            <sz val="9"/>
            <color indexed="81"/>
            <rFont val="Tahoma"/>
            <family val="2"/>
          </rPr>
          <t>Data from FTDES https://ftdes.net/rapports/en.omm3.2017.pdf</t>
        </r>
      </text>
    </comment>
    <comment ref="H30" authorId="0" shapeId="0" xr:uid="{2B251068-BD64-4BD2-A697-4DC58AE2CA95}">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31" authorId="0" shapeId="0" xr:uid="{5357BD47-E6EA-4A20-A57C-D616B8FBDD15}">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32" authorId="0" shapeId="0" xr:uid="{B0A5E477-B626-417A-9FAD-B6CABD4501F0}">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33" authorId="0" shapeId="0" xr:uid="{2160F900-7D9A-4FC3-95BA-A5C31673BA8E}">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34" authorId="0" shapeId="0" xr:uid="{1735A067-F406-4933-AB1C-3AD19205B677}">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35" authorId="0" shapeId="0" xr:uid="{B36DE1D6-6F48-4A92-A8DC-885DD085EB99}">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H36" authorId="0" shapeId="0" xr:uid="{F7A0579A-A35B-452F-8E58-92DD16F8259A}">
      <text>
        <r>
          <rPr>
            <b/>
            <sz val="9"/>
            <color indexed="81"/>
            <rFont val="Tahoma"/>
            <family val="2"/>
          </rPr>
          <t>BLACK Julia:</t>
        </r>
        <r>
          <rPr>
            <sz val="9"/>
            <color indexed="81"/>
            <rFont val="Tahoma"/>
            <family val="2"/>
          </rPr>
          <t xml:space="preserve">
Figures are an estimated distribution calculated from multiple-month aggregates provided by authorities (January-May and January-July 2017 and 2018)</t>
        </r>
      </text>
    </comment>
    <comment ref="L48" authorId="0" shapeId="0" xr:uid="{A6BC868C-C5FC-4443-8362-DDC52782B0BE}">
      <text>
        <r>
          <rPr>
            <sz val="9"/>
            <color indexed="81"/>
            <rFont val="Tahoma"/>
            <family val="2"/>
          </rPr>
          <t>No data available on interceptions during June-September 2019</t>
        </r>
      </text>
    </comment>
  </commentList>
</comments>
</file>

<file path=xl/sharedStrings.xml><?xml version="1.0" encoding="utf-8"?>
<sst xmlns="http://schemas.openxmlformats.org/spreadsheetml/2006/main" count="99" uniqueCount="55">
  <si>
    <t>Year</t>
  </si>
  <si>
    <t>Month</t>
  </si>
  <si>
    <t>Sea arrivals in Spain</t>
  </si>
  <si>
    <t>Land arrivals in Spain</t>
  </si>
  <si>
    <t>Sea arrivals in Italy</t>
  </si>
  <si>
    <t>Sea arrivals in Malta</t>
  </si>
  <si>
    <t>Sea arrivals in Greece</t>
  </si>
  <si>
    <t>Total arrivals in Europe</t>
  </si>
  <si>
    <t>January</t>
  </si>
  <si>
    <t>February</t>
  </si>
  <si>
    <t xml:space="preserve">March  </t>
  </si>
  <si>
    <t>April</t>
  </si>
  <si>
    <t>May</t>
  </si>
  <si>
    <t>June</t>
  </si>
  <si>
    <t>July</t>
  </si>
  <si>
    <t>August</t>
  </si>
  <si>
    <t>TOTAL 2019</t>
  </si>
  <si>
    <t>Source:</t>
  </si>
  <si>
    <t>Spanish Ministry of the Interior (https://bit.ly/2juT7a4)</t>
  </si>
  <si>
    <t>Italian Ministry of the Interior</t>
  </si>
  <si>
    <t>Hellenic Coast Guard</t>
  </si>
  <si>
    <t>Total recorded deaths / disappearances</t>
  </si>
  <si>
    <t xml:space="preserve">September </t>
  </si>
  <si>
    <t>October</t>
  </si>
  <si>
    <t xml:space="preserve">November </t>
  </si>
  <si>
    <t>December</t>
  </si>
  <si>
    <t>TOTAL 2018</t>
  </si>
  <si>
    <t>TOTAL 2017</t>
  </si>
  <si>
    <r>
      <t xml:space="preserve">Total </t>
    </r>
    <r>
      <rPr>
        <b/>
        <u/>
        <sz val="11"/>
        <color theme="0"/>
        <rFont val="Calibri"/>
        <family val="2"/>
        <scheme val="minor"/>
      </rPr>
      <t>sea</t>
    </r>
    <r>
      <rPr>
        <b/>
        <sz val="11"/>
        <color theme="0"/>
        <rFont val="Calibri"/>
        <family val="2"/>
        <scheme val="minor"/>
      </rPr>
      <t xml:space="preserve"> arrivals in Europe</t>
    </r>
  </si>
  <si>
    <t>Irregular arrivals in Europe</t>
  </si>
  <si>
    <t xml:space="preserve">Interceptions at sea </t>
  </si>
  <si>
    <t>Interceptions by Turkish Coast Guard</t>
  </si>
  <si>
    <t>Interceptions by Libyan Coast Guard</t>
  </si>
  <si>
    <t>Interceptions by Tunisian Coast Guard</t>
  </si>
  <si>
    <t xml:space="preserve">Deaths /disappearances </t>
  </si>
  <si>
    <t>Turkish Coast Guard via http://bit.ly/2H39Mh1 (Aegean) and http://bit.ly/2KKtvDp 
Prior to 2019 available from: http://bit.ly/2KJKrK9</t>
  </si>
  <si>
    <t>Libyan Coast Guard via IOM Libya</t>
  </si>
  <si>
    <t>IOM's Missing Migrants Project via mmp.iom.int. Data represent minimum estimate</t>
  </si>
  <si>
    <t xml:space="preserve">2018-onwards: Tunisian Ministry of the Interior via IOM Tunisia. Excludes interceptions by Tunisian Navy.
2017: FTDES reports (noted in relevant cells). </t>
  </si>
  <si>
    <t>Western Med</t>
  </si>
  <si>
    <t>Central Med</t>
  </si>
  <si>
    <t>Eastern Med</t>
  </si>
  <si>
    <t>Total all Med routes</t>
  </si>
  <si>
    <t>Total interceptions</t>
  </si>
  <si>
    <t xml:space="preserve">Total all attempted crossings </t>
  </si>
  <si>
    <t>Spanish Ministry of the Interior. Excludes arrivals to the Canary Islands</t>
  </si>
  <si>
    <t>Deaths recorded in Western Med</t>
  </si>
  <si>
    <t>Deaths recorded in Central Med</t>
  </si>
  <si>
    <t>Deaths recorded in 
Eastern Med</t>
  </si>
  <si>
    <t>Arrivals in Cyprus</t>
  </si>
  <si>
    <t>(add link once available)</t>
  </si>
  <si>
    <t>Last updated:</t>
  </si>
  <si>
    <r>
      <rPr>
        <b/>
        <sz val="16"/>
        <color theme="1"/>
        <rFont val="Calibri"/>
        <family val="2"/>
        <scheme val="minor"/>
      </rPr>
      <t xml:space="preserve">HOW TO USE THIS DATASET
</t>
    </r>
    <r>
      <rPr>
        <sz val="11"/>
        <color theme="1"/>
        <rFont val="Calibri"/>
        <family val="2"/>
        <scheme val="minor"/>
      </rPr>
      <t xml:space="preserve">
This dataset includes all available data on attempted migrant crossings of the Mediterranean Sea from 2016 - today, i.e. the numbers of people recorded as:
 - arriving irregularly in Spain, Italy, Malta, Greece and Cyprus; 
 - being intercepted at sea by the Tunisian, Libyan and Turkish Coast Guards;
 - fatalities recorded in the Mediterranean Sea by IOM's Missing Migrants Project.
These data are provided by the International Organization for Migration and are updated twice weekly. The source for each data series is listed at the bottom of each column, with notes wherever relevant.
Guidance on how to use these data to calculate mortality rates in the Mediterranean can be found at the following link:</t>
    </r>
  </si>
  <si>
    <t>Maltese Ministry of Home Affairs and National Security</t>
  </si>
  <si>
    <t>2016: IOM Cyprus estimate
2017-present: Statistical Office of the Cypriot Police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</si>
</sst>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_ ;[Red]\-0\ "/>
  </numFmts>
  <fonts count="17" x14ac:knownFonts="1">
    <font>
      <sz val="11"/>
      <color theme="1"/>
      <name val="Calibri"/>
      <family val="2"/>
      <scheme val="minor"/>
    </font>
    <font>
      <sz val="11"/>
      <color theme="1"/>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color theme="0"/>
      <name val="Calibri"/>
      <family val="2"/>
      <scheme val="minor"/>
    </font>
    <font>
      <sz val="11"/>
      <name val="Calibri"/>
      <family val="2"/>
      <scheme val="minor"/>
    </font>
    <font>
      <sz val="10"/>
      <color theme="1"/>
      <name val="Calibri"/>
      <family val="2"/>
      <scheme val="minor"/>
    </font>
    <font>
      <b/>
      <sz val="11"/>
      <name val="Calibri"/>
      <family val="2"/>
      <scheme val="minor"/>
    </font>
    <font>
      <sz val="9"/>
      <color indexed="81"/>
      <name val="Tahoma"/>
      <family val="2"/>
    </font>
    <font>
      <b/>
      <sz val="9"/>
      <color indexed="81"/>
      <name val="Tahoma"/>
      <family val="2"/>
    </font>
    <font>
      <b/>
      <sz val="10"/>
      <color theme="1"/>
      <name val="Calibri"/>
      <family val="2"/>
      <scheme val="minor"/>
    </font>
    <font>
      <b/>
      <u/>
      <sz val="11"/>
      <color theme="0"/>
      <name val="Calibri"/>
      <family val="2"/>
      <scheme val="minor"/>
    </font>
    <font>
      <sz val="11"/>
      <color rgb="FF000000"/>
      <name val="Calibri"/>
      <family val="2"/>
    </font>
    <font>
      <sz val="11"/>
      <name val="Calibri"/>
      <family val="2"/>
    </font>
    <font>
      <b/>
      <sz val="16"/>
      <color theme="1"/>
      <name val="Calibri"/>
      <family val="2"/>
      <scheme val="minor"/>
    </font>
  </fonts>
  <fills count="8">
    <fill>
      <patternFill patternType="none"/>
    </fill>
    <fill>
      <patternFill patternType="gray125"/>
    </fill>
    <fill>
      <patternFill patternType="solid">
        <fgColor rgb="FFFFEB9C"/>
      </patternFill>
    </fill>
    <fill>
      <patternFill patternType="solid">
        <fgColor theme="9" tint="-0.49998474074526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theme="0"/>
      </right>
      <top/>
      <bottom style="thin">
        <color theme="0"/>
      </bottom>
      <diagonal/>
    </border>
    <border>
      <left style="medium">
        <color theme="0"/>
      </left>
      <right/>
      <top/>
      <bottom style="thin">
        <color theme="0"/>
      </bottom>
      <diagonal/>
    </border>
    <border>
      <left style="thin">
        <color theme="0"/>
      </left>
      <right style="thin">
        <color theme="0"/>
      </right>
      <top/>
      <bottom style="thin">
        <color indexed="64"/>
      </bottom>
      <diagonal/>
    </border>
    <border>
      <left/>
      <right/>
      <top/>
      <bottom style="thin">
        <color theme="0"/>
      </bottom>
      <diagonal/>
    </border>
    <border>
      <left/>
      <right style="thin">
        <color theme="0"/>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thin">
        <color indexed="64"/>
      </right>
      <top/>
      <bottom/>
      <diagonal/>
    </border>
    <border>
      <left style="medium">
        <color theme="0"/>
      </left>
      <right/>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indexed="64"/>
      </left>
      <right style="medium">
        <color indexed="64"/>
      </right>
      <top style="thin">
        <color theme="0"/>
      </top>
      <bottom style="thin">
        <color indexed="64"/>
      </bottom>
      <diagonal/>
    </border>
    <border>
      <left/>
      <right style="medium">
        <color indexed="64"/>
      </right>
      <top/>
      <bottom/>
      <diagonal/>
    </border>
    <border>
      <left style="thin">
        <color indexed="64"/>
      </left>
      <right style="medium">
        <color indexed="64"/>
      </right>
      <top/>
      <bottom/>
      <diagonal/>
    </border>
    <border>
      <left/>
      <right style="medium">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0" fontId="2" fillId="2" borderId="0" applyNumberFormat="0" applyBorder="0" applyAlignment="0" applyProtection="0"/>
  </cellStyleXfs>
  <cellXfs count="157">
    <xf numFmtId="0" fontId="0" fillId="0" borderId="0" xfId="0"/>
    <xf numFmtId="0" fontId="7" fillId="4" borderId="2" xfId="2" applyFont="1" applyFill="1" applyBorder="1"/>
    <xf numFmtId="3" fontId="1" fillId="0" borderId="3" xfId="1" applyNumberFormat="1" applyFont="1" applyFill="1" applyBorder="1" applyAlignment="1">
      <alignment vertical="center"/>
    </xf>
    <xf numFmtId="3" fontId="1" fillId="0" borderId="2" xfId="1" applyNumberFormat="1" applyFont="1" applyFill="1" applyBorder="1" applyAlignment="1">
      <alignment vertical="center"/>
    </xf>
    <xf numFmtId="3" fontId="1" fillId="0" borderId="3" xfId="1" applyNumberFormat="1" applyFont="1" applyFill="1" applyBorder="1" applyAlignment="1"/>
    <xf numFmtId="3" fontId="7" fillId="0" borderId="3" xfId="2" applyNumberFormat="1" applyFont="1" applyFill="1" applyBorder="1" applyAlignment="1"/>
    <xf numFmtId="3" fontId="1" fillId="0" borderId="2" xfId="1" applyNumberFormat="1" applyFont="1" applyFill="1" applyBorder="1" applyAlignment="1">
      <alignment horizontal="right" vertical="center"/>
    </xf>
    <xf numFmtId="3" fontId="0" fillId="0" borderId="2" xfId="0" applyNumberFormat="1" applyFont="1" applyFill="1" applyBorder="1"/>
    <xf numFmtId="0" fontId="0" fillId="0" borderId="2" xfId="0" applyFont="1" applyBorder="1"/>
    <xf numFmtId="3" fontId="1" fillId="0" borderId="3" xfId="1" applyNumberFormat="1" applyFont="1" applyFill="1" applyBorder="1" applyAlignment="1">
      <alignment horizontal="right"/>
    </xf>
    <xf numFmtId="0" fontId="0" fillId="0" borderId="2" xfId="0" applyFont="1" applyBorder="1" applyAlignment="1">
      <alignment horizontal="left"/>
    </xf>
    <xf numFmtId="3" fontId="1" fillId="0" borderId="3" xfId="1" applyNumberFormat="1" applyFont="1" applyFill="1" applyBorder="1" applyAlignment="1">
      <alignment horizontal="right" vertical="center"/>
    </xf>
    <xf numFmtId="3" fontId="7" fillId="0" borderId="3" xfId="2" applyNumberFormat="1" applyFont="1" applyFill="1" applyBorder="1" applyAlignment="1">
      <alignment horizontal="right"/>
    </xf>
    <xf numFmtId="3" fontId="0" fillId="0" borderId="2" xfId="0" applyNumberFormat="1" applyFont="1" applyFill="1" applyBorder="1" applyAlignment="1">
      <alignment horizontal="right"/>
    </xf>
    <xf numFmtId="0" fontId="0" fillId="0" borderId="2" xfId="0" applyBorder="1"/>
    <xf numFmtId="3" fontId="7" fillId="0" borderId="3" xfId="2" applyNumberFormat="1" applyFont="1" applyFill="1" applyBorder="1"/>
    <xf numFmtId="0" fontId="4" fillId="5" borderId="6" xfId="0" applyFont="1" applyFill="1" applyBorder="1"/>
    <xf numFmtId="0" fontId="4" fillId="5" borderId="7" xfId="0" applyFont="1" applyFill="1" applyBorder="1"/>
    <xf numFmtId="3" fontId="4" fillId="5" borderId="8" xfId="0" applyNumberFormat="1" applyFont="1" applyFill="1" applyBorder="1"/>
    <xf numFmtId="3" fontId="4" fillId="5" borderId="9" xfId="0" applyNumberFormat="1" applyFont="1" applyFill="1" applyBorder="1"/>
    <xf numFmtId="3" fontId="4" fillId="5" borderId="10" xfId="0" applyNumberFormat="1" applyFont="1" applyFill="1" applyBorder="1"/>
    <xf numFmtId="3" fontId="4" fillId="5" borderId="11" xfId="0" applyNumberFormat="1" applyFont="1" applyFill="1" applyBorder="1"/>
    <xf numFmtId="3" fontId="4" fillId="5" borderId="12" xfId="0" applyNumberFormat="1" applyFont="1" applyFill="1" applyBorder="1"/>
    <xf numFmtId="0" fontId="0" fillId="0" borderId="0" xfId="0" applyFont="1"/>
    <xf numFmtId="0" fontId="8" fillId="0" borderId="0" xfId="0" applyFont="1" applyAlignment="1">
      <alignment vertical="top"/>
    </xf>
    <xf numFmtId="0" fontId="8" fillId="0" borderId="11" xfId="0" applyFont="1" applyFill="1" applyBorder="1" applyAlignment="1">
      <alignment horizontal="right" vertical="top"/>
    </xf>
    <xf numFmtId="0" fontId="8" fillId="0" borderId="11" xfId="0" applyFont="1" applyFill="1" applyBorder="1" applyAlignment="1">
      <alignment horizontal="left" vertical="top" wrapText="1"/>
    </xf>
    <xf numFmtId="3" fontId="4" fillId="5" borderId="2" xfId="0" applyNumberFormat="1" applyFont="1" applyFill="1" applyBorder="1"/>
    <xf numFmtId="3" fontId="0" fillId="0" borderId="11" xfId="0" applyNumberFormat="1" applyFont="1" applyBorder="1"/>
    <xf numFmtId="3" fontId="0" fillId="0" borderId="11" xfId="0" applyNumberFormat="1" applyFont="1" applyBorder="1" applyAlignment="1">
      <alignment horizontal="right"/>
    </xf>
    <xf numFmtId="3" fontId="4" fillId="0" borderId="3" xfId="0" applyNumberFormat="1" applyFont="1" applyBorder="1"/>
    <xf numFmtId="3" fontId="4" fillId="0" borderId="2" xfId="0" applyNumberFormat="1" applyFont="1" applyBorder="1"/>
    <xf numFmtId="3" fontId="4" fillId="0" borderId="3" xfId="0" applyNumberFormat="1" applyFont="1" applyFill="1" applyBorder="1"/>
    <xf numFmtId="3" fontId="4" fillId="0" borderId="3" xfId="0" applyNumberFormat="1" applyFont="1" applyBorder="1" applyAlignment="1">
      <alignment horizontal="right"/>
    </xf>
    <xf numFmtId="0" fontId="4" fillId="0" borderId="0" xfId="0" applyFont="1"/>
    <xf numFmtId="3" fontId="0" fillId="0" borderId="11" xfId="0" applyNumberFormat="1" applyFont="1" applyFill="1" applyBorder="1"/>
    <xf numFmtId="0" fontId="8" fillId="0" borderId="5" xfId="0" applyFont="1" applyBorder="1" applyAlignment="1">
      <alignment vertical="top" wrapText="1"/>
    </xf>
    <xf numFmtId="3" fontId="1" fillId="0" borderId="3" xfId="1" applyNumberFormat="1" applyBorder="1" applyAlignment="1">
      <alignment vertical="center"/>
    </xf>
    <xf numFmtId="3" fontId="1" fillId="0" borderId="2" xfId="1" applyNumberFormat="1" applyBorder="1" applyAlignment="1">
      <alignment vertical="center"/>
    </xf>
    <xf numFmtId="3" fontId="1" fillId="0" borderId="3" xfId="1" applyNumberFormat="1" applyBorder="1"/>
    <xf numFmtId="3" fontId="1" fillId="0" borderId="2" xfId="1" applyNumberFormat="1" applyBorder="1" applyAlignment="1">
      <alignment horizontal="right" vertical="center"/>
    </xf>
    <xf numFmtId="3" fontId="1" fillId="0" borderId="3" xfId="1" applyNumberFormat="1" applyBorder="1" applyAlignment="1">
      <alignment horizontal="right"/>
    </xf>
    <xf numFmtId="0" fontId="0" fillId="0" borderId="2" xfId="0" applyBorder="1" applyAlignment="1">
      <alignment horizontal="left"/>
    </xf>
    <xf numFmtId="3" fontId="1" fillId="0" borderId="3" xfId="1" applyNumberFormat="1" applyBorder="1" applyAlignment="1">
      <alignment horizontal="right" vertical="center"/>
    </xf>
    <xf numFmtId="3" fontId="1" fillId="0" borderId="2" xfId="1" applyNumberFormat="1" applyBorder="1" applyAlignment="1">
      <alignment horizontal="right"/>
    </xf>
    <xf numFmtId="3" fontId="7" fillId="4" borderId="3" xfId="2" applyNumberFormat="1" applyFont="1" applyFill="1" applyBorder="1"/>
    <xf numFmtId="3" fontId="7" fillId="4" borderId="2" xfId="2" applyNumberFormat="1" applyFont="1" applyFill="1" applyBorder="1"/>
    <xf numFmtId="0" fontId="0" fillId="0" borderId="13" xfId="0" applyBorder="1"/>
    <xf numFmtId="0" fontId="0" fillId="0" borderId="7" xfId="0" applyBorder="1"/>
    <xf numFmtId="3" fontId="4" fillId="5" borderId="3" xfId="0" applyNumberFormat="1" applyFont="1" applyFill="1" applyBorder="1"/>
    <xf numFmtId="3" fontId="0" fillId="0" borderId="2" xfId="0" applyNumberFormat="1" applyBorder="1"/>
    <xf numFmtId="3" fontId="9" fillId="5" borderId="3" xfId="2" applyNumberFormat="1" applyFont="1" applyFill="1" applyBorder="1"/>
    <xf numFmtId="3" fontId="9" fillId="5" borderId="2" xfId="2" applyNumberFormat="1" applyFont="1" applyFill="1" applyBorder="1"/>
    <xf numFmtId="3" fontId="7" fillId="0" borderId="8" xfId="2" applyNumberFormat="1" applyFont="1" applyFill="1" applyBorder="1"/>
    <xf numFmtId="3" fontId="0" fillId="0" borderId="2" xfId="0" applyNumberFormat="1" applyBorder="1" applyAlignment="1">
      <alignment horizontal="right"/>
    </xf>
    <xf numFmtId="3" fontId="7" fillId="0" borderId="14" xfId="2" applyNumberFormat="1" applyFont="1" applyFill="1" applyBorder="1"/>
    <xf numFmtId="3" fontId="0" fillId="0" borderId="15" xfId="0" applyNumberFormat="1" applyBorder="1"/>
    <xf numFmtId="3" fontId="7" fillId="0" borderId="2" xfId="2" applyNumberFormat="1" applyFont="1" applyFill="1" applyBorder="1"/>
    <xf numFmtId="3" fontId="1" fillId="0" borderId="3" xfId="1" applyNumberFormat="1" applyFill="1" applyBorder="1"/>
    <xf numFmtId="3" fontId="0" fillId="0" borderId="3" xfId="0" applyNumberFormat="1" applyBorder="1"/>
    <xf numFmtId="3" fontId="7" fillId="4" borderId="3" xfId="2" applyNumberFormat="1" applyFont="1" applyFill="1" applyBorder="1" applyAlignment="1">
      <alignment horizontal="right"/>
    </xf>
    <xf numFmtId="3" fontId="7" fillId="4" borderId="14" xfId="2" applyNumberFormat="1" applyFont="1" applyFill="1" applyBorder="1"/>
    <xf numFmtId="3" fontId="0" fillId="0" borderId="11" xfId="0" applyNumberFormat="1" applyBorder="1"/>
    <xf numFmtId="3" fontId="9" fillId="5" borderId="11" xfId="2" applyNumberFormat="1" applyFont="1" applyFill="1" applyBorder="1"/>
    <xf numFmtId="3" fontId="0" fillId="0" borderId="14" xfId="0" applyNumberFormat="1" applyBorder="1"/>
    <xf numFmtId="3" fontId="0" fillId="0" borderId="5" xfId="0" applyNumberFormat="1" applyBorder="1"/>
    <xf numFmtId="3" fontId="0" fillId="0" borderId="3" xfId="0" applyNumberFormat="1" applyBorder="1" applyAlignment="1">
      <alignment horizontal="right"/>
    </xf>
    <xf numFmtId="3" fontId="0" fillId="0" borderId="11" xfId="0" applyNumberFormat="1" applyBorder="1" applyAlignment="1">
      <alignment horizontal="right"/>
    </xf>
    <xf numFmtId="3" fontId="12" fillId="0" borderId="0" xfId="0" applyNumberFormat="1" applyFont="1" applyAlignment="1">
      <alignment vertical="top" wrapText="1"/>
    </xf>
    <xf numFmtId="0" fontId="0" fillId="0" borderId="6" xfId="0" applyBorder="1"/>
    <xf numFmtId="3" fontId="7" fillId="0" borderId="11" xfId="2" applyNumberFormat="1" applyFont="1" applyFill="1" applyBorder="1"/>
    <xf numFmtId="3" fontId="14" fillId="0" borderId="3" xfId="0" applyNumberFormat="1" applyFont="1" applyBorder="1" applyAlignment="1">
      <alignment horizontal="right" vertical="center" wrapText="1"/>
    </xf>
    <xf numFmtId="3" fontId="14" fillId="0" borderId="14" xfId="0" applyNumberFormat="1" applyFont="1" applyBorder="1" applyAlignment="1">
      <alignment horizontal="right" vertical="center" wrapText="1"/>
    </xf>
    <xf numFmtId="3" fontId="4" fillId="0" borderId="15" xfId="0" applyNumberFormat="1" applyFont="1" applyBorder="1"/>
    <xf numFmtId="3" fontId="15" fillId="0" borderId="11" xfId="0" applyNumberFormat="1" applyFont="1" applyBorder="1" applyAlignment="1">
      <alignment horizontal="right" vertical="center" wrapText="1"/>
    </xf>
    <xf numFmtId="3" fontId="4" fillId="0" borderId="7" xfId="0" applyNumberFormat="1" applyFont="1" applyBorder="1"/>
    <xf numFmtId="3" fontId="4" fillId="5" borderId="7" xfId="0" applyNumberFormat="1" applyFont="1" applyFill="1" applyBorder="1"/>
    <xf numFmtId="3" fontId="15" fillId="0" borderId="5" xfId="0" applyNumberFormat="1" applyFont="1" applyBorder="1" applyAlignment="1">
      <alignment horizontal="right" vertical="center" wrapText="1"/>
    </xf>
    <xf numFmtId="3" fontId="4" fillId="5" borderId="11" xfId="0" applyNumberFormat="1" applyFont="1" applyFill="1" applyBorder="1" applyAlignment="1">
      <alignment horizontal="right"/>
    </xf>
    <xf numFmtId="0" fontId="4" fillId="0" borderId="0" xfId="0" applyFont="1" applyAlignment="1">
      <alignment horizontal="right"/>
    </xf>
    <xf numFmtId="0" fontId="4" fillId="0" borderId="0" xfId="0" applyFont="1" applyBorder="1"/>
    <xf numFmtId="3" fontId="0" fillId="0" borderId="0" xfId="0" applyNumberFormat="1" applyBorder="1"/>
    <xf numFmtId="3" fontId="0" fillId="0" borderId="0" xfId="0" applyNumberFormat="1" applyBorder="1" applyAlignment="1">
      <alignment horizontal="right"/>
    </xf>
    <xf numFmtId="3" fontId="4" fillId="0" borderId="0" xfId="0" applyNumberFormat="1" applyFont="1" applyBorder="1"/>
    <xf numFmtId="3" fontId="4" fillId="0" borderId="2" xfId="0" applyNumberFormat="1" applyFont="1" applyBorder="1" applyAlignment="1">
      <alignment horizontal="right"/>
    </xf>
    <xf numFmtId="0" fontId="5" fillId="3" borderId="19" xfId="0" applyFont="1" applyFill="1" applyBorder="1" applyAlignment="1">
      <alignment horizontal="right" vertical="top" wrapText="1"/>
    </xf>
    <xf numFmtId="0" fontId="0" fillId="0" borderId="0" xfId="0" applyAlignment="1">
      <alignment vertical="top" wrapText="1"/>
    </xf>
    <xf numFmtId="3" fontId="1" fillId="0" borderId="9" xfId="1" applyNumberFormat="1" applyFont="1" applyFill="1" applyBorder="1" applyAlignment="1">
      <alignment horizontal="right" vertical="center"/>
    </xf>
    <xf numFmtId="3" fontId="1" fillId="0" borderId="12" xfId="1" applyNumberFormat="1" applyFont="1" applyFill="1" applyBorder="1" applyAlignment="1">
      <alignment horizontal="right" vertical="center"/>
    </xf>
    <xf numFmtId="3" fontId="0" fillId="0" borderId="11" xfId="0" applyNumberFormat="1" applyFont="1" applyBorder="1" applyAlignment="1">
      <alignment vertical="center"/>
    </xf>
    <xf numFmtId="3" fontId="14" fillId="0" borderId="14" xfId="0" applyNumberFormat="1" applyFont="1" applyBorder="1" applyAlignment="1">
      <alignment vertical="center" wrapText="1"/>
    </xf>
    <xf numFmtId="0" fontId="5" fillId="3" borderId="28" xfId="0" applyFont="1" applyFill="1" applyBorder="1" applyAlignment="1">
      <alignment vertical="top" wrapText="1"/>
    </xf>
    <xf numFmtId="3" fontId="1" fillId="0" borderId="14" xfId="1" applyNumberFormat="1" applyBorder="1" applyAlignment="1">
      <alignment horizontal="right"/>
    </xf>
    <xf numFmtId="3" fontId="4" fillId="0" borderId="32" xfId="0" applyNumberFormat="1" applyFont="1" applyBorder="1"/>
    <xf numFmtId="3" fontId="0" fillId="0" borderId="3" xfId="0" applyNumberFormat="1" applyFont="1" applyBorder="1"/>
    <xf numFmtId="3" fontId="0" fillId="5" borderId="11" xfId="0" applyNumberFormat="1" applyFont="1" applyFill="1" applyBorder="1"/>
    <xf numFmtId="3" fontId="0" fillId="0" borderId="13" xfId="0" applyNumberFormat="1" applyFont="1" applyBorder="1"/>
    <xf numFmtId="3" fontId="0" fillId="5" borderId="7" xfId="0" applyNumberFormat="1" applyFont="1" applyFill="1" applyBorder="1"/>
    <xf numFmtId="0" fontId="8" fillId="0" borderId="3" xfId="0" applyFont="1" applyFill="1" applyBorder="1" applyAlignment="1">
      <alignment horizontal="left" vertical="top" wrapText="1"/>
    </xf>
    <xf numFmtId="0" fontId="8" fillId="0" borderId="2" xfId="0" applyFont="1" applyFill="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right" vertical="top" wrapText="1"/>
    </xf>
    <xf numFmtId="0" fontId="4" fillId="0" borderId="33" xfId="0" applyFont="1" applyBorder="1"/>
    <xf numFmtId="0" fontId="12" fillId="0" borderId="25" xfId="0" applyFont="1" applyBorder="1" applyAlignment="1">
      <alignment vertical="top"/>
    </xf>
    <xf numFmtId="49" fontId="8" fillId="0" borderId="13" xfId="0" applyNumberFormat="1" applyFont="1" applyBorder="1" applyAlignment="1">
      <alignment vertical="top" wrapText="1"/>
    </xf>
    <xf numFmtId="0" fontId="8" fillId="0" borderId="2" xfId="0" applyFont="1" applyBorder="1" applyAlignment="1">
      <alignment vertical="top" wrapText="1"/>
    </xf>
    <xf numFmtId="3" fontId="15" fillId="0" borderId="2" xfId="0" applyNumberFormat="1" applyFont="1" applyBorder="1" applyAlignment="1">
      <alignment horizontal="right" vertical="center" wrapText="1"/>
    </xf>
    <xf numFmtId="3" fontId="7" fillId="0" borderId="15" xfId="2" applyNumberFormat="1" applyFont="1" applyFill="1" applyBorder="1"/>
    <xf numFmtId="0" fontId="0" fillId="0" borderId="10" xfId="0" applyBorder="1"/>
    <xf numFmtId="0" fontId="0" fillId="0" borderId="3" xfId="0" applyBorder="1"/>
    <xf numFmtId="164" fontId="9" fillId="5" borderId="3" xfId="2" applyNumberFormat="1" applyFont="1" applyFill="1" applyBorder="1" applyAlignment="1"/>
    <xf numFmtId="3" fontId="0" fillId="0" borderId="1" xfId="0" applyNumberFormat="1" applyBorder="1"/>
    <xf numFmtId="3" fontId="0" fillId="0" borderId="9" xfId="0" applyNumberFormat="1" applyBorder="1" applyAlignment="1">
      <alignment horizontal="right"/>
    </xf>
    <xf numFmtId="3" fontId="0" fillId="0" borderId="8" xfId="0" applyNumberFormat="1" applyBorder="1"/>
    <xf numFmtId="164" fontId="9" fillId="5" borderId="24" xfId="2" applyNumberFormat="1" applyFont="1" applyFill="1" applyBorder="1" applyAlignment="1"/>
    <xf numFmtId="3" fontId="0" fillId="5" borderId="3" xfId="0" applyNumberFormat="1" applyFont="1" applyFill="1" applyBorder="1"/>
    <xf numFmtId="0" fontId="5" fillId="3" borderId="22" xfId="0" applyFont="1" applyFill="1" applyBorder="1" applyAlignment="1">
      <alignment horizontal="center" vertical="center"/>
    </xf>
    <xf numFmtId="0" fontId="0" fillId="7" borderId="0" xfId="0" applyFill="1"/>
    <xf numFmtId="15" fontId="0" fillId="0" borderId="0" xfId="0" applyNumberFormat="1"/>
    <xf numFmtId="3" fontId="0" fillId="0" borderId="15" xfId="0" applyNumberFormat="1" applyFont="1" applyFill="1" applyBorder="1"/>
    <xf numFmtId="3" fontId="0" fillId="0" borderId="2" xfId="0" applyNumberFormat="1" applyFill="1" applyBorder="1"/>
    <xf numFmtId="0" fontId="0" fillId="0" borderId="0" xfId="0" applyAlignment="1">
      <alignment horizontal="left" vertical="top" wrapText="1"/>
    </xf>
    <xf numFmtId="0" fontId="5" fillId="6" borderId="30" xfId="0" applyFont="1" applyFill="1" applyBorder="1" applyAlignment="1">
      <alignment horizontal="center" vertical="top" wrapText="1"/>
    </xf>
    <xf numFmtId="0" fontId="5" fillId="6" borderId="27" xfId="0" applyFont="1" applyFill="1" applyBorder="1" applyAlignment="1">
      <alignment horizontal="center" vertical="top" wrapText="1"/>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35" xfId="0" applyFont="1" applyFill="1" applyBorder="1" applyAlignment="1">
      <alignment horizontal="center" vertical="center"/>
    </xf>
    <xf numFmtId="0" fontId="0" fillId="4" borderId="1" xfId="0" applyFill="1" applyBorder="1" applyAlignment="1">
      <alignment horizontal="center" vertical="top"/>
    </xf>
    <xf numFmtId="0" fontId="0" fillId="4" borderId="4" xfId="0" applyFill="1" applyBorder="1" applyAlignment="1">
      <alignment horizontal="center" vertical="top"/>
    </xf>
    <xf numFmtId="0" fontId="0" fillId="4" borderId="5" xfId="0" applyFill="1" applyBorder="1" applyAlignment="1">
      <alignment horizontal="center" vertical="top"/>
    </xf>
    <xf numFmtId="3" fontId="0" fillId="0" borderId="9" xfId="0" applyNumberFormat="1" applyFill="1" applyBorder="1" applyAlignment="1">
      <alignment horizontal="center"/>
    </xf>
    <xf numFmtId="3" fontId="0" fillId="0" borderId="34" xfId="0" applyNumberFormat="1" applyFill="1" applyBorder="1" applyAlignment="1">
      <alignment horizontal="center"/>
    </xf>
    <xf numFmtId="3" fontId="0" fillId="0" borderId="15" xfId="0" applyNumberFormat="1" applyFill="1" applyBorder="1" applyAlignment="1">
      <alignment horizontal="center"/>
    </xf>
    <xf numFmtId="0" fontId="3" fillId="6" borderId="18" xfId="0" applyFont="1" applyFill="1" applyBorder="1" applyAlignment="1">
      <alignment horizontal="center" vertical="center"/>
    </xf>
    <xf numFmtId="0" fontId="3" fillId="6" borderId="20" xfId="0" applyFont="1" applyFill="1" applyBorder="1" applyAlignment="1">
      <alignment horizontal="center" vertical="center"/>
    </xf>
    <xf numFmtId="0" fontId="5" fillId="3" borderId="28" xfId="0" applyFont="1" applyFill="1" applyBorder="1" applyAlignment="1">
      <alignment horizontal="center" vertical="center"/>
    </xf>
    <xf numFmtId="0" fontId="3" fillId="6" borderId="28" xfId="0" applyFont="1" applyFill="1" applyBorder="1" applyAlignment="1">
      <alignment horizontal="center" vertical="top" wrapText="1"/>
    </xf>
    <xf numFmtId="0" fontId="3" fillId="3" borderId="26"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9" xfId="0" applyFont="1" applyFill="1" applyBorder="1" applyAlignment="1">
      <alignment horizontal="center" vertical="center"/>
    </xf>
    <xf numFmtId="0" fontId="5" fillId="3" borderId="30" xfId="0" applyFont="1" applyFill="1" applyBorder="1" applyAlignment="1">
      <alignment horizontal="center" vertical="top" wrapText="1"/>
    </xf>
    <xf numFmtId="0" fontId="5" fillId="3" borderId="27" xfId="0" applyFont="1" applyFill="1" applyBorder="1" applyAlignment="1">
      <alignment horizontal="center" vertical="top" wrapText="1"/>
    </xf>
    <xf numFmtId="0" fontId="0" fillId="4" borderId="1" xfId="0" applyFont="1" applyFill="1" applyBorder="1" applyAlignment="1">
      <alignment horizontal="center" vertical="top"/>
    </xf>
    <xf numFmtId="0" fontId="0" fillId="4" borderId="4" xfId="0" applyFont="1" applyFill="1" applyBorder="1" applyAlignment="1">
      <alignment horizontal="center" vertical="top"/>
    </xf>
    <xf numFmtId="0" fontId="0" fillId="4" borderId="5" xfId="0" applyFont="1" applyFill="1" applyBorder="1" applyAlignment="1">
      <alignment horizontal="center" vertical="top"/>
    </xf>
    <xf numFmtId="0" fontId="3" fillId="6" borderId="30" xfId="0" applyFont="1" applyFill="1" applyBorder="1" applyAlignment="1">
      <alignment horizontal="center" vertical="top" wrapText="1"/>
    </xf>
    <xf numFmtId="0" fontId="3" fillId="6" borderId="31" xfId="0" applyFont="1" applyFill="1" applyBorder="1" applyAlignment="1">
      <alignment horizontal="center" vertical="top" wrapText="1"/>
    </xf>
    <xf numFmtId="3" fontId="15" fillId="0" borderId="9" xfId="0" applyNumberFormat="1" applyFont="1" applyBorder="1" applyAlignment="1">
      <alignment horizontal="right" vertical="center" wrapText="1"/>
    </xf>
    <xf numFmtId="3" fontId="15" fillId="0" borderId="34" xfId="0" applyNumberFormat="1" applyFont="1" applyBorder="1" applyAlignment="1">
      <alignment horizontal="right" vertical="center" wrapText="1"/>
    </xf>
    <xf numFmtId="3" fontId="15" fillId="0" borderId="15" xfId="0" applyNumberFormat="1" applyFont="1" applyBorder="1" applyAlignment="1">
      <alignment horizontal="right" vertical="center" wrapText="1"/>
    </xf>
    <xf numFmtId="0" fontId="3" fillId="3" borderId="18"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17" xfId="0" applyFont="1" applyFill="1" applyBorder="1" applyAlignment="1">
      <alignment horizontal="center" vertical="center"/>
    </xf>
    <xf numFmtId="0" fontId="6" fillId="3" borderId="29" xfId="0" applyFont="1" applyFill="1" applyBorder="1" applyAlignment="1">
      <alignment horizontal="center" wrapText="1"/>
    </xf>
    <xf numFmtId="0" fontId="6" fillId="3" borderId="21" xfId="0" applyFont="1" applyFill="1" applyBorder="1" applyAlignment="1">
      <alignment horizontal="center" wrapText="1"/>
    </xf>
    <xf numFmtId="0" fontId="6" fillId="3" borderId="0" xfId="0" applyFont="1" applyFill="1" applyBorder="1" applyAlignment="1">
      <alignment horizontal="center" wrapText="1"/>
    </xf>
    <xf numFmtId="0" fontId="6" fillId="3" borderId="16" xfId="0" applyFont="1" applyFill="1" applyBorder="1" applyAlignment="1">
      <alignment horizontal="center" wrapText="1"/>
    </xf>
  </cellXfs>
  <cellStyles count="3">
    <cellStyle name="Comma" xfId="1" builtinId="3"/>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524D-DFC7-4A60-B930-2521F1616B4C}">
  <dimension ref="A1:N4"/>
  <sheetViews>
    <sheetView workbookViewId="0">
      <selection activeCell="D13" sqref="D13"/>
    </sheetView>
  </sheetViews>
  <sheetFormatPr defaultRowHeight="14.5" x14ac:dyDescent="0.35"/>
  <cols>
    <col min="1" max="1" width="13.54296875" customWidth="1"/>
    <col min="2" max="2" width="9.7265625" bestFit="1" customWidth="1"/>
  </cols>
  <sheetData>
    <row r="1" spans="1:14" ht="188.25" customHeight="1" x14ac:dyDescent="0.35">
      <c r="A1" s="121" t="s">
        <v>52</v>
      </c>
      <c r="B1" s="121"/>
      <c r="C1" s="121"/>
      <c r="D1" s="121"/>
      <c r="E1" s="121"/>
      <c r="F1" s="121"/>
      <c r="G1" s="121"/>
      <c r="H1" s="121"/>
      <c r="I1" s="121"/>
      <c r="J1" s="121"/>
      <c r="K1" s="121"/>
      <c r="L1" s="121"/>
      <c r="M1" s="121"/>
      <c r="N1" s="121"/>
    </row>
    <row r="2" spans="1:14" x14ac:dyDescent="0.35">
      <c r="A2" s="117" t="s">
        <v>50</v>
      </c>
    </row>
    <row r="4" spans="1:14" x14ac:dyDescent="0.35">
      <c r="A4" t="s">
        <v>51</v>
      </c>
      <c r="B4" s="118">
        <v>43882</v>
      </c>
    </row>
  </sheetData>
  <mergeCells count="1">
    <mergeCell ref="A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50F0B-200A-4823-AD65-F8B5F9A92E3B}">
  <dimension ref="A1:V57"/>
  <sheetViews>
    <sheetView tabSelected="1" zoomScaleNormal="100" workbookViewId="0">
      <pane ySplit="3" topLeftCell="A24" activePane="bottomLeft" state="frozen"/>
      <selection activeCell="C2" sqref="C2"/>
      <selection pane="bottomLeft" activeCell="L12" sqref="L12"/>
    </sheetView>
  </sheetViews>
  <sheetFormatPr defaultRowHeight="14.5" x14ac:dyDescent="0.35"/>
  <cols>
    <col min="2" max="2" width="11.26953125" customWidth="1"/>
    <col min="9" max="9" width="9.1796875" style="34"/>
    <col min="10" max="10" width="11.26953125" style="34" customWidth="1"/>
    <col min="11" max="11" width="12.81640625" style="79" customWidth="1"/>
    <col min="12" max="12" width="12.81640625" style="34" customWidth="1"/>
    <col min="13" max="14" width="12.7265625" style="34" customWidth="1"/>
    <col min="15" max="15" width="11.81640625" customWidth="1"/>
    <col min="16" max="16" width="11.1796875" customWidth="1"/>
    <col min="17" max="17" width="11.453125" customWidth="1"/>
    <col min="18" max="18" width="14.54296875" style="34" customWidth="1"/>
    <col min="19" max="22" width="9.1796875" style="23"/>
  </cols>
  <sheetData>
    <row r="1" spans="1:22" ht="32.25" customHeight="1" x14ac:dyDescent="0.35">
      <c r="A1" s="153" t="s">
        <v>0</v>
      </c>
      <c r="B1" s="155" t="s">
        <v>1</v>
      </c>
      <c r="C1" s="150" t="s">
        <v>29</v>
      </c>
      <c r="D1" s="151"/>
      <c r="E1" s="151"/>
      <c r="F1" s="151"/>
      <c r="G1" s="151"/>
      <c r="H1" s="151"/>
      <c r="I1" s="151"/>
      <c r="J1" s="152"/>
      <c r="K1" s="137" t="s">
        <v>30</v>
      </c>
      <c r="L1" s="138"/>
      <c r="M1" s="138"/>
      <c r="N1" s="139"/>
      <c r="O1" s="124" t="s">
        <v>34</v>
      </c>
      <c r="P1" s="125"/>
      <c r="Q1" s="125"/>
      <c r="R1" s="126"/>
      <c r="S1" s="133" t="s">
        <v>44</v>
      </c>
      <c r="T1" s="134"/>
      <c r="U1" s="134"/>
      <c r="V1" s="134"/>
    </row>
    <row r="2" spans="1:22" ht="32.25" customHeight="1" x14ac:dyDescent="0.35">
      <c r="A2" s="153"/>
      <c r="B2" s="155"/>
      <c r="C2" s="135" t="s">
        <v>39</v>
      </c>
      <c r="D2" s="135"/>
      <c r="E2" s="135" t="s">
        <v>40</v>
      </c>
      <c r="F2" s="135"/>
      <c r="G2" s="135" t="s">
        <v>41</v>
      </c>
      <c r="H2" s="135"/>
      <c r="I2" s="136" t="s">
        <v>28</v>
      </c>
      <c r="J2" s="136" t="s">
        <v>7</v>
      </c>
      <c r="K2" s="135" t="s">
        <v>40</v>
      </c>
      <c r="L2" s="135"/>
      <c r="M2" s="116" t="s">
        <v>41</v>
      </c>
      <c r="N2" s="136" t="s">
        <v>43</v>
      </c>
      <c r="O2" s="140" t="s">
        <v>46</v>
      </c>
      <c r="P2" s="140" t="s">
        <v>47</v>
      </c>
      <c r="Q2" s="140" t="s">
        <v>48</v>
      </c>
      <c r="R2" s="145" t="s">
        <v>21</v>
      </c>
      <c r="S2" s="122" t="s">
        <v>39</v>
      </c>
      <c r="T2" s="122" t="s">
        <v>40</v>
      </c>
      <c r="U2" s="122" t="s">
        <v>41</v>
      </c>
      <c r="V2" s="122" t="s">
        <v>42</v>
      </c>
    </row>
    <row r="3" spans="1:22" s="86" customFormat="1" ht="48" customHeight="1" x14ac:dyDescent="0.35">
      <c r="A3" s="154"/>
      <c r="B3" s="156"/>
      <c r="C3" s="91" t="s">
        <v>2</v>
      </c>
      <c r="D3" s="91" t="s">
        <v>3</v>
      </c>
      <c r="E3" s="91" t="s">
        <v>4</v>
      </c>
      <c r="F3" s="91" t="s">
        <v>5</v>
      </c>
      <c r="G3" s="91" t="s">
        <v>6</v>
      </c>
      <c r="H3" s="91" t="s">
        <v>49</v>
      </c>
      <c r="I3" s="136"/>
      <c r="J3" s="136"/>
      <c r="K3" s="85" t="s">
        <v>32</v>
      </c>
      <c r="L3" s="91" t="s">
        <v>33</v>
      </c>
      <c r="M3" s="91" t="s">
        <v>31</v>
      </c>
      <c r="N3" s="136"/>
      <c r="O3" s="141"/>
      <c r="P3" s="141"/>
      <c r="Q3" s="141"/>
      <c r="R3" s="146"/>
      <c r="S3" s="123"/>
      <c r="T3" s="123"/>
      <c r="U3" s="123"/>
      <c r="V3" s="123"/>
    </row>
    <row r="4" spans="1:22" x14ac:dyDescent="0.35">
      <c r="A4" s="127">
        <v>2016</v>
      </c>
      <c r="B4" s="1" t="s">
        <v>8</v>
      </c>
      <c r="C4" s="108">
        <v>492</v>
      </c>
      <c r="D4" s="56"/>
      <c r="E4" s="53">
        <v>5273</v>
      </c>
      <c r="F4" s="56"/>
      <c r="G4" s="111">
        <v>67415</v>
      </c>
      <c r="H4" s="112">
        <v>0</v>
      </c>
      <c r="I4" s="73">
        <f t="shared" ref="I4:I16" si="0">SUM(C4,E4,F4,G4,H4)</f>
        <v>73180</v>
      </c>
      <c r="J4" s="73">
        <f t="shared" ref="J4:J16" si="1">SUM(C4:H4)</f>
        <v>73180</v>
      </c>
      <c r="K4" s="70">
        <v>349</v>
      </c>
      <c r="L4" s="50">
        <v>0</v>
      </c>
      <c r="M4" s="113">
        <v>5506</v>
      </c>
      <c r="N4" s="73">
        <f>SUM(K4:M4)</f>
        <v>5855</v>
      </c>
      <c r="O4" s="62">
        <v>5</v>
      </c>
      <c r="P4" s="111">
        <v>90</v>
      </c>
      <c r="Q4" s="53">
        <v>275</v>
      </c>
      <c r="R4" s="93">
        <f>SUM(O4:Q4)</f>
        <v>370</v>
      </c>
      <c r="S4" s="94">
        <f>SUM(C4:D4,O4)</f>
        <v>497</v>
      </c>
      <c r="T4" s="28">
        <f>SUM(E4:F4,K4:L4,P4)</f>
        <v>5712</v>
      </c>
      <c r="U4" s="28">
        <f>SUM(G4:H4,M4,Q4)</f>
        <v>73196</v>
      </c>
      <c r="V4" s="96">
        <f>SUM(S4:U4)</f>
        <v>79405</v>
      </c>
    </row>
    <row r="5" spans="1:22" x14ac:dyDescent="0.35">
      <c r="A5" s="128"/>
      <c r="B5" s="1" t="s">
        <v>9</v>
      </c>
      <c r="C5" s="109">
        <v>222</v>
      </c>
      <c r="D5" s="50"/>
      <c r="E5" s="15">
        <v>3828</v>
      </c>
      <c r="F5" s="50"/>
      <c r="G5" s="62">
        <v>57066</v>
      </c>
      <c r="H5" s="54">
        <v>0</v>
      </c>
      <c r="I5" s="31">
        <f t="shared" si="0"/>
        <v>61116</v>
      </c>
      <c r="J5" s="31">
        <f t="shared" si="1"/>
        <v>61116</v>
      </c>
      <c r="K5" s="70">
        <v>120</v>
      </c>
      <c r="L5" s="50">
        <v>11</v>
      </c>
      <c r="M5" s="59">
        <v>8747</v>
      </c>
      <c r="N5" s="31">
        <f t="shared" ref="N5:N15" si="2">SUM(K5:M5)</f>
        <v>8878</v>
      </c>
      <c r="O5" s="62">
        <v>2</v>
      </c>
      <c r="P5" s="62">
        <v>7</v>
      </c>
      <c r="Q5" s="59">
        <v>46</v>
      </c>
      <c r="R5" s="73">
        <f t="shared" ref="R5:R15" si="3">SUM(O5:Q5)</f>
        <v>55</v>
      </c>
      <c r="S5" s="94">
        <f t="shared" ref="S5:S16" si="4">SUM(C5:D5,O5)</f>
        <v>224</v>
      </c>
      <c r="T5" s="28">
        <f t="shared" ref="T5:T16" si="5">SUM(E5:F5,K5:L5,P5)</f>
        <v>3966</v>
      </c>
      <c r="U5" s="28">
        <f t="shared" ref="U5:U16" si="6">SUM(G5:H5,M5,Q5)</f>
        <v>65859</v>
      </c>
      <c r="V5" s="96">
        <f t="shared" ref="V5:V16" si="7">SUM(S5:U5)</f>
        <v>70049</v>
      </c>
    </row>
    <row r="6" spans="1:22" x14ac:dyDescent="0.35">
      <c r="A6" s="128"/>
      <c r="B6" s="1" t="s">
        <v>10</v>
      </c>
      <c r="C6" s="109">
        <v>351</v>
      </c>
      <c r="D6" s="50"/>
      <c r="E6" s="15">
        <v>9676</v>
      </c>
      <c r="F6" s="50"/>
      <c r="G6" s="62">
        <v>26971</v>
      </c>
      <c r="H6" s="54">
        <v>28</v>
      </c>
      <c r="I6" s="31">
        <f t="shared" si="0"/>
        <v>37026</v>
      </c>
      <c r="J6" s="31">
        <f t="shared" si="1"/>
        <v>37026</v>
      </c>
      <c r="K6" s="70">
        <v>2333</v>
      </c>
      <c r="L6" s="50">
        <v>11</v>
      </c>
      <c r="M6" s="59">
        <v>8530</v>
      </c>
      <c r="N6" s="31">
        <f t="shared" si="2"/>
        <v>10874</v>
      </c>
      <c r="O6" s="62">
        <v>21</v>
      </c>
      <c r="P6" s="62">
        <v>258</v>
      </c>
      <c r="Q6" s="59">
        <v>45</v>
      </c>
      <c r="R6" s="73">
        <f t="shared" si="3"/>
        <v>324</v>
      </c>
      <c r="S6" s="94">
        <f t="shared" si="4"/>
        <v>372</v>
      </c>
      <c r="T6" s="28">
        <f t="shared" si="5"/>
        <v>12278</v>
      </c>
      <c r="U6" s="28">
        <f t="shared" si="6"/>
        <v>35574</v>
      </c>
      <c r="V6" s="96">
        <f t="shared" si="7"/>
        <v>48224</v>
      </c>
    </row>
    <row r="7" spans="1:22" x14ac:dyDescent="0.35">
      <c r="A7" s="128"/>
      <c r="B7" s="1" t="s">
        <v>11</v>
      </c>
      <c r="C7" s="109">
        <v>451</v>
      </c>
      <c r="D7" s="50"/>
      <c r="E7" s="15">
        <v>9149</v>
      </c>
      <c r="F7" s="50"/>
      <c r="G7" s="62">
        <v>3650</v>
      </c>
      <c r="H7" s="84">
        <v>0</v>
      </c>
      <c r="I7" s="31">
        <f t="shared" si="0"/>
        <v>13250</v>
      </c>
      <c r="J7" s="31">
        <f t="shared" si="1"/>
        <v>13250</v>
      </c>
      <c r="K7" s="70">
        <v>880</v>
      </c>
      <c r="L7" s="50">
        <v>23</v>
      </c>
      <c r="M7" s="59">
        <v>1717</v>
      </c>
      <c r="N7" s="31">
        <f t="shared" si="2"/>
        <v>2620</v>
      </c>
      <c r="O7" s="62">
        <v>9</v>
      </c>
      <c r="P7" s="62">
        <v>611</v>
      </c>
      <c r="Q7" s="94">
        <v>10</v>
      </c>
      <c r="R7" s="73">
        <f t="shared" si="3"/>
        <v>630</v>
      </c>
      <c r="S7" s="94">
        <f t="shared" si="4"/>
        <v>460</v>
      </c>
      <c r="T7" s="28">
        <f t="shared" si="5"/>
        <v>10663</v>
      </c>
      <c r="U7" s="28">
        <f t="shared" si="6"/>
        <v>5377</v>
      </c>
      <c r="V7" s="96">
        <f t="shared" si="7"/>
        <v>16500</v>
      </c>
    </row>
    <row r="8" spans="1:22" x14ac:dyDescent="0.35">
      <c r="A8" s="128"/>
      <c r="B8" s="1" t="s">
        <v>12</v>
      </c>
      <c r="C8" s="109">
        <v>575</v>
      </c>
      <c r="D8" s="50"/>
      <c r="E8" s="15">
        <v>19925</v>
      </c>
      <c r="F8" s="50"/>
      <c r="G8" s="59">
        <v>1721</v>
      </c>
      <c r="H8" s="84">
        <v>0</v>
      </c>
      <c r="I8" s="31">
        <f t="shared" si="0"/>
        <v>22221</v>
      </c>
      <c r="J8" s="31">
        <f t="shared" si="1"/>
        <v>22221</v>
      </c>
      <c r="K8" s="70">
        <v>3688</v>
      </c>
      <c r="L8" s="50">
        <v>148</v>
      </c>
      <c r="M8" s="59">
        <v>1109</v>
      </c>
      <c r="N8" s="31">
        <f t="shared" si="2"/>
        <v>4945</v>
      </c>
      <c r="O8" s="62">
        <v>48</v>
      </c>
      <c r="P8" s="62">
        <v>1130</v>
      </c>
      <c r="Q8" s="59">
        <v>0</v>
      </c>
      <c r="R8" s="73">
        <f t="shared" si="3"/>
        <v>1178</v>
      </c>
      <c r="S8" s="94">
        <f t="shared" si="4"/>
        <v>623</v>
      </c>
      <c r="T8" s="28">
        <f t="shared" si="5"/>
        <v>24891</v>
      </c>
      <c r="U8" s="28">
        <f t="shared" si="6"/>
        <v>2830</v>
      </c>
      <c r="V8" s="96">
        <f t="shared" si="7"/>
        <v>28344</v>
      </c>
    </row>
    <row r="9" spans="1:22" x14ac:dyDescent="0.35">
      <c r="A9" s="128"/>
      <c r="B9" s="14" t="s">
        <v>13</v>
      </c>
      <c r="C9" s="109">
        <v>715</v>
      </c>
      <c r="D9" s="50"/>
      <c r="E9" s="15">
        <v>22371</v>
      </c>
      <c r="F9" s="50"/>
      <c r="G9" s="59">
        <v>1554</v>
      </c>
      <c r="H9" s="84">
        <v>0</v>
      </c>
      <c r="I9" s="31">
        <f t="shared" si="0"/>
        <v>24640</v>
      </c>
      <c r="J9" s="31">
        <f t="shared" si="1"/>
        <v>24640</v>
      </c>
      <c r="K9" s="70">
        <v>1769</v>
      </c>
      <c r="L9" s="50">
        <v>72</v>
      </c>
      <c r="M9" s="59">
        <v>538</v>
      </c>
      <c r="N9" s="31">
        <f t="shared" si="2"/>
        <v>2379</v>
      </c>
      <c r="O9" s="62">
        <v>1</v>
      </c>
      <c r="P9" s="62">
        <v>388</v>
      </c>
      <c r="Q9" s="59">
        <v>0</v>
      </c>
      <c r="R9" s="73">
        <f t="shared" si="3"/>
        <v>389</v>
      </c>
      <c r="S9" s="94">
        <f t="shared" si="4"/>
        <v>716</v>
      </c>
      <c r="T9" s="28">
        <f t="shared" si="5"/>
        <v>24600</v>
      </c>
      <c r="U9" s="28">
        <f t="shared" si="6"/>
        <v>2092</v>
      </c>
      <c r="V9" s="96">
        <f t="shared" si="7"/>
        <v>27408</v>
      </c>
    </row>
    <row r="10" spans="1:22" x14ac:dyDescent="0.35">
      <c r="A10" s="128"/>
      <c r="B10" s="14" t="s">
        <v>14</v>
      </c>
      <c r="C10" s="109">
        <v>458</v>
      </c>
      <c r="D10" s="50"/>
      <c r="E10" s="15">
        <v>23552</v>
      </c>
      <c r="F10" s="50"/>
      <c r="G10" s="59">
        <v>1920</v>
      </c>
      <c r="H10" s="84">
        <v>0</v>
      </c>
      <c r="I10" s="31">
        <f t="shared" si="0"/>
        <v>25930</v>
      </c>
      <c r="J10" s="31">
        <f t="shared" si="1"/>
        <v>25930</v>
      </c>
      <c r="K10" s="70">
        <v>739</v>
      </c>
      <c r="L10" s="50">
        <v>39</v>
      </c>
      <c r="M10" s="59">
        <v>881</v>
      </c>
      <c r="N10" s="31">
        <f t="shared" si="2"/>
        <v>1659</v>
      </c>
      <c r="O10" s="62">
        <v>11</v>
      </c>
      <c r="P10" s="62">
        <v>208</v>
      </c>
      <c r="Q10" s="59">
        <v>7</v>
      </c>
      <c r="R10" s="73">
        <f t="shared" si="3"/>
        <v>226</v>
      </c>
      <c r="S10" s="94">
        <f t="shared" si="4"/>
        <v>469</v>
      </c>
      <c r="T10" s="28">
        <f t="shared" si="5"/>
        <v>24538</v>
      </c>
      <c r="U10" s="28">
        <f t="shared" si="6"/>
        <v>2808</v>
      </c>
      <c r="V10" s="96">
        <f t="shared" si="7"/>
        <v>27815</v>
      </c>
    </row>
    <row r="11" spans="1:22" x14ac:dyDescent="0.35">
      <c r="A11" s="128"/>
      <c r="B11" s="47" t="s">
        <v>15</v>
      </c>
      <c r="C11" s="109">
        <v>934</v>
      </c>
      <c r="D11" s="56"/>
      <c r="E11" s="15">
        <v>21294</v>
      </c>
      <c r="F11" s="56"/>
      <c r="G11" s="59">
        <v>3540</v>
      </c>
      <c r="H11" s="54">
        <v>23</v>
      </c>
      <c r="I11" s="31">
        <f t="shared" si="0"/>
        <v>25791</v>
      </c>
      <c r="J11" s="31">
        <f t="shared" si="1"/>
        <v>25791</v>
      </c>
      <c r="K11" s="70">
        <v>213</v>
      </c>
      <c r="L11" s="50">
        <v>118</v>
      </c>
      <c r="M11" s="59">
        <v>1603</v>
      </c>
      <c r="N11" s="31">
        <f t="shared" si="2"/>
        <v>1934</v>
      </c>
      <c r="O11" s="62">
        <v>19</v>
      </c>
      <c r="P11" s="62">
        <v>40</v>
      </c>
      <c r="Q11" s="59">
        <v>3</v>
      </c>
      <c r="R11" s="73">
        <f t="shared" si="3"/>
        <v>62</v>
      </c>
      <c r="S11" s="94">
        <f t="shared" si="4"/>
        <v>953</v>
      </c>
      <c r="T11" s="28">
        <f t="shared" si="5"/>
        <v>21665</v>
      </c>
      <c r="U11" s="28">
        <f t="shared" si="6"/>
        <v>5169</v>
      </c>
      <c r="V11" s="96">
        <f t="shared" si="7"/>
        <v>27787</v>
      </c>
    </row>
    <row r="12" spans="1:22" x14ac:dyDescent="0.35">
      <c r="A12" s="128"/>
      <c r="B12" s="48" t="s">
        <v>22</v>
      </c>
      <c r="C12" s="109">
        <v>1248</v>
      </c>
      <c r="D12" s="50"/>
      <c r="E12" s="15">
        <v>16975</v>
      </c>
      <c r="F12" s="50"/>
      <c r="G12" s="59">
        <v>3052</v>
      </c>
      <c r="H12" s="54">
        <v>55</v>
      </c>
      <c r="I12" s="31">
        <f t="shared" si="0"/>
        <v>21330</v>
      </c>
      <c r="J12" s="31">
        <f t="shared" si="1"/>
        <v>21330</v>
      </c>
      <c r="K12" s="70">
        <v>1180</v>
      </c>
      <c r="L12" s="50">
        <v>244</v>
      </c>
      <c r="M12" s="59">
        <v>3425</v>
      </c>
      <c r="N12" s="31">
        <f t="shared" si="2"/>
        <v>4849</v>
      </c>
      <c r="O12" s="62">
        <v>0</v>
      </c>
      <c r="P12" s="62">
        <v>341</v>
      </c>
      <c r="Q12" s="59">
        <v>27</v>
      </c>
      <c r="R12" s="73">
        <f t="shared" si="3"/>
        <v>368</v>
      </c>
      <c r="S12" s="94">
        <f t="shared" si="4"/>
        <v>1248</v>
      </c>
      <c r="T12" s="28">
        <f t="shared" si="5"/>
        <v>18740</v>
      </c>
      <c r="U12" s="28">
        <f t="shared" si="6"/>
        <v>6559</v>
      </c>
      <c r="V12" s="96">
        <f t="shared" si="7"/>
        <v>26547</v>
      </c>
    </row>
    <row r="13" spans="1:22" x14ac:dyDescent="0.35">
      <c r="A13" s="128"/>
      <c r="B13" s="48" t="s">
        <v>23</v>
      </c>
      <c r="C13" s="109">
        <v>1110</v>
      </c>
      <c r="D13" s="50"/>
      <c r="E13" s="15">
        <v>27384</v>
      </c>
      <c r="F13" s="50"/>
      <c r="G13" s="59">
        <v>3078</v>
      </c>
      <c r="H13" s="54">
        <v>83</v>
      </c>
      <c r="I13" s="31">
        <f t="shared" si="0"/>
        <v>31655</v>
      </c>
      <c r="J13" s="31">
        <f t="shared" si="1"/>
        <v>31655</v>
      </c>
      <c r="K13" s="70">
        <v>1504</v>
      </c>
      <c r="L13" s="50">
        <v>159</v>
      </c>
      <c r="M13" s="59">
        <v>2437</v>
      </c>
      <c r="N13" s="31">
        <f t="shared" si="2"/>
        <v>4100</v>
      </c>
      <c r="O13" s="62">
        <v>4</v>
      </c>
      <c r="P13" s="62">
        <v>431</v>
      </c>
      <c r="Q13" s="59">
        <v>2</v>
      </c>
      <c r="R13" s="73">
        <f t="shared" si="3"/>
        <v>437</v>
      </c>
      <c r="S13" s="94">
        <f t="shared" si="4"/>
        <v>1114</v>
      </c>
      <c r="T13" s="28">
        <f t="shared" si="5"/>
        <v>29478</v>
      </c>
      <c r="U13" s="28">
        <f t="shared" si="6"/>
        <v>5600</v>
      </c>
      <c r="V13" s="96">
        <f t="shared" si="7"/>
        <v>36192</v>
      </c>
    </row>
    <row r="14" spans="1:22" x14ac:dyDescent="0.35">
      <c r="A14" s="128"/>
      <c r="B14" s="48" t="s">
        <v>24</v>
      </c>
      <c r="C14" s="109">
        <v>854</v>
      </c>
      <c r="D14" s="50"/>
      <c r="E14" s="15">
        <v>13962</v>
      </c>
      <c r="F14" s="50"/>
      <c r="G14" s="59">
        <v>1932</v>
      </c>
      <c r="H14" s="54">
        <v>129</v>
      </c>
      <c r="I14" s="31">
        <f t="shared" si="0"/>
        <v>16877</v>
      </c>
      <c r="J14" s="31">
        <f t="shared" si="1"/>
        <v>16877</v>
      </c>
      <c r="K14" s="70">
        <v>1116</v>
      </c>
      <c r="L14" s="50">
        <v>169</v>
      </c>
      <c r="M14" s="59">
        <v>1856</v>
      </c>
      <c r="N14" s="31">
        <f t="shared" si="2"/>
        <v>3141</v>
      </c>
      <c r="O14" s="62">
        <v>1</v>
      </c>
      <c r="P14" s="62">
        <v>703</v>
      </c>
      <c r="Q14" s="59">
        <v>14</v>
      </c>
      <c r="R14" s="73">
        <f t="shared" si="3"/>
        <v>718</v>
      </c>
      <c r="S14" s="94">
        <f t="shared" si="4"/>
        <v>855</v>
      </c>
      <c r="T14" s="28">
        <f t="shared" si="5"/>
        <v>15950</v>
      </c>
      <c r="U14" s="28">
        <f t="shared" si="6"/>
        <v>3931</v>
      </c>
      <c r="V14" s="96">
        <f t="shared" si="7"/>
        <v>20736</v>
      </c>
    </row>
    <row r="15" spans="1:22" x14ac:dyDescent="0.35">
      <c r="A15" s="129"/>
      <c r="B15" s="48" t="s">
        <v>25</v>
      </c>
      <c r="C15" s="109">
        <v>752</v>
      </c>
      <c r="D15" s="46"/>
      <c r="E15" s="15">
        <v>8047</v>
      </c>
      <c r="F15" s="46"/>
      <c r="G15" s="59">
        <v>1715</v>
      </c>
      <c r="H15" s="54">
        <v>27</v>
      </c>
      <c r="I15" s="31">
        <f t="shared" si="0"/>
        <v>10541</v>
      </c>
      <c r="J15" s="31">
        <f t="shared" si="1"/>
        <v>10541</v>
      </c>
      <c r="K15" s="70">
        <v>441</v>
      </c>
      <c r="L15" s="50">
        <v>111</v>
      </c>
      <c r="M15" s="59">
        <v>781</v>
      </c>
      <c r="N15" s="31">
        <f t="shared" si="2"/>
        <v>1333</v>
      </c>
      <c r="O15" s="62">
        <v>7</v>
      </c>
      <c r="P15" s="62">
        <v>374</v>
      </c>
      <c r="Q15" s="59">
        <v>5</v>
      </c>
      <c r="R15" s="73">
        <f t="shared" si="3"/>
        <v>386</v>
      </c>
      <c r="S15" s="94">
        <f t="shared" si="4"/>
        <v>759</v>
      </c>
      <c r="T15" s="28">
        <f t="shared" si="5"/>
        <v>8973</v>
      </c>
      <c r="U15" s="28">
        <f t="shared" si="6"/>
        <v>2528</v>
      </c>
      <c r="V15" s="96">
        <f t="shared" si="7"/>
        <v>12260</v>
      </c>
    </row>
    <row r="16" spans="1:22" x14ac:dyDescent="0.35">
      <c r="A16" s="16"/>
      <c r="B16" s="17" t="s">
        <v>27</v>
      </c>
      <c r="C16" s="49">
        <f t="shared" ref="C16:E16" si="8">SUM(C4:C15)</f>
        <v>8162</v>
      </c>
      <c r="D16" s="110">
        <v>6396</v>
      </c>
      <c r="E16" s="51">
        <f t="shared" si="8"/>
        <v>181436</v>
      </c>
      <c r="F16" s="114">
        <v>24</v>
      </c>
      <c r="G16" s="22">
        <f t="shared" ref="G16:H16" si="9">SUM(G4:G15)</f>
        <v>173614</v>
      </c>
      <c r="H16" s="27">
        <f t="shared" si="9"/>
        <v>345</v>
      </c>
      <c r="I16" s="52">
        <f t="shared" si="0"/>
        <v>363581</v>
      </c>
      <c r="J16" s="52">
        <f t="shared" si="1"/>
        <v>369977</v>
      </c>
      <c r="K16" s="78">
        <f>SUM(K4:K15)</f>
        <v>14332</v>
      </c>
      <c r="L16" s="27">
        <f t="shared" ref="L16" si="10">SUM(L4:L15)</f>
        <v>1105</v>
      </c>
      <c r="M16" s="49">
        <f>SUM(M4:M15)</f>
        <v>37130</v>
      </c>
      <c r="N16" s="27">
        <f>SUM(N4:N15)</f>
        <v>52567</v>
      </c>
      <c r="O16" s="63">
        <f>SUM(O4:O15)</f>
        <v>128</v>
      </c>
      <c r="P16" s="63">
        <f>SUM(P4:P15)</f>
        <v>4581</v>
      </c>
      <c r="Q16" s="51">
        <f t="shared" ref="Q16" si="11">SUM(Q4:Q15)</f>
        <v>434</v>
      </c>
      <c r="R16" s="27">
        <f>SUM(R4:R15)</f>
        <v>5143</v>
      </c>
      <c r="S16" s="115">
        <f t="shared" si="4"/>
        <v>14686</v>
      </c>
      <c r="T16" s="95">
        <f t="shared" si="5"/>
        <v>201478</v>
      </c>
      <c r="U16" s="95">
        <f t="shared" si="6"/>
        <v>211523</v>
      </c>
      <c r="V16" s="97">
        <f t="shared" si="7"/>
        <v>427687</v>
      </c>
    </row>
    <row r="17" spans="1:22" x14ac:dyDescent="0.35">
      <c r="A17" s="127">
        <v>2017</v>
      </c>
      <c r="B17" s="1" t="s">
        <v>8</v>
      </c>
      <c r="C17" s="64">
        <v>1049</v>
      </c>
      <c r="D17" s="56">
        <v>1404</v>
      </c>
      <c r="E17" s="55">
        <v>4468</v>
      </c>
      <c r="F17" s="56"/>
      <c r="G17" s="92">
        <v>1390</v>
      </c>
      <c r="H17" s="119">
        <v>192</v>
      </c>
      <c r="I17" s="73">
        <f t="shared" ref="I17:I42" si="12">SUM(C17,E17,F17,G17,H17)</f>
        <v>7099</v>
      </c>
      <c r="J17" s="73">
        <f t="shared" ref="J17:J41" si="13">SUM(C17:H17)</f>
        <v>8503</v>
      </c>
      <c r="K17" s="74">
        <v>699</v>
      </c>
      <c r="L17" s="107">
        <v>87</v>
      </c>
      <c r="M17" s="90">
        <v>381</v>
      </c>
      <c r="N17" s="73">
        <f>SUM(K17:M17)</f>
        <v>1167</v>
      </c>
      <c r="O17" s="65">
        <v>28</v>
      </c>
      <c r="P17" s="65">
        <v>225</v>
      </c>
      <c r="Q17" s="55">
        <v>1</v>
      </c>
      <c r="R17" s="93">
        <f>SUM(O17:Q17)</f>
        <v>254</v>
      </c>
      <c r="S17" s="94">
        <f>SUM(C17:D17,O17)</f>
        <v>2481</v>
      </c>
      <c r="T17" s="28">
        <f>SUM(E17:F17,K17:L17,P17)</f>
        <v>5479</v>
      </c>
      <c r="U17" s="28">
        <f>SUM(G17:H17,M17,Q17)</f>
        <v>1964</v>
      </c>
      <c r="V17" s="96">
        <f>SUM(S17:U17)</f>
        <v>9924</v>
      </c>
    </row>
    <row r="18" spans="1:22" x14ac:dyDescent="0.35">
      <c r="A18" s="128"/>
      <c r="B18" s="1" t="s">
        <v>9</v>
      </c>
      <c r="C18" s="59">
        <v>535</v>
      </c>
      <c r="D18" s="50">
        <v>874</v>
      </c>
      <c r="E18" s="15">
        <v>8972</v>
      </c>
      <c r="F18" s="50"/>
      <c r="G18" s="41">
        <v>1024</v>
      </c>
      <c r="H18" s="119">
        <v>192</v>
      </c>
      <c r="I18" s="31">
        <f t="shared" si="12"/>
        <v>10723</v>
      </c>
      <c r="J18" s="31">
        <f t="shared" si="13"/>
        <v>11597</v>
      </c>
      <c r="K18" s="74">
        <v>952</v>
      </c>
      <c r="L18" s="57">
        <v>30</v>
      </c>
      <c r="M18" s="71">
        <v>659</v>
      </c>
      <c r="N18" s="31">
        <f t="shared" ref="N18:N28" si="14">SUM(K18:M18)</f>
        <v>1641</v>
      </c>
      <c r="O18" s="62">
        <v>13</v>
      </c>
      <c r="P18" s="62">
        <v>217</v>
      </c>
      <c r="Q18" s="59">
        <v>1</v>
      </c>
      <c r="R18" s="73">
        <f t="shared" ref="R18:R28" si="15">SUM(O18:Q18)</f>
        <v>231</v>
      </c>
      <c r="S18" s="94">
        <f t="shared" ref="S18:S29" si="16">SUM(C18:D18,O18)</f>
        <v>1422</v>
      </c>
      <c r="T18" s="28">
        <f t="shared" ref="T18:T55" si="17">SUM(E18:F18,K18:L18,P18)</f>
        <v>10171</v>
      </c>
      <c r="U18" s="28">
        <f t="shared" ref="U18:U55" si="18">SUM(G18:H18,M18,Q18)</f>
        <v>1876</v>
      </c>
      <c r="V18" s="96">
        <f t="shared" ref="V18:V55" si="19">SUM(S18:U18)</f>
        <v>13469</v>
      </c>
    </row>
    <row r="19" spans="1:22" x14ac:dyDescent="0.35">
      <c r="A19" s="128"/>
      <c r="B19" s="1" t="s">
        <v>10</v>
      </c>
      <c r="C19" s="59">
        <v>842</v>
      </c>
      <c r="D19" s="50">
        <v>500</v>
      </c>
      <c r="E19" s="15">
        <v>10853</v>
      </c>
      <c r="F19" s="50"/>
      <c r="G19" s="41">
        <v>1554</v>
      </c>
      <c r="H19" s="119">
        <v>192</v>
      </c>
      <c r="I19" s="31">
        <f t="shared" si="12"/>
        <v>13441</v>
      </c>
      <c r="J19" s="31">
        <f t="shared" si="13"/>
        <v>13941</v>
      </c>
      <c r="K19" s="74">
        <v>1493</v>
      </c>
      <c r="L19" s="57">
        <v>85</v>
      </c>
      <c r="M19" s="71">
        <v>1284</v>
      </c>
      <c r="N19" s="31">
        <f t="shared" si="14"/>
        <v>2862</v>
      </c>
      <c r="O19" s="62">
        <v>7</v>
      </c>
      <c r="P19" s="62">
        <v>300</v>
      </c>
      <c r="Q19" s="59">
        <v>11</v>
      </c>
      <c r="R19" s="73">
        <f t="shared" si="15"/>
        <v>318</v>
      </c>
      <c r="S19" s="94">
        <f t="shared" si="16"/>
        <v>1349</v>
      </c>
      <c r="T19" s="28">
        <f t="shared" si="17"/>
        <v>12731</v>
      </c>
      <c r="U19" s="28">
        <f t="shared" si="18"/>
        <v>3041</v>
      </c>
      <c r="V19" s="96">
        <f t="shared" si="19"/>
        <v>17121</v>
      </c>
    </row>
    <row r="20" spans="1:22" x14ac:dyDescent="0.35">
      <c r="A20" s="128"/>
      <c r="B20" s="1" t="s">
        <v>11</v>
      </c>
      <c r="C20" s="59">
        <v>900</v>
      </c>
      <c r="D20" s="50">
        <v>0</v>
      </c>
      <c r="E20" s="15">
        <v>12943</v>
      </c>
      <c r="F20" s="50"/>
      <c r="G20" s="41">
        <v>1170</v>
      </c>
      <c r="H20" s="119">
        <v>192</v>
      </c>
      <c r="I20" s="31">
        <f t="shared" si="12"/>
        <v>15205</v>
      </c>
      <c r="J20" s="31">
        <f t="shared" si="13"/>
        <v>15205</v>
      </c>
      <c r="K20" s="74">
        <v>443</v>
      </c>
      <c r="L20" s="147">
        <v>362</v>
      </c>
      <c r="M20" s="71">
        <v>1457</v>
      </c>
      <c r="N20" s="31">
        <f t="shared" si="14"/>
        <v>2262</v>
      </c>
      <c r="O20" s="62">
        <v>9</v>
      </c>
      <c r="P20" s="62">
        <v>280</v>
      </c>
      <c r="Q20" s="59">
        <v>24</v>
      </c>
      <c r="R20" s="73">
        <f t="shared" si="15"/>
        <v>313</v>
      </c>
      <c r="S20" s="94">
        <f t="shared" si="16"/>
        <v>909</v>
      </c>
      <c r="T20" s="28">
        <f t="shared" si="17"/>
        <v>14028</v>
      </c>
      <c r="U20" s="28">
        <f t="shared" si="18"/>
        <v>2843</v>
      </c>
      <c r="V20" s="96">
        <f t="shared" si="19"/>
        <v>17780</v>
      </c>
    </row>
    <row r="21" spans="1:22" x14ac:dyDescent="0.35">
      <c r="A21" s="128"/>
      <c r="B21" s="1" t="s">
        <v>12</v>
      </c>
      <c r="C21" s="59">
        <v>835</v>
      </c>
      <c r="D21" s="50">
        <v>110</v>
      </c>
      <c r="E21" s="15">
        <v>22993</v>
      </c>
      <c r="F21" s="50"/>
      <c r="G21" s="41">
        <v>2075</v>
      </c>
      <c r="H21" s="119">
        <v>192</v>
      </c>
      <c r="I21" s="31">
        <f t="shared" si="12"/>
        <v>26095</v>
      </c>
      <c r="J21" s="31">
        <f t="shared" si="13"/>
        <v>26205</v>
      </c>
      <c r="K21" s="74">
        <v>3774</v>
      </c>
      <c r="L21" s="148"/>
      <c r="M21" s="71">
        <v>1218</v>
      </c>
      <c r="N21" s="31">
        <f t="shared" si="14"/>
        <v>4992</v>
      </c>
      <c r="O21" s="62">
        <v>2</v>
      </c>
      <c r="P21" s="62">
        <v>621</v>
      </c>
      <c r="Q21" s="59">
        <v>0</v>
      </c>
      <c r="R21" s="73">
        <f t="shared" si="15"/>
        <v>623</v>
      </c>
      <c r="S21" s="94">
        <f t="shared" si="16"/>
        <v>947</v>
      </c>
      <c r="T21" s="28">
        <f t="shared" si="17"/>
        <v>27388</v>
      </c>
      <c r="U21" s="28">
        <f t="shared" si="18"/>
        <v>3485</v>
      </c>
      <c r="V21" s="96">
        <f t="shared" si="19"/>
        <v>31820</v>
      </c>
    </row>
    <row r="22" spans="1:22" x14ac:dyDescent="0.35">
      <c r="A22" s="128"/>
      <c r="B22" s="14" t="s">
        <v>13</v>
      </c>
      <c r="C22" s="59">
        <v>2352</v>
      </c>
      <c r="D22" s="50">
        <v>0</v>
      </c>
      <c r="E22" s="15">
        <v>23524</v>
      </c>
      <c r="F22" s="50"/>
      <c r="G22" s="41">
        <v>1909</v>
      </c>
      <c r="H22" s="119">
        <v>59</v>
      </c>
      <c r="I22" s="31">
        <f t="shared" si="12"/>
        <v>27844</v>
      </c>
      <c r="J22" s="31">
        <f t="shared" si="13"/>
        <v>27844</v>
      </c>
      <c r="K22" s="74">
        <v>2433</v>
      </c>
      <c r="L22" s="149"/>
      <c r="M22" s="71">
        <v>1518</v>
      </c>
      <c r="N22" s="31">
        <f t="shared" si="14"/>
        <v>3951</v>
      </c>
      <c r="O22" s="62">
        <v>10</v>
      </c>
      <c r="P22" s="62">
        <v>529</v>
      </c>
      <c r="Q22" s="59">
        <v>0</v>
      </c>
      <c r="R22" s="73">
        <f t="shared" si="15"/>
        <v>539</v>
      </c>
      <c r="S22" s="94">
        <f t="shared" si="16"/>
        <v>2362</v>
      </c>
      <c r="T22" s="28">
        <f t="shared" si="17"/>
        <v>26486</v>
      </c>
      <c r="U22" s="28">
        <f t="shared" si="18"/>
        <v>3486</v>
      </c>
      <c r="V22" s="96">
        <f t="shared" si="19"/>
        <v>32334</v>
      </c>
    </row>
    <row r="23" spans="1:22" x14ac:dyDescent="0.35">
      <c r="A23" s="128"/>
      <c r="B23" s="14" t="s">
        <v>14</v>
      </c>
      <c r="C23" s="59">
        <v>2164</v>
      </c>
      <c r="D23" s="50">
        <v>389</v>
      </c>
      <c r="E23" s="15">
        <v>11461</v>
      </c>
      <c r="F23" s="50"/>
      <c r="G23" s="60">
        <v>2283</v>
      </c>
      <c r="H23" s="119">
        <v>59</v>
      </c>
      <c r="I23" s="31">
        <f t="shared" si="12"/>
        <v>15967</v>
      </c>
      <c r="J23" s="31">
        <f t="shared" si="13"/>
        <v>16356</v>
      </c>
      <c r="K23" s="74">
        <v>641</v>
      </c>
      <c r="L23" s="147">
        <v>1040</v>
      </c>
      <c r="M23" s="71">
        <v>1528</v>
      </c>
      <c r="N23" s="31">
        <f t="shared" si="14"/>
        <v>3209</v>
      </c>
      <c r="O23" s="62">
        <v>56</v>
      </c>
      <c r="P23" s="62">
        <v>68</v>
      </c>
      <c r="Q23" s="59">
        <v>8</v>
      </c>
      <c r="R23" s="73">
        <f t="shared" si="15"/>
        <v>132</v>
      </c>
      <c r="S23" s="94">
        <f t="shared" si="16"/>
        <v>2609</v>
      </c>
      <c r="T23" s="28">
        <f t="shared" si="17"/>
        <v>13210</v>
      </c>
      <c r="U23" s="28">
        <f t="shared" si="18"/>
        <v>3878</v>
      </c>
      <c r="V23" s="96">
        <f t="shared" si="19"/>
        <v>19697</v>
      </c>
    </row>
    <row r="24" spans="1:22" x14ac:dyDescent="0.35">
      <c r="A24" s="128"/>
      <c r="B24" s="47" t="s">
        <v>15</v>
      </c>
      <c r="C24" s="64">
        <v>2203</v>
      </c>
      <c r="D24" s="56">
        <v>326</v>
      </c>
      <c r="E24" s="55">
        <v>3914</v>
      </c>
      <c r="F24" s="56"/>
      <c r="G24" s="61">
        <v>3665</v>
      </c>
      <c r="H24" s="119">
        <v>382</v>
      </c>
      <c r="I24" s="31">
        <f t="shared" si="12"/>
        <v>10164</v>
      </c>
      <c r="J24" s="31">
        <f t="shared" si="13"/>
        <v>10490</v>
      </c>
      <c r="K24" s="77">
        <v>2406</v>
      </c>
      <c r="L24" s="149"/>
      <c r="M24" s="72">
        <v>2025</v>
      </c>
      <c r="N24" s="31">
        <f t="shared" si="14"/>
        <v>4431</v>
      </c>
      <c r="O24" s="62">
        <v>8</v>
      </c>
      <c r="P24" s="65">
        <v>143</v>
      </c>
      <c r="Q24" s="64">
        <v>0</v>
      </c>
      <c r="R24" s="73">
        <f t="shared" si="15"/>
        <v>151</v>
      </c>
      <c r="S24" s="94">
        <f t="shared" si="16"/>
        <v>2537</v>
      </c>
      <c r="T24" s="28">
        <f t="shared" si="17"/>
        <v>6463</v>
      </c>
      <c r="U24" s="28">
        <f t="shared" si="18"/>
        <v>6072</v>
      </c>
      <c r="V24" s="96">
        <f t="shared" si="19"/>
        <v>15072</v>
      </c>
    </row>
    <row r="25" spans="1:22" x14ac:dyDescent="0.35">
      <c r="A25" s="128"/>
      <c r="B25" s="48" t="s">
        <v>22</v>
      </c>
      <c r="C25" s="59">
        <v>1486</v>
      </c>
      <c r="D25" s="50">
        <v>708</v>
      </c>
      <c r="E25" s="15">
        <v>6282</v>
      </c>
      <c r="F25" s="50"/>
      <c r="G25" s="45">
        <v>4604</v>
      </c>
      <c r="H25" s="7">
        <v>457</v>
      </c>
      <c r="I25" s="31">
        <f t="shared" si="12"/>
        <v>12829</v>
      </c>
      <c r="J25" s="31">
        <f t="shared" si="13"/>
        <v>13537</v>
      </c>
      <c r="K25" s="74">
        <v>2834</v>
      </c>
      <c r="L25" s="106">
        <v>53</v>
      </c>
      <c r="M25" s="71">
        <v>2929</v>
      </c>
      <c r="N25" s="31">
        <f t="shared" si="14"/>
        <v>5816</v>
      </c>
      <c r="O25" s="62">
        <v>12</v>
      </c>
      <c r="P25" s="62">
        <v>102</v>
      </c>
      <c r="Q25" s="59">
        <v>1</v>
      </c>
      <c r="R25" s="73">
        <f t="shared" si="15"/>
        <v>115</v>
      </c>
      <c r="S25" s="94">
        <f t="shared" si="16"/>
        <v>2206</v>
      </c>
      <c r="T25" s="28">
        <f t="shared" si="17"/>
        <v>9271</v>
      </c>
      <c r="U25" s="28">
        <f t="shared" si="18"/>
        <v>7991</v>
      </c>
      <c r="V25" s="96">
        <f t="shared" si="19"/>
        <v>19468</v>
      </c>
    </row>
    <row r="26" spans="1:22" x14ac:dyDescent="0.35">
      <c r="A26" s="128"/>
      <c r="B26" s="48" t="s">
        <v>23</v>
      </c>
      <c r="C26" s="59">
        <v>3521</v>
      </c>
      <c r="D26" s="50">
        <v>2</v>
      </c>
      <c r="E26" s="15">
        <v>5988</v>
      </c>
      <c r="F26" s="50"/>
      <c r="G26" s="45">
        <v>4218</v>
      </c>
      <c r="H26" s="7">
        <v>207</v>
      </c>
      <c r="I26" s="31">
        <f t="shared" si="12"/>
        <v>13934</v>
      </c>
      <c r="J26" s="31">
        <f t="shared" si="13"/>
        <v>13936</v>
      </c>
      <c r="K26" s="74">
        <v>1009</v>
      </c>
      <c r="L26" s="50">
        <v>951</v>
      </c>
      <c r="M26" s="71">
        <v>2667</v>
      </c>
      <c r="N26" s="31">
        <f t="shared" si="14"/>
        <v>4627</v>
      </c>
      <c r="O26" s="62">
        <v>9</v>
      </c>
      <c r="P26" s="62">
        <v>166</v>
      </c>
      <c r="Q26" s="59">
        <v>0</v>
      </c>
      <c r="R26" s="73">
        <f t="shared" si="15"/>
        <v>175</v>
      </c>
      <c r="S26" s="94">
        <f t="shared" si="16"/>
        <v>3532</v>
      </c>
      <c r="T26" s="28">
        <f t="shared" si="17"/>
        <v>8114</v>
      </c>
      <c r="U26" s="28">
        <f t="shared" si="18"/>
        <v>7092</v>
      </c>
      <c r="V26" s="96">
        <f t="shared" si="19"/>
        <v>18738</v>
      </c>
    </row>
    <row r="27" spans="1:22" x14ac:dyDescent="0.35">
      <c r="A27" s="128"/>
      <c r="B27" s="48" t="s">
        <v>24</v>
      </c>
      <c r="C27" s="59">
        <v>3920</v>
      </c>
      <c r="D27" s="50">
        <v>1160</v>
      </c>
      <c r="E27" s="15">
        <v>5645</v>
      </c>
      <c r="F27" s="50"/>
      <c r="G27" s="45">
        <v>3129</v>
      </c>
      <c r="H27" s="7">
        <v>351</v>
      </c>
      <c r="I27" s="31">
        <f t="shared" si="12"/>
        <v>13045</v>
      </c>
      <c r="J27" s="31">
        <f t="shared" si="13"/>
        <v>14205</v>
      </c>
      <c r="K27" s="74">
        <v>1333</v>
      </c>
      <c r="L27" s="50">
        <v>417</v>
      </c>
      <c r="M27" s="71">
        <v>1976</v>
      </c>
      <c r="N27" s="31">
        <f t="shared" si="14"/>
        <v>3726</v>
      </c>
      <c r="O27" s="62">
        <v>54</v>
      </c>
      <c r="P27" s="62">
        <v>193</v>
      </c>
      <c r="Q27" s="59">
        <v>15</v>
      </c>
      <c r="R27" s="73">
        <f t="shared" si="15"/>
        <v>262</v>
      </c>
      <c r="S27" s="94">
        <f t="shared" si="16"/>
        <v>5134</v>
      </c>
      <c r="T27" s="28">
        <f t="shared" si="17"/>
        <v>7588</v>
      </c>
      <c r="U27" s="28">
        <f t="shared" si="18"/>
        <v>5471</v>
      </c>
      <c r="V27" s="96">
        <f t="shared" si="19"/>
        <v>18193</v>
      </c>
    </row>
    <row r="28" spans="1:22" x14ac:dyDescent="0.35">
      <c r="A28" s="129"/>
      <c r="B28" s="48" t="s">
        <v>25</v>
      </c>
      <c r="C28" s="45">
        <v>2352</v>
      </c>
      <c r="D28" s="46">
        <v>820</v>
      </c>
      <c r="E28" s="45">
        <v>2327</v>
      </c>
      <c r="F28" s="46"/>
      <c r="G28" s="45">
        <v>2480</v>
      </c>
      <c r="H28" s="57">
        <v>187</v>
      </c>
      <c r="I28" s="31">
        <f t="shared" si="12"/>
        <v>7346</v>
      </c>
      <c r="J28" s="31">
        <f t="shared" si="13"/>
        <v>8166</v>
      </c>
      <c r="K28" s="74">
        <v>883</v>
      </c>
      <c r="L28" s="50">
        <v>105</v>
      </c>
      <c r="M28" s="59">
        <v>1442</v>
      </c>
      <c r="N28" s="31">
        <f t="shared" si="14"/>
        <v>2430</v>
      </c>
      <c r="O28" s="62">
        <v>16</v>
      </c>
      <c r="P28" s="62">
        <v>9</v>
      </c>
      <c r="Q28" s="59">
        <v>1</v>
      </c>
      <c r="R28" s="73">
        <f t="shared" si="15"/>
        <v>26</v>
      </c>
      <c r="S28" s="94">
        <f t="shared" si="16"/>
        <v>3188</v>
      </c>
      <c r="T28" s="28">
        <f t="shared" si="17"/>
        <v>3324</v>
      </c>
      <c r="U28" s="28">
        <f t="shared" si="18"/>
        <v>4110</v>
      </c>
      <c r="V28" s="96">
        <f t="shared" si="19"/>
        <v>10622</v>
      </c>
    </row>
    <row r="29" spans="1:22" x14ac:dyDescent="0.35">
      <c r="A29" s="16"/>
      <c r="B29" s="17" t="s">
        <v>27</v>
      </c>
      <c r="C29" s="49">
        <f t="shared" ref="C29:E29" si="20">SUM(C17:C28)</f>
        <v>22159</v>
      </c>
      <c r="D29" s="27">
        <f t="shared" si="20"/>
        <v>6293</v>
      </c>
      <c r="E29" s="51">
        <f t="shared" si="20"/>
        <v>119370</v>
      </c>
      <c r="F29" s="52">
        <v>20</v>
      </c>
      <c r="G29" s="49">
        <f t="shared" ref="G29:H29" si="21">SUM(G17:G28)</f>
        <v>29501</v>
      </c>
      <c r="H29" s="27">
        <f t="shared" si="21"/>
        <v>2662</v>
      </c>
      <c r="I29" s="52">
        <f t="shared" si="12"/>
        <v>173712</v>
      </c>
      <c r="J29" s="52">
        <f t="shared" si="13"/>
        <v>180005</v>
      </c>
      <c r="K29" s="78">
        <f>SUM(K17:K28)</f>
        <v>18900</v>
      </c>
      <c r="L29" s="27">
        <v>3178</v>
      </c>
      <c r="M29" s="49">
        <f>SUM(M17:M28)</f>
        <v>19084</v>
      </c>
      <c r="N29" s="27">
        <f>SUM(N17:N28)</f>
        <v>41114</v>
      </c>
      <c r="O29" s="63">
        <f>SUM(O17:O28)</f>
        <v>224</v>
      </c>
      <c r="P29" s="63">
        <f>SUM(P17:P28)</f>
        <v>2853</v>
      </c>
      <c r="Q29" s="51">
        <f t="shared" ref="Q29" si="22">SUM(Q17:Q28)</f>
        <v>62</v>
      </c>
      <c r="R29" s="27">
        <f>SUM(R17:R28)</f>
        <v>3139</v>
      </c>
      <c r="S29" s="115">
        <f t="shared" si="16"/>
        <v>28676</v>
      </c>
      <c r="T29" s="95">
        <f t="shared" si="17"/>
        <v>144321</v>
      </c>
      <c r="U29" s="95">
        <f t="shared" si="18"/>
        <v>51309</v>
      </c>
      <c r="V29" s="97">
        <f t="shared" si="19"/>
        <v>224306</v>
      </c>
    </row>
    <row r="30" spans="1:22" x14ac:dyDescent="0.35">
      <c r="A30" s="127">
        <v>2018</v>
      </c>
      <c r="B30" s="1" t="s">
        <v>8</v>
      </c>
      <c r="C30" s="37">
        <v>1380</v>
      </c>
      <c r="D30" s="38">
        <v>782</v>
      </c>
      <c r="E30" s="39">
        <v>4182</v>
      </c>
      <c r="F30" s="50">
        <v>0</v>
      </c>
      <c r="G30" s="39">
        <v>1585</v>
      </c>
      <c r="H30" s="119">
        <v>239</v>
      </c>
      <c r="I30" s="31">
        <f t="shared" si="12"/>
        <v>7386</v>
      </c>
      <c r="J30" s="31">
        <f t="shared" si="13"/>
        <v>8168</v>
      </c>
      <c r="K30" s="67">
        <v>2046</v>
      </c>
      <c r="L30" s="50">
        <v>91</v>
      </c>
      <c r="M30" s="59">
        <v>1634</v>
      </c>
      <c r="N30" s="75">
        <f>SUM(K30:M30)</f>
        <v>3771</v>
      </c>
      <c r="O30" s="62">
        <v>28</v>
      </c>
      <c r="P30" s="62">
        <v>215</v>
      </c>
      <c r="Q30" s="15">
        <v>0</v>
      </c>
      <c r="R30" s="73">
        <f>SUM(O30:Q30)</f>
        <v>243</v>
      </c>
      <c r="S30" s="94">
        <f>SUM(C30:D30,O30)</f>
        <v>2190</v>
      </c>
      <c r="T30" s="28">
        <f t="shared" si="17"/>
        <v>6534</v>
      </c>
      <c r="U30" s="28">
        <f t="shared" si="18"/>
        <v>3458</v>
      </c>
      <c r="V30" s="96">
        <f t="shared" si="19"/>
        <v>12182</v>
      </c>
    </row>
    <row r="31" spans="1:22" x14ac:dyDescent="0.35">
      <c r="A31" s="128"/>
      <c r="B31" s="1" t="s">
        <v>9</v>
      </c>
      <c r="C31" s="37">
        <v>1067</v>
      </c>
      <c r="D31" s="38">
        <v>416</v>
      </c>
      <c r="E31" s="58">
        <v>1065</v>
      </c>
      <c r="F31" s="50">
        <v>0</v>
      </c>
      <c r="G31" s="39">
        <v>1185</v>
      </c>
      <c r="H31" s="119">
        <v>239</v>
      </c>
      <c r="I31" s="31">
        <f t="shared" si="12"/>
        <v>3556</v>
      </c>
      <c r="J31" s="31">
        <f t="shared" si="13"/>
        <v>3972</v>
      </c>
      <c r="K31" s="67">
        <v>375</v>
      </c>
      <c r="L31" s="50">
        <v>442</v>
      </c>
      <c r="M31" s="59">
        <v>1046</v>
      </c>
      <c r="N31" s="75">
        <f t="shared" ref="N31:N41" si="23">SUM(K31:M31)</f>
        <v>1863</v>
      </c>
      <c r="O31" s="62">
        <v>75</v>
      </c>
      <c r="P31" s="62">
        <v>121</v>
      </c>
      <c r="Q31" s="59">
        <v>1</v>
      </c>
      <c r="R31" s="73">
        <f t="shared" ref="R31:R41" si="24">SUM(O31:Q31)</f>
        <v>197</v>
      </c>
      <c r="S31" s="94">
        <f t="shared" ref="S31:S42" si="25">SUM(C31:D31,O31)</f>
        <v>1558</v>
      </c>
      <c r="T31" s="28">
        <f t="shared" si="17"/>
        <v>2003</v>
      </c>
      <c r="U31" s="28">
        <f t="shared" si="18"/>
        <v>2471</v>
      </c>
      <c r="V31" s="96">
        <f t="shared" si="19"/>
        <v>6032</v>
      </c>
    </row>
    <row r="32" spans="1:22" x14ac:dyDescent="0.35">
      <c r="A32" s="128"/>
      <c r="B32" s="1" t="s">
        <v>10</v>
      </c>
      <c r="C32" s="37">
        <v>867</v>
      </c>
      <c r="D32" s="38">
        <v>417</v>
      </c>
      <c r="E32" s="15">
        <v>1049</v>
      </c>
      <c r="F32" s="50">
        <v>0</v>
      </c>
      <c r="G32" s="39">
        <v>2428</v>
      </c>
      <c r="H32" s="119">
        <v>240</v>
      </c>
      <c r="I32" s="31">
        <f t="shared" si="12"/>
        <v>4584</v>
      </c>
      <c r="J32" s="31">
        <f t="shared" si="13"/>
        <v>5001</v>
      </c>
      <c r="K32" s="67">
        <v>1058</v>
      </c>
      <c r="L32" s="50">
        <v>267</v>
      </c>
      <c r="M32" s="59">
        <v>1534</v>
      </c>
      <c r="N32" s="75">
        <f t="shared" si="23"/>
        <v>2859</v>
      </c>
      <c r="O32" s="62">
        <v>25</v>
      </c>
      <c r="P32" s="62">
        <v>23</v>
      </c>
      <c r="Q32" s="59">
        <v>19</v>
      </c>
      <c r="R32" s="73">
        <f t="shared" si="24"/>
        <v>67</v>
      </c>
      <c r="S32" s="94">
        <f t="shared" si="25"/>
        <v>1309</v>
      </c>
      <c r="T32" s="28">
        <f t="shared" si="17"/>
        <v>2397</v>
      </c>
      <c r="U32" s="28">
        <f t="shared" si="18"/>
        <v>4221</v>
      </c>
      <c r="V32" s="96">
        <f t="shared" si="19"/>
        <v>7927</v>
      </c>
    </row>
    <row r="33" spans="1:22" x14ac:dyDescent="0.35">
      <c r="A33" s="128"/>
      <c r="B33" s="1" t="s">
        <v>11</v>
      </c>
      <c r="C33" s="39">
        <v>1208</v>
      </c>
      <c r="D33" s="38">
        <v>448</v>
      </c>
      <c r="E33" s="39">
        <v>3171</v>
      </c>
      <c r="F33" s="50">
        <v>0</v>
      </c>
      <c r="G33" s="39">
        <v>3034</v>
      </c>
      <c r="H33" s="119">
        <v>239</v>
      </c>
      <c r="I33" s="31">
        <f t="shared" si="12"/>
        <v>7652</v>
      </c>
      <c r="J33" s="31">
        <f t="shared" si="13"/>
        <v>8100</v>
      </c>
      <c r="K33" s="67">
        <v>1485</v>
      </c>
      <c r="L33" s="50">
        <v>717</v>
      </c>
      <c r="M33" s="59">
        <v>2358</v>
      </c>
      <c r="N33" s="75">
        <f t="shared" si="23"/>
        <v>4560</v>
      </c>
      <c r="O33" s="62">
        <v>89</v>
      </c>
      <c r="P33" s="62">
        <v>20</v>
      </c>
      <c r="Q33" s="59">
        <v>0</v>
      </c>
      <c r="R33" s="73">
        <f t="shared" si="24"/>
        <v>109</v>
      </c>
      <c r="S33" s="94">
        <f t="shared" si="25"/>
        <v>1745</v>
      </c>
      <c r="T33" s="28">
        <f t="shared" si="17"/>
        <v>5393</v>
      </c>
      <c r="U33" s="28">
        <f t="shared" si="18"/>
        <v>5631</v>
      </c>
      <c r="V33" s="96">
        <f t="shared" si="19"/>
        <v>12769</v>
      </c>
    </row>
    <row r="34" spans="1:22" x14ac:dyDescent="0.35">
      <c r="A34" s="128"/>
      <c r="B34" s="1" t="s">
        <v>12</v>
      </c>
      <c r="C34" s="39">
        <v>3507</v>
      </c>
      <c r="D34" s="40">
        <v>414</v>
      </c>
      <c r="E34" s="39">
        <v>3963</v>
      </c>
      <c r="F34" s="50">
        <v>0</v>
      </c>
      <c r="G34" s="39">
        <v>2848</v>
      </c>
      <c r="H34" s="119">
        <v>239</v>
      </c>
      <c r="I34" s="31">
        <f t="shared" si="12"/>
        <v>10557</v>
      </c>
      <c r="J34" s="31">
        <f t="shared" si="13"/>
        <v>10971</v>
      </c>
      <c r="K34" s="67">
        <v>1866</v>
      </c>
      <c r="L34" s="50">
        <v>624</v>
      </c>
      <c r="M34" s="59">
        <v>3184</v>
      </c>
      <c r="N34" s="75">
        <f t="shared" si="23"/>
        <v>5674</v>
      </c>
      <c r="O34" s="62">
        <v>21</v>
      </c>
      <c r="P34" s="62">
        <v>11</v>
      </c>
      <c r="Q34" s="59">
        <v>16</v>
      </c>
      <c r="R34" s="73">
        <f t="shared" si="24"/>
        <v>48</v>
      </c>
      <c r="S34" s="94">
        <f t="shared" si="25"/>
        <v>3942</v>
      </c>
      <c r="T34" s="28">
        <f t="shared" si="17"/>
        <v>6464</v>
      </c>
      <c r="U34" s="28">
        <f t="shared" si="18"/>
        <v>6287</v>
      </c>
      <c r="V34" s="96">
        <f t="shared" si="19"/>
        <v>16693</v>
      </c>
    </row>
    <row r="35" spans="1:22" x14ac:dyDescent="0.35">
      <c r="A35" s="128"/>
      <c r="B35" s="14" t="s">
        <v>13</v>
      </c>
      <c r="C35" s="41">
        <v>6626</v>
      </c>
      <c r="D35" s="40">
        <v>397</v>
      </c>
      <c r="E35" s="41">
        <v>3147</v>
      </c>
      <c r="F35" s="50">
        <v>235</v>
      </c>
      <c r="G35" s="41">
        <v>2434</v>
      </c>
      <c r="H35" s="119">
        <v>36</v>
      </c>
      <c r="I35" s="31">
        <f t="shared" si="12"/>
        <v>12478</v>
      </c>
      <c r="J35" s="31">
        <f t="shared" si="13"/>
        <v>12875</v>
      </c>
      <c r="K35" s="67">
        <v>3866</v>
      </c>
      <c r="L35" s="50">
        <v>508</v>
      </c>
      <c r="M35" s="59">
        <v>1921</v>
      </c>
      <c r="N35" s="75">
        <f t="shared" si="23"/>
        <v>6295</v>
      </c>
      <c r="O35" s="62">
        <v>55</v>
      </c>
      <c r="P35" s="62">
        <v>564</v>
      </c>
      <c r="Q35" s="59">
        <v>10</v>
      </c>
      <c r="R35" s="73">
        <f t="shared" si="24"/>
        <v>629</v>
      </c>
      <c r="S35" s="94">
        <f t="shared" si="25"/>
        <v>7078</v>
      </c>
      <c r="T35" s="28">
        <f t="shared" si="17"/>
        <v>8320</v>
      </c>
      <c r="U35" s="28">
        <f t="shared" si="18"/>
        <v>4401</v>
      </c>
      <c r="V35" s="96">
        <f t="shared" si="19"/>
        <v>19799</v>
      </c>
    </row>
    <row r="36" spans="1:22" x14ac:dyDescent="0.35">
      <c r="A36" s="128"/>
      <c r="B36" s="42" t="s">
        <v>14</v>
      </c>
      <c r="C36" s="43">
        <v>7822</v>
      </c>
      <c r="D36" s="40">
        <v>1085</v>
      </c>
      <c r="E36" s="12">
        <v>1969</v>
      </c>
      <c r="F36" s="54">
        <v>28</v>
      </c>
      <c r="G36" s="60">
        <v>2548</v>
      </c>
      <c r="H36" s="119">
        <v>36</v>
      </c>
      <c r="I36" s="31">
        <f t="shared" si="12"/>
        <v>12403</v>
      </c>
      <c r="J36" s="31">
        <f t="shared" si="13"/>
        <v>13488</v>
      </c>
      <c r="K36" s="67">
        <v>2024</v>
      </c>
      <c r="L36" s="54">
        <v>190</v>
      </c>
      <c r="M36" s="66">
        <v>2331</v>
      </c>
      <c r="N36" s="75">
        <f t="shared" si="23"/>
        <v>4545</v>
      </c>
      <c r="O36" s="67">
        <v>15</v>
      </c>
      <c r="P36" s="67">
        <v>157</v>
      </c>
      <c r="Q36" s="66">
        <v>50</v>
      </c>
      <c r="R36" s="73">
        <f t="shared" si="24"/>
        <v>222</v>
      </c>
      <c r="S36" s="94">
        <f t="shared" si="25"/>
        <v>8922</v>
      </c>
      <c r="T36" s="28">
        <f t="shared" si="17"/>
        <v>4368</v>
      </c>
      <c r="U36" s="28">
        <f t="shared" si="18"/>
        <v>4965</v>
      </c>
      <c r="V36" s="96">
        <f t="shared" si="19"/>
        <v>18255</v>
      </c>
    </row>
    <row r="37" spans="1:22" x14ac:dyDescent="0.35">
      <c r="A37" s="128"/>
      <c r="B37" s="14" t="s">
        <v>15</v>
      </c>
      <c r="C37" s="43">
        <v>6364</v>
      </c>
      <c r="D37" s="40">
        <v>616</v>
      </c>
      <c r="E37" s="15">
        <v>1531</v>
      </c>
      <c r="F37" s="50">
        <v>451</v>
      </c>
      <c r="G37" s="45">
        <v>3223</v>
      </c>
      <c r="H37" s="120">
        <v>1039</v>
      </c>
      <c r="I37" s="31">
        <f t="shared" si="12"/>
        <v>12608</v>
      </c>
      <c r="J37" s="31">
        <f t="shared" si="13"/>
        <v>13224</v>
      </c>
      <c r="K37" s="67">
        <v>553</v>
      </c>
      <c r="L37" s="50">
        <v>290</v>
      </c>
      <c r="M37" s="59">
        <v>1484</v>
      </c>
      <c r="N37" s="75">
        <f t="shared" si="23"/>
        <v>2327</v>
      </c>
      <c r="O37" s="62">
        <v>68</v>
      </c>
      <c r="P37" s="62">
        <v>19</v>
      </c>
      <c r="Q37" s="59">
        <v>10</v>
      </c>
      <c r="R37" s="73">
        <f t="shared" si="24"/>
        <v>97</v>
      </c>
      <c r="S37" s="94">
        <f t="shared" si="25"/>
        <v>7048</v>
      </c>
      <c r="T37" s="28">
        <f t="shared" si="17"/>
        <v>2844</v>
      </c>
      <c r="U37" s="28">
        <f t="shared" si="18"/>
        <v>5756</v>
      </c>
      <c r="V37" s="96">
        <f t="shared" si="19"/>
        <v>15648</v>
      </c>
    </row>
    <row r="38" spans="1:22" x14ac:dyDescent="0.35">
      <c r="A38" s="128"/>
      <c r="B38" s="14" t="s">
        <v>22</v>
      </c>
      <c r="C38" s="43">
        <v>7891</v>
      </c>
      <c r="D38" s="40">
        <v>345</v>
      </c>
      <c r="E38" s="15">
        <v>947</v>
      </c>
      <c r="F38" s="50">
        <v>58</v>
      </c>
      <c r="G38" s="15">
        <v>4056</v>
      </c>
      <c r="H38" s="120">
        <v>646</v>
      </c>
      <c r="I38" s="31">
        <f t="shared" si="12"/>
        <v>13598</v>
      </c>
      <c r="J38" s="31">
        <f t="shared" si="13"/>
        <v>13943</v>
      </c>
      <c r="K38" s="67">
        <v>751</v>
      </c>
      <c r="L38" s="50">
        <v>248</v>
      </c>
      <c r="M38" s="59">
        <v>2993</v>
      </c>
      <c r="N38" s="75">
        <f t="shared" si="23"/>
        <v>3992</v>
      </c>
      <c r="O38" s="62">
        <v>99</v>
      </c>
      <c r="P38" s="62">
        <v>130</v>
      </c>
      <c r="Q38" s="59">
        <v>12</v>
      </c>
      <c r="R38" s="73">
        <f t="shared" si="24"/>
        <v>241</v>
      </c>
      <c r="S38" s="94">
        <f t="shared" si="25"/>
        <v>8335</v>
      </c>
      <c r="T38" s="28">
        <f t="shared" si="17"/>
        <v>2134</v>
      </c>
      <c r="U38" s="28">
        <f t="shared" si="18"/>
        <v>7707</v>
      </c>
      <c r="V38" s="96">
        <f t="shared" si="19"/>
        <v>18176</v>
      </c>
    </row>
    <row r="39" spans="1:22" x14ac:dyDescent="0.35">
      <c r="A39" s="128"/>
      <c r="B39" s="14" t="s">
        <v>23</v>
      </c>
      <c r="C39" s="43">
        <v>10454</v>
      </c>
      <c r="D39" s="44">
        <v>778</v>
      </c>
      <c r="E39" s="15">
        <v>1007</v>
      </c>
      <c r="F39" s="50">
        <v>261</v>
      </c>
      <c r="G39" s="15">
        <v>4162</v>
      </c>
      <c r="H39" s="120">
        <v>665</v>
      </c>
      <c r="I39" s="31">
        <f t="shared" si="12"/>
        <v>16549</v>
      </c>
      <c r="J39" s="31">
        <f t="shared" si="13"/>
        <v>17327</v>
      </c>
      <c r="K39" s="67">
        <f>260+93</f>
        <v>353</v>
      </c>
      <c r="L39" s="50">
        <v>86</v>
      </c>
      <c r="M39" s="59">
        <v>3217</v>
      </c>
      <c r="N39" s="75">
        <f t="shared" si="23"/>
        <v>3656</v>
      </c>
      <c r="O39" s="62">
        <v>144</v>
      </c>
      <c r="P39" s="62">
        <v>7</v>
      </c>
      <c r="Q39" s="59">
        <v>38</v>
      </c>
      <c r="R39" s="73">
        <f t="shared" si="24"/>
        <v>189</v>
      </c>
      <c r="S39" s="94">
        <f t="shared" si="25"/>
        <v>11376</v>
      </c>
      <c r="T39" s="28">
        <f t="shared" si="17"/>
        <v>1714</v>
      </c>
      <c r="U39" s="28">
        <f t="shared" si="18"/>
        <v>8082</v>
      </c>
      <c r="V39" s="96">
        <f t="shared" si="19"/>
        <v>21172</v>
      </c>
    </row>
    <row r="40" spans="1:22" x14ac:dyDescent="0.35">
      <c r="A40" s="128"/>
      <c r="B40" s="14" t="s">
        <v>24</v>
      </c>
      <c r="C40" s="43">
        <v>5063</v>
      </c>
      <c r="D40" s="40">
        <v>537</v>
      </c>
      <c r="E40" s="15">
        <v>980</v>
      </c>
      <c r="F40" s="50">
        <v>149</v>
      </c>
      <c r="G40" s="15">
        <v>2101</v>
      </c>
      <c r="H40" s="120">
        <v>689</v>
      </c>
      <c r="I40" s="31">
        <f t="shared" si="12"/>
        <v>8982</v>
      </c>
      <c r="J40" s="31">
        <f t="shared" si="13"/>
        <v>9519</v>
      </c>
      <c r="K40" s="67">
        <f>15064-14377</f>
        <v>687</v>
      </c>
      <c r="L40" s="50">
        <v>303</v>
      </c>
      <c r="M40" s="59">
        <v>1116</v>
      </c>
      <c r="N40" s="75">
        <f t="shared" si="23"/>
        <v>2106</v>
      </c>
      <c r="O40" s="62">
        <v>114</v>
      </c>
      <c r="P40" s="62">
        <v>24</v>
      </c>
      <c r="Q40" s="59">
        <v>11</v>
      </c>
      <c r="R40" s="73">
        <f t="shared" si="24"/>
        <v>149</v>
      </c>
      <c r="S40" s="94">
        <f t="shared" si="25"/>
        <v>5714</v>
      </c>
      <c r="T40" s="28">
        <f t="shared" si="17"/>
        <v>2143</v>
      </c>
      <c r="U40" s="28">
        <f t="shared" si="18"/>
        <v>3917</v>
      </c>
      <c r="V40" s="96">
        <f t="shared" si="19"/>
        <v>11774</v>
      </c>
    </row>
    <row r="41" spans="1:22" x14ac:dyDescent="0.35">
      <c r="A41" s="129"/>
      <c r="B41" s="14" t="s">
        <v>25</v>
      </c>
      <c r="C41" s="45">
        <v>4969</v>
      </c>
      <c r="D41" s="46">
        <v>565</v>
      </c>
      <c r="E41" s="45">
        <v>359</v>
      </c>
      <c r="F41" s="57">
        <v>263</v>
      </c>
      <c r="G41" s="15">
        <v>3138</v>
      </c>
      <c r="H41" s="57">
        <v>488</v>
      </c>
      <c r="I41" s="31">
        <f t="shared" si="12"/>
        <v>9217</v>
      </c>
      <c r="J41" s="31">
        <f t="shared" si="13"/>
        <v>9782</v>
      </c>
      <c r="K41" s="67">
        <f>10+354</f>
        <v>364</v>
      </c>
      <c r="L41" s="50">
        <v>325</v>
      </c>
      <c r="M41" s="59">
        <v>2580</v>
      </c>
      <c r="N41" s="75">
        <f t="shared" si="23"/>
        <v>3269</v>
      </c>
      <c r="O41" s="62">
        <v>78</v>
      </c>
      <c r="P41" s="62">
        <v>23</v>
      </c>
      <c r="Q41" s="59">
        <v>7</v>
      </c>
      <c r="R41" s="73">
        <f t="shared" si="24"/>
        <v>108</v>
      </c>
      <c r="S41" s="94">
        <f t="shared" si="25"/>
        <v>5612</v>
      </c>
      <c r="T41" s="28">
        <f t="shared" si="17"/>
        <v>1334</v>
      </c>
      <c r="U41" s="28">
        <f t="shared" si="18"/>
        <v>6213</v>
      </c>
      <c r="V41" s="96">
        <f t="shared" si="19"/>
        <v>13159</v>
      </c>
    </row>
    <row r="42" spans="1:22" x14ac:dyDescent="0.35">
      <c r="A42" s="16"/>
      <c r="B42" s="17" t="s">
        <v>26</v>
      </c>
      <c r="C42" s="18">
        <f t="shared" ref="C42:H42" si="26">SUM(C30:C41)</f>
        <v>57218</v>
      </c>
      <c r="D42" s="19">
        <f t="shared" si="26"/>
        <v>6800</v>
      </c>
      <c r="E42" s="18">
        <f t="shared" si="26"/>
        <v>23370</v>
      </c>
      <c r="F42" s="19">
        <f t="shared" si="26"/>
        <v>1445</v>
      </c>
      <c r="G42" s="49">
        <f t="shared" si="26"/>
        <v>32742</v>
      </c>
      <c r="H42" s="52">
        <f t="shared" si="26"/>
        <v>4795</v>
      </c>
      <c r="I42" s="52">
        <f t="shared" si="12"/>
        <v>119570</v>
      </c>
      <c r="J42" s="52">
        <f t="shared" ref="J42" si="27">SUM(C42:H42)</f>
        <v>126370</v>
      </c>
      <c r="K42" s="78">
        <f t="shared" ref="K42:P42" si="28">SUM(K30:K41)</f>
        <v>15428</v>
      </c>
      <c r="L42" s="27">
        <f t="shared" si="28"/>
        <v>4091</v>
      </c>
      <c r="M42" s="49">
        <f t="shared" si="28"/>
        <v>25398</v>
      </c>
      <c r="N42" s="27">
        <f t="shared" si="28"/>
        <v>44917</v>
      </c>
      <c r="O42" s="63">
        <f t="shared" si="28"/>
        <v>811</v>
      </c>
      <c r="P42" s="63">
        <f t="shared" si="28"/>
        <v>1314</v>
      </c>
      <c r="Q42" s="51">
        <f t="shared" ref="Q42" si="29">SUM(Q30:Q41)</f>
        <v>174</v>
      </c>
      <c r="R42" s="27">
        <f>SUM(R30:R41)</f>
        <v>2299</v>
      </c>
      <c r="S42" s="115">
        <f t="shared" si="25"/>
        <v>64829</v>
      </c>
      <c r="T42" s="95">
        <f t="shared" si="17"/>
        <v>45648</v>
      </c>
      <c r="U42" s="95">
        <f t="shared" si="18"/>
        <v>63109</v>
      </c>
      <c r="V42" s="97">
        <f t="shared" si="19"/>
        <v>173586</v>
      </c>
    </row>
    <row r="43" spans="1:22" x14ac:dyDescent="0.35">
      <c r="A43" s="142">
        <v>2019</v>
      </c>
      <c r="B43" s="1" t="s">
        <v>8</v>
      </c>
      <c r="C43" s="2">
        <v>4064</v>
      </c>
      <c r="D43" s="3">
        <v>508</v>
      </c>
      <c r="E43" s="4">
        <v>202</v>
      </c>
      <c r="F43" s="50">
        <v>49</v>
      </c>
      <c r="G43" s="4">
        <v>2079</v>
      </c>
      <c r="H43" s="89">
        <v>595</v>
      </c>
      <c r="I43" s="30">
        <f>SUM(G43,E43,C43,H43,F43)</f>
        <v>6989</v>
      </c>
      <c r="J43" s="31">
        <f>SUM(C43:H43)</f>
        <v>7497</v>
      </c>
      <c r="K43" s="67">
        <v>548</v>
      </c>
      <c r="L43" s="50">
        <v>41</v>
      </c>
      <c r="M43" s="59">
        <v>1092</v>
      </c>
      <c r="N43" s="75">
        <f>SUM(K43:M43)</f>
        <v>1681</v>
      </c>
      <c r="O43" s="62">
        <v>62</v>
      </c>
      <c r="P43" s="62">
        <v>152</v>
      </c>
      <c r="Q43" s="15">
        <v>2</v>
      </c>
      <c r="R43" s="73">
        <f>SUM(O43:Q43)</f>
        <v>216</v>
      </c>
      <c r="S43" s="94">
        <f>SUM(C43:D43,O43)</f>
        <v>4634</v>
      </c>
      <c r="T43" s="28">
        <f t="shared" si="17"/>
        <v>992</v>
      </c>
      <c r="U43" s="28">
        <f t="shared" si="18"/>
        <v>3768</v>
      </c>
      <c r="V43" s="96">
        <f t="shared" si="19"/>
        <v>9394</v>
      </c>
    </row>
    <row r="44" spans="1:22" x14ac:dyDescent="0.35">
      <c r="A44" s="143"/>
      <c r="B44" s="1" t="s">
        <v>9</v>
      </c>
      <c r="C44" s="2">
        <v>892</v>
      </c>
      <c r="D44" s="3">
        <v>430</v>
      </c>
      <c r="E44" s="4">
        <v>60</v>
      </c>
      <c r="F44" s="50">
        <v>0</v>
      </c>
      <c r="G44" s="4">
        <f>4483-2934</f>
        <v>1549</v>
      </c>
      <c r="H44" s="89">
        <v>429</v>
      </c>
      <c r="I44" s="30">
        <f t="shared" ref="I44:I55" si="30">SUM(G44,E44,C44,H44,F44)</f>
        <v>2930</v>
      </c>
      <c r="J44" s="31">
        <f t="shared" ref="J44:J50" si="31">SUM(C44:H44)</f>
        <v>3360</v>
      </c>
      <c r="K44" s="67">
        <f>855-K43</f>
        <v>307</v>
      </c>
      <c r="L44" s="50">
        <v>22</v>
      </c>
      <c r="M44" s="59">
        <v>1428</v>
      </c>
      <c r="N44" s="75">
        <f t="shared" ref="N44:N54" si="32">SUM(K44:M44)</f>
        <v>1757</v>
      </c>
      <c r="O44" s="62">
        <v>19</v>
      </c>
      <c r="P44" s="62">
        <v>6</v>
      </c>
      <c r="Q44" s="35">
        <v>1</v>
      </c>
      <c r="R44" s="73">
        <f t="shared" ref="R44:R54" si="33">SUM(O44:Q44)</f>
        <v>26</v>
      </c>
      <c r="S44" s="94">
        <f t="shared" ref="S44:S55" si="34">SUM(C44:D44,O44)</f>
        <v>1341</v>
      </c>
      <c r="T44" s="28">
        <f t="shared" si="17"/>
        <v>395</v>
      </c>
      <c r="U44" s="28">
        <f t="shared" si="18"/>
        <v>3407</v>
      </c>
      <c r="V44" s="96">
        <f t="shared" si="19"/>
        <v>5143</v>
      </c>
    </row>
    <row r="45" spans="1:22" x14ac:dyDescent="0.35">
      <c r="A45" s="143"/>
      <c r="B45" s="1" t="s">
        <v>10</v>
      </c>
      <c r="C45" s="2">
        <v>502</v>
      </c>
      <c r="D45" s="3">
        <v>448</v>
      </c>
      <c r="E45" s="5">
        <v>262</v>
      </c>
      <c r="F45" s="50">
        <v>188</v>
      </c>
      <c r="G45" s="4">
        <v>2021</v>
      </c>
      <c r="H45" s="89">
        <v>637</v>
      </c>
      <c r="I45" s="30">
        <f t="shared" si="30"/>
        <v>3610</v>
      </c>
      <c r="J45" s="31">
        <f t="shared" si="31"/>
        <v>4058</v>
      </c>
      <c r="K45" s="67">
        <v>218</v>
      </c>
      <c r="L45" s="50">
        <v>241</v>
      </c>
      <c r="M45" s="59">
        <v>1796</v>
      </c>
      <c r="N45" s="75">
        <f t="shared" si="32"/>
        <v>2255</v>
      </c>
      <c r="O45" s="62">
        <v>53</v>
      </c>
      <c r="P45" s="62">
        <v>56</v>
      </c>
      <c r="Q45" s="35">
        <v>11</v>
      </c>
      <c r="R45" s="73">
        <f t="shared" si="33"/>
        <v>120</v>
      </c>
      <c r="S45" s="94">
        <f t="shared" si="34"/>
        <v>1003</v>
      </c>
      <c r="T45" s="28">
        <f t="shared" si="17"/>
        <v>965</v>
      </c>
      <c r="U45" s="28">
        <f t="shared" si="18"/>
        <v>4465</v>
      </c>
      <c r="V45" s="96">
        <f t="shared" si="19"/>
        <v>6433</v>
      </c>
    </row>
    <row r="46" spans="1:22" x14ac:dyDescent="0.35">
      <c r="A46" s="143"/>
      <c r="B46" s="1" t="s">
        <v>11</v>
      </c>
      <c r="C46" s="4">
        <v>1024</v>
      </c>
      <c r="D46" s="3">
        <v>391</v>
      </c>
      <c r="E46" s="4">
        <v>255</v>
      </c>
      <c r="F46" s="50">
        <v>64</v>
      </c>
      <c r="G46" s="4">
        <v>2068</v>
      </c>
      <c r="H46" s="89">
        <v>760</v>
      </c>
      <c r="I46" s="32">
        <f t="shared" si="30"/>
        <v>4171</v>
      </c>
      <c r="J46" s="31">
        <f t="shared" si="31"/>
        <v>4562</v>
      </c>
      <c r="K46" s="67">
        <v>130</v>
      </c>
      <c r="L46" s="50">
        <v>49</v>
      </c>
      <c r="M46" s="59">
        <v>2773</v>
      </c>
      <c r="N46" s="75">
        <f t="shared" si="32"/>
        <v>2952</v>
      </c>
      <c r="O46" s="62">
        <v>7</v>
      </c>
      <c r="P46" s="62">
        <v>52</v>
      </c>
      <c r="Q46" s="35">
        <v>5</v>
      </c>
      <c r="R46" s="73">
        <f t="shared" si="33"/>
        <v>64</v>
      </c>
      <c r="S46" s="94">
        <f t="shared" si="34"/>
        <v>1422</v>
      </c>
      <c r="T46" s="28">
        <f t="shared" si="17"/>
        <v>550</v>
      </c>
      <c r="U46" s="28">
        <f t="shared" si="18"/>
        <v>5606</v>
      </c>
      <c r="V46" s="96">
        <f t="shared" si="19"/>
        <v>7578</v>
      </c>
    </row>
    <row r="47" spans="1:22" x14ac:dyDescent="0.35">
      <c r="A47" s="143"/>
      <c r="B47" s="1" t="s">
        <v>12</v>
      </c>
      <c r="C47" s="4">
        <v>1177</v>
      </c>
      <c r="D47" s="6">
        <v>632</v>
      </c>
      <c r="E47" s="4">
        <v>782</v>
      </c>
      <c r="F47" s="50">
        <v>376</v>
      </c>
      <c r="G47" s="4">
        <v>2898</v>
      </c>
      <c r="H47" s="89">
        <v>759</v>
      </c>
      <c r="I47" s="30">
        <f t="shared" si="30"/>
        <v>5992</v>
      </c>
      <c r="J47" s="31">
        <f t="shared" si="31"/>
        <v>6624</v>
      </c>
      <c r="K47" s="67">
        <f>2417-K46-K45-K44-K43</f>
        <v>1214</v>
      </c>
      <c r="L47" s="50">
        <v>73</v>
      </c>
      <c r="M47" s="59">
        <v>2604</v>
      </c>
      <c r="N47" s="75">
        <f t="shared" si="32"/>
        <v>3891</v>
      </c>
      <c r="O47" s="62">
        <v>25</v>
      </c>
      <c r="P47" s="62">
        <v>65</v>
      </c>
      <c r="Q47" s="35">
        <v>18</v>
      </c>
      <c r="R47" s="73">
        <f t="shared" si="33"/>
        <v>108</v>
      </c>
      <c r="S47" s="94">
        <f t="shared" si="34"/>
        <v>1834</v>
      </c>
      <c r="T47" s="28">
        <f t="shared" si="17"/>
        <v>2510</v>
      </c>
      <c r="U47" s="28">
        <f t="shared" si="18"/>
        <v>6279</v>
      </c>
      <c r="V47" s="96">
        <f t="shared" si="19"/>
        <v>10623</v>
      </c>
    </row>
    <row r="48" spans="1:22" x14ac:dyDescent="0.35">
      <c r="A48" s="143"/>
      <c r="B48" s="8" t="s">
        <v>13</v>
      </c>
      <c r="C48" s="9">
        <v>2357</v>
      </c>
      <c r="D48" s="6">
        <v>379</v>
      </c>
      <c r="E48" s="9">
        <v>1218</v>
      </c>
      <c r="F48" s="50">
        <v>599</v>
      </c>
      <c r="G48" s="9">
        <v>3792</v>
      </c>
      <c r="H48" s="7">
        <v>733</v>
      </c>
      <c r="I48" s="30">
        <f t="shared" si="30"/>
        <v>8699</v>
      </c>
      <c r="J48" s="31">
        <f t="shared" si="31"/>
        <v>9078</v>
      </c>
      <c r="K48" s="67">
        <f>3750-SUM(K43:K47)</f>
        <v>1333</v>
      </c>
      <c r="L48" s="130"/>
      <c r="M48" s="59">
        <v>3262</v>
      </c>
      <c r="N48" s="75">
        <f t="shared" si="32"/>
        <v>4595</v>
      </c>
      <c r="O48" s="62">
        <v>35</v>
      </c>
      <c r="P48" s="62">
        <v>27</v>
      </c>
      <c r="Q48" s="28">
        <v>19</v>
      </c>
      <c r="R48" s="73">
        <f t="shared" si="33"/>
        <v>81</v>
      </c>
      <c r="S48" s="94">
        <f t="shared" si="34"/>
        <v>2771</v>
      </c>
      <c r="T48" s="28">
        <f t="shared" si="17"/>
        <v>3177</v>
      </c>
      <c r="U48" s="28">
        <f t="shared" si="18"/>
        <v>7806</v>
      </c>
      <c r="V48" s="96">
        <f t="shared" si="19"/>
        <v>13754</v>
      </c>
    </row>
    <row r="49" spans="1:22" x14ac:dyDescent="0.35">
      <c r="A49" s="143"/>
      <c r="B49" s="10" t="s">
        <v>14</v>
      </c>
      <c r="C49" s="11">
        <v>2851</v>
      </c>
      <c r="D49" s="6">
        <v>486</v>
      </c>
      <c r="E49" s="12">
        <v>1088</v>
      </c>
      <c r="F49" s="54">
        <v>307</v>
      </c>
      <c r="G49" s="12">
        <v>5528</v>
      </c>
      <c r="H49" s="13">
        <v>600</v>
      </c>
      <c r="I49" s="33">
        <f t="shared" si="30"/>
        <v>10374</v>
      </c>
      <c r="J49" s="31">
        <f t="shared" si="31"/>
        <v>10860</v>
      </c>
      <c r="K49" s="67">
        <v>826</v>
      </c>
      <c r="L49" s="131"/>
      <c r="M49" s="66">
        <v>5409</v>
      </c>
      <c r="N49" s="75">
        <f t="shared" si="32"/>
        <v>6235</v>
      </c>
      <c r="O49" s="67">
        <v>4</v>
      </c>
      <c r="P49" s="67">
        <v>301</v>
      </c>
      <c r="Q49" s="29">
        <v>1</v>
      </c>
      <c r="R49" s="73">
        <f t="shared" si="33"/>
        <v>306</v>
      </c>
      <c r="S49" s="94">
        <f t="shared" si="34"/>
        <v>3341</v>
      </c>
      <c r="T49" s="28">
        <f t="shared" si="17"/>
        <v>2522</v>
      </c>
      <c r="U49" s="28">
        <f t="shared" si="18"/>
        <v>11538</v>
      </c>
      <c r="V49" s="96">
        <f t="shared" si="19"/>
        <v>17401</v>
      </c>
    </row>
    <row r="50" spans="1:22" x14ac:dyDescent="0.35">
      <c r="A50" s="143"/>
      <c r="B50" s="14" t="s">
        <v>15</v>
      </c>
      <c r="C50" s="11">
        <v>2094</v>
      </c>
      <c r="D50" s="6">
        <v>350</v>
      </c>
      <c r="E50" s="15">
        <v>1268</v>
      </c>
      <c r="F50" s="50">
        <v>662</v>
      </c>
      <c r="G50" s="15">
        <v>8278</v>
      </c>
      <c r="H50" s="7">
        <v>413</v>
      </c>
      <c r="I50" s="30">
        <f t="shared" si="30"/>
        <v>12715</v>
      </c>
      <c r="J50" s="31">
        <f t="shared" si="31"/>
        <v>13065</v>
      </c>
      <c r="K50" s="29">
        <v>1374</v>
      </c>
      <c r="L50" s="131"/>
      <c r="M50" s="59">
        <v>8430</v>
      </c>
      <c r="N50" s="75">
        <f t="shared" si="32"/>
        <v>9804</v>
      </c>
      <c r="O50" s="62">
        <v>6</v>
      </c>
      <c r="P50" s="62">
        <v>167</v>
      </c>
      <c r="Q50" s="35">
        <v>0</v>
      </c>
      <c r="R50" s="73">
        <f t="shared" si="33"/>
        <v>173</v>
      </c>
      <c r="S50" s="94">
        <f t="shared" si="34"/>
        <v>2450</v>
      </c>
      <c r="T50" s="28">
        <f t="shared" si="17"/>
        <v>3471</v>
      </c>
      <c r="U50" s="28">
        <f t="shared" si="18"/>
        <v>17121</v>
      </c>
      <c r="V50" s="96">
        <f t="shared" si="19"/>
        <v>23042</v>
      </c>
    </row>
    <row r="51" spans="1:22" x14ac:dyDescent="0.35">
      <c r="A51" s="143"/>
      <c r="B51" s="69" t="s">
        <v>22</v>
      </c>
      <c r="C51" s="88">
        <v>2651</v>
      </c>
      <c r="D51" s="87">
        <v>677</v>
      </c>
      <c r="E51" s="53">
        <v>2498</v>
      </c>
      <c r="F51" s="50">
        <f>516-8</f>
        <v>508</v>
      </c>
      <c r="G51" s="15">
        <v>10367</v>
      </c>
      <c r="H51" s="7">
        <v>631</v>
      </c>
      <c r="I51" s="30">
        <f t="shared" si="30"/>
        <v>16655</v>
      </c>
      <c r="J51" s="31">
        <f>SUM(C51:H51)</f>
        <v>17332</v>
      </c>
      <c r="K51" s="29">
        <v>1242</v>
      </c>
      <c r="L51" s="132"/>
      <c r="M51" s="59">
        <v>11673</v>
      </c>
      <c r="N51" s="75">
        <f t="shared" si="32"/>
        <v>12915</v>
      </c>
      <c r="O51" s="62">
        <v>109</v>
      </c>
      <c r="P51" s="62">
        <v>19</v>
      </c>
      <c r="Q51" s="35">
        <v>9</v>
      </c>
      <c r="R51" s="73">
        <f t="shared" si="33"/>
        <v>137</v>
      </c>
      <c r="S51" s="94">
        <f t="shared" si="34"/>
        <v>3437</v>
      </c>
      <c r="T51" s="28">
        <f t="shared" si="17"/>
        <v>4267</v>
      </c>
      <c r="U51" s="28">
        <f t="shared" si="18"/>
        <v>22680</v>
      </c>
      <c r="V51" s="96">
        <f t="shared" si="19"/>
        <v>30384</v>
      </c>
    </row>
    <row r="52" spans="1:22" x14ac:dyDescent="0.35">
      <c r="A52" s="143"/>
      <c r="B52" s="69" t="s">
        <v>23</v>
      </c>
      <c r="C52" s="88">
        <v>3180</v>
      </c>
      <c r="D52" s="87">
        <v>660</v>
      </c>
      <c r="E52" s="53">
        <v>2017</v>
      </c>
      <c r="F52" s="50">
        <v>362</v>
      </c>
      <c r="G52" s="15">
        <v>9213</v>
      </c>
      <c r="H52" s="7">
        <v>964</v>
      </c>
      <c r="I52" s="30">
        <f t="shared" ref="I52:I53" si="35">SUM(G52,E52,C52,H52,F52)</f>
        <v>15736</v>
      </c>
      <c r="J52" s="31">
        <f>SUM(C52:H52)</f>
        <v>16396</v>
      </c>
      <c r="K52" s="29">
        <v>1131</v>
      </c>
      <c r="L52" s="50">
        <v>116</v>
      </c>
      <c r="M52" s="59">
        <v>11910</v>
      </c>
      <c r="N52" s="75">
        <f t="shared" si="32"/>
        <v>13157</v>
      </c>
      <c r="O52" s="62">
        <v>3</v>
      </c>
      <c r="P52" s="62">
        <v>91</v>
      </c>
      <c r="Q52" s="35">
        <v>5</v>
      </c>
      <c r="R52" s="73">
        <f t="shared" si="33"/>
        <v>99</v>
      </c>
      <c r="S52" s="94">
        <f t="shared" si="34"/>
        <v>3843</v>
      </c>
      <c r="T52" s="28">
        <f t="shared" si="17"/>
        <v>3717</v>
      </c>
      <c r="U52" s="28">
        <f t="shared" si="18"/>
        <v>22092</v>
      </c>
      <c r="V52" s="96">
        <f t="shared" si="19"/>
        <v>29652</v>
      </c>
    </row>
    <row r="53" spans="1:22" x14ac:dyDescent="0.35">
      <c r="A53" s="143"/>
      <c r="B53" s="69" t="s">
        <v>24</v>
      </c>
      <c r="C53" s="88">
        <v>1256</v>
      </c>
      <c r="D53" s="87">
        <v>783</v>
      </c>
      <c r="E53" s="53">
        <v>1232</v>
      </c>
      <c r="F53" s="50">
        <v>193</v>
      </c>
      <c r="G53" s="15">
        <v>8435</v>
      </c>
      <c r="H53" s="7">
        <v>813</v>
      </c>
      <c r="I53" s="30">
        <f t="shared" si="35"/>
        <v>11929</v>
      </c>
      <c r="J53" s="31">
        <f>SUM(C53:H53)</f>
        <v>12712</v>
      </c>
      <c r="K53" s="29">
        <v>719</v>
      </c>
      <c r="L53" s="50">
        <v>429</v>
      </c>
      <c r="M53" s="59">
        <v>6401</v>
      </c>
      <c r="N53" s="75">
        <f t="shared" si="32"/>
        <v>7549</v>
      </c>
      <c r="O53" s="62">
        <v>100</v>
      </c>
      <c r="P53" s="62">
        <v>279</v>
      </c>
      <c r="Q53" s="35">
        <v>0</v>
      </c>
      <c r="R53" s="73">
        <f t="shared" si="33"/>
        <v>379</v>
      </c>
      <c r="S53" s="94">
        <f t="shared" si="34"/>
        <v>2139</v>
      </c>
      <c r="T53" s="28">
        <f t="shared" si="17"/>
        <v>2852</v>
      </c>
      <c r="U53" s="28">
        <f t="shared" si="18"/>
        <v>15649</v>
      </c>
      <c r="V53" s="96">
        <f t="shared" si="19"/>
        <v>20640</v>
      </c>
    </row>
    <row r="54" spans="1:22" x14ac:dyDescent="0.35">
      <c r="A54" s="144"/>
      <c r="B54" s="69" t="s">
        <v>25</v>
      </c>
      <c r="C54" s="88">
        <v>1416</v>
      </c>
      <c r="D54" s="87">
        <v>601</v>
      </c>
      <c r="E54" s="53">
        <v>589</v>
      </c>
      <c r="F54" s="57">
        <v>97</v>
      </c>
      <c r="G54" s="15">
        <v>6217</v>
      </c>
      <c r="H54" s="7">
        <v>487</v>
      </c>
      <c r="I54" s="30">
        <f t="shared" si="30"/>
        <v>8806</v>
      </c>
      <c r="J54" s="31">
        <f>SUM(C54:H54)</f>
        <v>9407</v>
      </c>
      <c r="K54" s="29">
        <v>183</v>
      </c>
      <c r="L54" s="50">
        <v>57</v>
      </c>
      <c r="M54" s="59">
        <v>3765</v>
      </c>
      <c r="N54" s="75">
        <f t="shared" si="32"/>
        <v>4005</v>
      </c>
      <c r="O54" s="62">
        <v>129</v>
      </c>
      <c r="P54" s="62">
        <v>47</v>
      </c>
      <c r="Q54" s="35">
        <v>0</v>
      </c>
      <c r="R54" s="73">
        <f t="shared" si="33"/>
        <v>176</v>
      </c>
      <c r="S54" s="94">
        <f t="shared" si="34"/>
        <v>2146</v>
      </c>
      <c r="T54" s="28">
        <f t="shared" si="17"/>
        <v>973</v>
      </c>
      <c r="U54" s="28">
        <f t="shared" si="18"/>
        <v>10469</v>
      </c>
      <c r="V54" s="96">
        <f t="shared" si="19"/>
        <v>13588</v>
      </c>
    </row>
    <row r="55" spans="1:22" x14ac:dyDescent="0.35">
      <c r="A55" s="16"/>
      <c r="B55" s="17" t="s">
        <v>16</v>
      </c>
      <c r="C55" s="18">
        <f t="shared" ref="C55:H55" si="36">SUM(C43:C54)</f>
        <v>23464</v>
      </c>
      <c r="D55" s="19">
        <f t="shared" si="36"/>
        <v>6345</v>
      </c>
      <c r="E55" s="18">
        <f t="shared" si="36"/>
        <v>11471</v>
      </c>
      <c r="F55" s="20">
        <f t="shared" si="36"/>
        <v>3405</v>
      </c>
      <c r="G55" s="20">
        <f t="shared" si="36"/>
        <v>62445</v>
      </c>
      <c r="H55" s="20">
        <f t="shared" si="36"/>
        <v>7821</v>
      </c>
      <c r="I55" s="22">
        <f t="shared" si="30"/>
        <v>108606</v>
      </c>
      <c r="J55" s="27">
        <f>SUM(J43:J54)</f>
        <v>114951</v>
      </c>
      <c r="K55" s="78">
        <f t="shared" ref="K55:Q55" si="37">SUM(K43:K54)</f>
        <v>9225</v>
      </c>
      <c r="L55" s="27">
        <f t="shared" si="37"/>
        <v>1028</v>
      </c>
      <c r="M55" s="18">
        <f>SUM(M43:M54)</f>
        <v>60543</v>
      </c>
      <c r="N55" s="76">
        <f t="shared" si="37"/>
        <v>70796</v>
      </c>
      <c r="O55" s="21">
        <f>SUM(O43:O54)</f>
        <v>552</v>
      </c>
      <c r="P55" s="21">
        <f>SUM(P43:P54)</f>
        <v>1262</v>
      </c>
      <c r="Q55" s="21">
        <f t="shared" si="37"/>
        <v>71</v>
      </c>
      <c r="R55" s="27">
        <f>SUM(R43:R54)</f>
        <v>1885</v>
      </c>
      <c r="S55" s="115">
        <f t="shared" si="34"/>
        <v>30361</v>
      </c>
      <c r="T55" s="95">
        <f t="shared" si="17"/>
        <v>26391</v>
      </c>
      <c r="U55" s="95">
        <f t="shared" si="18"/>
        <v>130880</v>
      </c>
      <c r="V55" s="97">
        <f t="shared" si="19"/>
        <v>187632</v>
      </c>
    </row>
    <row r="56" spans="1:22" ht="192" customHeight="1" x14ac:dyDescent="0.35">
      <c r="A56" s="24"/>
      <c r="B56" s="25" t="s">
        <v>17</v>
      </c>
      <c r="C56" s="26" t="s">
        <v>45</v>
      </c>
      <c r="D56" s="99" t="s">
        <v>18</v>
      </c>
      <c r="E56" s="98" t="s">
        <v>19</v>
      </c>
      <c r="F56" s="99" t="s">
        <v>53</v>
      </c>
      <c r="G56" s="98" t="s">
        <v>20</v>
      </c>
      <c r="H56" s="100" t="s">
        <v>54</v>
      </c>
      <c r="I56" s="68"/>
      <c r="J56" s="102"/>
      <c r="K56" s="101" t="s">
        <v>36</v>
      </c>
      <c r="L56" s="105" t="s">
        <v>38</v>
      </c>
      <c r="M56" s="104" t="s">
        <v>35</v>
      </c>
      <c r="N56" s="103"/>
      <c r="O56" s="36" t="s">
        <v>37</v>
      </c>
      <c r="P56" s="36" t="s">
        <v>37</v>
      </c>
      <c r="Q56" s="36" t="s">
        <v>37</v>
      </c>
    </row>
    <row r="57" spans="1:22" x14ac:dyDescent="0.35">
      <c r="J57" s="80"/>
      <c r="K57" s="82"/>
      <c r="L57" s="81"/>
      <c r="M57" s="81"/>
      <c r="N57" s="83"/>
    </row>
  </sheetData>
  <mergeCells count="28">
    <mergeCell ref="C1:J1"/>
    <mergeCell ref="A1:A3"/>
    <mergeCell ref="B1:B3"/>
    <mergeCell ref="A30:A41"/>
    <mergeCell ref="R2:R3"/>
    <mergeCell ref="S2:S3"/>
    <mergeCell ref="T2:T3"/>
    <mergeCell ref="P2:P3"/>
    <mergeCell ref="O2:O3"/>
    <mergeCell ref="L20:L22"/>
    <mergeCell ref="L23:L24"/>
    <mergeCell ref="A17:A28"/>
    <mergeCell ref="U2:U3"/>
    <mergeCell ref="O1:R1"/>
    <mergeCell ref="V2:V3"/>
    <mergeCell ref="A4:A15"/>
    <mergeCell ref="L48:L51"/>
    <mergeCell ref="S1:V1"/>
    <mergeCell ref="C2:D2"/>
    <mergeCell ref="E2:F2"/>
    <mergeCell ref="G2:H2"/>
    <mergeCell ref="I2:I3"/>
    <mergeCell ref="K1:N1"/>
    <mergeCell ref="K2:L2"/>
    <mergeCell ref="N2:N3"/>
    <mergeCell ref="J2:J3"/>
    <mergeCell ref="Q2:Q3"/>
    <mergeCell ref="A43:A54"/>
  </mergeCells>
  <pageMargins left="0.7" right="0.7" top="0.75" bottom="0.75" header="0.3" footer="0.3"/>
  <pageSetup orientation="portrait" r:id="rId1"/>
  <ignoredErrors>
    <ignoredError sqref="S10" formulaRang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0247532B5824F931AE99BEC4DCCAF" ma:contentTypeVersion="12" ma:contentTypeDescription="Create a new document." ma:contentTypeScope="" ma:versionID="fc6c50abd7445db9c67194258a3ae4a3">
  <xsd:schema xmlns:xsd="http://www.w3.org/2001/XMLSchema" xmlns:xs="http://www.w3.org/2001/XMLSchema" xmlns:p="http://schemas.microsoft.com/office/2006/metadata/properties" xmlns:ns2="643743e9-0e0a-47d5-aed0-7025617f966f" xmlns:ns3="9b3958c7-5c45-4b50-b03d-84bc2f76e7d5" targetNamespace="http://schemas.microsoft.com/office/2006/metadata/properties" ma:root="true" ma:fieldsID="447177c8119b5c33369e0475e279c0fc" ns2:_="" ns3:_="">
    <xsd:import namespace="643743e9-0e0a-47d5-aed0-7025617f966f"/>
    <xsd:import namespace="9b3958c7-5c45-4b50-b03d-84bc2f76e7d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3743e9-0e0a-47d5-aed0-7025617f96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3958c7-5c45-4b50-b03d-84bc2f76e7d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DA3823-877D-4D6A-9F9E-5AAF3A2B1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3743e9-0e0a-47d5-aed0-7025617f966f"/>
    <ds:schemaRef ds:uri="9b3958c7-5c45-4b50-b03d-84bc2f76e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510E0A-4566-41FF-A2CC-828F5A1839C3}">
  <ds:schemaRefs>
    <ds:schemaRef ds:uri="9b3958c7-5c45-4b50-b03d-84bc2f76e7d5"/>
    <ds:schemaRef ds:uri="http://purl.org/dc/terms/"/>
    <ds:schemaRef ds:uri="http://schemas.microsoft.com/office/2006/metadata/properties"/>
    <ds:schemaRef ds:uri="643743e9-0e0a-47d5-aed0-7025617f966f"/>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9F13A8EF-ED1E-4F36-A509-B583FA60EF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how to use</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dc:creator>
  <cp:lastModifiedBy>Nadia Mouldi</cp:lastModifiedBy>
  <dcterms:created xsi:type="dcterms:W3CDTF">2019-08-13T12:14:21Z</dcterms:created>
  <dcterms:modified xsi:type="dcterms:W3CDTF">2020-10-05T17:53:14Z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0x0101006B30247532B5824F931AE99BEC4DCCAF</vt:lpwstr>
  </property>
</Properties>
</file>