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/>
  <mc:AlternateContent xmlns:mc="http://schemas.openxmlformats.org/markup-compatibility/2006">
    <mc:Choice Requires="x15">
      <x15ac:absPath xmlns:x15ac="http://schemas.microsoft.com/office/spreadsheetml/2010/11/ac" url="https://ece1-my.sharepoint.com/personal/mczechowski_ec-e_pl/Documents/PLAN IT/"/>
    </mc:Choice>
  </mc:AlternateContent>
  <xr:revisionPtr revIDLastSave="0" documentId="8_{0AB5F10A-9689-4027-9075-5FBFB21AF51F}" xr6:coauthVersionLast="46" xr6:coauthVersionMax="46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Kalendarz 2019" sheetId="3" state="hidden" r:id="rId1"/>
    <sheet name="Q4 2019" sheetId="1" state="hidden" r:id="rId2"/>
    <sheet name="Q1 2020" sheetId="5" state="hidden" r:id="rId3"/>
    <sheet name="Q2 2020" sheetId="6" state="hidden" r:id="rId4"/>
    <sheet name="Arkusz1" sheetId="12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2" l="1"/>
  <c r="I64" i="12"/>
  <c r="J64" i="12"/>
  <c r="H64" i="12"/>
  <c r="L62" i="12"/>
  <c r="L58" i="12"/>
  <c r="L56" i="12"/>
  <c r="L54" i="12"/>
  <c r="L52" i="12"/>
  <c r="L49" i="12"/>
  <c r="L45" i="12"/>
  <c r="L42" i="12"/>
  <c r="L38" i="12"/>
  <c r="L31" i="12"/>
  <c r="K61" i="12"/>
  <c r="K60" i="12"/>
  <c r="K59" i="12"/>
  <c r="K57" i="12"/>
  <c r="K55" i="12"/>
  <c r="K53" i="12"/>
  <c r="K51" i="12"/>
  <c r="K50" i="12"/>
  <c r="K48" i="12"/>
  <c r="K47" i="12"/>
  <c r="K46" i="12"/>
  <c r="K44" i="12"/>
  <c r="K43" i="12"/>
  <c r="K41" i="12"/>
  <c r="K40" i="12"/>
  <c r="K39" i="12"/>
  <c r="K37" i="12"/>
  <c r="K36" i="12"/>
  <c r="K35" i="12"/>
  <c r="K34" i="12"/>
  <c r="K33" i="12"/>
  <c r="K32" i="12"/>
  <c r="K30" i="12"/>
  <c r="K29" i="12"/>
  <c r="K28" i="12"/>
  <c r="K27" i="12"/>
  <c r="K26" i="12"/>
  <c r="K24" i="12"/>
  <c r="K23" i="12"/>
  <c r="K22" i="12"/>
  <c r="K21" i="12"/>
  <c r="K20" i="12"/>
  <c r="K19" i="12"/>
  <c r="L25" i="12" s="1"/>
  <c r="E13" i="12"/>
  <c r="L63" i="12" l="1"/>
  <c r="K121" i="6"/>
  <c r="K118" i="6"/>
  <c r="K119" i="6"/>
  <c r="K120" i="6"/>
  <c r="K134" i="6"/>
  <c r="O134" i="6"/>
  <c r="K128" i="6"/>
  <c r="O128" i="6"/>
  <c r="K135" i="6"/>
  <c r="O135" i="6"/>
  <c r="K117" i="6"/>
  <c r="K132" i="6"/>
  <c r="O132" i="6"/>
  <c r="K133" i="6"/>
  <c r="O133" i="6"/>
  <c r="K82" i="6"/>
  <c r="J91" i="6"/>
  <c r="I91" i="6"/>
  <c r="G91" i="6"/>
  <c r="K76" i="6"/>
  <c r="K75" i="6"/>
  <c r="K73" i="6"/>
  <c r="K74" i="6"/>
  <c r="K77" i="6"/>
  <c r="O108" i="6"/>
  <c r="D4" i="6"/>
  <c r="O59" i="6"/>
  <c r="D3" i="6"/>
  <c r="O20" i="6"/>
  <c r="D2" i="6"/>
  <c r="J137" i="6"/>
  <c r="I137" i="6"/>
  <c r="H137" i="6"/>
  <c r="G137" i="6"/>
  <c r="K131" i="6"/>
  <c r="O131" i="6"/>
  <c r="F4" i="6"/>
  <c r="K130" i="6"/>
  <c r="K127" i="6"/>
  <c r="O127" i="6"/>
  <c r="K126" i="6"/>
  <c r="O126" i="6"/>
  <c r="K125" i="6"/>
  <c r="O125" i="6"/>
  <c r="K124" i="6"/>
  <c r="K137" i="6"/>
  <c r="K123" i="6"/>
  <c r="O123" i="6"/>
  <c r="E4" i="6"/>
  <c r="K116" i="6"/>
  <c r="K115" i="6"/>
  <c r="K114" i="6"/>
  <c r="K112" i="6"/>
  <c r="K108" i="6"/>
  <c r="D105" i="6"/>
  <c r="D101" i="6"/>
  <c r="D100" i="6"/>
  <c r="F112" i="6"/>
  <c r="D99" i="6"/>
  <c r="D98" i="6"/>
  <c r="D102" i="6"/>
  <c r="O130" i="6"/>
  <c r="F108" i="6"/>
  <c r="K72" i="6"/>
  <c r="K71" i="6"/>
  <c r="K70" i="6"/>
  <c r="K69" i="6"/>
  <c r="K89" i="6"/>
  <c r="O89" i="6"/>
  <c r="K88" i="6"/>
  <c r="K87" i="6"/>
  <c r="O87" i="6"/>
  <c r="K59" i="6"/>
  <c r="K63" i="6"/>
  <c r="K20" i="6"/>
  <c r="K24" i="6"/>
  <c r="H91" i="6"/>
  <c r="K86" i="6"/>
  <c r="O86" i="6"/>
  <c r="K85" i="6"/>
  <c r="O85" i="6"/>
  <c r="K84" i="6"/>
  <c r="K81" i="6"/>
  <c r="K91" i="6"/>
  <c r="O81" i="6"/>
  <c r="E3" i="6"/>
  <c r="K80" i="6"/>
  <c r="K79" i="6"/>
  <c r="O79" i="6"/>
  <c r="K68" i="6"/>
  <c r="K65" i="6"/>
  <c r="K67" i="6"/>
  <c r="K66" i="6"/>
  <c r="D56" i="6"/>
  <c r="D52" i="6"/>
  <c r="D51" i="6"/>
  <c r="F63" i="6"/>
  <c r="D50" i="6"/>
  <c r="D49" i="6"/>
  <c r="D53" i="6"/>
  <c r="O80" i="6"/>
  <c r="F59" i="6"/>
  <c r="K36" i="6"/>
  <c r="O36" i="6"/>
  <c r="K39" i="6"/>
  <c r="O39" i="6"/>
  <c r="K40" i="6"/>
  <c r="O40" i="6"/>
  <c r="F2" i="6"/>
  <c r="K38" i="6"/>
  <c r="O38" i="6"/>
  <c r="K29" i="6"/>
  <c r="K28" i="6"/>
  <c r="K32" i="6"/>
  <c r="K42" i="6"/>
  <c r="K33" i="6"/>
  <c r="O33" i="6"/>
  <c r="K34" i="6"/>
  <c r="K35" i="6"/>
  <c r="O35" i="6"/>
  <c r="K31" i="6"/>
  <c r="O31" i="6"/>
  <c r="J42" i="6"/>
  <c r="I42" i="6"/>
  <c r="H42" i="6"/>
  <c r="G42" i="6"/>
  <c r="K27" i="6"/>
  <c r="K26" i="6"/>
  <c r="D12" i="6"/>
  <c r="D11" i="6"/>
  <c r="F24" i="6"/>
  <c r="D10" i="6"/>
  <c r="D9" i="6"/>
  <c r="D13" i="6"/>
  <c r="J125" i="5"/>
  <c r="J38" i="5"/>
  <c r="F20" i="5"/>
  <c r="J39" i="5"/>
  <c r="J132" i="5"/>
  <c r="J129" i="5"/>
  <c r="J126" i="5"/>
  <c r="D99" i="5"/>
  <c r="E116" i="5"/>
  <c r="D17" i="6"/>
  <c r="H92" i="6"/>
  <c r="H93" i="6"/>
  <c r="J92" i="6"/>
  <c r="J93" i="6"/>
  <c r="I92" i="6"/>
  <c r="I93" i="6"/>
  <c r="G92" i="6"/>
  <c r="H138" i="6"/>
  <c r="H139" i="6"/>
  <c r="J138" i="6"/>
  <c r="J139" i="6"/>
  <c r="I138" i="6"/>
  <c r="G138" i="6"/>
  <c r="G139" i="6"/>
  <c r="D97" i="5"/>
  <c r="F118" i="5"/>
  <c r="F108" i="5"/>
  <c r="J107" i="5"/>
  <c r="D105" i="5"/>
  <c r="F135" i="5"/>
  <c r="E108" i="5"/>
  <c r="G43" i="6"/>
  <c r="G44" i="6"/>
  <c r="H43" i="6"/>
  <c r="H44" i="6"/>
  <c r="J43" i="6"/>
  <c r="I43" i="6"/>
  <c r="I44" i="6"/>
  <c r="D101" i="5"/>
  <c r="E118" i="5"/>
  <c r="F66" i="5"/>
  <c r="D106" i="5"/>
  <c r="E135" i="5"/>
  <c r="F76" i="5"/>
  <c r="F92" i="5"/>
  <c r="E97" i="5"/>
  <c r="D12" i="5"/>
  <c r="J65" i="5"/>
  <c r="D63" i="5"/>
  <c r="D58" i="5"/>
  <c r="D57" i="5"/>
  <c r="E74" i="5"/>
  <c r="D55" i="5"/>
  <c r="E66" i="5"/>
  <c r="D59" i="5"/>
  <c r="D10" i="5"/>
  <c r="F40" i="5"/>
  <c r="E76" i="5"/>
  <c r="E92" i="5"/>
  <c r="D64" i="5"/>
  <c r="D17" i="5"/>
  <c r="E55" i="5"/>
  <c r="J19" i="5"/>
  <c r="F30" i="5"/>
  <c r="F50" i="5"/>
  <c r="D11" i="5"/>
  <c r="E28" i="5"/>
  <c r="D9" i="5"/>
  <c r="J97" i="1"/>
  <c r="J79" i="1"/>
  <c r="E20" i="5"/>
  <c r="D13" i="5"/>
  <c r="E30" i="5"/>
  <c r="E50" i="5"/>
  <c r="D18" i="5"/>
  <c r="S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E9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N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I3" i="3"/>
  <c r="A4" i="3"/>
  <c r="S4" i="3"/>
  <c r="D3" i="3"/>
  <c r="A5" i="3"/>
  <c r="S5" i="3"/>
  <c r="N4" i="3"/>
  <c r="I4" i="3"/>
  <c r="A6" i="3"/>
  <c r="S6" i="3"/>
  <c r="D4" i="3"/>
  <c r="D94" i="1"/>
  <c r="F105" i="1"/>
  <c r="D61" i="1"/>
  <c r="D93" i="1"/>
  <c r="F98" i="1"/>
  <c r="F70" i="1"/>
  <c r="F65" i="1"/>
  <c r="D5" i="3"/>
  <c r="N6" i="3"/>
  <c r="I6" i="3"/>
  <c r="N5" i="3"/>
  <c r="I5" i="3"/>
  <c r="A7" i="3"/>
  <c r="S7" i="3"/>
  <c r="D6" i="3"/>
  <c r="F116" i="1"/>
  <c r="F87" i="1"/>
  <c r="N7" i="3"/>
  <c r="I7" i="3"/>
  <c r="D7" i="3"/>
  <c r="A8" i="3"/>
  <c r="S8" i="3"/>
  <c r="H12" i="1"/>
  <c r="N8" i="3"/>
  <c r="I8" i="3"/>
  <c r="A9" i="3"/>
  <c r="S9" i="3"/>
  <c r="D8" i="3"/>
  <c r="F14" i="1"/>
  <c r="D59" i="1"/>
  <c r="N9" i="3"/>
  <c r="I9" i="3"/>
  <c r="D9" i="3"/>
  <c r="A10" i="3"/>
  <c r="S10" i="3"/>
  <c r="F18" i="1"/>
  <c r="F53" i="1"/>
  <c r="D58" i="1"/>
  <c r="N10" i="3"/>
  <c r="I10" i="3"/>
  <c r="A11" i="3"/>
  <c r="S11" i="3"/>
  <c r="D10" i="3"/>
  <c r="D11" i="1"/>
  <c r="D10" i="1"/>
  <c r="D9" i="1"/>
  <c r="N11" i="3"/>
  <c r="I11" i="3"/>
  <c r="D11" i="3"/>
  <c r="A12" i="3"/>
  <c r="S12" i="3"/>
  <c r="D12" i="1"/>
  <c r="N12" i="3"/>
  <c r="I12" i="3"/>
  <c r="A13" i="3"/>
  <c r="S13" i="3"/>
  <c r="D12" i="3"/>
  <c r="E14" i="1"/>
  <c r="E18" i="1"/>
  <c r="D92" i="1"/>
  <c r="E98" i="1"/>
  <c r="N13" i="3"/>
  <c r="I13" i="3"/>
  <c r="D13" i="3"/>
  <c r="A14" i="3"/>
  <c r="S14" i="3"/>
  <c r="D96" i="1"/>
  <c r="E105" i="1"/>
  <c r="D60" i="1"/>
  <c r="E65" i="1"/>
  <c r="N14" i="3"/>
  <c r="I14" i="3"/>
  <c r="A15" i="3"/>
  <c r="S15" i="3"/>
  <c r="D14" i="3"/>
  <c r="E116" i="1"/>
  <c r="E92" i="1"/>
  <c r="D62" i="1"/>
  <c r="E70" i="1"/>
  <c r="E87" i="1"/>
  <c r="E53" i="1"/>
  <c r="E9" i="1"/>
  <c r="N15" i="3"/>
  <c r="I15" i="3"/>
  <c r="D15" i="3"/>
  <c r="A16" i="3"/>
  <c r="S16" i="3"/>
  <c r="E58" i="1"/>
  <c r="N16" i="3"/>
  <c r="I16" i="3"/>
  <c r="A17" i="3"/>
  <c r="S17" i="3"/>
  <c r="N17" i="3"/>
  <c r="I17" i="3"/>
  <c r="D17" i="3"/>
  <c r="A18" i="3"/>
  <c r="S18" i="3"/>
  <c r="N18" i="3"/>
  <c r="I18" i="3"/>
  <c r="A19" i="3"/>
  <c r="S19" i="3"/>
  <c r="D18" i="3"/>
  <c r="N19" i="3"/>
  <c r="I19" i="3"/>
  <c r="D19" i="3"/>
  <c r="A20" i="3"/>
  <c r="S20" i="3"/>
  <c r="A21" i="3"/>
  <c r="S21" i="3"/>
  <c r="N20" i="3"/>
  <c r="I20" i="3"/>
  <c r="D20" i="3"/>
  <c r="D21" i="3"/>
  <c r="A22" i="3"/>
  <c r="S22" i="3"/>
  <c r="N22" i="3"/>
  <c r="I22" i="3"/>
  <c r="N21" i="3"/>
  <c r="I21" i="3"/>
  <c r="A23" i="3"/>
  <c r="S23" i="3"/>
  <c r="D22" i="3"/>
  <c r="N23" i="3"/>
  <c r="I23" i="3"/>
  <c r="D23" i="3"/>
  <c r="A24" i="3"/>
  <c r="S24" i="3"/>
  <c r="N24" i="3"/>
  <c r="I24" i="3"/>
  <c r="A25" i="3"/>
  <c r="S25" i="3"/>
  <c r="D24" i="3"/>
  <c r="N25" i="3"/>
  <c r="I25" i="3"/>
  <c r="D25" i="3"/>
  <c r="A26" i="3"/>
  <c r="S26" i="3"/>
  <c r="N26" i="3"/>
  <c r="I26" i="3"/>
  <c r="A27" i="3"/>
  <c r="S27" i="3"/>
  <c r="D26" i="3"/>
  <c r="N27" i="3"/>
  <c r="I27" i="3"/>
  <c r="D27" i="3"/>
  <c r="A28" i="3"/>
  <c r="S28" i="3"/>
  <c r="N28" i="3"/>
  <c r="I28" i="3"/>
  <c r="A29" i="3"/>
  <c r="S29" i="3"/>
  <c r="D28" i="3"/>
  <c r="N29" i="3"/>
  <c r="I29" i="3"/>
  <c r="D29" i="3"/>
  <c r="A30" i="3"/>
  <c r="S30" i="3"/>
  <c r="N30" i="3"/>
  <c r="I30" i="3"/>
  <c r="A31" i="3"/>
  <c r="S31" i="3"/>
  <c r="D30" i="3"/>
  <c r="N31" i="3"/>
  <c r="I31" i="3"/>
  <c r="D31" i="3"/>
  <c r="A32" i="3"/>
  <c r="S32" i="3"/>
  <c r="N32" i="3"/>
  <c r="I32" i="3"/>
  <c r="A33" i="3"/>
  <c r="S33" i="3"/>
  <c r="D32" i="3"/>
  <c r="S35" i="3"/>
  <c r="S34" i="3"/>
  <c r="D33" i="3"/>
  <c r="D34" i="3"/>
  <c r="N33" i="3"/>
  <c r="I33" i="3"/>
  <c r="I34" i="3"/>
  <c r="I35" i="3"/>
  <c r="N35" i="3"/>
  <c r="N34" i="3"/>
  <c r="D35" i="3"/>
  <c r="S38" i="3"/>
  <c r="S36" i="3"/>
  <c r="N38" i="3"/>
  <c r="N36" i="3"/>
  <c r="I38" i="3"/>
  <c r="I36" i="3"/>
  <c r="D38" i="3"/>
  <c r="D36" i="3"/>
  <c r="I139" i="6"/>
  <c r="F91" i="6"/>
  <c r="F3" i="6"/>
  <c r="F137" i="6"/>
  <c r="F26" i="6"/>
  <c r="D18" i="6"/>
  <c r="E2" i="6"/>
  <c r="D57" i="6"/>
  <c r="F65" i="6"/>
  <c r="D106" i="6"/>
  <c r="F98" i="6"/>
  <c r="F114" i="6"/>
  <c r="J44" i="6"/>
  <c r="G93" i="6"/>
  <c r="F20" i="6"/>
  <c r="F42" i="6"/>
  <c r="F9" i="6"/>
  <c r="F49" i="6"/>
</calcChain>
</file>

<file path=xl/sharedStrings.xml><?xml version="1.0" encoding="utf-8"?>
<sst xmlns="http://schemas.openxmlformats.org/spreadsheetml/2006/main" count="1419" uniqueCount="487">
  <si>
    <t>Grudzień 2019 - Mariusz Czechowski</t>
  </si>
  <si>
    <t>Grudzień 2019 - Maciej Maksoń</t>
  </si>
  <si>
    <t>Grudzień 2019 - Wojciech Jędrysik</t>
  </si>
  <si>
    <t>Grudzień 2019 - Kacper Kolbusz</t>
  </si>
  <si>
    <t>Data</t>
  </si>
  <si>
    <t>Od</t>
  </si>
  <si>
    <t>Do</t>
  </si>
  <si>
    <t>Czas Pracy</t>
  </si>
  <si>
    <t>suma godzin</t>
  </si>
  <si>
    <t>ilość dni roboczych</t>
  </si>
  <si>
    <t>średnia ilość godzin dziennie</t>
  </si>
  <si>
    <t>stawka godzinowa netto</t>
  </si>
  <si>
    <t>wynagrodzenie</t>
  </si>
  <si>
    <t>HD - waga 0,4</t>
  </si>
  <si>
    <t>UR - waga 0,2</t>
  </si>
  <si>
    <t>D - waga 0,4</t>
  </si>
  <si>
    <t>KPI Q4 2019</t>
  </si>
  <si>
    <t>PAŹDZIERNIK</t>
  </si>
  <si>
    <t>LISTOPAD</t>
  </si>
  <si>
    <t>GRUDZIEŃ</t>
  </si>
  <si>
    <t>Plan prac IT Q4 2019</t>
  </si>
  <si>
    <t>Miesiąc</t>
  </si>
  <si>
    <t>Ilosć godzin pracy w danym miesiącu</t>
  </si>
  <si>
    <t>Pracownik IT</t>
  </si>
  <si>
    <t>Dostępność minus urlop w godzinach</t>
  </si>
  <si>
    <t>Pozostało h do rozpisania</t>
  </si>
  <si>
    <t>URLOPY/NIEOBECNOŚĆ (H)</t>
  </si>
  <si>
    <t>Październik</t>
  </si>
  <si>
    <t>Mariusz Czechowski</t>
  </si>
  <si>
    <t>KPI</t>
  </si>
  <si>
    <t>Wojciech Jędrysik</t>
  </si>
  <si>
    <t>Maciej Maksoń</t>
  </si>
  <si>
    <t>SUMA GODZIN</t>
  </si>
  <si>
    <t>ŚREDNIA W % Z ZADAŃ</t>
  </si>
  <si>
    <t>L.P.</t>
  </si>
  <si>
    <t>TEMAT</t>
  </si>
  <si>
    <t>OPIS</t>
  </si>
  <si>
    <t>UWAGI</t>
  </si>
  <si>
    <t>Przewidywany czas w h</t>
  </si>
  <si>
    <t>Poświęcony czas</t>
  </si>
  <si>
    <t>Data rozpoczęcia</t>
  </si>
  <si>
    <t>Data zakończenia</t>
  </si>
  <si>
    <t>STAN WYKONANIA W %</t>
  </si>
  <si>
    <t>HELPDESK 1/2 czasu pracowników</t>
  </si>
  <si>
    <t>Na helpdesk przewiduję połowę czasu pracowników</t>
  </si>
  <si>
    <t>1.1</t>
  </si>
  <si>
    <t>1.2</t>
  </si>
  <si>
    <t>1.3</t>
  </si>
  <si>
    <t>20 % z pozostałego czasu jako bufor</t>
  </si>
  <si>
    <t>Na tak zwane "wrzutki"</t>
  </si>
  <si>
    <t>Dopracowanie planu prac</t>
  </si>
  <si>
    <t>MC</t>
  </si>
  <si>
    <t>Infrastruktura: odpowiedź na pismo.</t>
  </si>
  <si>
    <t>Dla Oli Brzeżańskiej</t>
  </si>
  <si>
    <t>Omawianie wszystkich pomysłów IT w KAIZEN</t>
  </si>
  <si>
    <t>Przegląd klimatyzacji w serwerowni</t>
  </si>
  <si>
    <t>Specyfikacja ogłoszenia pod Specjalistę IT</t>
  </si>
  <si>
    <t>Spotkanie IT ze Sławkiem</t>
  </si>
  <si>
    <t>Specyfikacja sprzętu zakupy kwartalne IT</t>
  </si>
  <si>
    <t>Rozmowa z Martą Klejmont odnośnie nowego Specjalisty IT</t>
  </si>
  <si>
    <t>Umawianie spotkań i omawianie kwestii IT</t>
  </si>
  <si>
    <t>Prace w IT, Prezentacja Office 365, Kaizen pomysły</t>
  </si>
  <si>
    <t>Awaria caestorage i dostępów</t>
  </si>
  <si>
    <t>Omawianie jednego z pomysłów KAIZEN</t>
  </si>
  <si>
    <t>Z Kamilą</t>
  </si>
  <si>
    <t>Spotkanie w sprawach IT + ze Sławkiem</t>
  </si>
  <si>
    <t>Awaria sieci kadrowej i dostępu do serwera</t>
  </si>
  <si>
    <t>Przeglądanie CV na nowego Serwisantsa IT</t>
  </si>
  <si>
    <t>Aktualizacja Symfonii</t>
  </si>
  <si>
    <t>Księgowość</t>
  </si>
  <si>
    <t>prace IT w Podłężu</t>
  </si>
  <si>
    <t>MM</t>
  </si>
  <si>
    <t>Łącze TALGO</t>
  </si>
  <si>
    <t>podłączenie w serwerowni z serwisantem Orane</t>
  </si>
  <si>
    <t>Kadry</t>
  </si>
  <si>
    <t>Awaria prądu CAD1</t>
  </si>
  <si>
    <t>Gniazdka DATA1</t>
  </si>
  <si>
    <t>Prezentacja Office365 przez firmę Supremo</t>
  </si>
  <si>
    <t>Przygotowanie testu na stanowisko Specjalisty IT</t>
  </si>
  <si>
    <t>Na rekrutację prowadzoną przez Martę</t>
  </si>
  <si>
    <t>PLANOWANE TEMATY</t>
  </si>
  <si>
    <t>Zatrudnienie stażysty do działu IT</t>
  </si>
  <si>
    <t>Analiza serwerów fizycznych (sprzęt, wiek, możliwość rozwoju, itp.)</t>
  </si>
  <si>
    <t>Sprawdzenie stanu, wieku i parametrów</t>
  </si>
  <si>
    <t>Analiza polityki backupów serwerów fizycznych</t>
  </si>
  <si>
    <t>Analiza aktualnych backupów + ewentualne poprawki</t>
  </si>
  <si>
    <t>Przeprowadzenie inwentaryzacji w lokalizacji Jasnogórska cz.1</t>
  </si>
  <si>
    <t>Open Space CAD1</t>
  </si>
  <si>
    <t>WJ + JK</t>
  </si>
  <si>
    <t>Wprowadzenie inwentaryzacji i analiza w nVison</t>
  </si>
  <si>
    <t>Ujednolicenie naklejek wraz z numerem inwentarzowym z księgowości</t>
  </si>
  <si>
    <t>8</t>
  </si>
  <si>
    <t>Ustalenia odnośnie łącza z HRC</t>
  </si>
  <si>
    <t>Ustalenia mailowe, instalacja serwera itp.</t>
  </si>
  <si>
    <t>9</t>
  </si>
  <si>
    <t>Tunel z IDAP dla CAE</t>
  </si>
  <si>
    <t>Tunel z IDAP w Warszawie</t>
  </si>
  <si>
    <t>10</t>
  </si>
  <si>
    <t>CDN XL - analiza przedwdrożeniowa</t>
  </si>
  <si>
    <t>11</t>
  </si>
  <si>
    <t>Warsztaty licencyjne Auditoria</t>
  </si>
  <si>
    <t>Szkolenie</t>
  </si>
  <si>
    <t>SUMA Z ZADAŃ</t>
  </si>
  <si>
    <t>Dostępność pracownika w godzinach</t>
  </si>
  <si>
    <t>URLOPY / NIEOBECNOŚĆ W h</t>
  </si>
  <si>
    <t>Listopad</t>
  </si>
  <si>
    <t>Jakub Kurkiewicz</t>
  </si>
  <si>
    <t>SUMA Z TYGODNI</t>
  </si>
  <si>
    <t>Średnia</t>
  </si>
  <si>
    <t>HELPDESK (HD)</t>
  </si>
  <si>
    <t>Waga</t>
  </si>
  <si>
    <t>HELPDESK 60% czasu MC i MM + 100% WJ i JK</t>
  </si>
  <si>
    <t>Na helpdesk 60%*(MC+MM) + 100%*(WJ +JK)</t>
  </si>
  <si>
    <t>1.4</t>
  </si>
  <si>
    <t>30 % z pozostałego czasu jako bufor</t>
  </si>
  <si>
    <t>Na tak zwane "wrzutki", nieprzewidziane sytuacje</t>
  </si>
  <si>
    <t>Awaria Prądu CAE</t>
  </si>
  <si>
    <t>Awaria serwera ece511 Synology RS810+</t>
  </si>
  <si>
    <t>Spotkanie z Kamilą w sprawie prac programistycznych</t>
  </si>
  <si>
    <t>Priorytetyzacja zadań programistycznych na ten miesiąc</t>
  </si>
  <si>
    <t>Spotkania IT ze Sławkiem</t>
  </si>
  <si>
    <t>Omówienie prac IT</t>
  </si>
  <si>
    <t>Spotkanie z SIEMENS</t>
  </si>
  <si>
    <t>Wydzielony serwer pod projekt TMH</t>
  </si>
  <si>
    <t>Dla Zygmunta Dudka</t>
  </si>
  <si>
    <t>Utrzymanie (UR)</t>
  </si>
  <si>
    <t>1</t>
  </si>
  <si>
    <t>Sprawdzenie stanu backupów serwerów fizycznych</t>
  </si>
  <si>
    <t>Rozwój (D)</t>
  </si>
  <si>
    <t>Kończenie inwentaryzacji</t>
  </si>
  <si>
    <t>Skończenie CAD1</t>
  </si>
  <si>
    <t>WJ</t>
  </si>
  <si>
    <t>2</t>
  </si>
  <si>
    <t>JK</t>
  </si>
  <si>
    <t>3</t>
  </si>
  <si>
    <t>Rekrutacja pracownika IT</t>
  </si>
  <si>
    <t>4</t>
  </si>
  <si>
    <t>Łącze z HRC</t>
  </si>
  <si>
    <t>Wdrożenie i testy Być może trzeba będzie zaangażować Zbyszka</t>
  </si>
  <si>
    <t>MC- założenia 18h</t>
  </si>
  <si>
    <t>5</t>
  </si>
  <si>
    <t>Łącze z TALGO</t>
  </si>
  <si>
    <t>Być może trzeba będzie zaangażować Zbyszka</t>
  </si>
  <si>
    <t>6</t>
  </si>
  <si>
    <t>Prace programistyczne</t>
  </si>
  <si>
    <t>Portal EC, KAIZEN, BAZA WIEDZY, itp.</t>
  </si>
  <si>
    <t>MM - założenia 30h</t>
  </si>
  <si>
    <t>7</t>
  </si>
  <si>
    <t>MC - założenia 5 h</t>
  </si>
  <si>
    <t>URLOPY W GODZINACH</t>
  </si>
  <si>
    <t>Grudzień</t>
  </si>
  <si>
    <t>Kacper Kolbusz</t>
  </si>
  <si>
    <t>Tydzień</t>
  </si>
  <si>
    <t>Ilość zadań HELPDESK</t>
  </si>
  <si>
    <t>HELPDESK 60% MC + 100 %  (MM WJ) + 60% KK</t>
  </si>
  <si>
    <t>Na helpdesk 60%*(MC) + 100%*(MM+WJ) + 60% KK</t>
  </si>
  <si>
    <t>2-6.12.2019</t>
  </si>
  <si>
    <t>9-14.12.2019</t>
  </si>
  <si>
    <t>16-20.12.2019</t>
  </si>
  <si>
    <t>23-27.12.2019</t>
  </si>
  <si>
    <t>10% czasu jako bufor</t>
  </si>
  <si>
    <t>Spotkanie z Kierownikami Działów</t>
  </si>
  <si>
    <t>Omówienie planu prac IT</t>
  </si>
  <si>
    <t>Spotkania z Kimem odnośnie IT</t>
  </si>
  <si>
    <t>Łącze HRC</t>
  </si>
  <si>
    <t>Sprawdzenie stanu backupów ShadowCopy ece509</t>
  </si>
  <si>
    <t>Wdrożenie nowego Studenta</t>
  </si>
  <si>
    <t>Wdrożenie i testy</t>
  </si>
  <si>
    <t>MC - pozostało 15 h z listopada</t>
  </si>
  <si>
    <t>MC - pozostało 5 h z listopada - praca nie wykonana z powodu braku kontaktu z TALGO</t>
  </si>
  <si>
    <t>HD</t>
  </si>
  <si>
    <t>UR</t>
  </si>
  <si>
    <t>D</t>
  </si>
  <si>
    <t>KPI Q1 2020</t>
  </si>
  <si>
    <t>STYCZEŃ</t>
  </si>
  <si>
    <t>LUTY</t>
  </si>
  <si>
    <t>MARZEC</t>
  </si>
  <si>
    <t>Plan prac IT Q1 2020</t>
  </si>
  <si>
    <t>Styczeń</t>
  </si>
  <si>
    <t>Outsorcing</t>
  </si>
  <si>
    <t>Zbigniew Noszka</t>
  </si>
  <si>
    <t>Piotr Miazga</t>
  </si>
  <si>
    <t>Suma Outsorcing</t>
  </si>
  <si>
    <t>SUMA GODZIN Pracownicy + Outsorcing</t>
  </si>
  <si>
    <t>HELPDESK 40% MC + 60 %  (WJ KK) + 70% MM</t>
  </si>
  <si>
    <t>Na helpdesk 40%*(MC) + 60%*(WJ+KK) + 70% MM</t>
  </si>
  <si>
    <t>2-6.01.2020</t>
  </si>
  <si>
    <t>7-10.01.2020</t>
  </si>
  <si>
    <t>13-17.01.2020</t>
  </si>
  <si>
    <t>20-24.01.2020</t>
  </si>
  <si>
    <t>27-31.01.2020</t>
  </si>
  <si>
    <t>1.5</t>
  </si>
  <si>
    <t>Outsourcing</t>
  </si>
  <si>
    <t>ZN</t>
  </si>
  <si>
    <t>PM</t>
  </si>
  <si>
    <t>1.6</t>
  </si>
  <si>
    <t>Maciek prace programistyczne</t>
  </si>
  <si>
    <t>30% czasu na programowanie</t>
  </si>
  <si>
    <t>MM - programowanie</t>
  </si>
  <si>
    <t>TEMATY dodatkowe</t>
  </si>
  <si>
    <t>10% czasu serwisantów jako bufor</t>
  </si>
  <si>
    <t>Spotkanie z K. Pracoń</t>
  </si>
  <si>
    <t>Priorytetyzacja zadań programistycznych na styczeń</t>
  </si>
  <si>
    <t>Sporządzenie planu prac programistycznych</t>
  </si>
  <si>
    <t>Stworzenie arkusza</t>
  </si>
  <si>
    <t>Wyjaśnienia odnośnie łącza HRC</t>
  </si>
  <si>
    <t>Maile i wyjaśnienia</t>
  </si>
  <si>
    <t>Backup nowej maszyny wirtualnej</t>
  </si>
  <si>
    <t>SRV_TMH</t>
  </si>
  <si>
    <t>Przeniesiono na kolejny miesiąc</t>
  </si>
  <si>
    <t>Przeniesione</t>
  </si>
  <si>
    <t>TALGO_FCS</t>
  </si>
  <si>
    <t>MM +KK</t>
  </si>
  <si>
    <t>HRC_FCS</t>
  </si>
  <si>
    <t>MM+KK</t>
  </si>
  <si>
    <t>Aktualizacja do Windows 10 cz1. HRC</t>
  </si>
  <si>
    <t>Tylko HRC</t>
  </si>
  <si>
    <t>KK - JK Wstrzymane!!! - problemy S.C.</t>
  </si>
  <si>
    <t>Inwentaryzacja Jasnogórska</t>
  </si>
  <si>
    <t>CAE</t>
  </si>
  <si>
    <t>KK</t>
  </si>
  <si>
    <t>Inwentaryzacja Mielec</t>
  </si>
  <si>
    <t>Inwentaryzacja komputerów na openspace w Mielcu/porządki w serwerowni</t>
  </si>
  <si>
    <t>Dalsze testy z Netią i HRC</t>
  </si>
  <si>
    <t>Praca uzależniona od TALGO</t>
  </si>
  <si>
    <t>MC - pozostało 5 h z listopada</t>
  </si>
  <si>
    <t>Unifikacja w firmie znaku dziesiętnego (.) w komputerach</t>
  </si>
  <si>
    <t>Pomysł Kaizen - Maciej Hebda</t>
  </si>
  <si>
    <t>Przygotowanie wersji office 365 na potrzeby EC</t>
  </si>
  <si>
    <t>Luty</t>
  </si>
  <si>
    <t>HELPDESK 40% MC + 60 %  (WJ KK) + 50% MM</t>
  </si>
  <si>
    <t>Na helpdesk 40%*(MC) + 60%*(WJ+KK) + 50% MM</t>
  </si>
  <si>
    <t>3-7.02.2020</t>
  </si>
  <si>
    <t>10-14.02.2020</t>
  </si>
  <si>
    <t>17-21.02.2020</t>
  </si>
  <si>
    <t>24-28.02.2020</t>
  </si>
  <si>
    <t>50% czasu na programowanie</t>
  </si>
  <si>
    <t>Spotkanie odnośnie KAIZENA z dziewczynami</t>
  </si>
  <si>
    <t>Omówienie co zrobić w lutym</t>
  </si>
  <si>
    <t>Wyceny CDN XL</t>
  </si>
  <si>
    <t>Wyceny IT</t>
  </si>
  <si>
    <t xml:space="preserve">Rozmowa kwalifikacyjna IT </t>
  </si>
  <si>
    <t>Dominik Szczurek</t>
  </si>
  <si>
    <t>Rafał Filip</t>
  </si>
  <si>
    <t>4 h z poprzedniego miesiąca</t>
  </si>
  <si>
    <t>MC(38) + KK(50) + WJ(4)</t>
  </si>
  <si>
    <t>CAE/CAD2/CAD3 - ciąg dalszy</t>
  </si>
  <si>
    <t>Wdrożenie MS Teams</t>
  </si>
  <si>
    <t>Komunikator - pomysł KAIZEN</t>
  </si>
  <si>
    <t>Tips &amp; Tricks Outlook</t>
  </si>
  <si>
    <t>Pomysł KAIZEN</t>
  </si>
  <si>
    <t>Spreadsheet compare</t>
  </si>
  <si>
    <t>Marzec</t>
  </si>
  <si>
    <t>02-06.03.2020</t>
  </si>
  <si>
    <t>09-13.02.2020</t>
  </si>
  <si>
    <t>16-20.03.2020</t>
  </si>
  <si>
    <t>23-27.03.2020</t>
  </si>
  <si>
    <t>Plan prac na marzec</t>
  </si>
  <si>
    <t>Przygotowanie planu prac - rozpiska</t>
  </si>
  <si>
    <t>Rozpiska roszad komputerów HRC</t>
  </si>
  <si>
    <t>Przeliczenie możliwości i przedstawienie opcji</t>
  </si>
  <si>
    <t>Spotkanie z Januszem i Łukaszem odnośnie HRC</t>
  </si>
  <si>
    <t>Dostępy zdalne dla pracowników</t>
  </si>
  <si>
    <t>KORONAWIRUS</t>
  </si>
  <si>
    <t>MC(80) + KK(61) + WJ(50) + MM(83)</t>
  </si>
  <si>
    <t>4 h z poprzedniego miesiąca (MM)</t>
  </si>
  <si>
    <t>Uruchomienie środowiska 3DExperience</t>
  </si>
  <si>
    <t>HRC</t>
  </si>
  <si>
    <t>MC(10) + KK(60)</t>
  </si>
  <si>
    <r>
      <t xml:space="preserve">pokoje - </t>
    </r>
    <r>
      <rPr>
        <sz val="11"/>
        <color rgb="FFFF0000"/>
        <rFont val="Calibri"/>
        <family val="2"/>
        <charset val="238"/>
        <scheme val="minor"/>
      </rPr>
      <t>z powodu KORONAWIRUSA przeniesiono na kolejne msc</t>
    </r>
  </si>
  <si>
    <t>Wprowadzenie inwentaryzacji CAD1 do nvision i domeny</t>
  </si>
  <si>
    <t>Przygotowanie stanowisk - instalacja softu</t>
  </si>
  <si>
    <t>Polityka GPO - czyszczenie TMP</t>
  </si>
  <si>
    <t>Czyszczenie plików tymczasowych na komputerach</t>
  </si>
  <si>
    <t>Interaktywna mapa komputerów dla CAD1</t>
  </si>
  <si>
    <t>Szkolenie Ani Wolf?</t>
  </si>
  <si>
    <t>KPI Q2 2020 (Średnia)</t>
  </si>
  <si>
    <t>KWIECIEŃ</t>
  </si>
  <si>
    <t>MAJ</t>
  </si>
  <si>
    <t>CZERWIEC</t>
  </si>
  <si>
    <t>Plan prac IT Q2 2020</t>
  </si>
  <si>
    <t>Kwiecień</t>
  </si>
  <si>
    <t>Mariusz Czechowski
poświęcony czas na zadanie</t>
  </si>
  <si>
    <t>Maciej Maksoń
poświęcony czas na zadanie</t>
  </si>
  <si>
    <t>Kacper Kolbusz
poświęcony czas na zadanie</t>
  </si>
  <si>
    <t>Wojciech Jędrysik
poświęcony czas na zadanie</t>
  </si>
  <si>
    <t>Serwisant odpowiedzilny</t>
  </si>
  <si>
    <t>Przewidywany czas (HD) w h</t>
  </si>
  <si>
    <t>Poświęcony sumaryczny czas</t>
  </si>
  <si>
    <t>Na helpdesk 60%*(MC) + 60%*(WJ+KK) + 70% MM</t>
  </si>
  <si>
    <t>30.03-03.04.2020</t>
  </si>
  <si>
    <t>06-10.04.2020</t>
  </si>
  <si>
    <t>13-17.04.2020</t>
  </si>
  <si>
    <t>20-24.04.2020</t>
  </si>
  <si>
    <t>27-30.04.2020</t>
  </si>
  <si>
    <t>Serwerownia i problemy z temperaturą</t>
  </si>
  <si>
    <t>Problemy z klimatyzatorem</t>
  </si>
  <si>
    <t>Rozpiska tematów prac IT</t>
  </si>
  <si>
    <t>Przewidywany czas (UR) w h</t>
  </si>
  <si>
    <t>Skrypt instalacji DraftSight</t>
  </si>
  <si>
    <t>Stworzenie skryptu nienadzorowanej instalacji DraftSight Enterprise</t>
  </si>
  <si>
    <t>Spis sprzętu do sprzedaży</t>
  </si>
  <si>
    <t>Sprzęt IT do sprzedaży i utylizacji - porządki</t>
  </si>
  <si>
    <t>przeniesione</t>
  </si>
  <si>
    <t>Lepsze zabezpieczenie folderu SKANY</t>
  </si>
  <si>
    <t>Tak aby nie wszyscy mieli do wszystkiego dostęp - analiza</t>
  </si>
  <si>
    <t>trzeba zrobić podział na działy</t>
  </si>
  <si>
    <t>Wdrożenie SmartTime nVision</t>
  </si>
  <si>
    <t>Do lepszego podglądu aktywności użytkowników dla kiedowników</t>
  </si>
  <si>
    <t>Ze względu na koszty - zawieszone</t>
  </si>
  <si>
    <t>Prace IT - Mielec</t>
  </si>
  <si>
    <t>Wprowadzenie inwentaryzacji do nvision i domeny</t>
  </si>
  <si>
    <t>Przewidywany czas (D) w h</t>
  </si>
  <si>
    <t>Zapasowy router FortiGate</t>
  </si>
  <si>
    <t>Wdrożenie nowego routera backupowego</t>
  </si>
  <si>
    <t>Drukowanie na PIN z drukarek na Jasnogórskiej</t>
  </si>
  <si>
    <t>Aby wydruki były realizowane na PIN - analiza</t>
  </si>
  <si>
    <t>na naszych drukarkach nie da się</t>
  </si>
  <si>
    <t>pozostało z poprzedniego miesiąca 4h</t>
  </si>
  <si>
    <t>Suma godzin z kalendarza:</t>
  </si>
  <si>
    <t>Pozostało do rozpisania h:</t>
  </si>
  <si>
    <t>Maj</t>
  </si>
  <si>
    <t>Poświęcony czas (HD)</t>
  </si>
  <si>
    <t>HELPDESK 60% MC + 60%  (WJ KK) + 40% MM</t>
  </si>
  <si>
    <t>Na helpdesk 60%*(MC) + 60%*(WJ+KK) + 40% MM</t>
  </si>
  <si>
    <t>04-08.05.2020</t>
  </si>
  <si>
    <t>11-15.05.2020</t>
  </si>
  <si>
    <t>18-22.05.2020</t>
  </si>
  <si>
    <t>25-29.05.2020</t>
  </si>
  <si>
    <t>60% czasu na programowanie</t>
  </si>
  <si>
    <t>Spotkanie z kierownikami działów</t>
  </si>
  <si>
    <t>Rozpiska planowanych prac IT</t>
  </si>
  <si>
    <t>Po spotkaniu z Kierownikami</t>
  </si>
  <si>
    <t>Telco/spotkania z Kamilą w sprawie prac programistycznych</t>
  </si>
  <si>
    <t>Sprawa wycen i przeliczania licencji na pocztę</t>
  </si>
  <si>
    <t>Awaria serwera Saturn</t>
  </si>
  <si>
    <t>reinstalacja</t>
  </si>
  <si>
    <t>Spotkanie odnośnie usprawnienia sieci w nowej lokalziacji</t>
  </si>
  <si>
    <t>Zespół IT + M.Hebda</t>
  </si>
  <si>
    <t>Problemy z NX TALGO</t>
  </si>
  <si>
    <t>Spotkanie odnośnie zakupu serwera pod SAGE</t>
  </si>
  <si>
    <t>Z Anią Brożek</t>
  </si>
  <si>
    <t>Webinar odnośnie planu prac</t>
  </si>
  <si>
    <t xml:space="preserve">Problem wydajności serwera Zuken </t>
  </si>
  <si>
    <t xml:space="preserve">Wdrożenie kilku testowych rozwiązań </t>
  </si>
  <si>
    <t>Poprawka planu prac</t>
  </si>
  <si>
    <t>Poświęcony czas (UR)</t>
  </si>
  <si>
    <t>przeniesione z kwietnia</t>
  </si>
  <si>
    <t>pokoje</t>
  </si>
  <si>
    <t>Konfiguracja switcha CAE</t>
  </si>
  <si>
    <t>podpiecie wifi w salce + tematy poboczne</t>
  </si>
  <si>
    <t>Poświęcony czas (D)</t>
  </si>
  <si>
    <t>Wdrożenie nowej Macierzy dyskowej</t>
  </si>
  <si>
    <t>montaż w szafie i podłączenie do serwerów</t>
  </si>
  <si>
    <t>zakup kabli SAS</t>
  </si>
  <si>
    <t>przeniesiono</t>
  </si>
  <si>
    <t>Wdrożenie Andon - Podłęże</t>
  </si>
  <si>
    <t>wdrożenie systemu Andon na Podłężu</t>
  </si>
  <si>
    <t>Dodatkowa klawiatura, np. o nazwie EC z . Zamiast ,</t>
  </si>
  <si>
    <t>Podzielenie skanów z dostępem na działy</t>
  </si>
  <si>
    <t>Rozdzielenie skanowania z dotępem do folderów na działy. Tak aby dany dział mia dostęp tylko do swojego folderu</t>
  </si>
  <si>
    <t>Instrukcja skanowania dla ECE</t>
  </si>
  <si>
    <t>Przyklejona obok drukarki i w Bazie Wiedzy IT</t>
  </si>
  <si>
    <t>Interaktywna mapa komputerów</t>
  </si>
  <si>
    <t>Szkolenie Ani Wolf i Ewy Knap, Arek Nitka, Jarek Lewenko + przygotowanie szkolenia</t>
  </si>
  <si>
    <t>przeniesione z marca + dodatkowe działy</t>
  </si>
  <si>
    <t>Rozpisano h</t>
  </si>
  <si>
    <t>Czerwiec</t>
  </si>
  <si>
    <t>HELPDESK 50% MC + 50%  (WJ KK) + 30% MM</t>
  </si>
  <si>
    <t>50%*(MC) + 50%*WJ+ 50%*KK + 30%*MM</t>
  </si>
  <si>
    <t>01-05.06.2020</t>
  </si>
  <si>
    <t>08-12.06.2020</t>
  </si>
  <si>
    <t>15-19.06.2020</t>
  </si>
  <si>
    <t>22-26.06.2020</t>
  </si>
  <si>
    <t>70% czasu na programowanie</t>
  </si>
  <si>
    <t>Ustalenia odnośnie  CDN XLa</t>
  </si>
  <si>
    <t>Ustalenia z A.Brożek i inne</t>
  </si>
  <si>
    <t>Reinstalacja Laptopa dla Jacka Wajdy</t>
  </si>
  <si>
    <t>Odsprzedany laptop z ECE</t>
  </si>
  <si>
    <t>Orientacyjn awycena sprzętu na 2 lata do przodu</t>
  </si>
  <si>
    <t>Spotkanie odnośnie Xla</t>
  </si>
  <si>
    <t>A.Brożek</t>
  </si>
  <si>
    <t>Testy sieci HRC</t>
  </si>
  <si>
    <t>Sprawdzanie problemów  siecią HRC</t>
  </si>
  <si>
    <t>Rozpiska tematu na kolejny kwartał</t>
  </si>
  <si>
    <t>Aktualizacja do Windows 10</t>
  </si>
  <si>
    <t>Kadry i Księgowość</t>
  </si>
  <si>
    <t>przeniesiono 8 h na lipiec</t>
  </si>
  <si>
    <t>Przeniesienie Symfonii na nowy serwer</t>
  </si>
  <si>
    <t>HR i KSIE</t>
  </si>
  <si>
    <t>przeniesiono na lipiec</t>
  </si>
  <si>
    <t>Poprawka skryptu usuwającego wymianę</t>
  </si>
  <si>
    <t>przeniesiono 10 h z maja</t>
  </si>
  <si>
    <t>Instrukcja skanowania na nowej drukarce Konica C250i</t>
  </si>
  <si>
    <t>Instalacja nowego WinSrv 2019</t>
  </si>
  <si>
    <t>HR i KSIE pod Xla i Symfonię</t>
  </si>
  <si>
    <t>z poprzedniego miesiaca 8h</t>
  </si>
  <si>
    <t>zmiana koncepcji + 4h</t>
  </si>
  <si>
    <t>przeniesiono 7 h na lipiec</t>
  </si>
  <si>
    <t>Konfiguracja Skanowania na nowej drukarce Konica C250i + integracja z domeną</t>
  </si>
  <si>
    <t>Skanowanie na email i do folderu sieciowego</t>
  </si>
  <si>
    <t>przeniesiono 6 h na sierpień</t>
  </si>
  <si>
    <t>Wdrożenie nowego serwera CAE Pluton</t>
  </si>
  <si>
    <t>Wdrożenie nowego serwera CAE Newton</t>
  </si>
  <si>
    <t>Zamiast ece341</t>
  </si>
  <si>
    <t>Plan prac KoxSoftware</t>
  </si>
  <si>
    <t>Projekt</t>
  </si>
  <si>
    <t>Przewidziana ilosć godzin pracy nad projektem</t>
  </si>
  <si>
    <t>Osoba</t>
  </si>
  <si>
    <t>Przewidywany czas poświęcony</t>
  </si>
  <si>
    <t>Pracownik</t>
  </si>
  <si>
    <t>Projekt aplikacji dla stacji benzynowej PB KoxSoftware</t>
  </si>
  <si>
    <t>Jan Kusek</t>
  </si>
  <si>
    <t>Jan Kusek
poświęcony czas na zadanie</t>
  </si>
  <si>
    <t>Paweł Sulka
poświęcony czas na zadanie</t>
  </si>
  <si>
    <t>Mieszko Wójtowicz
poświęcony czas na zadanie</t>
  </si>
  <si>
    <t>Paweł Sulka</t>
  </si>
  <si>
    <t>Mieszko Wójtowicz</t>
  </si>
  <si>
    <t>Dokumentacja etap I</t>
  </si>
  <si>
    <t>Osoba odpowiedzialna</t>
  </si>
  <si>
    <t>PS</t>
  </si>
  <si>
    <t>MW</t>
  </si>
  <si>
    <t xml:space="preserve">Poświęcony czas </t>
  </si>
  <si>
    <t>Stworzenie planu prac</t>
  </si>
  <si>
    <t>Arkusz excel</t>
  </si>
  <si>
    <t>12.10-18-10.2020</t>
  </si>
  <si>
    <t>Rozdzielenie zadań etap I</t>
  </si>
  <si>
    <t>Teams/Live</t>
  </si>
  <si>
    <t>Wykonanie strony tytułowej</t>
  </si>
  <si>
    <t>MS Word</t>
  </si>
  <si>
    <t>ALL</t>
  </si>
  <si>
    <t>Spis treści</t>
  </si>
  <si>
    <t>Wstępne wymagania</t>
  </si>
  <si>
    <t>Research</t>
  </si>
  <si>
    <t>Cotygodniowe spotkanie</t>
  </si>
  <si>
    <t>Live</t>
  </si>
  <si>
    <t>Wstępna anliza rynku</t>
  </si>
  <si>
    <t>26.10-2.11.2020</t>
  </si>
  <si>
    <t>WYmagania funkcjonalne</t>
  </si>
  <si>
    <t>Analiza</t>
  </si>
  <si>
    <t>Mieszko wprowadzenie</t>
  </si>
  <si>
    <t>26.10-2.11.2021</t>
  </si>
  <si>
    <t>Analiza Metoda FURPS</t>
  </si>
  <si>
    <t xml:space="preserve"> +dyskusja</t>
  </si>
  <si>
    <t>26.10-2.11.2022</t>
  </si>
  <si>
    <t>Analiza Metoda MOSCOW</t>
  </si>
  <si>
    <t>26.10-2.11.2023</t>
  </si>
  <si>
    <t>26.10-2.11.2024</t>
  </si>
  <si>
    <t>Dokumentacja etap II</t>
  </si>
  <si>
    <t>Rozdzielenie zadań etap II</t>
  </si>
  <si>
    <t>3.11-8-11.2020</t>
  </si>
  <si>
    <t>Diagram przypadków użycia</t>
  </si>
  <si>
    <t>Draw.io + Discord</t>
  </si>
  <si>
    <t>PW</t>
  </si>
  <si>
    <t>Analiza pod kątem wymagań</t>
  </si>
  <si>
    <t>Szkic loga</t>
  </si>
  <si>
    <t>Szkic</t>
  </si>
  <si>
    <t>Wstępny zarys bazy danych</t>
  </si>
  <si>
    <t>Wstęp</t>
  </si>
  <si>
    <t>Diagram aktywności wprowadzenie</t>
  </si>
  <si>
    <t>Janek wprowadzenie</t>
  </si>
  <si>
    <t>23-27.11.2020</t>
  </si>
  <si>
    <t xml:space="preserve">Diagram aktywności </t>
  </si>
  <si>
    <t>Diagram klas</t>
  </si>
  <si>
    <t>30.11-4.12.2020</t>
  </si>
  <si>
    <t>Diagram komunikacji</t>
  </si>
  <si>
    <t>7.12-11.12.2020</t>
  </si>
  <si>
    <t>Sprawdzenie integralności diagramów</t>
  </si>
  <si>
    <t>JK,MW</t>
  </si>
  <si>
    <t>Dokumentacja etap III</t>
  </si>
  <si>
    <t>Rozdzielenie zadań etap III</t>
  </si>
  <si>
    <t>21.12-28.12.2020</t>
  </si>
  <si>
    <t>Relacyjna baza danych research</t>
  </si>
  <si>
    <t>Discord</t>
  </si>
  <si>
    <t>Tworzenie relacyjnej bazy danych</t>
  </si>
  <si>
    <t>04.01-10.01.2021</t>
  </si>
  <si>
    <t>Raport całościowy</t>
  </si>
  <si>
    <t>Dopracowanie pierwszej części raportu</t>
  </si>
  <si>
    <t>MS Word + Discord</t>
  </si>
  <si>
    <t>11.01-15.01.2021</t>
  </si>
  <si>
    <t>Dopracowanie drugiej części raportu</t>
  </si>
  <si>
    <t>17.01-22.01.2021</t>
  </si>
  <si>
    <t>Dopracowanie trzeciej części raportu</t>
  </si>
  <si>
    <t>25.01-29.01.2021</t>
  </si>
  <si>
    <t>Podsumowanie prac KoxSoftware</t>
  </si>
  <si>
    <t xml:space="preserve">JK </t>
  </si>
  <si>
    <t>Spotkanie końcowe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</si>
</sst>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0.00\ &quot;zł&quot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b/>
      <sz val="14"/>
      <color rgb="FF3F3F3F"/>
      <name val="Calibri"/>
      <family val="2"/>
      <charset val="238"/>
      <scheme val="minor"/>
    </font>
    <font>
      <b/>
      <sz val="14"/>
      <color rgb="FF7030A0"/>
      <name val="Calibri"/>
      <family val="2"/>
      <charset val="238"/>
      <scheme val="minor"/>
    </font>
    <font>
      <sz val="24"/>
      <color theme="0"/>
      <name val="Calibri"/>
      <family val="2"/>
      <charset val="238"/>
      <scheme val="minor"/>
    </font>
    <font>
      <b/>
      <sz val="14"/>
      <color rgb="FFFA7D00"/>
      <name val="Calibri"/>
      <family val="2"/>
      <charset val="238"/>
      <scheme val="minor"/>
    </font>
    <font>
      <b/>
      <sz val="22"/>
      <color rgb="FF3F3F76"/>
      <name val="Calibri"/>
      <family val="2"/>
      <charset val="238"/>
      <scheme val="minor"/>
    </font>
    <font>
      <b/>
      <sz val="18"/>
      <color rgb="FFFA7D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0" tint="-0.14999847407452621"/>
      <name val="Calibri"/>
      <family val="2"/>
      <charset val="238"/>
      <scheme val="minor"/>
    </font>
    <font>
      <b/>
      <sz val="11"/>
      <color rgb="FF222222"/>
      <name val="Calibri"/>
      <family val="2"/>
      <charset val="238"/>
      <scheme val="minor"/>
    </font>
    <font>
      <b/>
      <sz val="12"/>
      <color rgb="FF7030A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2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8"/>
      <color rgb="FF3F3F3F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22"/>
      <color rgb="FF3F3F76"/>
      <name val="Calibri"/>
      <family val="2"/>
      <charset val="238"/>
      <scheme val="minor"/>
    </font>
    <font>
      <b/>
      <sz val="14"/>
      <color rgb="FFC0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0"/>
      <color rgb="FFFA7D00"/>
      <name val="Calibri"/>
      <family val="2"/>
      <charset val="238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38"/>
    </font>
    <font>
      <b/>
      <sz val="11"/>
      <color rgb="FFFF0000"/>
      <name val="Calibri"/>
      <family val="2"/>
      <scheme val="minor"/>
    </font>
    <font>
      <b/>
      <sz val="11"/>
      <color rgb="FF5B9BD5"/>
      <name val="Calibri"/>
      <family val="2"/>
      <charset val="238"/>
      <scheme val="minor"/>
    </font>
    <font>
      <sz val="11"/>
      <color rgb="FF5B9BD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charset val="238"/>
      <scheme val="minor"/>
    </font>
    <font>
      <b/>
      <sz val="11"/>
      <color rgb="FF000000"/>
      <name val="Calibri"/>
      <charset val="1"/>
    </font>
    <font>
      <b/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indexed="64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9" fontId="11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1" applyNumberFormat="0" applyAlignment="0" applyProtection="0"/>
    <xf numFmtId="0" fontId="16" fillId="9" borderId="2" applyNumberFormat="0" applyAlignment="0" applyProtection="0"/>
    <xf numFmtId="0" fontId="17" fillId="9" borderId="1" applyNumberFormat="0" applyAlignment="0" applyProtection="0"/>
    <xf numFmtId="0" fontId="9" fillId="10" borderId="0" applyNumberFormat="0" applyBorder="0" applyAlignment="0" applyProtection="0"/>
    <xf numFmtId="0" fontId="5" fillId="13" borderId="0" applyNumberFormat="0" applyBorder="0" applyAlignment="0" applyProtection="0"/>
    <xf numFmtId="0" fontId="4" fillId="15" borderId="0" applyNumberFormat="0" applyBorder="0" applyAlignment="0" applyProtection="0"/>
    <xf numFmtId="0" fontId="3" fillId="18" borderId="0" applyNumberFormat="0" applyBorder="0" applyAlignment="0" applyProtection="0"/>
    <xf numFmtId="0" fontId="2" fillId="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</cellStyleXfs>
  <cellXfs count="510">
    <xf numFmtId="0" fontId="0" fillId="0" borderId="0" xfId="0"/>
    <xf numFmtId="0" fontId="8" fillId="0" borderId="0" xfId="0" applyFont="1" applyFill="1"/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2" fillId="9" borderId="2" xfId="8" applyFont="1" applyAlignment="1">
      <alignment vertical="center"/>
    </xf>
    <xf numFmtId="0" fontId="7" fillId="3" borderId="3" xfId="1" applyFont="1" applyBorder="1"/>
    <xf numFmtId="0" fontId="7" fillId="2" borderId="3" xfId="0" applyFont="1" applyFill="1" applyBorder="1" applyAlignment="1">
      <alignment wrapText="1"/>
    </xf>
    <xf numFmtId="0" fontId="7" fillId="3" borderId="3" xfId="1" applyFont="1" applyBorder="1" applyAlignment="1">
      <alignment wrapText="1"/>
    </xf>
    <xf numFmtId="9" fontId="0" fillId="0" borderId="3" xfId="3" applyNumberFormat="1" applyFont="1" applyBorder="1" applyAlignment="1">
      <alignment vertical="center"/>
    </xf>
    <xf numFmtId="9" fontId="0" fillId="0" borderId="3" xfId="3" applyFont="1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17" fillId="9" borderId="3" xfId="9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19" fillId="8" borderId="1" xfId="7" applyFont="1"/>
    <xf numFmtId="0" fontId="16" fillId="9" borderId="2" xfId="8" applyAlignment="1">
      <alignment vertical="center"/>
    </xf>
    <xf numFmtId="0" fontId="19" fillId="8" borderId="10" xfId="7" applyFont="1" applyBorder="1"/>
    <xf numFmtId="0" fontId="15" fillId="8" borderId="1" xfId="7"/>
    <xf numFmtId="0" fontId="28" fillId="9" borderId="2" xfId="8" applyFont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22" fillId="11" borderId="3" xfId="8" applyFont="1" applyFill="1" applyBorder="1" applyAlignment="1">
      <alignment vertical="center"/>
    </xf>
    <xf numFmtId="0" fontId="21" fillId="11" borderId="12" xfId="8" applyFont="1" applyFill="1" applyBorder="1" applyAlignment="1">
      <alignment vertical="center"/>
    </xf>
    <xf numFmtId="49" fontId="8" fillId="12" borderId="3" xfId="0" applyNumberFormat="1" applyFont="1" applyFill="1" applyBorder="1" applyAlignment="1">
      <alignment horizontal="center" vertical="center"/>
    </xf>
    <xf numFmtId="0" fontId="0" fillId="12" borderId="3" xfId="0" applyFill="1" applyBorder="1" applyAlignment="1">
      <alignment wrapText="1"/>
    </xf>
    <xf numFmtId="0" fontId="0" fillId="12" borderId="3" xfId="0" applyFill="1" applyBorder="1"/>
    <xf numFmtId="14" fontId="0" fillId="12" borderId="3" xfId="0" applyNumberFormat="1" applyFill="1" applyBorder="1" applyAlignment="1">
      <alignment vertical="center"/>
    </xf>
    <xf numFmtId="9" fontId="0" fillId="12" borderId="3" xfId="3" applyFont="1" applyFill="1" applyBorder="1" applyAlignment="1">
      <alignment vertical="center"/>
    </xf>
    <xf numFmtId="0" fontId="16" fillId="9" borderId="3" xfId="8" applyFont="1" applyBorder="1" applyAlignment="1">
      <alignment wrapText="1"/>
    </xf>
    <xf numFmtId="0" fontId="0" fillId="0" borderId="0" xfId="0" applyBorder="1" applyAlignment="1">
      <alignment vertical="center"/>
    </xf>
    <xf numFmtId="0" fontId="7" fillId="12" borderId="3" xfId="0" applyFont="1" applyFill="1" applyBorder="1" applyAlignment="1">
      <alignment wrapText="1"/>
    </xf>
    <xf numFmtId="0" fontId="0" fillId="0" borderId="6" xfId="0" applyBorder="1" applyAlignment="1">
      <alignment vertical="center" wrapText="1"/>
    </xf>
    <xf numFmtId="0" fontId="19" fillId="8" borderId="13" xfId="7" applyFont="1" applyBorder="1"/>
    <xf numFmtId="0" fontId="17" fillId="9" borderId="14" xfId="9" applyBorder="1" applyAlignment="1">
      <alignment horizontal="center" vertical="center"/>
    </xf>
    <xf numFmtId="2" fontId="0" fillId="0" borderId="3" xfId="0" applyNumberFormat="1" applyBorder="1" applyAlignment="1">
      <alignment vertical="center" wrapText="1"/>
    </xf>
    <xf numFmtId="9" fontId="0" fillId="0" borderId="6" xfId="3" applyFont="1" applyBorder="1" applyAlignment="1">
      <alignment vertical="center" wrapText="1"/>
    </xf>
    <xf numFmtId="0" fontId="0" fillId="0" borderId="6" xfId="0" applyBorder="1"/>
    <xf numFmtId="0" fontId="29" fillId="0" borderId="3" xfId="0" applyFont="1" applyBorder="1" applyAlignment="1">
      <alignment vertical="center" wrapText="1"/>
    </xf>
    <xf numFmtId="0" fontId="5" fillId="13" borderId="3" xfId="11" applyBorder="1"/>
    <xf numFmtId="0" fontId="5" fillId="13" borderId="3" xfId="11" applyBorder="1" applyAlignment="1">
      <alignment wrapText="1"/>
    </xf>
    <xf numFmtId="0" fontId="5" fillId="13" borderId="0" xfId="11" applyBorder="1"/>
    <xf numFmtId="49" fontId="5" fillId="13" borderId="3" xfId="11" applyNumberFormat="1" applyBorder="1" applyAlignment="1">
      <alignment horizontal="center" vertical="center"/>
    </xf>
    <xf numFmtId="14" fontId="5" fillId="13" borderId="3" xfId="11" applyNumberFormat="1" applyBorder="1" applyAlignment="1">
      <alignment vertical="center"/>
    </xf>
    <xf numFmtId="0" fontId="7" fillId="13" borderId="3" xfId="11" applyFont="1" applyBorder="1" applyAlignment="1">
      <alignment wrapText="1"/>
    </xf>
    <xf numFmtId="0" fontId="7" fillId="3" borderId="1" xfId="1" applyFont="1" applyBorder="1"/>
    <xf numFmtId="0" fontId="24" fillId="9" borderId="3" xfId="3" applyNumberFormat="1" applyFont="1" applyFill="1" applyBorder="1" applyAlignment="1">
      <alignment vertical="center"/>
    </xf>
    <xf numFmtId="9" fontId="24" fillId="9" borderId="3" xfId="3" applyFont="1" applyFill="1" applyBorder="1" applyAlignment="1">
      <alignment vertical="center"/>
    </xf>
    <xf numFmtId="9" fontId="4" fillId="15" borderId="3" xfId="12" applyNumberFormat="1" applyBorder="1"/>
    <xf numFmtId="0" fontId="8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wrapText="1"/>
    </xf>
    <xf numFmtId="2" fontId="28" fillId="9" borderId="2" xfId="8" applyNumberFormat="1" applyFont="1" applyAlignment="1">
      <alignment horizontal="center" vertical="center"/>
    </xf>
    <xf numFmtId="2" fontId="16" fillId="9" borderId="2" xfId="8" applyNumberFormat="1" applyAlignment="1">
      <alignment vertical="center"/>
    </xf>
    <xf numFmtId="2" fontId="5" fillId="13" borderId="3" xfId="11" applyNumberFormat="1" applyBorder="1" applyAlignment="1">
      <alignment vertical="center"/>
    </xf>
    <xf numFmtId="2" fontId="5" fillId="13" borderId="3" xfId="11" applyNumberFormat="1" applyBorder="1"/>
    <xf numFmtId="9" fontId="0" fillId="0" borderId="3" xfId="3" applyFont="1" applyBorder="1"/>
    <xf numFmtId="1" fontId="4" fillId="15" borderId="3" xfId="12" applyNumberFormat="1" applyBorder="1"/>
    <xf numFmtId="9" fontId="30" fillId="14" borderId="0" xfId="3" applyFont="1" applyFill="1"/>
    <xf numFmtId="0" fontId="7" fillId="13" borderId="3" xfId="11" applyFont="1" applyBorder="1"/>
    <xf numFmtId="0" fontId="16" fillId="9" borderId="3" xfId="8" applyBorder="1"/>
    <xf numFmtId="9" fontId="16" fillId="9" borderId="3" xfId="3" applyFont="1" applyFill="1" applyBorder="1"/>
    <xf numFmtId="0" fontId="33" fillId="16" borderId="15" xfId="0" applyFont="1" applyFill="1" applyBorder="1" applyAlignment="1">
      <alignment horizontal="center" vertical="center"/>
    </xf>
    <xf numFmtId="0" fontId="33" fillId="16" borderId="16" xfId="0" applyFont="1" applyFill="1" applyBorder="1" applyAlignment="1">
      <alignment horizontal="center" vertical="center"/>
    </xf>
    <xf numFmtId="0" fontId="33" fillId="16" borderId="17" xfId="0" applyFont="1" applyFill="1" applyBorder="1" applyAlignment="1">
      <alignment horizontal="center" vertical="center"/>
    </xf>
    <xf numFmtId="14" fontId="33" fillId="16" borderId="18" xfId="0" applyNumberFormat="1" applyFont="1" applyFill="1" applyBorder="1" applyAlignment="1">
      <alignment horizontal="center" vertical="center"/>
    </xf>
    <xf numFmtId="20" fontId="34" fillId="0" borderId="19" xfId="0" applyNumberFormat="1" applyFont="1" applyBorder="1" applyAlignment="1">
      <alignment horizontal="center"/>
    </xf>
    <xf numFmtId="20" fontId="34" fillId="0" borderId="20" xfId="0" applyNumberFormat="1" applyFont="1" applyBorder="1" applyAlignment="1">
      <alignment horizontal="center" vertical="center"/>
    </xf>
    <xf numFmtId="14" fontId="33" fillId="16" borderId="21" xfId="0" applyNumberFormat="1" applyFont="1" applyFill="1" applyBorder="1" applyAlignment="1">
      <alignment horizontal="center" vertical="center"/>
    </xf>
    <xf numFmtId="20" fontId="34" fillId="0" borderId="0" xfId="0" applyNumberFormat="1" applyFont="1" applyAlignment="1">
      <alignment horizontal="center"/>
    </xf>
    <xf numFmtId="20" fontId="34" fillId="0" borderId="0" xfId="0" applyNumberFormat="1" applyFont="1" applyAlignment="1">
      <alignment horizontal="center" vertical="center"/>
    </xf>
    <xf numFmtId="14" fontId="33" fillId="16" borderId="22" xfId="0" applyNumberFormat="1" applyFont="1" applyFill="1" applyBorder="1" applyAlignment="1">
      <alignment horizontal="center" vertical="center"/>
    </xf>
    <xf numFmtId="164" fontId="33" fillId="17" borderId="25" xfId="0" applyNumberFormat="1" applyFont="1" applyFill="1" applyBorder="1" applyAlignment="1">
      <alignment horizontal="center" vertical="center"/>
    </xf>
    <xf numFmtId="0" fontId="34" fillId="17" borderId="25" xfId="0" applyFont="1" applyFill="1" applyBorder="1" applyAlignment="1">
      <alignment horizontal="center" vertical="center"/>
    </xf>
    <xf numFmtId="164" fontId="34" fillId="17" borderId="28" xfId="0" applyNumberFormat="1" applyFont="1" applyFill="1" applyBorder="1" applyAlignment="1">
      <alignment horizontal="center" vertical="center"/>
    </xf>
    <xf numFmtId="0" fontId="36" fillId="16" borderId="17" xfId="0" applyFont="1" applyFill="1" applyBorder="1" applyAlignment="1">
      <alignment horizontal="center" vertical="center"/>
    </xf>
    <xf numFmtId="165" fontId="36" fillId="16" borderId="28" xfId="0" applyNumberFormat="1" applyFont="1" applyFill="1" applyBorder="1" applyAlignment="1">
      <alignment horizontal="center" vertical="center"/>
    </xf>
    <xf numFmtId="9" fontId="16" fillId="9" borderId="3" xfId="8" applyNumberFormat="1" applyBorder="1"/>
    <xf numFmtId="0" fontId="3" fillId="18" borderId="3" xfId="13" applyBorder="1" applyAlignment="1">
      <alignment wrapText="1"/>
    </xf>
    <xf numFmtId="0" fontId="3" fillId="18" borderId="3" xfId="13" applyBorder="1" applyAlignment="1">
      <alignment vertical="center"/>
    </xf>
    <xf numFmtId="0" fontId="7" fillId="3" borderId="6" xfId="1" applyFont="1" applyBorder="1"/>
    <xf numFmtId="0" fontId="7" fillId="0" borderId="0" xfId="1" applyFont="1" applyFill="1" applyBorder="1"/>
    <xf numFmtId="0" fontId="32" fillId="18" borderId="3" xfId="13" applyFont="1" applyBorder="1" applyAlignment="1">
      <alignment horizontal="left" vertical="center"/>
    </xf>
    <xf numFmtId="0" fontId="38" fillId="18" borderId="3" xfId="13" applyFon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19" fillId="8" borderId="3" xfId="7" applyFont="1" applyBorder="1" applyAlignment="1">
      <alignment horizontal="center"/>
    </xf>
    <xf numFmtId="0" fontId="19" fillId="8" borderId="3" xfId="7" applyFont="1" applyBorder="1" applyAlignment="1">
      <alignment horizontal="center" wrapText="1"/>
    </xf>
    <xf numFmtId="0" fontId="19" fillId="8" borderId="3" xfId="7" applyFont="1" applyBorder="1" applyAlignment="1">
      <alignment vertical="center"/>
    </xf>
    <xf numFmtId="0" fontId="19" fillId="8" borderId="3" xfId="7" applyFont="1" applyBorder="1" applyAlignment="1">
      <alignment horizontal="center" vertical="center"/>
    </xf>
    <xf numFmtId="0" fontId="20" fillId="9" borderId="3" xfId="8" applyFont="1" applyBorder="1" applyAlignment="1">
      <alignment wrapText="1"/>
    </xf>
    <xf numFmtId="0" fontId="24" fillId="9" borderId="3" xfId="9" applyFont="1" applyBorder="1" applyAlignment="1">
      <alignment vertical="center"/>
    </xf>
    <xf numFmtId="0" fontId="21" fillId="9" borderId="3" xfId="8" applyFont="1" applyBorder="1" applyAlignment="1">
      <alignment wrapText="1"/>
    </xf>
    <xf numFmtId="0" fontId="22" fillId="9" borderId="3" xfId="8" applyFont="1" applyBorder="1" applyAlignment="1">
      <alignment horizontal="center" vertical="center"/>
    </xf>
    <xf numFmtId="0" fontId="7" fillId="2" borderId="3" xfId="0" applyFont="1" applyFill="1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9" fontId="0" fillId="0" borderId="3" xfId="3" applyNumberFormat="1" applyFont="1" applyBorder="1" applyAlignment="1">
      <alignment vertical="center" wrapText="1"/>
    </xf>
    <xf numFmtId="9" fontId="0" fillId="0" borderId="3" xfId="3" applyFont="1" applyBorder="1" applyAlignment="1">
      <alignment vertical="center" wrapText="1"/>
    </xf>
    <xf numFmtId="0" fontId="19" fillId="8" borderId="3" xfId="7" applyFont="1" applyBorder="1"/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14" fontId="0" fillId="0" borderId="3" xfId="0" applyNumberFormat="1" applyFill="1" applyBorder="1" applyAlignment="1">
      <alignment vertical="center"/>
    </xf>
    <xf numFmtId="9" fontId="0" fillId="0" borderId="3" xfId="3" applyFont="1" applyFill="1" applyBorder="1" applyAlignment="1">
      <alignment vertical="center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/>
    <xf numFmtId="0" fontId="27" fillId="0" borderId="3" xfId="0" applyFont="1" applyBorder="1"/>
    <xf numFmtId="14" fontId="0" fillId="0" borderId="3" xfId="0" applyNumberFormat="1" applyBorder="1" applyAlignment="1">
      <alignment vertical="center" wrapText="1"/>
    </xf>
    <xf numFmtId="9" fontId="13" fillId="0" borderId="3" xfId="5" applyNumberFormat="1" applyFill="1" applyBorder="1" applyAlignment="1">
      <alignment vertical="center"/>
    </xf>
    <xf numFmtId="2" fontId="30" fillId="14" borderId="3" xfId="3" applyNumberFormat="1" applyFont="1" applyFill="1" applyBorder="1"/>
    <xf numFmtId="0" fontId="0" fillId="0" borderId="3" xfId="0" applyBorder="1" applyAlignment="1">
      <alignment wrapText="1"/>
    </xf>
    <xf numFmtId="2" fontId="28" fillId="9" borderId="3" xfId="8" applyNumberFormat="1" applyFont="1" applyBorder="1" applyAlignment="1">
      <alignment horizontal="center" vertical="center"/>
    </xf>
    <xf numFmtId="0" fontId="28" fillId="9" borderId="3" xfId="8" applyFont="1" applyBorder="1" applyAlignment="1">
      <alignment horizontal="center" vertical="center"/>
    </xf>
    <xf numFmtId="9" fontId="30" fillId="14" borderId="3" xfId="3" applyFont="1" applyFill="1" applyBorder="1"/>
    <xf numFmtId="0" fontId="22" fillId="9" borderId="3" xfId="8" applyFont="1" applyBorder="1" applyAlignment="1">
      <alignment vertical="center"/>
    </xf>
    <xf numFmtId="2" fontId="16" fillId="9" borderId="3" xfId="8" applyNumberForma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20" fillId="0" borderId="3" xfId="8" applyFont="1" applyFill="1" applyBorder="1" applyAlignment="1">
      <alignment wrapText="1"/>
    </xf>
    <xf numFmtId="0" fontId="26" fillId="9" borderId="3" xfId="9" applyFont="1" applyBorder="1" applyAlignment="1">
      <alignment vertical="center" wrapText="1"/>
    </xf>
    <xf numFmtId="0" fontId="0" fillId="0" borderId="3" xfId="0" applyFont="1" applyFill="1" applyBorder="1"/>
    <xf numFmtId="0" fontId="28" fillId="0" borderId="0" xfId="0" applyFont="1"/>
    <xf numFmtId="49" fontId="8" fillId="0" borderId="3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 wrapText="1"/>
    </xf>
    <xf numFmtId="49" fontId="8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4" fontId="0" fillId="0" borderId="4" xfId="0" applyNumberFormat="1" applyFill="1" applyBorder="1" applyAlignment="1">
      <alignment vertical="center"/>
    </xf>
    <xf numFmtId="0" fontId="40" fillId="0" borderId="3" xfId="0" applyFont="1" applyBorder="1"/>
    <xf numFmtId="0" fontId="41" fillId="0" borderId="30" xfId="0" applyFont="1" applyBorder="1"/>
    <xf numFmtId="0" fontId="41" fillId="0" borderId="0" xfId="0" applyFont="1" applyBorder="1"/>
    <xf numFmtId="0" fontId="29" fillId="0" borderId="3" xfId="0" applyFont="1" applyBorder="1"/>
    <xf numFmtId="0" fontId="29" fillId="0" borderId="3" xfId="0" applyFont="1" applyBorder="1" applyAlignment="1">
      <alignment vertical="center"/>
    </xf>
    <xf numFmtId="0" fontId="29" fillId="0" borderId="3" xfId="0" applyFont="1" applyFill="1" applyBorder="1"/>
    <xf numFmtId="0" fontId="42" fillId="0" borderId="0" xfId="0" applyFont="1"/>
    <xf numFmtId="2" fontId="0" fillId="0" borderId="3" xfId="3" applyNumberFormat="1" applyFont="1" applyFill="1" applyBorder="1" applyAlignment="1">
      <alignment vertical="center"/>
    </xf>
    <xf numFmtId="2" fontId="0" fillId="0" borderId="3" xfId="3" applyNumberFormat="1" applyFont="1" applyBorder="1" applyAlignment="1">
      <alignment vertical="center" wrapText="1"/>
    </xf>
    <xf numFmtId="2" fontId="0" fillId="0" borderId="3" xfId="0" applyNumberFormat="1" applyBorder="1" applyAlignment="1">
      <alignment vertical="center"/>
    </xf>
    <xf numFmtId="9" fontId="30" fillId="14" borderId="3" xfId="3" applyFont="1" applyFill="1" applyBorder="1" applyAlignment="1">
      <alignment horizontal="center"/>
    </xf>
    <xf numFmtId="9" fontId="0" fillId="0" borderId="3" xfId="3" applyNumberFormat="1" applyFont="1" applyFill="1" applyBorder="1"/>
    <xf numFmtId="9" fontId="27" fillId="0" borderId="3" xfId="3" applyFont="1" applyFill="1" applyBorder="1" applyAlignment="1">
      <alignment vertical="center"/>
    </xf>
    <xf numFmtId="0" fontId="16" fillId="0" borderId="0" xfId="8" applyFill="1" applyBorder="1" applyAlignment="1">
      <alignment horizontal="center" vertical="center"/>
    </xf>
    <xf numFmtId="0" fontId="26" fillId="0" borderId="0" xfId="9" applyFont="1" applyFill="1" applyBorder="1" applyAlignment="1">
      <alignment horizontal="center" vertical="center" wrapText="1"/>
    </xf>
    <xf numFmtId="0" fontId="20" fillId="0" borderId="0" xfId="8" applyFont="1" applyFill="1" applyBorder="1" applyAlignment="1">
      <alignment wrapText="1"/>
    </xf>
    <xf numFmtId="0" fontId="24" fillId="0" borderId="0" xfId="9" applyFont="1" applyFill="1" applyBorder="1" applyAlignment="1">
      <alignment vertical="center"/>
    </xf>
    <xf numFmtId="0" fontId="23" fillId="0" borderId="0" xfId="10" applyFont="1" applyFill="1" applyBorder="1" applyAlignment="1">
      <alignment horizontal="center" vertical="center"/>
    </xf>
    <xf numFmtId="0" fontId="0" fillId="0" borderId="0" xfId="0" applyFill="1" applyBorder="1"/>
    <xf numFmtId="0" fontId="25" fillId="0" borderId="0" xfId="7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19" fillId="0" borderId="0" xfId="7" applyFont="1" applyFill="1" applyBorder="1" applyAlignment="1">
      <alignment horizontal="center"/>
    </xf>
    <xf numFmtId="0" fontId="19" fillId="0" borderId="0" xfId="7" applyFont="1" applyFill="1" applyBorder="1" applyAlignment="1">
      <alignment horizontal="center" wrapText="1"/>
    </xf>
    <xf numFmtId="0" fontId="19" fillId="0" borderId="0" xfId="7" applyFont="1" applyFill="1" applyBorder="1" applyAlignment="1">
      <alignment vertical="center"/>
    </xf>
    <xf numFmtId="0" fontId="19" fillId="0" borderId="0" xfId="7" applyFont="1" applyFill="1" applyBorder="1" applyAlignment="1">
      <alignment horizontal="center" vertical="center"/>
    </xf>
    <xf numFmtId="0" fontId="19" fillId="0" borderId="0" xfId="7" applyFont="1" applyFill="1" applyBorder="1"/>
    <xf numFmtId="0" fontId="7" fillId="3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9" fontId="0" fillId="0" borderId="3" xfId="3" applyFont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/>
    </xf>
    <xf numFmtId="9" fontId="0" fillId="0" borderId="3" xfId="3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30" fillId="14" borderId="3" xfId="3" applyFont="1" applyFill="1" applyBorder="1" applyAlignment="1">
      <alignment horizontal="center" vertical="center"/>
    </xf>
    <xf numFmtId="0" fontId="42" fillId="19" borderId="3" xfId="0" applyFont="1" applyFill="1" applyBorder="1" applyAlignment="1">
      <alignment vertical="center" wrapText="1"/>
    </xf>
    <xf numFmtId="0" fontId="27" fillId="0" borderId="3" xfId="0" applyFont="1" applyBorder="1" applyAlignment="1">
      <alignment horizontal="center" vertical="center"/>
    </xf>
    <xf numFmtId="0" fontId="2" fillId="3" borderId="3" xfId="14" applyBorder="1" applyAlignment="1">
      <alignment horizontal="center" vertical="center" wrapText="1"/>
    </xf>
    <xf numFmtId="0" fontId="2" fillId="3" borderId="3" xfId="14" applyBorder="1" applyAlignment="1">
      <alignment vertical="center" wrapText="1"/>
    </xf>
    <xf numFmtId="0" fontId="2" fillId="3" borderId="3" xfId="14" applyBorder="1" applyAlignment="1">
      <alignment horizontal="center" vertical="center"/>
    </xf>
    <xf numFmtId="9" fontId="2" fillId="3" borderId="3" xfId="14" applyNumberForma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/>
    </xf>
    <xf numFmtId="0" fontId="47" fillId="9" borderId="3" xfId="9" applyFont="1" applyBorder="1" applyAlignment="1">
      <alignment horizontal="center" vertical="center"/>
    </xf>
    <xf numFmtId="0" fontId="47" fillId="0" borderId="3" xfId="0" applyFont="1" applyBorder="1" applyAlignment="1">
      <alignment vertical="center" wrapText="1"/>
    </xf>
    <xf numFmtId="0" fontId="7" fillId="3" borderId="3" xfId="14" applyFont="1" applyBorder="1" applyAlignment="1">
      <alignment horizontal="center" vertical="center"/>
    </xf>
    <xf numFmtId="0" fontId="0" fillId="11" borderId="32" xfId="0" quotePrefix="1" applyFill="1" applyBorder="1" applyAlignment="1" applyProtection="1">
      <alignment horizontal="center" vertical="center" wrapText="1"/>
    </xf>
    <xf numFmtId="0" fontId="0" fillId="11" borderId="32" xfId="0" quotePrefix="1" applyFill="1" applyBorder="1" applyAlignment="1">
      <alignment horizontal="center" vertical="center" wrapText="1"/>
    </xf>
    <xf numFmtId="0" fontId="49" fillId="9" borderId="3" xfId="8" applyFont="1" applyBorder="1" applyAlignment="1">
      <alignment horizontal="center" vertical="center"/>
    </xf>
    <xf numFmtId="0" fontId="49" fillId="11" borderId="3" xfId="8" applyFont="1" applyFill="1" applyBorder="1" applyAlignment="1">
      <alignment horizontal="center" vertical="center"/>
    </xf>
    <xf numFmtId="2" fontId="50" fillId="9" borderId="31" xfId="8" applyNumberFormat="1" applyFont="1" applyBorder="1" applyAlignment="1">
      <alignment horizontal="center" vertical="center"/>
    </xf>
    <xf numFmtId="0" fontId="51" fillId="9" borderId="3" xfId="9" applyFont="1" applyBorder="1" applyAlignment="1">
      <alignment vertical="center" wrapText="1"/>
    </xf>
    <xf numFmtId="0" fontId="43" fillId="0" borderId="3" xfId="0" applyFont="1" applyBorder="1" applyAlignment="1">
      <alignment vertical="center" wrapText="1"/>
    </xf>
    <xf numFmtId="0" fontId="29" fillId="0" borderId="3" xfId="0" applyFont="1" applyFill="1" applyBorder="1" applyAlignment="1">
      <alignment wrapText="1"/>
    </xf>
    <xf numFmtId="0" fontId="29" fillId="0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0" fontId="52" fillId="11" borderId="3" xfId="0" applyNumberFormat="1" applyFont="1" applyFill="1" applyBorder="1"/>
    <xf numFmtId="0" fontId="53" fillId="11" borderId="3" xfId="0" applyNumberFormat="1" applyFont="1" applyFill="1" applyBorder="1"/>
    <xf numFmtId="0" fontId="40" fillId="3" borderId="3" xfId="14" applyFont="1" applyBorder="1" applyAlignment="1">
      <alignment vertical="center" wrapText="1"/>
    </xf>
    <xf numFmtId="0" fontId="42" fillId="20" borderId="3" xfId="0" applyFont="1" applyFill="1" applyBorder="1"/>
    <xf numFmtId="0" fontId="42" fillId="20" borderId="3" xfId="8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9" fontId="27" fillId="0" borderId="3" xfId="3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40" fillId="0" borderId="3" xfId="0" applyFont="1" applyFill="1" applyBorder="1"/>
    <xf numFmtId="0" fontId="55" fillId="21" borderId="3" xfId="0" applyFont="1" applyFill="1" applyBorder="1" applyAlignment="1">
      <alignment vertical="center" wrapText="1"/>
    </xf>
    <xf numFmtId="0" fontId="56" fillId="21" borderId="3" xfId="0" applyFont="1" applyFill="1" applyBorder="1" applyAlignment="1">
      <alignment vertical="center" wrapText="1"/>
    </xf>
    <xf numFmtId="0" fontId="54" fillId="0" borderId="3" xfId="0" applyFont="1" applyBorder="1" applyAlignment="1">
      <alignment vertical="center" wrapText="1"/>
    </xf>
    <xf numFmtId="0" fontId="54" fillId="0" borderId="3" xfId="0" applyFont="1" applyBorder="1" applyAlignment="1">
      <alignment horizontal="center" vertical="center"/>
    </xf>
    <xf numFmtId="0" fontId="41" fillId="0" borderId="30" xfId="0" applyFont="1" applyBorder="1" applyAlignment="1">
      <alignment vertical="center"/>
    </xf>
    <xf numFmtId="0" fontId="51" fillId="9" borderId="3" xfId="9" applyFont="1" applyBorder="1" applyAlignment="1">
      <alignment horizontal="center" vertical="center" wrapText="1"/>
    </xf>
    <xf numFmtId="0" fontId="40" fillId="0" borderId="3" xfId="0" applyFont="1" applyFill="1" applyBorder="1" applyAlignment="1">
      <alignment vertical="center" wrapText="1"/>
    </xf>
    <xf numFmtId="2" fontId="4" fillId="15" borderId="3" xfId="12" applyNumberFormat="1" applyBorder="1"/>
    <xf numFmtId="2" fontId="16" fillId="9" borderId="3" xfId="8" applyNumberFormat="1" applyBorder="1"/>
    <xf numFmtId="0" fontId="46" fillId="3" borderId="3" xfId="14" applyFont="1" applyBorder="1" applyAlignment="1">
      <alignment horizontal="center" vertical="center" wrapText="1"/>
    </xf>
    <xf numFmtId="0" fontId="29" fillId="0" borderId="3" xfId="0" applyFont="1" applyBorder="1" applyAlignment="1">
      <alignment wrapText="1"/>
    </xf>
    <xf numFmtId="0" fontId="29" fillId="0" borderId="3" xfId="0" applyFont="1" applyBorder="1" applyAlignment="1">
      <alignment horizontal="center" vertical="center"/>
    </xf>
    <xf numFmtId="0" fontId="7" fillId="3" borderId="3" xfId="1" applyFont="1" applyBorder="1" applyAlignment="1">
      <alignment vertical="center"/>
    </xf>
    <xf numFmtId="0" fontId="7" fillId="3" borderId="3" xfId="1" applyFont="1" applyBorder="1" applyAlignment="1">
      <alignment horizontal="center"/>
    </xf>
    <xf numFmtId="0" fontId="7" fillId="3" borderId="33" xfId="1" applyFont="1" applyBorder="1"/>
    <xf numFmtId="0" fontId="57" fillId="3" borderId="3" xfId="1" applyFont="1" applyBorder="1" applyAlignment="1">
      <alignment horizontal="center"/>
    </xf>
    <xf numFmtId="0" fontId="47" fillId="0" borderId="3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2" fontId="53" fillId="11" borderId="3" xfId="0" applyNumberFormat="1" applyFont="1" applyFill="1" applyBorder="1"/>
    <xf numFmtId="2" fontId="49" fillId="11" borderId="3" xfId="8" applyNumberFormat="1" applyFont="1" applyFill="1" applyBorder="1" applyAlignment="1">
      <alignment horizontal="center" vertical="center"/>
    </xf>
    <xf numFmtId="2" fontId="52" fillId="11" borderId="3" xfId="0" applyNumberFormat="1" applyFont="1" applyFill="1" applyBorder="1"/>
    <xf numFmtId="2" fontId="53" fillId="0" borderId="0" xfId="0" applyNumberFormat="1" applyFont="1" applyFill="1" applyBorder="1"/>
    <xf numFmtId="9" fontId="27" fillId="0" borderId="3" xfId="3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/>
    </xf>
    <xf numFmtId="0" fontId="40" fillId="0" borderId="3" xfId="0" applyFont="1" applyFill="1" applyBorder="1" applyAlignment="1">
      <alignment vertical="center"/>
    </xf>
    <xf numFmtId="0" fontId="46" fillId="0" borderId="5" xfId="0" applyFont="1" applyFill="1" applyBorder="1" applyAlignment="1">
      <alignment horizontal="center" vertical="center" wrapText="1"/>
    </xf>
    <xf numFmtId="0" fontId="54" fillId="21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2" fontId="30" fillId="10" borderId="3" xfId="1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13" borderId="3" xfId="11" applyFont="1" applyBorder="1"/>
    <xf numFmtId="14" fontId="1" fillId="13" borderId="3" xfId="11" applyNumberFormat="1" applyFont="1" applyBorder="1" applyAlignment="1">
      <alignment vertical="center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vertical="center" wrapText="1"/>
    </xf>
    <xf numFmtId="49" fontId="8" fillId="0" borderId="3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7" fillId="3" borderId="30" xfId="1" applyFont="1" applyBorder="1" applyAlignment="1">
      <alignment horizontal="center"/>
    </xf>
    <xf numFmtId="0" fontId="0" fillId="0" borderId="30" xfId="0" applyBorder="1"/>
    <xf numFmtId="0" fontId="70" fillId="0" borderId="30" xfId="0" applyFont="1" applyBorder="1" applyAlignment="1">
      <alignment vertical="center"/>
    </xf>
    <xf numFmtId="0" fontId="8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40" fillId="0" borderId="30" xfId="0" applyFont="1" applyFill="1" applyBorder="1"/>
    <xf numFmtId="0" fontId="69" fillId="0" borderId="30" xfId="0" applyFont="1" applyFill="1" applyBorder="1" applyAlignment="1">
      <alignment horizontal="center" vertical="center"/>
    </xf>
    <xf numFmtId="0" fontId="46" fillId="0" borderId="3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0" xfId="0" applyBorder="1" applyAlignment="1">
      <alignment wrapText="1"/>
    </xf>
    <xf numFmtId="0" fontId="69" fillId="0" borderId="30" xfId="0" applyFont="1" applyBorder="1" applyAlignment="1">
      <alignment horizontal="center" vertical="center"/>
    </xf>
    <xf numFmtId="0" fontId="69" fillId="0" borderId="30" xfId="0" applyFont="1" applyBorder="1" applyAlignment="1">
      <alignment horizontal="center"/>
    </xf>
    <xf numFmtId="0" fontId="0" fillId="22" borderId="0" xfId="0" applyFill="1" applyBorder="1"/>
    <xf numFmtId="0" fontId="0" fillId="0" borderId="30" xfId="0" applyFill="1" applyBorder="1"/>
    <xf numFmtId="0" fontId="20" fillId="9" borderId="30" xfId="8" applyFont="1" applyBorder="1" applyAlignment="1">
      <alignment wrapText="1"/>
    </xf>
    <xf numFmtId="0" fontId="24" fillId="9" borderId="30" xfId="9" applyFont="1" applyBorder="1" applyAlignment="1">
      <alignment vertical="center"/>
    </xf>
    <xf numFmtId="0" fontId="7" fillId="3" borderId="30" xfId="1" applyFont="1" applyBorder="1"/>
    <xf numFmtId="0" fontId="7" fillId="23" borderId="30" xfId="11" applyFont="1" applyFill="1" applyBorder="1" applyAlignment="1">
      <alignment wrapText="1"/>
    </xf>
    <xf numFmtId="0" fontId="7" fillId="3" borderId="30" xfId="1" applyFont="1" applyBorder="1" applyAlignment="1">
      <alignment wrapText="1"/>
    </xf>
    <xf numFmtId="0" fontId="7" fillId="3" borderId="30" xfId="1" applyFont="1" applyBorder="1" applyAlignment="1">
      <alignment horizontal="center" vertical="center"/>
    </xf>
    <xf numFmtId="0" fontId="7" fillId="3" borderId="30" xfId="1" applyFont="1" applyBorder="1" applyAlignment="1">
      <alignment vertical="center"/>
    </xf>
    <xf numFmtId="0" fontId="8" fillId="0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vertical="center" wrapText="1"/>
    </xf>
    <xf numFmtId="0" fontId="69" fillId="0" borderId="30" xfId="0" applyFont="1" applyBorder="1" applyAlignment="1">
      <alignment horizontal="center" vertical="center" wrapText="1"/>
    </xf>
    <xf numFmtId="0" fontId="46" fillId="0" borderId="30" xfId="0" applyFont="1" applyBorder="1" applyAlignment="1">
      <alignment horizontal="center" vertical="center" wrapText="1"/>
    </xf>
    <xf numFmtId="0" fontId="51" fillId="22" borderId="30" xfId="9" applyFont="1" applyFill="1" applyBorder="1" applyAlignment="1">
      <alignment horizontal="center" vertical="center" wrapText="1"/>
    </xf>
    <xf numFmtId="0" fontId="66" fillId="22" borderId="30" xfId="9" applyFont="1" applyFill="1" applyBorder="1" applyAlignment="1">
      <alignment horizontal="center" vertical="center" wrapText="1"/>
    </xf>
    <xf numFmtId="2" fontId="30" fillId="10" borderId="30" xfId="10" applyNumberFormat="1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42" fillId="0" borderId="30" xfId="8" applyFont="1" applyFill="1" applyBorder="1" applyAlignment="1">
      <alignment horizontal="center" wrapText="1"/>
    </xf>
    <xf numFmtId="0" fontId="0" fillId="0" borderId="30" xfId="0" applyBorder="1" applyAlignment="1">
      <alignment horizontal="center" vertical="center"/>
    </xf>
    <xf numFmtId="0" fontId="0" fillId="0" borderId="30" xfId="0" applyFont="1" applyBorder="1"/>
    <xf numFmtId="0" fontId="72" fillId="0" borderId="30" xfId="0" applyFont="1" applyBorder="1" applyAlignment="1">
      <alignment horizontal="center" vertical="center"/>
    </xf>
    <xf numFmtId="0" fontId="7" fillId="0" borderId="30" xfId="0" applyFont="1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42" fillId="0" borderId="30" xfId="0" applyFont="1" applyFill="1" applyBorder="1" applyAlignment="1">
      <alignment horizontal="center" vertical="center" wrapText="1"/>
    </xf>
    <xf numFmtId="0" fontId="46" fillId="0" borderId="30" xfId="0" applyFont="1" applyFill="1" applyBorder="1" applyAlignment="1">
      <alignment horizontal="center" vertical="center" wrapText="1"/>
    </xf>
    <xf numFmtId="0" fontId="0" fillId="0" borderId="30" xfId="0" quotePrefix="1" applyFill="1" applyBorder="1" applyAlignment="1" applyProtection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0" xfId="0" quotePrefix="1" applyFill="1" applyBorder="1" applyAlignment="1">
      <alignment horizontal="center" vertical="center" wrapText="1"/>
    </xf>
    <xf numFmtId="0" fontId="67" fillId="25" borderId="30" xfId="0" applyNumberFormat="1" applyFont="1" applyFill="1" applyBorder="1" applyAlignment="1">
      <alignment horizontal="center" vertical="center"/>
    </xf>
    <xf numFmtId="0" fontId="67" fillId="25" borderId="30" xfId="0" applyFont="1" applyFill="1" applyBorder="1" applyAlignment="1">
      <alignment vertical="center" wrapText="1"/>
    </xf>
    <xf numFmtId="0" fontId="68" fillId="25" borderId="30" xfId="0" applyFont="1" applyFill="1" applyBorder="1" applyAlignment="1">
      <alignment vertical="center" wrapText="1"/>
    </xf>
    <xf numFmtId="0" fontId="68" fillId="25" borderId="30" xfId="0" applyFont="1" applyFill="1" applyBorder="1"/>
    <xf numFmtId="0" fontId="67" fillId="25" borderId="30" xfId="0" applyFont="1" applyFill="1" applyBorder="1" applyAlignment="1">
      <alignment horizontal="center" vertical="center" wrapText="1"/>
    </xf>
    <xf numFmtId="0" fontId="68" fillId="25" borderId="30" xfId="0" quotePrefix="1" applyFont="1" applyFill="1" applyBorder="1" applyAlignment="1" applyProtection="1">
      <alignment horizontal="center" vertical="center" wrapText="1"/>
    </xf>
    <xf numFmtId="0" fontId="68" fillId="25" borderId="30" xfId="0" applyFont="1" applyFill="1" applyBorder="1" applyAlignment="1">
      <alignment horizontal="center" vertical="center" wrapText="1"/>
    </xf>
    <xf numFmtId="0" fontId="68" fillId="25" borderId="30" xfId="0" quotePrefix="1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wrapText="1"/>
    </xf>
    <xf numFmtId="0" fontId="51" fillId="0" borderId="30" xfId="0" applyFont="1" applyFill="1" applyBorder="1" applyAlignment="1">
      <alignment horizontal="center" vertical="center"/>
    </xf>
    <xf numFmtId="0" fontId="51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9" fillId="0" borderId="30" xfId="0" applyFont="1" applyFill="1" applyBorder="1"/>
    <xf numFmtId="0" fontId="64" fillId="0" borderId="30" xfId="0" applyFont="1" applyBorder="1" applyAlignment="1">
      <alignment horizontal="center" vertical="center" wrapText="1"/>
    </xf>
    <xf numFmtId="0" fontId="8" fillId="25" borderId="30" xfId="0" applyNumberFormat="1" applyFont="1" applyFill="1" applyBorder="1" applyAlignment="1">
      <alignment horizontal="center" vertical="center"/>
    </xf>
    <xf numFmtId="0" fontId="64" fillId="25" borderId="30" xfId="0" applyFont="1" applyFill="1" applyBorder="1" applyAlignment="1">
      <alignment wrapText="1"/>
    </xf>
    <xf numFmtId="0" fontId="0" fillId="25" borderId="30" xfId="0" applyFill="1" applyBorder="1"/>
    <xf numFmtId="0" fontId="29" fillId="25" borderId="30" xfId="0" applyFont="1" applyFill="1" applyBorder="1" applyAlignment="1">
      <alignment horizontal="center" vertical="center"/>
    </xf>
    <xf numFmtId="0" fontId="29" fillId="25" borderId="30" xfId="0" applyFont="1" applyFill="1" applyBorder="1" applyAlignment="1">
      <alignment horizontal="center" vertical="center" wrapText="1"/>
    </xf>
    <xf numFmtId="0" fontId="27" fillId="25" borderId="30" xfId="0" applyFont="1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/>
    </xf>
    <xf numFmtId="0" fontId="71" fillId="0" borderId="30" xfId="0" applyFont="1" applyBorder="1" applyAlignment="1">
      <alignment wrapText="1"/>
    </xf>
    <xf numFmtId="0" fontId="7" fillId="25" borderId="30" xfId="1" applyFont="1" applyFill="1" applyBorder="1"/>
    <xf numFmtId="0" fontId="7" fillId="25" borderId="30" xfId="11" applyFont="1" applyFill="1" applyBorder="1" applyAlignment="1">
      <alignment wrapText="1"/>
    </xf>
    <xf numFmtId="0" fontId="7" fillId="25" borderId="30" xfId="1" applyFont="1" applyFill="1" applyBorder="1" applyAlignment="1">
      <alignment wrapText="1"/>
    </xf>
    <xf numFmtId="0" fontId="7" fillId="25" borderId="30" xfId="1" applyFont="1" applyFill="1" applyBorder="1" applyAlignment="1">
      <alignment horizontal="center" vertical="center"/>
    </xf>
    <xf numFmtId="0" fontId="7" fillId="25" borderId="30" xfId="1" applyFont="1" applyFill="1" applyBorder="1" applyAlignment="1">
      <alignment vertical="center"/>
    </xf>
    <xf numFmtId="0" fontId="29" fillId="25" borderId="30" xfId="0" applyFont="1" applyFill="1" applyBorder="1" applyAlignment="1">
      <alignment wrapText="1"/>
    </xf>
    <xf numFmtId="0" fontId="29" fillId="25" borderId="30" xfId="0" applyFont="1" applyFill="1" applyBorder="1"/>
    <xf numFmtId="0" fontId="46" fillId="25" borderId="30" xfId="0" applyFont="1" applyFill="1" applyBorder="1" applyAlignment="1">
      <alignment horizontal="center" vertical="center"/>
    </xf>
    <xf numFmtId="0" fontId="2" fillId="3" borderId="30" xfId="14" applyBorder="1" applyAlignment="1">
      <alignment horizontal="center" vertical="center" wrapText="1"/>
    </xf>
    <xf numFmtId="0" fontId="2" fillId="3" borderId="30" xfId="14" applyBorder="1" applyAlignment="1">
      <alignment vertical="center" wrapText="1"/>
    </xf>
    <xf numFmtId="0" fontId="40" fillId="3" borderId="30" xfId="14" applyFont="1" applyBorder="1" applyAlignment="1">
      <alignment vertical="center" wrapText="1"/>
    </xf>
    <xf numFmtId="0" fontId="46" fillId="3" borderId="30" xfId="14" applyFont="1" applyBorder="1" applyAlignment="1">
      <alignment horizontal="center" vertical="center" wrapText="1"/>
    </xf>
    <xf numFmtId="0" fontId="49" fillId="9" borderId="30" xfId="8" applyFont="1" applyBorder="1" applyAlignment="1">
      <alignment horizontal="center" vertical="center"/>
    </xf>
    <xf numFmtId="2" fontId="49" fillId="11" borderId="30" xfId="8" applyNumberFormat="1" applyFont="1" applyFill="1" applyBorder="1" applyAlignment="1">
      <alignment horizontal="center" vertical="center"/>
    </xf>
    <xf numFmtId="0" fontId="36" fillId="16" borderId="27" xfId="0" applyFont="1" applyFill="1" applyBorder="1" applyAlignment="1">
      <alignment horizontal="center" vertical="center"/>
    </xf>
    <xf numFmtId="0" fontId="36" fillId="16" borderId="2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35" fillId="17" borderId="23" xfId="0" applyFont="1" applyFill="1" applyBorder="1" applyAlignment="1">
      <alignment horizontal="center" vertical="center"/>
    </xf>
    <xf numFmtId="0" fontId="35" fillId="17" borderId="24" xfId="0" applyFont="1" applyFill="1" applyBorder="1" applyAlignment="1">
      <alignment horizontal="center" vertical="center"/>
    </xf>
    <xf numFmtId="0" fontId="34" fillId="17" borderId="23" xfId="0" applyFont="1" applyFill="1" applyBorder="1" applyAlignment="1">
      <alignment horizontal="center" vertical="center"/>
    </xf>
    <xf numFmtId="0" fontId="34" fillId="17" borderId="24" xfId="0" applyFont="1" applyFill="1" applyBorder="1" applyAlignment="1">
      <alignment horizontal="center" vertical="center"/>
    </xf>
    <xf numFmtId="0" fontId="34" fillId="17" borderId="27" xfId="0" applyFont="1" applyFill="1" applyBorder="1" applyAlignment="1">
      <alignment horizontal="center" vertical="center"/>
    </xf>
    <xf numFmtId="0" fontId="34" fillId="17" borderId="26" xfId="0" applyFont="1" applyFill="1" applyBorder="1" applyAlignment="1">
      <alignment horizontal="center" vertical="center"/>
    </xf>
    <xf numFmtId="0" fontId="36" fillId="16" borderId="29" xfId="0" applyFont="1" applyFill="1" applyBorder="1" applyAlignment="1">
      <alignment horizontal="center" vertical="center"/>
    </xf>
    <xf numFmtId="0" fontId="36" fillId="16" borderId="16" xfId="0" applyFont="1" applyFill="1" applyBorder="1" applyAlignment="1">
      <alignment horizontal="center" vertical="center"/>
    </xf>
    <xf numFmtId="0" fontId="21" fillId="9" borderId="3" xfId="8" applyFont="1" applyBorder="1" applyAlignment="1">
      <alignment horizontal="center" vertical="center" wrapText="1"/>
    </xf>
    <xf numFmtId="0" fontId="21" fillId="9" borderId="2" xfId="8" applyFont="1" applyAlignment="1">
      <alignment horizontal="center" vertical="center" wrapText="1"/>
    </xf>
    <xf numFmtId="0" fontId="25" fillId="8" borderId="3" xfId="7" applyFont="1" applyBorder="1" applyAlignment="1">
      <alignment horizontal="center" vertical="center"/>
    </xf>
    <xf numFmtId="0" fontId="16" fillId="9" borderId="3" xfId="8" applyBorder="1" applyAlignment="1">
      <alignment horizontal="center" vertical="center"/>
    </xf>
    <xf numFmtId="0" fontId="26" fillId="9" borderId="3" xfId="9" applyFont="1" applyBorder="1" applyAlignment="1">
      <alignment horizontal="center" vertical="center" wrapText="1"/>
    </xf>
    <xf numFmtId="0" fontId="18" fillId="4" borderId="4" xfId="2" applyFont="1" applyBorder="1" applyAlignment="1">
      <alignment horizontal="center" vertical="center" wrapText="1"/>
    </xf>
    <xf numFmtId="0" fontId="9" fillId="4" borderId="4" xfId="2" applyBorder="1" applyAlignment="1">
      <alignment horizontal="center" vertical="center" wrapText="1"/>
    </xf>
    <xf numFmtId="0" fontId="23" fillId="10" borderId="3" xfId="10" applyFont="1" applyBorder="1" applyAlignment="1">
      <alignment horizontal="center" vertical="center"/>
    </xf>
    <xf numFmtId="0" fontId="21" fillId="11" borderId="3" xfId="8" applyFont="1" applyFill="1" applyBorder="1" applyAlignment="1">
      <alignment horizontal="center" vertical="center" wrapText="1"/>
    </xf>
    <xf numFmtId="0" fontId="25" fillId="8" borderId="5" xfId="7" applyFont="1" applyBorder="1" applyAlignment="1">
      <alignment horizontal="center" vertical="center"/>
    </xf>
    <xf numFmtId="0" fontId="25" fillId="8" borderId="6" xfId="7" applyFont="1" applyBorder="1" applyAlignment="1">
      <alignment horizontal="center" vertical="center"/>
    </xf>
    <xf numFmtId="9" fontId="13" fillId="6" borderId="7" xfId="5" applyNumberFormat="1" applyBorder="1" applyAlignment="1">
      <alignment horizontal="center" vertical="center"/>
    </xf>
    <xf numFmtId="9" fontId="13" fillId="6" borderId="0" xfId="5" applyNumberFormat="1" applyBorder="1" applyAlignment="1">
      <alignment horizontal="center" vertical="center"/>
    </xf>
    <xf numFmtId="9" fontId="14" fillId="7" borderId="7" xfId="6" applyNumberFormat="1" applyBorder="1" applyAlignment="1">
      <alignment horizontal="center" vertical="center"/>
    </xf>
    <xf numFmtId="9" fontId="14" fillId="7" borderId="0" xfId="6" applyNumberFormat="1" applyBorder="1" applyAlignment="1">
      <alignment horizontal="center" vertical="center"/>
    </xf>
    <xf numFmtId="9" fontId="12" fillId="5" borderId="7" xfId="4" applyNumberFormat="1" applyBorder="1" applyAlignment="1">
      <alignment horizontal="center" vertical="center"/>
    </xf>
    <xf numFmtId="9" fontId="12" fillId="5" borderId="0" xfId="4" applyNumberFormat="1" applyBorder="1" applyAlignment="1">
      <alignment horizontal="center" vertical="center"/>
    </xf>
    <xf numFmtId="9" fontId="24" fillId="9" borderId="8" xfId="3" applyFont="1" applyFill="1" applyBorder="1" applyAlignment="1">
      <alignment horizontal="center" vertical="center"/>
    </xf>
    <xf numFmtId="9" fontId="24" fillId="9" borderId="9" xfId="3" applyFont="1" applyFill="1" applyBorder="1" applyAlignment="1">
      <alignment horizontal="center" vertical="center"/>
    </xf>
    <xf numFmtId="9" fontId="24" fillId="9" borderId="11" xfId="3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16" fillId="9" borderId="4" xfId="8" applyBorder="1" applyAlignment="1">
      <alignment horizontal="center" vertical="center"/>
    </xf>
    <xf numFmtId="0" fontId="16" fillId="9" borderId="5" xfId="8" applyBorder="1" applyAlignment="1">
      <alignment horizontal="center" vertical="center"/>
    </xf>
    <xf numFmtId="0" fontId="16" fillId="9" borderId="6" xfId="8" applyBorder="1" applyAlignment="1">
      <alignment horizontal="center" vertical="center"/>
    </xf>
    <xf numFmtId="0" fontId="26" fillId="9" borderId="4" xfId="9" applyFont="1" applyBorder="1" applyAlignment="1">
      <alignment horizontal="center" vertical="center" wrapText="1"/>
    </xf>
    <xf numFmtId="0" fontId="26" fillId="9" borderId="5" xfId="9" applyFont="1" applyBorder="1" applyAlignment="1">
      <alignment horizontal="center" vertical="center" wrapText="1"/>
    </xf>
    <xf numFmtId="0" fontId="26" fillId="9" borderId="6" xfId="9" applyFont="1" applyBorder="1" applyAlignment="1">
      <alignment horizontal="center" vertical="center" wrapText="1"/>
    </xf>
    <xf numFmtId="0" fontId="23" fillId="10" borderId="4" xfId="10" applyFont="1" applyBorder="1" applyAlignment="1">
      <alignment horizontal="center" vertical="center"/>
    </xf>
    <xf numFmtId="0" fontId="23" fillId="10" borderId="5" xfId="10" applyFont="1" applyBorder="1" applyAlignment="1">
      <alignment horizontal="center" vertical="center"/>
    </xf>
    <xf numFmtId="0" fontId="23" fillId="10" borderId="6" xfId="10" applyFont="1" applyBorder="1" applyAlignment="1">
      <alignment horizontal="center" vertical="center"/>
    </xf>
    <xf numFmtId="0" fontId="25" fillId="8" borderId="4" xfId="7" applyFont="1" applyBorder="1" applyAlignment="1">
      <alignment horizontal="center" vertical="center"/>
    </xf>
    <xf numFmtId="0" fontId="39" fillId="18" borderId="4" xfId="13" applyFont="1" applyBorder="1" applyAlignment="1">
      <alignment horizontal="center" vertical="center" wrapText="1"/>
    </xf>
    <xf numFmtId="0" fontId="39" fillId="18" borderId="5" xfId="13" applyFont="1" applyBorder="1" applyAlignment="1">
      <alignment horizontal="center" vertical="center" wrapText="1"/>
    </xf>
    <xf numFmtId="0" fontId="39" fillId="18" borderId="6" xfId="13" applyFont="1" applyBorder="1" applyAlignment="1">
      <alignment horizontal="center" vertical="center" wrapText="1"/>
    </xf>
    <xf numFmtId="9" fontId="0" fillId="0" borderId="4" xfId="3" applyNumberFormat="1" applyFont="1" applyFill="1" applyBorder="1" applyAlignment="1">
      <alignment horizontal="center" vertical="center"/>
    </xf>
    <xf numFmtId="9" fontId="0" fillId="0" borderId="6" xfId="3" applyNumberFormat="1" applyFont="1" applyFill="1" applyBorder="1" applyAlignment="1">
      <alignment horizontal="center" vertical="center"/>
    </xf>
    <xf numFmtId="2" fontId="0" fillId="0" borderId="4" xfId="3" applyNumberFormat="1" applyFont="1" applyFill="1" applyBorder="1" applyAlignment="1">
      <alignment horizontal="center" vertical="center"/>
    </xf>
    <xf numFmtId="2" fontId="0" fillId="0" borderId="6" xfId="3" applyNumberFormat="1" applyFont="1" applyFill="1" applyBorder="1" applyAlignment="1">
      <alignment horizontal="center" vertical="center"/>
    </xf>
    <xf numFmtId="0" fontId="48" fillId="9" borderId="3" xfId="8" applyFont="1" applyBorder="1" applyAlignment="1">
      <alignment horizontal="center" vertical="center" wrapText="1"/>
    </xf>
    <xf numFmtId="0" fontId="61" fillId="11" borderId="3" xfId="0" applyFont="1" applyFill="1" applyBorder="1" applyAlignment="1">
      <alignment horizontal="right"/>
    </xf>
    <xf numFmtId="0" fontId="60" fillId="11" borderId="3" xfId="0" applyFont="1" applyFill="1" applyBorder="1" applyAlignment="1">
      <alignment horizontal="right"/>
    </xf>
    <xf numFmtId="2" fontId="58" fillId="14" borderId="4" xfId="3" applyNumberFormat="1" applyFont="1" applyFill="1" applyBorder="1" applyAlignment="1">
      <alignment horizontal="center" vertical="center"/>
    </xf>
    <xf numFmtId="2" fontId="58" fillId="14" borderId="5" xfId="3" applyNumberFormat="1" applyFont="1" applyFill="1" applyBorder="1" applyAlignment="1">
      <alignment horizontal="center" vertical="center"/>
    </xf>
    <xf numFmtId="2" fontId="58" fillId="14" borderId="6" xfId="3" applyNumberFormat="1" applyFont="1" applyFill="1" applyBorder="1" applyAlignment="1">
      <alignment horizontal="center" vertical="center"/>
    </xf>
    <xf numFmtId="0" fontId="44" fillId="19" borderId="4" xfId="10" applyFont="1" applyFill="1" applyBorder="1" applyAlignment="1">
      <alignment horizontal="center" vertical="center" textRotation="180" wrapText="1"/>
    </xf>
    <xf numFmtId="0" fontId="44" fillId="19" borderId="5" xfId="10" applyFont="1" applyFill="1" applyBorder="1" applyAlignment="1">
      <alignment horizontal="center" vertical="center" textRotation="180"/>
    </xf>
    <xf numFmtId="0" fontId="44" fillId="19" borderId="6" xfId="10" applyFont="1" applyFill="1" applyBorder="1" applyAlignment="1">
      <alignment horizontal="center" vertical="center" textRotation="180"/>
    </xf>
    <xf numFmtId="49" fontId="8" fillId="0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1" fillId="9" borderId="4" xfId="8" applyFont="1" applyBorder="1" applyAlignment="1">
      <alignment horizontal="center" vertical="center"/>
    </xf>
    <xf numFmtId="0" fontId="21" fillId="9" borderId="5" xfId="8" applyFont="1" applyBorder="1" applyAlignment="1">
      <alignment horizontal="center" vertical="center"/>
    </xf>
    <xf numFmtId="0" fontId="21" fillId="9" borderId="6" xfId="8" applyFont="1" applyBorder="1" applyAlignment="1">
      <alignment horizontal="center" vertical="center"/>
    </xf>
    <xf numFmtId="0" fontId="62" fillId="9" borderId="4" xfId="9" applyFont="1" applyBorder="1" applyAlignment="1">
      <alignment horizontal="center" vertical="center" wrapText="1"/>
    </xf>
    <xf numFmtId="0" fontId="62" fillId="9" borderId="5" xfId="9" applyFont="1" applyBorder="1" applyAlignment="1">
      <alignment horizontal="center" vertical="center" wrapText="1"/>
    </xf>
    <xf numFmtId="0" fontId="62" fillId="9" borderId="6" xfId="9" applyFont="1" applyBorder="1" applyAlignment="1">
      <alignment horizontal="center" vertical="center" wrapText="1"/>
    </xf>
    <xf numFmtId="0" fontId="59" fillId="8" borderId="3" xfId="7" applyFont="1" applyBorder="1" applyAlignment="1">
      <alignment horizontal="center" vertical="center"/>
    </xf>
    <xf numFmtId="0" fontId="18" fillId="4" borderId="30" xfId="2" applyFont="1" applyBorder="1" applyAlignment="1">
      <alignment horizontal="center" vertical="center" wrapText="1"/>
    </xf>
    <xf numFmtId="0" fontId="21" fillId="9" borderId="30" xfId="8" applyFont="1" applyBorder="1" applyAlignment="1">
      <alignment horizontal="center" vertical="center" wrapText="1"/>
    </xf>
    <xf numFmtId="0" fontId="44" fillId="19" borderId="30" xfId="10" applyFont="1" applyFill="1" applyBorder="1" applyAlignment="1">
      <alignment horizontal="center" vertical="center" textRotation="180"/>
    </xf>
    <xf numFmtId="0" fontId="62" fillId="9" borderId="30" xfId="9" applyFont="1" applyBorder="1" applyAlignment="1">
      <alignment horizontal="center" vertical="center" wrapText="1"/>
    </xf>
    <xf numFmtId="0" fontId="22" fillId="9" borderId="30" xfId="8" applyFont="1" applyBorder="1" applyAlignment="1">
      <alignment horizontal="center" vertical="center"/>
    </xf>
    <xf numFmtId="0" fontId="23" fillId="24" borderId="30" xfId="10" applyFont="1" applyFill="1" applyBorder="1" applyAlignment="1">
      <alignment horizontal="center" vertical="center"/>
    </xf>
    <xf numFmtId="0" fontId="48" fillId="9" borderId="30" xfId="8" applyFont="1" applyBorder="1" applyAlignment="1">
      <alignment horizontal="center" vertical="center" wrapText="1"/>
    </xf>
    <xf numFmtId="0" fontId="24" fillId="23" borderId="30" xfId="9" applyFont="1" applyFill="1" applyBorder="1" applyAlignment="1">
      <alignment horizontal="center" vertical="center"/>
    </xf>
    <xf numFmtId="0" fontId="7" fillId="0" borderId="0" xfId="11" applyFont="1" applyFill="1" applyBorder="1"/>
    <xf numFmtId="0" fontId="59" fillId="0" borderId="0" xfId="7" applyFont="1" applyFill="1" applyBorder="1" applyAlignment="1">
      <alignment vertical="center"/>
    </xf>
    <xf numFmtId="0" fontId="25" fillId="0" borderId="0" xfId="7" applyFont="1" applyFill="1" applyBorder="1" applyAlignment="1">
      <alignment vertical="center"/>
    </xf>
    <xf numFmtId="0" fontId="24" fillId="0" borderId="0" xfId="3" applyNumberFormat="1" applyFont="1" applyFill="1" applyBorder="1" applyAlignment="1">
      <alignment vertical="center"/>
    </xf>
    <xf numFmtId="2" fontId="4" fillId="0" borderId="0" xfId="12" applyNumberFormat="1" applyFill="1" applyBorder="1"/>
    <xf numFmtId="2" fontId="16" fillId="0" borderId="0" xfId="8" applyNumberFormat="1" applyFill="1" applyBorder="1"/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0" fillId="0" borderId="0" xfId="0" quotePrefix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9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40" fillId="0" borderId="0" xfId="0" applyFont="1" applyFill="1" applyBorder="1"/>
    <xf numFmtId="0" fontId="46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2" fillId="0" borderId="0" xfId="14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/>
    <xf numFmtId="2" fontId="52" fillId="0" borderId="0" xfId="0" applyNumberFormat="1" applyFont="1" applyFill="1" applyBorder="1" applyAlignment="1"/>
    <xf numFmtId="0" fontId="60" fillId="0" borderId="0" xfId="0" applyFont="1" applyFill="1" applyBorder="1" applyAlignment="1"/>
    <xf numFmtId="2" fontId="53" fillId="0" borderId="0" xfId="0" applyNumberFormat="1" applyFont="1" applyFill="1" applyBorder="1" applyAlignment="1"/>
    <xf numFmtId="0" fontId="19" fillId="0" borderId="0" xfId="7" applyFont="1" applyFill="1" applyBorder="1" applyAlignment="1">
      <alignment horizontal="center" vertical="center"/>
    </xf>
    <xf numFmtId="0" fontId="21" fillId="0" borderId="0" xfId="8" applyFont="1" applyFill="1" applyBorder="1" applyAlignment="1">
      <alignment horizontal="center" vertical="center"/>
    </xf>
    <xf numFmtId="0" fontId="62" fillId="0" borderId="0" xfId="9" applyFont="1" applyFill="1" applyBorder="1" applyAlignment="1">
      <alignment horizontal="center" vertical="center" wrapText="1"/>
    </xf>
    <xf numFmtId="0" fontId="23" fillId="0" borderId="0" xfId="10" applyFont="1" applyFill="1" applyBorder="1" applyAlignment="1">
      <alignment horizontal="center" vertical="center"/>
    </xf>
    <xf numFmtId="0" fontId="44" fillId="0" borderId="0" xfId="10" applyFont="1" applyFill="1" applyBorder="1" applyAlignment="1">
      <alignment horizontal="center" vertical="center" textRotation="180" wrapText="1"/>
    </xf>
    <xf numFmtId="0" fontId="25" fillId="0" borderId="0" xfId="7" applyFont="1" applyFill="1" applyBorder="1" applyAlignment="1">
      <alignment horizontal="center" vertical="center" wrapText="1"/>
    </xf>
    <xf numFmtId="0" fontId="44" fillId="0" borderId="0" xfId="10" applyFont="1" applyFill="1" applyBorder="1" applyAlignment="1">
      <alignment horizontal="center" vertical="center" textRotation="180"/>
    </xf>
    <xf numFmtId="0" fontId="25" fillId="0" borderId="0" xfId="7" applyFont="1" applyFill="1" applyBorder="1" applyAlignment="1">
      <alignment horizontal="center" vertical="center"/>
    </xf>
    <xf numFmtId="0" fontId="21" fillId="0" borderId="0" xfId="8" applyFont="1" applyFill="1" applyBorder="1" applyAlignment="1">
      <alignment wrapText="1"/>
    </xf>
    <xf numFmtId="0" fontId="22" fillId="0" borderId="0" xfId="8" applyFont="1" applyFill="1" applyBorder="1" applyAlignment="1">
      <alignment horizontal="center" vertical="center"/>
    </xf>
    <xf numFmtId="0" fontId="39" fillId="0" borderId="0" xfId="13" applyFont="1" applyFill="1" applyBorder="1" applyAlignment="1">
      <alignment horizontal="center" vertical="center" wrapText="1"/>
    </xf>
    <xf numFmtId="0" fontId="3" fillId="0" borderId="0" xfId="13" applyFill="1" applyBorder="1" applyAlignment="1">
      <alignment wrapText="1"/>
    </xf>
    <xf numFmtId="0" fontId="3" fillId="0" borderId="0" xfId="13" applyFill="1" applyBorder="1" applyAlignment="1">
      <alignment vertical="center"/>
    </xf>
    <xf numFmtId="0" fontId="32" fillId="0" borderId="0" xfId="13" applyFont="1" applyFill="1" applyBorder="1" applyAlignment="1">
      <alignment horizontal="left" vertical="center"/>
    </xf>
    <xf numFmtId="0" fontId="38" fillId="0" borderId="0" xfId="13" applyFont="1" applyFill="1" applyBorder="1" applyAlignment="1">
      <alignment horizontal="center" vertical="center"/>
    </xf>
    <xf numFmtId="0" fontId="26" fillId="0" borderId="0" xfId="9" applyFont="1" applyFill="1" applyBorder="1" applyAlignment="1">
      <alignment vertical="center" wrapText="1"/>
    </xf>
    <xf numFmtId="0" fontId="7" fillId="0" borderId="0" xfId="11" applyFont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51" fillId="0" borderId="0" xfId="9" applyFont="1" applyFill="1" applyBorder="1" applyAlignment="1">
      <alignment horizontal="center" vertical="center" wrapText="1"/>
    </xf>
    <xf numFmtId="2" fontId="30" fillId="0" borderId="0" xfId="10" applyNumberFormat="1" applyFont="1" applyFill="1" applyBorder="1" applyAlignment="1">
      <alignment horizontal="center" vertical="center"/>
    </xf>
    <xf numFmtId="14" fontId="13" fillId="0" borderId="0" xfId="5" applyNumberForma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2" fillId="0" borderId="0" xfId="0" applyFont="1" applyFill="1" applyBorder="1"/>
    <xf numFmtId="0" fontId="46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2" fillId="0" borderId="0" xfId="8" applyFont="1" applyFill="1" applyBorder="1" applyAlignment="1">
      <alignment wrapText="1"/>
    </xf>
    <xf numFmtId="0" fontId="42" fillId="0" borderId="0" xfId="0" applyFont="1" applyFill="1" applyBorder="1" applyAlignment="1">
      <alignment vertical="center" wrapText="1"/>
    </xf>
    <xf numFmtId="9" fontId="13" fillId="0" borderId="0" xfId="5" applyNumberFormat="1" applyFill="1" applyBorder="1" applyAlignment="1">
      <alignment vertical="center"/>
    </xf>
    <xf numFmtId="0" fontId="0" fillId="0" borderId="34" xfId="0" quotePrefix="1" applyFill="1" applyBorder="1" applyAlignment="1" applyProtection="1">
      <alignment horizontal="center" vertical="center" wrapText="1"/>
    </xf>
    <xf numFmtId="0" fontId="0" fillId="0" borderId="34" xfId="0" quotePrefix="1" applyFill="1" applyBorder="1" applyAlignment="1">
      <alignment horizontal="center" vertical="center" wrapText="1"/>
    </xf>
    <xf numFmtId="0" fontId="47" fillId="0" borderId="0" xfId="9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2" fontId="6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42" fillId="0" borderId="0" xfId="0" applyFont="1" applyFill="1" applyBorder="1" applyAlignment="1">
      <alignment wrapText="1"/>
    </xf>
    <xf numFmtId="0" fontId="63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52" fillId="0" borderId="0" xfId="0" applyFont="1" applyFill="1" applyBorder="1" applyAlignment="1">
      <alignment horizontal="left" vertical="center" wrapText="1"/>
    </xf>
    <xf numFmtId="0" fontId="2" fillId="0" borderId="0" xfId="14" applyFill="1" applyBorder="1" applyAlignment="1">
      <alignment vertical="center" wrapText="1"/>
    </xf>
    <xf numFmtId="0" fontId="40" fillId="0" borderId="0" xfId="14" applyFont="1" applyFill="1" applyBorder="1" applyAlignment="1">
      <alignment vertical="center" wrapText="1"/>
    </xf>
    <xf numFmtId="0" fontId="46" fillId="0" borderId="0" xfId="14" applyFont="1" applyFill="1" applyBorder="1" applyAlignment="1">
      <alignment horizontal="center" vertical="center" wrapText="1"/>
    </xf>
    <xf numFmtId="0" fontId="57" fillId="0" borderId="0" xfId="1" applyFont="1" applyFill="1" applyBorder="1" applyAlignment="1">
      <alignment horizontal="center"/>
    </xf>
    <xf numFmtId="0" fontId="48" fillId="0" borderId="0" xfId="8" applyFont="1" applyFill="1" applyBorder="1" applyAlignment="1">
      <alignment horizontal="center" vertical="center" wrapText="1"/>
    </xf>
    <xf numFmtId="0" fontId="49" fillId="0" borderId="0" xfId="8" applyFont="1" applyFill="1" applyBorder="1" applyAlignment="1">
      <alignment horizontal="center" vertical="center"/>
    </xf>
    <xf numFmtId="2" fontId="49" fillId="0" borderId="0" xfId="8" applyNumberFormat="1" applyFont="1" applyFill="1" applyBorder="1" applyAlignment="1">
      <alignment horizontal="center" vertical="center"/>
    </xf>
    <xf numFmtId="2" fontId="50" fillId="0" borderId="0" xfId="8" applyNumberFormat="1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right"/>
    </xf>
    <xf numFmtId="2" fontId="52" fillId="0" borderId="0" xfId="0" applyNumberFormat="1" applyFont="1" applyFill="1" applyBorder="1"/>
    <xf numFmtId="0" fontId="60" fillId="0" borderId="0" xfId="0" applyFont="1" applyFill="1" applyBorder="1" applyAlignment="1">
      <alignment horizontal="right"/>
    </xf>
    <xf numFmtId="0" fontId="44" fillId="19" borderId="35" xfId="10" applyFont="1" applyFill="1" applyBorder="1" applyAlignment="1">
      <alignment horizontal="center" vertical="center" textRotation="180"/>
    </xf>
    <xf numFmtId="0" fontId="7" fillId="3" borderId="39" xfId="1" applyFont="1" applyBorder="1" applyAlignment="1">
      <alignment horizontal="center"/>
    </xf>
    <xf numFmtId="2" fontId="7" fillId="23" borderId="30" xfId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wrapText="1"/>
    </xf>
    <xf numFmtId="2" fontId="73" fillId="23" borderId="30" xfId="0" applyNumberFormat="1" applyFont="1" applyFill="1" applyBorder="1" applyAlignment="1">
      <alignment horizontal="center" wrapText="1"/>
    </xf>
    <xf numFmtId="2" fontId="49" fillId="11" borderId="35" xfId="8" applyNumberFormat="1" applyFont="1" applyFill="1" applyBorder="1" applyAlignment="1">
      <alignment horizontal="center" vertical="center"/>
    </xf>
    <xf numFmtId="0" fontId="57" fillId="3" borderId="40" xfId="1" applyFont="1" applyBorder="1" applyAlignment="1">
      <alignment horizontal="center"/>
    </xf>
    <xf numFmtId="2" fontId="2" fillId="0" borderId="40" xfId="14" applyNumberFormat="1" applyFill="1" applyBorder="1" applyAlignment="1">
      <alignment horizontal="center" vertical="center" wrapText="1"/>
    </xf>
    <xf numFmtId="2" fontId="50" fillId="22" borderId="37" xfId="8" applyNumberFormat="1" applyFont="1" applyFill="1" applyBorder="1" applyAlignment="1">
      <alignment horizontal="center" vertical="center"/>
    </xf>
    <xf numFmtId="0" fontId="45" fillId="22" borderId="37" xfId="0" applyFont="1" applyFill="1" applyBorder="1" applyAlignment="1">
      <alignment horizontal="center" vertical="center"/>
    </xf>
    <xf numFmtId="0" fontId="18" fillId="22" borderId="0" xfId="2" applyFont="1" applyFill="1" applyBorder="1" applyAlignment="1">
      <alignment vertical="center" wrapText="1"/>
    </xf>
    <xf numFmtId="0" fontId="0" fillId="22" borderId="38" xfId="0" applyFill="1" applyBorder="1"/>
    <xf numFmtId="0" fontId="7" fillId="3" borderId="39" xfId="1" applyFont="1" applyBorder="1" applyAlignment="1">
      <alignment horizontal="center" vertical="center"/>
    </xf>
    <xf numFmtId="0" fontId="44" fillId="19" borderId="39" xfId="10" applyFont="1" applyFill="1" applyBorder="1" applyAlignment="1">
      <alignment horizontal="center" vertical="center" textRotation="180" wrapText="1"/>
    </xf>
    <xf numFmtId="0" fontId="44" fillId="19" borderId="36" xfId="10" applyFont="1" applyFill="1" applyBorder="1" applyAlignment="1">
      <alignment horizontal="center" vertical="center" textRotation="180" wrapText="1"/>
    </xf>
    <xf numFmtId="0" fontId="19" fillId="8" borderId="39" xfId="7" applyFont="1" applyBorder="1" applyAlignment="1">
      <alignment horizontal="center"/>
    </xf>
    <xf numFmtId="0" fontId="19" fillId="8" borderId="39" xfId="7" applyFont="1" applyBorder="1" applyAlignment="1">
      <alignment horizontal="center" wrapText="1"/>
    </xf>
    <xf numFmtId="0" fontId="19" fillId="8" borderId="39" xfId="7" applyFont="1" applyBorder="1" applyAlignment="1">
      <alignment vertical="center"/>
    </xf>
    <xf numFmtId="0" fontId="19" fillId="8" borderId="39" xfId="7" applyFont="1" applyBorder="1"/>
    <xf numFmtId="0" fontId="19" fillId="8" borderId="36" xfId="7" applyFont="1" applyBorder="1" applyAlignment="1">
      <alignment horizontal="center" vertical="center"/>
    </xf>
    <xf numFmtId="0" fontId="19" fillId="8" borderId="39" xfId="7" applyFont="1" applyBorder="1" applyAlignment="1">
      <alignment horizontal="center" vertical="center"/>
    </xf>
    <xf numFmtId="0" fontId="7" fillId="26" borderId="30" xfId="11" applyFont="1" applyFill="1" applyBorder="1" applyAlignment="1">
      <alignment wrapText="1"/>
    </xf>
  </cellXfs>
  <cellStyles count="18">
    <cellStyle name="20% — akcent 3" xfId="12" builtinId="38"/>
    <cellStyle name="20% — akcent 3 2" xfId="16" xr:uid="{32F06A92-49F8-433E-9BAD-59D7D532FAA9}"/>
    <cellStyle name="60% — akcent 1" xfId="11" builtinId="32"/>
    <cellStyle name="60% — akcent 1 2" xfId="15" xr:uid="{A69744EF-00EC-4B47-A2B8-4392E818151C}"/>
    <cellStyle name="60% — akcent 4" xfId="1" builtinId="44"/>
    <cellStyle name="60% — akcent 4 2" xfId="14" xr:uid="{DB4B2AB8-02E6-4C2C-994D-FEDF19F23BC5}"/>
    <cellStyle name="60% — akcent 6" xfId="13" builtinId="52"/>
    <cellStyle name="60% — akcent 6 2" xfId="17" xr:uid="{75F369C4-03CE-43E4-9780-C061F5EF9BC9}"/>
    <cellStyle name="Akcent 2" xfId="10" builtinId="33"/>
    <cellStyle name="Akcent 5" xfId="2" builtinId="45"/>
    <cellStyle name="Dane wejściowe" xfId="7" builtinId="20"/>
    <cellStyle name="Dane wyjściowe" xfId="8" builtinId="21"/>
    <cellStyle name="Dobry" xfId="4" builtinId="26"/>
    <cellStyle name="Neutralny" xfId="6" builtinId="28"/>
    <cellStyle name="Normalny" xfId="0" builtinId="0"/>
    <cellStyle name="Obliczenia" xfId="9" builtinId="22"/>
    <cellStyle name="Procentowy" xfId="3" builtinId="5"/>
    <cellStyle name="Zły" xfId="5" builtinId="27"/>
  </cellStyles>
  <dxfs count="64"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66FF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E3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146C-D065-49DE-884D-8DC8C74C3EF6}">
  <sheetPr>
    <tabColor rgb="FF00B050"/>
  </sheetPr>
  <dimension ref="A1:S38"/>
  <sheetViews>
    <sheetView topLeftCell="A10" workbookViewId="0">
      <selection activeCell="H40" sqref="H40"/>
    </sheetView>
  </sheetViews>
  <sheetFormatPr defaultRowHeight="14.45"/>
  <sheetData>
    <row r="1" spans="1:19" ht="15" thickBot="1">
      <c r="A1" s="324" t="s">
        <v>0</v>
      </c>
      <c r="B1" s="324"/>
      <c r="C1" s="324"/>
      <c r="D1" s="324"/>
      <c r="E1" s="83"/>
      <c r="F1" s="324" t="s">
        <v>1</v>
      </c>
      <c r="G1" s="324"/>
      <c r="H1" s="324"/>
      <c r="I1" s="324"/>
      <c r="J1" s="83"/>
      <c r="K1" s="324" t="s">
        <v>2</v>
      </c>
      <c r="L1" s="324"/>
      <c r="M1" s="324"/>
      <c r="N1" s="324"/>
      <c r="O1" s="83"/>
      <c r="P1" s="324" t="s">
        <v>3</v>
      </c>
      <c r="Q1" s="324"/>
      <c r="R1" s="324"/>
      <c r="S1" s="324"/>
    </row>
    <row r="2" spans="1:19">
      <c r="A2" s="61" t="s">
        <v>4</v>
      </c>
      <c r="B2" s="62" t="s">
        <v>5</v>
      </c>
      <c r="C2" s="62" t="s">
        <v>6</v>
      </c>
      <c r="D2" s="63" t="s">
        <v>7</v>
      </c>
      <c r="E2" s="83"/>
      <c r="F2" s="61" t="s">
        <v>4</v>
      </c>
      <c r="G2" s="62" t="s">
        <v>5</v>
      </c>
      <c r="H2" s="62" t="s">
        <v>6</v>
      </c>
      <c r="I2" s="63" t="s">
        <v>7</v>
      </c>
      <c r="J2" s="83"/>
      <c r="K2" s="61" t="s">
        <v>4</v>
      </c>
      <c r="L2" s="62" t="s">
        <v>5</v>
      </c>
      <c r="M2" s="62" t="s">
        <v>6</v>
      </c>
      <c r="N2" s="63" t="s">
        <v>7</v>
      </c>
      <c r="O2" s="83"/>
      <c r="P2" s="61" t="s">
        <v>4</v>
      </c>
      <c r="Q2" s="62" t="s">
        <v>5</v>
      </c>
      <c r="R2" s="62" t="s">
        <v>6</v>
      </c>
      <c r="S2" s="63" t="s">
        <v>7</v>
      </c>
    </row>
    <row r="3" spans="1:19">
      <c r="A3" s="64">
        <v>43800</v>
      </c>
      <c r="B3" s="65"/>
      <c r="C3" s="65"/>
      <c r="D3" s="66" t="str">
        <f>IF(AND($C3&lt;&gt;"ŚWIĘTO",$C3&lt;&gt;"WOLNE",$C3&lt;&gt;"CHOROBA",$C3&lt;&gt;"UCZELNIA"),IF(AND(WEEKDAY($A3,2)&lt;=5,MONTH($A3)=MONTH($A$3)),C3-B3,""),"")</f>
        <v/>
      </c>
      <c r="E3" s="83"/>
      <c r="F3" s="64">
        <v>43800</v>
      </c>
      <c r="G3" s="65"/>
      <c r="H3" s="65"/>
      <c r="I3" s="66" t="str">
        <f>IF(AND($C3&lt;&gt;"ŚWIĘTO",$C3&lt;&gt;"WOLNE",$C3&lt;&gt;"CHOROBA",$C3&lt;&gt;"UCZELNIA"),IF(AND(WEEKDAY($A3,2)&lt;=5,MONTH($A3)=MONTH($A$3)),H3-G3,""),"")</f>
        <v/>
      </c>
      <c r="J3" s="83"/>
      <c r="K3" s="64">
        <v>43800</v>
      </c>
      <c r="L3" s="65"/>
      <c r="M3" s="65"/>
      <c r="N3" s="66" t="str">
        <f>IF(AND($C3&lt;&gt;"ŚWIĘTO",$C3&lt;&gt;"WOLNE",$C3&lt;&gt;"CHOROBA",$C3&lt;&gt;"UCZELNIA"),IF(AND(WEEKDAY($A3,2)&lt;=5,MONTH($A3)=MONTH($A$3)),M3-L3,""),"")</f>
        <v/>
      </c>
      <c r="O3" s="83"/>
      <c r="P3" s="64">
        <v>43800</v>
      </c>
      <c r="Q3" s="65"/>
      <c r="R3" s="65"/>
      <c r="S3" s="66" t="str">
        <f t="shared" ref="S3:S33" si="0">IF(AND($C3&lt;&gt;"ŚWIĘTO",$C3&lt;&gt;"WOLNE",$C3&lt;&gt;"CHOROBA",$C3&lt;&gt;"UCZELNIA"),IF(AND(WEEKDAY($A3,2)&lt;=5,MONTH($A3)=MONTH($A$3)),R3-Q3,""),"")</f>
        <v/>
      </c>
    </row>
    <row r="4" spans="1:19">
      <c r="A4" s="67">
        <f>A3+1</f>
        <v>43801</v>
      </c>
      <c r="B4" s="68">
        <v>0.25</v>
      </c>
      <c r="C4" s="68">
        <v>0.58333333333333337</v>
      </c>
      <c r="D4" s="66">
        <f t="shared" ref="D4:D33" si="1">IF(AND($C4&lt;&gt;"ŚWIĘTO",$C4&lt;&gt;"WOLNE",$C4&lt;&gt;"CHOROBA",$C4&lt;&gt;"UCZELNIA"),IF(AND(WEEKDAY($A4,2)&lt;=5,MONTH($A4)=MONTH($A$3)),C4-B4,""),"")</f>
        <v>0.33333333333333337</v>
      </c>
      <c r="E4" s="83"/>
      <c r="F4" s="67">
        <f>F3+1</f>
        <v>43801</v>
      </c>
      <c r="G4" s="68">
        <v>0.375</v>
      </c>
      <c r="H4" s="68">
        <v>0.70833333333333337</v>
      </c>
      <c r="I4" s="66">
        <f>IF(AND($C4&lt;&gt;"ŚWIĘTO",$C4&lt;&gt;"WOLNE",$C4&lt;&gt;"CHOROBA",$C4&lt;&gt;"UCZELNIA"),IF(AND(WEEKDAY($A4,2)&lt;=5,MONTH($A4)=MONTH($A$3)),H4-G4,""),"")</f>
        <v>0.33333333333333337</v>
      </c>
      <c r="J4" s="83"/>
      <c r="K4" s="67">
        <f>K3+1</f>
        <v>43801</v>
      </c>
      <c r="L4" s="68">
        <v>0.36458333333333331</v>
      </c>
      <c r="M4" s="68">
        <v>0.69791666666666663</v>
      </c>
      <c r="N4" s="66">
        <f t="shared" ref="N4:N33" si="2">IF(AND($C4&lt;&gt;"ŚWIĘTO",$C4&lt;&gt;"WOLNE",$C4&lt;&gt;"CHOROBA",$C4&lt;&gt;"UCZELNIA"),IF(AND(WEEKDAY($A4,2)&lt;=5,MONTH($A4)=MONTH($A$3)),M4-L4,""),"")</f>
        <v>0.33333333333333331</v>
      </c>
      <c r="O4" s="83"/>
      <c r="P4" s="67">
        <f t="shared" ref="P4:P33" si="3">P3+1</f>
        <v>43801</v>
      </c>
      <c r="Q4" s="68"/>
      <c r="R4" s="68"/>
      <c r="S4" s="66">
        <f t="shared" si="0"/>
        <v>0</v>
      </c>
    </row>
    <row r="5" spans="1:19">
      <c r="A5" s="67">
        <f t="shared" ref="A5:A33" si="4">A4+1</f>
        <v>43802</v>
      </c>
      <c r="B5" s="68">
        <v>0.25</v>
      </c>
      <c r="C5" s="68">
        <v>0.58333333333333337</v>
      </c>
      <c r="D5" s="66">
        <f t="shared" si="1"/>
        <v>0.33333333333333337</v>
      </c>
      <c r="E5" s="83"/>
      <c r="F5" s="67">
        <f t="shared" ref="F5:F33" si="5">F4+1</f>
        <v>43802</v>
      </c>
      <c r="G5" s="68">
        <v>0.375</v>
      </c>
      <c r="H5" s="68">
        <v>0.70833333333333337</v>
      </c>
      <c r="I5" s="66">
        <f t="shared" ref="I5:I19" si="6">IF(AND($C5&lt;&gt;"ŚWIĘTO",$C5&lt;&gt;"WOLNE",$C5&lt;&gt;"CHOROBA",$C5&lt;&gt;"UCZELNIA"),IF(AND(WEEKDAY($A5,2)&lt;=5,MONTH($A5)=MONTH($A$3)),H5-G5,""),"")</f>
        <v>0.33333333333333337</v>
      </c>
      <c r="J5" s="83"/>
      <c r="K5" s="67">
        <f t="shared" ref="K5:K33" si="7">K4+1</f>
        <v>43802</v>
      </c>
      <c r="L5" s="68">
        <v>0.50347222222222221</v>
      </c>
      <c r="M5" s="68">
        <v>0.67013888888888884</v>
      </c>
      <c r="N5" s="66">
        <f t="shared" si="2"/>
        <v>0.16666666666666663</v>
      </c>
      <c r="O5" s="83"/>
      <c r="P5" s="67">
        <f t="shared" si="3"/>
        <v>43802</v>
      </c>
      <c r="Q5" s="68"/>
      <c r="R5" s="68"/>
      <c r="S5" s="66">
        <f t="shared" si="0"/>
        <v>0</v>
      </c>
    </row>
    <row r="6" spans="1:19">
      <c r="A6" s="67">
        <f t="shared" si="4"/>
        <v>43803</v>
      </c>
      <c r="B6" s="68">
        <v>0.25</v>
      </c>
      <c r="C6" s="68">
        <v>0.58333333333333304</v>
      </c>
      <c r="D6" s="66">
        <f t="shared" si="1"/>
        <v>0.33333333333333304</v>
      </c>
      <c r="E6" s="83"/>
      <c r="F6" s="67">
        <f t="shared" si="5"/>
        <v>43803</v>
      </c>
      <c r="G6" s="68">
        <v>0.375</v>
      </c>
      <c r="H6" s="68">
        <v>0.70833333333333337</v>
      </c>
      <c r="I6" s="66">
        <f>IF(AND($C6&lt;&gt;"ŚWIĘTO",$C6&lt;&gt;"WOLNE",$C6&lt;&gt;"CHOROBA",$C6&lt;&gt;"UCZELNIA"),IF(AND(WEEKDAY($A6,2)&lt;=5,MONTH($A6)=MONTH($A$3)),H6-G6,""),"")</f>
        <v>0.33333333333333337</v>
      </c>
      <c r="J6" s="83"/>
      <c r="K6" s="67">
        <f t="shared" si="7"/>
        <v>43803</v>
      </c>
      <c r="L6" s="68">
        <v>0.36805555555555558</v>
      </c>
      <c r="M6" s="68">
        <v>0.70138888888888884</v>
      </c>
      <c r="N6" s="66">
        <f t="shared" si="2"/>
        <v>0.33333333333333326</v>
      </c>
      <c r="O6" s="83"/>
      <c r="P6" s="67">
        <f t="shared" si="3"/>
        <v>43803</v>
      </c>
      <c r="Q6" s="68"/>
      <c r="R6" s="68"/>
      <c r="S6" s="66">
        <f t="shared" si="0"/>
        <v>0</v>
      </c>
    </row>
    <row r="7" spans="1:19">
      <c r="A7" s="67">
        <f t="shared" si="4"/>
        <v>43804</v>
      </c>
      <c r="B7" s="68">
        <v>0.27777777777777779</v>
      </c>
      <c r="C7" s="68">
        <v>0.61111111111111105</v>
      </c>
      <c r="D7" s="66">
        <f t="shared" si="1"/>
        <v>0.33333333333333326</v>
      </c>
      <c r="E7" s="83"/>
      <c r="F7" s="67">
        <f t="shared" si="5"/>
        <v>43804</v>
      </c>
      <c r="G7" s="68"/>
      <c r="H7" s="68"/>
      <c r="I7" s="66">
        <f t="shared" si="6"/>
        <v>0</v>
      </c>
      <c r="J7" s="83"/>
      <c r="K7" s="67">
        <f t="shared" si="7"/>
        <v>43804</v>
      </c>
      <c r="L7" s="68"/>
      <c r="M7" s="68"/>
      <c r="N7" s="66">
        <f t="shared" si="2"/>
        <v>0</v>
      </c>
      <c r="O7" s="83"/>
      <c r="P7" s="67">
        <f t="shared" si="3"/>
        <v>43804</v>
      </c>
      <c r="Q7" s="68"/>
      <c r="R7" s="68"/>
      <c r="S7" s="66">
        <f t="shared" si="0"/>
        <v>0</v>
      </c>
    </row>
    <row r="8" spans="1:19">
      <c r="A8" s="67">
        <f t="shared" si="4"/>
        <v>43805</v>
      </c>
      <c r="B8" s="68">
        <v>0.25</v>
      </c>
      <c r="C8" s="68">
        <v>0.58333333333333337</v>
      </c>
      <c r="D8" s="66">
        <f t="shared" si="1"/>
        <v>0.33333333333333337</v>
      </c>
      <c r="E8" s="83"/>
      <c r="F8" s="67">
        <f t="shared" si="5"/>
        <v>43805</v>
      </c>
      <c r="G8" s="68"/>
      <c r="H8" s="68"/>
      <c r="I8" s="66">
        <f t="shared" si="6"/>
        <v>0</v>
      </c>
      <c r="J8" s="83"/>
      <c r="K8" s="67">
        <f t="shared" si="7"/>
        <v>43805</v>
      </c>
      <c r="L8" s="68"/>
      <c r="M8" s="68"/>
      <c r="N8" s="66">
        <f t="shared" si="2"/>
        <v>0</v>
      </c>
      <c r="O8" s="83"/>
      <c r="P8" s="67">
        <f t="shared" si="3"/>
        <v>43805</v>
      </c>
      <c r="Q8" s="68"/>
      <c r="R8" s="68"/>
      <c r="S8" s="66">
        <f t="shared" si="0"/>
        <v>0</v>
      </c>
    </row>
    <row r="9" spans="1:19">
      <c r="A9" s="67">
        <f t="shared" si="4"/>
        <v>43806</v>
      </c>
      <c r="B9" s="68"/>
      <c r="C9" s="68"/>
      <c r="D9" s="66" t="str">
        <f t="shared" si="1"/>
        <v/>
      </c>
      <c r="E9" s="83"/>
      <c r="F9" s="67">
        <f t="shared" si="5"/>
        <v>43806</v>
      </c>
      <c r="G9" s="68"/>
      <c r="H9" s="68"/>
      <c r="I9" s="66" t="str">
        <f t="shared" si="6"/>
        <v/>
      </c>
      <c r="J9" s="83"/>
      <c r="K9" s="67">
        <f t="shared" si="7"/>
        <v>43806</v>
      </c>
      <c r="L9" s="68"/>
      <c r="M9" s="68"/>
      <c r="N9" s="66" t="str">
        <f t="shared" si="2"/>
        <v/>
      </c>
      <c r="O9" s="83"/>
      <c r="P9" s="67">
        <f t="shared" si="3"/>
        <v>43806</v>
      </c>
      <c r="Q9" s="68"/>
      <c r="R9" s="68"/>
      <c r="S9" s="66" t="str">
        <f t="shared" si="0"/>
        <v/>
      </c>
    </row>
    <row r="10" spans="1:19">
      <c r="A10" s="67">
        <f t="shared" si="4"/>
        <v>43807</v>
      </c>
      <c r="B10" s="68"/>
      <c r="C10" s="68"/>
      <c r="D10" s="66" t="str">
        <f t="shared" si="1"/>
        <v/>
      </c>
      <c r="E10" s="83"/>
      <c r="F10" s="67">
        <f t="shared" si="5"/>
        <v>43807</v>
      </c>
      <c r="G10" s="68"/>
      <c r="H10" s="68"/>
      <c r="I10" s="66" t="str">
        <f t="shared" si="6"/>
        <v/>
      </c>
      <c r="J10" s="83"/>
      <c r="K10" s="67">
        <f t="shared" si="7"/>
        <v>43807</v>
      </c>
      <c r="L10" s="68"/>
      <c r="M10" s="68"/>
      <c r="N10" s="66" t="str">
        <f t="shared" si="2"/>
        <v/>
      </c>
      <c r="O10" s="83"/>
      <c r="P10" s="67">
        <f t="shared" si="3"/>
        <v>43807</v>
      </c>
      <c r="Q10" s="68"/>
      <c r="R10" s="68"/>
      <c r="S10" s="66" t="str">
        <f t="shared" si="0"/>
        <v/>
      </c>
    </row>
    <row r="11" spans="1:19">
      <c r="A11" s="67">
        <f t="shared" si="4"/>
        <v>43808</v>
      </c>
      <c r="B11" s="68">
        <v>0.35416666666666669</v>
      </c>
      <c r="C11" s="68">
        <v>0.6875</v>
      </c>
      <c r="D11" s="66">
        <f t="shared" si="1"/>
        <v>0.33333333333333331</v>
      </c>
      <c r="E11" s="83"/>
      <c r="F11" s="67">
        <f t="shared" si="5"/>
        <v>43808</v>
      </c>
      <c r="G11" s="68"/>
      <c r="H11" s="68"/>
      <c r="I11" s="66">
        <f t="shared" si="6"/>
        <v>0</v>
      </c>
      <c r="J11" s="83"/>
      <c r="K11" s="67">
        <f t="shared" si="7"/>
        <v>43808</v>
      </c>
      <c r="L11" s="68">
        <v>0.375</v>
      </c>
      <c r="M11" s="68">
        <v>0.70833333333333337</v>
      </c>
      <c r="N11" s="66">
        <f t="shared" si="2"/>
        <v>0.33333333333333337</v>
      </c>
      <c r="O11" s="83"/>
      <c r="P11" s="67">
        <f t="shared" si="3"/>
        <v>43808</v>
      </c>
      <c r="Q11" s="68">
        <v>0.33333333333333331</v>
      </c>
      <c r="R11" s="68">
        <v>0.70833333333333337</v>
      </c>
      <c r="S11" s="66">
        <f t="shared" si="0"/>
        <v>0.37500000000000006</v>
      </c>
    </row>
    <row r="12" spans="1:19">
      <c r="A12" s="67">
        <f t="shared" si="4"/>
        <v>43809</v>
      </c>
      <c r="B12" s="68">
        <v>0.25</v>
      </c>
      <c r="C12" s="68">
        <v>0.58333333333333337</v>
      </c>
      <c r="D12" s="66">
        <f t="shared" si="1"/>
        <v>0.33333333333333337</v>
      </c>
      <c r="E12" s="83"/>
      <c r="F12" s="67">
        <f t="shared" si="5"/>
        <v>43809</v>
      </c>
      <c r="G12" s="68"/>
      <c r="H12" s="68"/>
      <c r="I12" s="66">
        <f t="shared" si="6"/>
        <v>0</v>
      </c>
      <c r="J12" s="83"/>
      <c r="K12" s="67">
        <f t="shared" si="7"/>
        <v>43809</v>
      </c>
      <c r="L12" s="68">
        <v>0.49652777777777773</v>
      </c>
      <c r="M12" s="68">
        <v>0.68402777777777779</v>
      </c>
      <c r="N12" s="66">
        <f t="shared" si="2"/>
        <v>0.18750000000000006</v>
      </c>
      <c r="O12" s="83"/>
      <c r="P12" s="67">
        <f t="shared" si="3"/>
        <v>43809</v>
      </c>
      <c r="Q12" s="68">
        <v>0.375</v>
      </c>
      <c r="R12" s="68">
        <v>0.70833333333333337</v>
      </c>
      <c r="S12" s="66">
        <f t="shared" si="0"/>
        <v>0.33333333333333337</v>
      </c>
    </row>
    <row r="13" spans="1:19">
      <c r="A13" s="67">
        <f t="shared" si="4"/>
        <v>43810</v>
      </c>
      <c r="B13" s="68">
        <v>0.25</v>
      </c>
      <c r="C13" s="68">
        <v>0.58333333333333337</v>
      </c>
      <c r="D13" s="66">
        <f t="shared" si="1"/>
        <v>0.33333333333333337</v>
      </c>
      <c r="E13" s="83"/>
      <c r="F13" s="67">
        <f t="shared" si="5"/>
        <v>43810</v>
      </c>
      <c r="G13" s="68"/>
      <c r="H13" s="68"/>
      <c r="I13" s="66">
        <f t="shared" si="6"/>
        <v>0</v>
      </c>
      <c r="J13" s="83"/>
      <c r="K13" s="67">
        <f t="shared" si="7"/>
        <v>43810</v>
      </c>
      <c r="L13" s="68">
        <v>0.3923611111111111</v>
      </c>
      <c r="M13" s="68">
        <v>0.71180555555555547</v>
      </c>
      <c r="N13" s="66">
        <f t="shared" si="2"/>
        <v>0.31944444444444436</v>
      </c>
      <c r="O13" s="83"/>
      <c r="P13" s="67">
        <f t="shared" si="3"/>
        <v>43810</v>
      </c>
      <c r="Q13" s="68">
        <v>0.375</v>
      </c>
      <c r="R13" s="68">
        <v>0.70833333333333337</v>
      </c>
      <c r="S13" s="66">
        <f t="shared" si="0"/>
        <v>0.33333333333333337</v>
      </c>
    </row>
    <row r="14" spans="1:19">
      <c r="A14" s="67">
        <f t="shared" si="4"/>
        <v>43811</v>
      </c>
      <c r="B14" s="68">
        <v>0.25</v>
      </c>
      <c r="C14" s="68">
        <v>0.58333333333333337</v>
      </c>
      <c r="D14" s="66">
        <f t="shared" si="1"/>
        <v>0.33333333333333337</v>
      </c>
      <c r="E14" s="83"/>
      <c r="F14" s="67">
        <f t="shared" si="5"/>
        <v>43811</v>
      </c>
      <c r="G14" s="68"/>
      <c r="H14" s="68"/>
      <c r="I14" s="66">
        <f t="shared" si="6"/>
        <v>0</v>
      </c>
      <c r="J14" s="83"/>
      <c r="K14" s="67">
        <f t="shared" si="7"/>
        <v>43811</v>
      </c>
      <c r="L14" s="68"/>
      <c r="M14" s="68"/>
      <c r="N14" s="66">
        <f t="shared" si="2"/>
        <v>0</v>
      </c>
      <c r="O14" s="83"/>
      <c r="P14" s="67">
        <f t="shared" si="3"/>
        <v>43811</v>
      </c>
      <c r="Q14" s="68">
        <v>0.33333333333333331</v>
      </c>
      <c r="R14" s="68">
        <v>0.70833333333333337</v>
      </c>
      <c r="S14" s="66">
        <f t="shared" si="0"/>
        <v>0.37500000000000006</v>
      </c>
    </row>
    <row r="15" spans="1:19">
      <c r="A15" s="67">
        <f t="shared" si="4"/>
        <v>43812</v>
      </c>
      <c r="B15" s="68">
        <v>0.33333333333333331</v>
      </c>
      <c r="C15" s="68">
        <v>0.66666666666666663</v>
      </c>
      <c r="D15" s="66">
        <f t="shared" si="1"/>
        <v>0.33333333333333331</v>
      </c>
      <c r="E15" s="83"/>
      <c r="F15" s="67">
        <f t="shared" si="5"/>
        <v>43812</v>
      </c>
      <c r="G15" s="68"/>
      <c r="H15" s="68"/>
      <c r="I15" s="66">
        <f t="shared" si="6"/>
        <v>0</v>
      </c>
      <c r="J15" s="83"/>
      <c r="K15" s="67">
        <f t="shared" si="7"/>
        <v>43812</v>
      </c>
      <c r="L15" s="68">
        <v>0.5</v>
      </c>
      <c r="M15" s="68">
        <v>0.69791666666666663</v>
      </c>
      <c r="N15" s="66">
        <f t="shared" si="2"/>
        <v>0.19791666666666663</v>
      </c>
      <c r="O15" s="83"/>
      <c r="P15" s="67">
        <f t="shared" si="3"/>
        <v>43812</v>
      </c>
      <c r="Q15" s="68">
        <v>0.375</v>
      </c>
      <c r="R15" s="68">
        <v>0.70833333333333337</v>
      </c>
      <c r="S15" s="66">
        <f t="shared" si="0"/>
        <v>0.33333333333333337</v>
      </c>
    </row>
    <row r="16" spans="1:19">
      <c r="A16" s="67">
        <f t="shared" si="4"/>
        <v>43813</v>
      </c>
      <c r="B16" s="68">
        <v>0.25</v>
      </c>
      <c r="C16" s="68">
        <v>0.66666666666666663</v>
      </c>
      <c r="D16" s="66">
        <v>0.33333333333333331</v>
      </c>
      <c r="E16" s="83"/>
      <c r="F16" s="67">
        <f t="shared" si="5"/>
        <v>43813</v>
      </c>
      <c r="G16" s="68"/>
      <c r="H16" s="68"/>
      <c r="I16" s="66" t="str">
        <f t="shared" si="6"/>
        <v/>
      </c>
      <c r="J16" s="83"/>
      <c r="K16" s="67">
        <f t="shared" si="7"/>
        <v>43813</v>
      </c>
      <c r="L16" s="68"/>
      <c r="M16" s="68"/>
      <c r="N16" s="66" t="str">
        <f t="shared" si="2"/>
        <v/>
      </c>
      <c r="O16" s="83"/>
      <c r="P16" s="67">
        <f t="shared" si="3"/>
        <v>43813</v>
      </c>
      <c r="Q16" s="68"/>
      <c r="R16" s="68"/>
      <c r="S16" s="66" t="str">
        <f t="shared" si="0"/>
        <v/>
      </c>
    </row>
    <row r="17" spans="1:19">
      <c r="A17" s="67">
        <f t="shared" si="4"/>
        <v>43814</v>
      </c>
      <c r="B17" s="68"/>
      <c r="C17" s="68"/>
      <c r="D17" s="66" t="str">
        <f t="shared" si="1"/>
        <v/>
      </c>
      <c r="E17" s="83"/>
      <c r="F17" s="67">
        <f t="shared" si="5"/>
        <v>43814</v>
      </c>
      <c r="G17" s="68"/>
      <c r="H17" s="68"/>
      <c r="I17" s="66" t="str">
        <f t="shared" si="6"/>
        <v/>
      </c>
      <c r="J17" s="83"/>
      <c r="K17" s="67">
        <f t="shared" si="7"/>
        <v>43814</v>
      </c>
      <c r="L17" s="68"/>
      <c r="M17" s="68"/>
      <c r="N17" s="66" t="str">
        <f t="shared" si="2"/>
        <v/>
      </c>
      <c r="O17" s="83"/>
      <c r="P17" s="67">
        <f t="shared" si="3"/>
        <v>43814</v>
      </c>
      <c r="Q17" s="68"/>
      <c r="R17" s="68"/>
      <c r="S17" s="66" t="str">
        <f t="shared" si="0"/>
        <v/>
      </c>
    </row>
    <row r="18" spans="1:19">
      <c r="A18" s="67">
        <f t="shared" si="4"/>
        <v>43815</v>
      </c>
      <c r="B18" s="68">
        <v>0.25</v>
      </c>
      <c r="C18" s="68">
        <v>0.58333333333333337</v>
      </c>
      <c r="D18" s="66">
        <f t="shared" si="1"/>
        <v>0.33333333333333337</v>
      </c>
      <c r="E18" s="83"/>
      <c r="F18" s="67">
        <f t="shared" si="5"/>
        <v>43815</v>
      </c>
      <c r="G18" s="68"/>
      <c r="H18" s="68"/>
      <c r="I18" s="66">
        <f t="shared" si="6"/>
        <v>0</v>
      </c>
      <c r="J18" s="83"/>
      <c r="K18" s="67">
        <f t="shared" si="7"/>
        <v>43815</v>
      </c>
      <c r="L18" s="68">
        <v>0.36458333333333331</v>
      </c>
      <c r="M18" s="68">
        <v>0.70138888888888884</v>
      </c>
      <c r="N18" s="66">
        <f t="shared" si="2"/>
        <v>0.33680555555555552</v>
      </c>
      <c r="O18" s="83"/>
      <c r="P18" s="67">
        <f t="shared" si="3"/>
        <v>43815</v>
      </c>
      <c r="Q18" s="68">
        <v>0.375</v>
      </c>
      <c r="R18" s="68">
        <v>0.70833333333333337</v>
      </c>
      <c r="S18" s="66">
        <f t="shared" si="0"/>
        <v>0.33333333333333337</v>
      </c>
    </row>
    <row r="19" spans="1:19">
      <c r="A19" s="67">
        <f t="shared" si="4"/>
        <v>43816</v>
      </c>
      <c r="B19" s="68">
        <v>0.25</v>
      </c>
      <c r="C19" s="68">
        <v>0.58333333333333337</v>
      </c>
      <c r="D19" s="66">
        <f t="shared" si="1"/>
        <v>0.33333333333333337</v>
      </c>
      <c r="E19" s="83"/>
      <c r="F19" s="67">
        <f t="shared" si="5"/>
        <v>43816</v>
      </c>
      <c r="G19" s="68"/>
      <c r="H19" s="68"/>
      <c r="I19" s="66">
        <f t="shared" si="6"/>
        <v>0</v>
      </c>
      <c r="J19" s="83"/>
      <c r="K19" s="67">
        <f t="shared" si="7"/>
        <v>43816</v>
      </c>
      <c r="L19" s="68">
        <v>0.49652777777777773</v>
      </c>
      <c r="M19" s="68">
        <v>0.68402777777777779</v>
      </c>
      <c r="N19" s="66">
        <f t="shared" si="2"/>
        <v>0.18750000000000006</v>
      </c>
      <c r="O19" s="83"/>
      <c r="P19" s="67">
        <f t="shared" si="3"/>
        <v>43816</v>
      </c>
      <c r="Q19" s="68">
        <v>0.375</v>
      </c>
      <c r="R19" s="68">
        <v>0.70833333333333337</v>
      </c>
      <c r="S19" s="66">
        <f t="shared" si="0"/>
        <v>0.33333333333333337</v>
      </c>
    </row>
    <row r="20" spans="1:19">
      <c r="A20" s="67">
        <f t="shared" si="4"/>
        <v>43817</v>
      </c>
      <c r="B20" s="68">
        <v>0.25</v>
      </c>
      <c r="C20" s="68">
        <v>0.58333333333333337</v>
      </c>
      <c r="D20" s="66">
        <f t="shared" si="1"/>
        <v>0.33333333333333337</v>
      </c>
      <c r="E20" s="83"/>
      <c r="F20" s="67">
        <f t="shared" si="5"/>
        <v>43817</v>
      </c>
      <c r="G20" s="68"/>
      <c r="H20" s="68"/>
      <c r="I20" s="66">
        <f t="shared" ref="I20:I33" si="8">IF(AND($C20&lt;&gt;"ŚWIĘTO",$C20&lt;&gt;"WOLNE",$C20&lt;&gt;"CHOROBA",$C20&lt;&gt;"UCZELNIA"),IF(AND(WEEKDAY($A20,2)&lt;=5,MONTH($A20)=MONTH($A$3)),H20-G20,""),"")</f>
        <v>0</v>
      </c>
      <c r="J20" s="83"/>
      <c r="K20" s="67">
        <f t="shared" si="7"/>
        <v>43817</v>
      </c>
      <c r="L20" s="68">
        <v>0.38541666666666669</v>
      </c>
      <c r="M20" s="68">
        <v>0.71875</v>
      </c>
      <c r="N20" s="66">
        <f t="shared" si="2"/>
        <v>0.33333333333333331</v>
      </c>
      <c r="O20" s="83"/>
      <c r="P20" s="67">
        <f t="shared" si="3"/>
        <v>43817</v>
      </c>
      <c r="Q20" s="68">
        <v>0.25</v>
      </c>
      <c r="R20" s="68">
        <v>0.625</v>
      </c>
      <c r="S20" s="66">
        <f t="shared" si="0"/>
        <v>0.375</v>
      </c>
    </row>
    <row r="21" spans="1:19">
      <c r="A21" s="67">
        <f t="shared" si="4"/>
        <v>43818</v>
      </c>
      <c r="B21" s="68">
        <v>0.25</v>
      </c>
      <c r="C21" s="68">
        <v>0.58333333333333337</v>
      </c>
      <c r="D21" s="66">
        <f t="shared" si="1"/>
        <v>0.33333333333333337</v>
      </c>
      <c r="E21" s="83"/>
      <c r="F21" s="67">
        <f t="shared" si="5"/>
        <v>43818</v>
      </c>
      <c r="G21" s="68"/>
      <c r="H21" s="68"/>
      <c r="I21" s="66">
        <f t="shared" si="8"/>
        <v>0</v>
      </c>
      <c r="J21" s="83"/>
      <c r="K21" s="67">
        <f t="shared" si="7"/>
        <v>43818</v>
      </c>
      <c r="L21" s="68">
        <v>0.39583333333333331</v>
      </c>
      <c r="M21" s="68">
        <v>0.61805555555555558</v>
      </c>
      <c r="N21" s="66">
        <f t="shared" si="2"/>
        <v>0.22222222222222227</v>
      </c>
      <c r="O21" s="83"/>
      <c r="P21" s="67">
        <f t="shared" si="3"/>
        <v>43818</v>
      </c>
      <c r="Q21" s="68">
        <v>0.375</v>
      </c>
      <c r="R21" s="68">
        <v>0.70833333333333337</v>
      </c>
      <c r="S21" s="66">
        <f t="shared" si="0"/>
        <v>0.33333333333333337</v>
      </c>
    </row>
    <row r="22" spans="1:19">
      <c r="A22" s="67">
        <f t="shared" si="4"/>
        <v>43819</v>
      </c>
      <c r="B22" s="68">
        <v>0.25</v>
      </c>
      <c r="C22" s="68">
        <v>0.58333333333333337</v>
      </c>
      <c r="D22" s="66">
        <f t="shared" si="1"/>
        <v>0.33333333333333337</v>
      </c>
      <c r="E22" s="83"/>
      <c r="F22" s="67">
        <f t="shared" si="5"/>
        <v>43819</v>
      </c>
      <c r="G22" s="68"/>
      <c r="H22" s="68"/>
      <c r="I22" s="66">
        <f t="shared" si="8"/>
        <v>0</v>
      </c>
      <c r="J22" s="83"/>
      <c r="K22" s="67">
        <f t="shared" si="7"/>
        <v>43819</v>
      </c>
      <c r="L22" s="68"/>
      <c r="M22" s="68"/>
      <c r="N22" s="66">
        <f t="shared" si="2"/>
        <v>0</v>
      </c>
      <c r="O22" s="83"/>
      <c r="P22" s="67">
        <f t="shared" si="3"/>
        <v>43819</v>
      </c>
      <c r="Q22" s="68">
        <v>0.375</v>
      </c>
      <c r="R22" s="68">
        <v>0.72222222222222221</v>
      </c>
      <c r="S22" s="66">
        <f t="shared" si="0"/>
        <v>0.34722222222222221</v>
      </c>
    </row>
    <row r="23" spans="1:19">
      <c r="A23" s="67">
        <f t="shared" si="4"/>
        <v>43820</v>
      </c>
      <c r="B23" s="68"/>
      <c r="C23" s="68"/>
      <c r="D23" s="66" t="str">
        <f t="shared" si="1"/>
        <v/>
      </c>
      <c r="E23" s="83"/>
      <c r="F23" s="67">
        <f t="shared" si="5"/>
        <v>43820</v>
      </c>
      <c r="G23" s="68"/>
      <c r="H23" s="68"/>
      <c r="I23" s="66" t="str">
        <f t="shared" si="8"/>
        <v/>
      </c>
      <c r="J23" s="83"/>
      <c r="K23" s="67">
        <f t="shared" si="7"/>
        <v>43820</v>
      </c>
      <c r="L23" s="68"/>
      <c r="M23" s="68"/>
      <c r="N23" s="66" t="str">
        <f t="shared" si="2"/>
        <v/>
      </c>
      <c r="O23" s="83"/>
      <c r="P23" s="67">
        <f t="shared" si="3"/>
        <v>43820</v>
      </c>
      <c r="Q23" s="68"/>
      <c r="R23" s="68"/>
      <c r="S23" s="66" t="str">
        <f t="shared" si="0"/>
        <v/>
      </c>
    </row>
    <row r="24" spans="1:19">
      <c r="A24" s="67">
        <f t="shared" si="4"/>
        <v>43821</v>
      </c>
      <c r="B24" s="68"/>
      <c r="C24" s="68"/>
      <c r="D24" s="66" t="str">
        <f t="shared" si="1"/>
        <v/>
      </c>
      <c r="E24" s="83"/>
      <c r="F24" s="67">
        <f t="shared" si="5"/>
        <v>43821</v>
      </c>
      <c r="G24" s="68"/>
      <c r="H24" s="68"/>
      <c r="I24" s="66" t="str">
        <f t="shared" si="8"/>
        <v/>
      </c>
      <c r="J24" s="83"/>
      <c r="K24" s="67">
        <f t="shared" si="7"/>
        <v>43821</v>
      </c>
      <c r="L24" s="68"/>
      <c r="M24" s="68"/>
      <c r="N24" s="66" t="str">
        <f t="shared" si="2"/>
        <v/>
      </c>
      <c r="O24" s="83"/>
      <c r="P24" s="67">
        <f t="shared" si="3"/>
        <v>43821</v>
      </c>
      <c r="Q24" s="68"/>
      <c r="R24" s="68"/>
      <c r="S24" s="66" t="str">
        <f t="shared" si="0"/>
        <v/>
      </c>
    </row>
    <row r="25" spans="1:19">
      <c r="A25" s="67">
        <f t="shared" si="4"/>
        <v>43822</v>
      </c>
      <c r="B25" s="68">
        <v>0.25</v>
      </c>
      <c r="C25" s="68">
        <v>0.58333333333333337</v>
      </c>
      <c r="D25" s="66">
        <f t="shared" si="1"/>
        <v>0.33333333333333337</v>
      </c>
      <c r="E25" s="83"/>
      <c r="F25" s="67">
        <f t="shared" si="5"/>
        <v>43822</v>
      </c>
      <c r="G25" s="68"/>
      <c r="H25" s="68"/>
      <c r="I25" s="66">
        <f t="shared" si="8"/>
        <v>0</v>
      </c>
      <c r="J25" s="83"/>
      <c r="K25" s="67">
        <f t="shared" si="7"/>
        <v>43822</v>
      </c>
      <c r="L25" s="68"/>
      <c r="M25" s="68"/>
      <c r="N25" s="66">
        <f t="shared" si="2"/>
        <v>0</v>
      </c>
      <c r="O25" s="83"/>
      <c r="P25" s="67">
        <f t="shared" si="3"/>
        <v>43822</v>
      </c>
      <c r="Q25" s="68">
        <v>0.28125</v>
      </c>
      <c r="R25" s="68">
        <v>0.625</v>
      </c>
      <c r="S25" s="66">
        <f t="shared" si="0"/>
        <v>0.34375</v>
      </c>
    </row>
    <row r="26" spans="1:19">
      <c r="A26" s="67">
        <f t="shared" si="4"/>
        <v>43823</v>
      </c>
      <c r="B26" s="68"/>
      <c r="C26" s="68"/>
      <c r="D26" s="66">
        <f t="shared" si="1"/>
        <v>0</v>
      </c>
      <c r="E26" s="83"/>
      <c r="F26" s="67">
        <f t="shared" si="5"/>
        <v>43823</v>
      </c>
      <c r="G26" s="68"/>
      <c r="H26" s="68"/>
      <c r="I26" s="66">
        <f t="shared" si="8"/>
        <v>0</v>
      </c>
      <c r="J26" s="83"/>
      <c r="K26" s="67">
        <f t="shared" si="7"/>
        <v>43823</v>
      </c>
      <c r="L26" s="68"/>
      <c r="M26" s="68"/>
      <c r="N26" s="66">
        <f t="shared" si="2"/>
        <v>0</v>
      </c>
      <c r="O26" s="83"/>
      <c r="P26" s="67">
        <f t="shared" si="3"/>
        <v>43823</v>
      </c>
      <c r="Q26" s="68"/>
      <c r="R26" s="68"/>
      <c r="S26" s="66">
        <f>IF(AND($C26&lt;&gt;"ŚWIĘTO",$C26&lt;&gt;"WOLNE",$C26&lt;&gt;"CHOROBA",$C26&lt;&gt;"UCZELNIA"),IF(AND(WEEKDAY($A26,2)&lt;=5,MONTH($A26)=MONTH($A$3)),R26-Q26,""),"")</f>
        <v>0</v>
      </c>
    </row>
    <row r="27" spans="1:19">
      <c r="A27" s="67">
        <f t="shared" si="4"/>
        <v>43824</v>
      </c>
      <c r="B27" s="68"/>
      <c r="C27" s="68"/>
      <c r="D27" s="66">
        <f t="shared" si="1"/>
        <v>0</v>
      </c>
      <c r="E27" s="83"/>
      <c r="F27" s="67">
        <f t="shared" si="5"/>
        <v>43824</v>
      </c>
      <c r="G27" s="68"/>
      <c r="H27" s="68"/>
      <c r="I27" s="66">
        <f t="shared" si="8"/>
        <v>0</v>
      </c>
      <c r="J27" s="83"/>
      <c r="K27" s="67">
        <f t="shared" si="7"/>
        <v>43824</v>
      </c>
      <c r="L27" s="68"/>
      <c r="M27" s="68"/>
      <c r="N27" s="66">
        <f t="shared" si="2"/>
        <v>0</v>
      </c>
      <c r="O27" s="83"/>
      <c r="P27" s="67">
        <f t="shared" si="3"/>
        <v>43824</v>
      </c>
      <c r="Q27" s="68"/>
      <c r="R27" s="68"/>
      <c r="S27" s="66">
        <f t="shared" si="0"/>
        <v>0</v>
      </c>
    </row>
    <row r="28" spans="1:19">
      <c r="A28" s="67">
        <f t="shared" si="4"/>
        <v>43825</v>
      </c>
      <c r="B28" s="68"/>
      <c r="C28" s="68"/>
      <c r="D28" s="66">
        <f t="shared" si="1"/>
        <v>0</v>
      </c>
      <c r="E28" s="83"/>
      <c r="F28" s="67">
        <f t="shared" si="5"/>
        <v>43825</v>
      </c>
      <c r="G28" s="68"/>
      <c r="H28" s="68"/>
      <c r="I28" s="66">
        <f t="shared" si="8"/>
        <v>0</v>
      </c>
      <c r="J28" s="83"/>
      <c r="K28" s="67">
        <f t="shared" si="7"/>
        <v>43825</v>
      </c>
      <c r="L28" s="68"/>
      <c r="M28" s="68"/>
      <c r="N28" s="66">
        <f t="shared" si="2"/>
        <v>0</v>
      </c>
      <c r="O28" s="83"/>
      <c r="P28" s="67">
        <f t="shared" si="3"/>
        <v>43825</v>
      </c>
      <c r="Q28" s="68"/>
      <c r="R28" s="68"/>
      <c r="S28" s="66">
        <f t="shared" si="0"/>
        <v>0</v>
      </c>
    </row>
    <row r="29" spans="1:19">
      <c r="A29" s="67">
        <f t="shared" si="4"/>
        <v>43826</v>
      </c>
      <c r="B29" s="68"/>
      <c r="C29" s="68"/>
      <c r="D29" s="66">
        <f t="shared" si="1"/>
        <v>0</v>
      </c>
      <c r="E29" s="83"/>
      <c r="F29" s="67">
        <f t="shared" si="5"/>
        <v>43826</v>
      </c>
      <c r="G29" s="68"/>
      <c r="H29" s="68"/>
      <c r="I29" s="66">
        <f t="shared" si="8"/>
        <v>0</v>
      </c>
      <c r="J29" s="83"/>
      <c r="K29" s="67">
        <f t="shared" si="7"/>
        <v>43826</v>
      </c>
      <c r="L29" s="68">
        <v>0.36458333333333331</v>
      </c>
      <c r="M29" s="68">
        <v>0.73958333333333337</v>
      </c>
      <c r="N29" s="66">
        <f t="shared" si="2"/>
        <v>0.37500000000000006</v>
      </c>
      <c r="O29" s="83"/>
      <c r="P29" s="67">
        <f t="shared" si="3"/>
        <v>43826</v>
      </c>
      <c r="Q29" s="68">
        <v>0.39583333333333331</v>
      </c>
      <c r="R29" s="68">
        <v>0.73958333333333337</v>
      </c>
      <c r="S29" s="66">
        <f>IF(AND($C29&lt;&gt;"ŚWIĘTO",$C29&lt;&gt;"WOLNE",$C29&lt;&gt;"CHOROBA",$C29&lt;&gt;"UCZELNIA"),IF(AND(WEEKDAY($A29,2)&lt;=5,MONTH($A29)=MONTH($A$3)),R29-Q29,""),"")</f>
        <v>0.34375000000000006</v>
      </c>
    </row>
    <row r="30" spans="1:19">
      <c r="A30" s="67">
        <f t="shared" si="4"/>
        <v>43827</v>
      </c>
      <c r="B30" s="68"/>
      <c r="C30" s="68"/>
      <c r="D30" s="66" t="str">
        <f t="shared" si="1"/>
        <v/>
      </c>
      <c r="E30" s="83"/>
      <c r="F30" s="67">
        <f t="shared" si="5"/>
        <v>43827</v>
      </c>
      <c r="G30" s="68"/>
      <c r="H30" s="68"/>
      <c r="I30" s="66" t="str">
        <f t="shared" si="8"/>
        <v/>
      </c>
      <c r="J30" s="83"/>
      <c r="K30" s="67">
        <f t="shared" si="7"/>
        <v>43827</v>
      </c>
      <c r="L30" s="68"/>
      <c r="M30" s="68"/>
      <c r="N30" s="66" t="str">
        <f t="shared" si="2"/>
        <v/>
      </c>
      <c r="O30" s="83"/>
      <c r="P30" s="67">
        <f t="shared" si="3"/>
        <v>43827</v>
      </c>
      <c r="Q30" s="68"/>
      <c r="R30" s="68"/>
      <c r="S30" s="66" t="str">
        <f t="shared" si="0"/>
        <v/>
      </c>
    </row>
    <row r="31" spans="1:19">
      <c r="A31" s="67">
        <f t="shared" si="4"/>
        <v>43828</v>
      </c>
      <c r="B31" s="68"/>
      <c r="C31" s="68"/>
      <c r="D31" s="66" t="str">
        <f t="shared" si="1"/>
        <v/>
      </c>
      <c r="E31" s="83"/>
      <c r="F31" s="67">
        <f t="shared" si="5"/>
        <v>43828</v>
      </c>
      <c r="G31" s="68"/>
      <c r="H31" s="68"/>
      <c r="I31" s="66" t="str">
        <f t="shared" si="8"/>
        <v/>
      </c>
      <c r="J31" s="83"/>
      <c r="K31" s="67">
        <f t="shared" si="7"/>
        <v>43828</v>
      </c>
      <c r="L31" s="68"/>
      <c r="M31" s="68"/>
      <c r="N31" s="66" t="str">
        <f t="shared" si="2"/>
        <v/>
      </c>
      <c r="O31" s="83"/>
      <c r="P31" s="67">
        <f t="shared" si="3"/>
        <v>43828</v>
      </c>
      <c r="Q31" s="68"/>
      <c r="R31" s="68"/>
      <c r="S31" s="66" t="str">
        <f t="shared" si="0"/>
        <v/>
      </c>
    </row>
    <row r="32" spans="1:19">
      <c r="A32" s="67">
        <f t="shared" si="4"/>
        <v>43829</v>
      </c>
      <c r="B32" s="69"/>
      <c r="C32" s="68"/>
      <c r="D32" s="66">
        <f t="shared" si="1"/>
        <v>0</v>
      </c>
      <c r="E32" s="83"/>
      <c r="F32" s="67">
        <f t="shared" si="5"/>
        <v>43829</v>
      </c>
      <c r="G32" s="69"/>
      <c r="H32" s="68"/>
      <c r="I32" s="66">
        <f t="shared" si="8"/>
        <v>0</v>
      </c>
      <c r="J32" s="83"/>
      <c r="K32" s="67">
        <f t="shared" si="7"/>
        <v>43829</v>
      </c>
      <c r="L32" s="69">
        <v>0.34375</v>
      </c>
      <c r="M32" s="68">
        <v>0.68055555555555547</v>
      </c>
      <c r="N32" s="66">
        <f t="shared" si="2"/>
        <v>0.33680555555555547</v>
      </c>
      <c r="O32" s="83"/>
      <c r="P32" s="67">
        <f t="shared" si="3"/>
        <v>43829</v>
      </c>
      <c r="Q32" s="69">
        <v>0.29166666666666669</v>
      </c>
      <c r="R32" s="68">
        <v>0.625</v>
      </c>
      <c r="S32" s="66">
        <f t="shared" si="0"/>
        <v>0.33333333333333331</v>
      </c>
    </row>
    <row r="33" spans="1:19">
      <c r="A33" s="70">
        <f t="shared" si="4"/>
        <v>43830</v>
      </c>
      <c r="B33" s="69"/>
      <c r="C33" s="69"/>
      <c r="D33" s="66">
        <f t="shared" si="1"/>
        <v>0</v>
      </c>
      <c r="E33" s="83"/>
      <c r="F33" s="70">
        <f t="shared" si="5"/>
        <v>43830</v>
      </c>
      <c r="G33" s="69"/>
      <c r="H33" s="69"/>
      <c r="I33" s="66">
        <f t="shared" si="8"/>
        <v>0</v>
      </c>
      <c r="J33" s="83"/>
      <c r="K33" s="70">
        <f t="shared" si="7"/>
        <v>43830</v>
      </c>
      <c r="L33" s="69">
        <v>0.25694444444444448</v>
      </c>
      <c r="M33" s="69">
        <v>0.40625</v>
      </c>
      <c r="N33" s="66">
        <f t="shared" si="2"/>
        <v>0.14930555555555552</v>
      </c>
      <c r="O33" s="83"/>
      <c r="P33" s="70">
        <f t="shared" si="3"/>
        <v>43830</v>
      </c>
      <c r="Q33" s="69">
        <v>0.30555555555555552</v>
      </c>
      <c r="R33" s="69">
        <v>0.64583333333333337</v>
      </c>
      <c r="S33" s="66">
        <f t="shared" si="0"/>
        <v>0.34027777777777785</v>
      </c>
    </row>
    <row r="34" spans="1:19">
      <c r="A34" s="325" t="s">
        <v>8</v>
      </c>
      <c r="B34" s="326"/>
      <c r="C34" s="326"/>
      <c r="D34" s="71">
        <f>SUM(D3:D33)</f>
        <v>5.6666666666666652</v>
      </c>
      <c r="E34" s="83"/>
      <c r="F34" s="325" t="s">
        <v>8</v>
      </c>
      <c r="G34" s="326"/>
      <c r="H34" s="326"/>
      <c r="I34" s="71">
        <f>SUM(I3:I33)</f>
        <v>1</v>
      </c>
      <c r="J34" s="83"/>
      <c r="K34" s="325" t="s">
        <v>8</v>
      </c>
      <c r="L34" s="326"/>
      <c r="M34" s="326"/>
      <c r="N34" s="71">
        <f>SUM(N3:N33)</f>
        <v>3.8124999999999996</v>
      </c>
      <c r="O34" s="83"/>
      <c r="P34" s="325" t="s">
        <v>8</v>
      </c>
      <c r="Q34" s="326"/>
      <c r="R34" s="326"/>
      <c r="S34" s="71">
        <f>SUM(S3:S33)</f>
        <v>4.8333333333333339</v>
      </c>
    </row>
    <row r="35" spans="1:19">
      <c r="A35" s="327" t="s">
        <v>9</v>
      </c>
      <c r="B35" s="328"/>
      <c r="C35" s="328"/>
      <c r="D35" s="72">
        <f>COUNTIF(D3:D33,"&gt;=00:00")</f>
        <v>23</v>
      </c>
      <c r="E35" s="83"/>
      <c r="F35" s="327" t="s">
        <v>9</v>
      </c>
      <c r="G35" s="328"/>
      <c r="H35" s="328"/>
      <c r="I35" s="72">
        <f>COUNTIF(I3:I33,"&gt;=00:00")</f>
        <v>22</v>
      </c>
      <c r="J35" s="83"/>
      <c r="K35" s="327" t="s">
        <v>9</v>
      </c>
      <c r="L35" s="328"/>
      <c r="M35" s="328"/>
      <c r="N35" s="72">
        <f>COUNTIF(N3:N33,"&gt;=00:00")</f>
        <v>22</v>
      </c>
      <c r="O35" s="83"/>
      <c r="P35" s="327" t="s">
        <v>9</v>
      </c>
      <c r="Q35" s="328"/>
      <c r="R35" s="328"/>
      <c r="S35" s="72">
        <f>COUNTIF(S3:S33,"&gt;=00:00")</f>
        <v>22</v>
      </c>
    </row>
    <row r="36" spans="1:19" ht="15" thickBot="1">
      <c r="A36" s="329" t="s">
        <v>10</v>
      </c>
      <c r="B36" s="330"/>
      <c r="C36" s="330"/>
      <c r="D36" s="73">
        <f>D34/COUNTIF(D3:D33,"&gt;00:00")</f>
        <v>0.33333333333333326</v>
      </c>
      <c r="E36" s="83"/>
      <c r="F36" s="329" t="s">
        <v>10</v>
      </c>
      <c r="G36" s="330"/>
      <c r="H36" s="330"/>
      <c r="I36" s="73">
        <f>I34/COUNTIF(I3:I33,"&gt;00:00")</f>
        <v>0.33333333333333331</v>
      </c>
      <c r="J36" s="83"/>
      <c r="K36" s="329" t="s">
        <v>10</v>
      </c>
      <c r="L36" s="330"/>
      <c r="M36" s="330"/>
      <c r="N36" s="73">
        <f>N34/COUNTIF(N3:N33,"&gt;00:00")</f>
        <v>0.27232142857142855</v>
      </c>
      <c r="O36" s="83"/>
      <c r="P36" s="329" t="s">
        <v>10</v>
      </c>
      <c r="Q36" s="330"/>
      <c r="R36" s="330"/>
      <c r="S36" s="73">
        <f>S34/COUNTIF(S3:S33,"&gt;00:00")</f>
        <v>0.34523809523809529</v>
      </c>
    </row>
    <row r="37" spans="1:19">
      <c r="A37" s="331" t="s">
        <v>11</v>
      </c>
      <c r="B37" s="332"/>
      <c r="C37" s="332"/>
      <c r="D37" s="74"/>
      <c r="E37" s="83"/>
      <c r="F37" s="331" t="s">
        <v>11</v>
      </c>
      <c r="G37" s="332"/>
      <c r="H37" s="332"/>
      <c r="I37" s="74"/>
      <c r="J37" s="83"/>
      <c r="K37" s="331" t="s">
        <v>11</v>
      </c>
      <c r="L37" s="332"/>
      <c r="M37" s="332"/>
      <c r="N37" s="74"/>
      <c r="O37" s="83"/>
      <c r="P37" s="331" t="s">
        <v>11</v>
      </c>
      <c r="Q37" s="332"/>
      <c r="R37" s="332"/>
      <c r="S37" s="74"/>
    </row>
    <row r="38" spans="1:19" ht="15" thickBot="1">
      <c r="A38" s="322" t="s">
        <v>12</v>
      </c>
      <c r="B38" s="323"/>
      <c r="C38" s="323"/>
      <c r="D38" s="75">
        <f>D34*24*D37</f>
        <v>0</v>
      </c>
      <c r="E38" s="83"/>
      <c r="F38" s="322" t="s">
        <v>12</v>
      </c>
      <c r="G38" s="323"/>
      <c r="H38" s="323"/>
      <c r="I38" s="75">
        <f>I34*24*I37</f>
        <v>0</v>
      </c>
      <c r="J38" s="83"/>
      <c r="K38" s="322" t="s">
        <v>12</v>
      </c>
      <c r="L38" s="323"/>
      <c r="M38" s="323"/>
      <c r="N38" s="75">
        <f>N34*24*N37</f>
        <v>0</v>
      </c>
      <c r="O38" s="83"/>
      <c r="P38" s="322" t="s">
        <v>12</v>
      </c>
      <c r="Q38" s="323"/>
      <c r="R38" s="323"/>
      <c r="S38" s="75">
        <f>S34*24*S37</f>
        <v>0</v>
      </c>
    </row>
  </sheetData>
  <mergeCells count="24">
    <mergeCell ref="A38:C38"/>
    <mergeCell ref="A35:C35"/>
    <mergeCell ref="A36:C36"/>
    <mergeCell ref="A1:D1"/>
    <mergeCell ref="A34:C34"/>
    <mergeCell ref="A37:C37"/>
    <mergeCell ref="K38:M38"/>
    <mergeCell ref="F1:I1"/>
    <mergeCell ref="F34:H34"/>
    <mergeCell ref="F35:H35"/>
    <mergeCell ref="F36:H36"/>
    <mergeCell ref="F37:H37"/>
    <mergeCell ref="F38:H38"/>
    <mergeCell ref="K1:N1"/>
    <mergeCell ref="K34:M34"/>
    <mergeCell ref="K35:M35"/>
    <mergeCell ref="K36:M36"/>
    <mergeCell ref="K37:M37"/>
    <mergeCell ref="P38:R38"/>
    <mergeCell ref="P1:S1"/>
    <mergeCell ref="P34:R34"/>
    <mergeCell ref="P35:R35"/>
    <mergeCell ref="P36:R36"/>
    <mergeCell ref="P37:R37"/>
  </mergeCells>
  <conditionalFormatting sqref="B33:D33 D3:D32">
    <cfRule type="expression" dxfId="63" priority="60">
      <formula>($C3)="CHOROBA"</formula>
    </cfRule>
    <cfRule type="expression" dxfId="62" priority="61">
      <formula>($C3)="WOLNE"</formula>
    </cfRule>
    <cfRule type="expression" dxfId="61" priority="62">
      <formula>($C3)="ŚWIĘTO"</formula>
    </cfRule>
    <cfRule type="expression" dxfId="60" priority="63">
      <formula>MONTH($A3)&lt;&gt;MONTH($A$3)</formula>
    </cfRule>
    <cfRule type="expression" dxfId="59" priority="64">
      <formula>WEEKDAY($A3,2)&gt;5</formula>
    </cfRule>
  </conditionalFormatting>
  <conditionalFormatting sqref="B3:C32">
    <cfRule type="expression" dxfId="58" priority="55">
      <formula>($C3)="CHOROBA"</formula>
    </cfRule>
    <cfRule type="expression" dxfId="57" priority="56">
      <formula>($C3)="WOLNE"</formula>
    </cfRule>
    <cfRule type="expression" dxfId="56" priority="57">
      <formula>($C3)="ŚWIĘTO"</formula>
    </cfRule>
    <cfRule type="expression" dxfId="55" priority="58">
      <formula>MONTH($A3)&lt;&gt;MONTH($A$3)</formula>
    </cfRule>
    <cfRule type="expression" dxfId="54" priority="59">
      <formula>WEEKDAY($A3,2)&gt;5</formula>
    </cfRule>
  </conditionalFormatting>
  <conditionalFormatting sqref="B3:C31">
    <cfRule type="expression" dxfId="53" priority="53">
      <formula>MONTH($A3)&lt;&gt;MONTH($A$3)</formula>
    </cfRule>
    <cfRule type="expression" dxfId="52" priority="54">
      <formula>WEEKDAY($A3,2)&gt;5</formula>
    </cfRule>
  </conditionalFormatting>
  <conditionalFormatting sqref="B3:D33">
    <cfRule type="expression" dxfId="51" priority="52">
      <formula>AND(($B3)&lt;&gt;"",WEEKDAY($A3,2)&gt;5)</formula>
    </cfRule>
  </conditionalFormatting>
  <conditionalFormatting sqref="C28:C32">
    <cfRule type="expression" dxfId="50" priority="50">
      <formula>MONTH($A28)&lt;&gt;MONTH($A$3)</formula>
    </cfRule>
    <cfRule type="expression" dxfId="49" priority="51">
      <formula>WEEKDAY($A28,2)&gt;5</formula>
    </cfRule>
  </conditionalFormatting>
  <conditionalFormatting sqref="B5:D33">
    <cfRule type="expression" dxfId="48" priority="49">
      <formula>($C5)="UCZELNIA"</formula>
    </cfRule>
  </conditionalFormatting>
  <conditionalFormatting sqref="G33:I33 I3:I32">
    <cfRule type="expression" dxfId="47" priority="44">
      <formula>($C3)="CHOROBA"</formula>
    </cfRule>
    <cfRule type="expression" dxfId="46" priority="45">
      <formula>($C3)="WOLNE"</formula>
    </cfRule>
    <cfRule type="expression" dxfId="45" priority="46">
      <formula>($C3)="ŚWIĘTO"</formula>
    </cfRule>
    <cfRule type="expression" dxfId="44" priority="47">
      <formula>MONTH($A3)&lt;&gt;MONTH($A$3)</formula>
    </cfRule>
    <cfRule type="expression" dxfId="43" priority="48">
      <formula>WEEKDAY($A3,2)&gt;5</formula>
    </cfRule>
  </conditionalFormatting>
  <conditionalFormatting sqref="G3:H32">
    <cfRule type="expression" dxfId="42" priority="39">
      <formula>($C3)="CHOROBA"</formula>
    </cfRule>
    <cfRule type="expression" dxfId="41" priority="40">
      <formula>($C3)="WOLNE"</formula>
    </cfRule>
    <cfRule type="expression" dxfId="40" priority="41">
      <formula>($C3)="ŚWIĘTO"</formula>
    </cfRule>
    <cfRule type="expression" dxfId="39" priority="42">
      <formula>MONTH($A3)&lt;&gt;MONTH($A$3)</formula>
    </cfRule>
    <cfRule type="expression" dxfId="38" priority="43">
      <formula>WEEKDAY($A3,2)&gt;5</formula>
    </cfRule>
  </conditionalFormatting>
  <conditionalFormatting sqref="G3:H31">
    <cfRule type="expression" dxfId="37" priority="37">
      <formula>MONTH($A3)&lt;&gt;MONTH($A$3)</formula>
    </cfRule>
    <cfRule type="expression" dxfId="36" priority="38">
      <formula>WEEKDAY($A3,2)&gt;5</formula>
    </cfRule>
  </conditionalFormatting>
  <conditionalFormatting sqref="G3:I33">
    <cfRule type="expression" dxfId="35" priority="36">
      <formula>AND(($B3)&lt;&gt;"",WEEKDAY($A3,2)&gt;5)</formula>
    </cfRule>
  </conditionalFormatting>
  <conditionalFormatting sqref="H28:H32">
    <cfRule type="expression" dxfId="34" priority="34">
      <formula>MONTH($A28)&lt;&gt;MONTH($A$3)</formula>
    </cfRule>
    <cfRule type="expression" dxfId="33" priority="35">
      <formula>WEEKDAY($A28,2)&gt;5</formula>
    </cfRule>
  </conditionalFormatting>
  <conditionalFormatting sqref="G5:I33">
    <cfRule type="expression" dxfId="32" priority="33">
      <formula>($C5)="UCZELNIA"</formula>
    </cfRule>
  </conditionalFormatting>
  <conditionalFormatting sqref="L33:N33 N3:N32">
    <cfRule type="expression" dxfId="31" priority="28">
      <formula>($C3)="CHOROBA"</formula>
    </cfRule>
    <cfRule type="expression" dxfId="30" priority="29">
      <formula>($C3)="WOLNE"</formula>
    </cfRule>
    <cfRule type="expression" dxfId="29" priority="30">
      <formula>($C3)="ŚWIĘTO"</formula>
    </cfRule>
    <cfRule type="expression" dxfId="28" priority="31">
      <formula>MONTH($A3)&lt;&gt;MONTH($A$3)</formula>
    </cfRule>
    <cfRule type="expression" dxfId="27" priority="32">
      <formula>WEEKDAY($A3,2)&gt;5</formula>
    </cfRule>
  </conditionalFormatting>
  <conditionalFormatting sqref="L3:M32">
    <cfRule type="expression" dxfId="26" priority="23">
      <formula>($C3)="CHOROBA"</formula>
    </cfRule>
    <cfRule type="expression" dxfId="25" priority="24">
      <formula>($C3)="WOLNE"</formula>
    </cfRule>
    <cfRule type="expression" dxfId="24" priority="25">
      <formula>($C3)="ŚWIĘTO"</formula>
    </cfRule>
    <cfRule type="expression" dxfId="23" priority="26">
      <formula>MONTH($A3)&lt;&gt;MONTH($A$3)</formula>
    </cfRule>
    <cfRule type="expression" dxfId="22" priority="27">
      <formula>WEEKDAY($A3,2)&gt;5</formula>
    </cfRule>
  </conditionalFormatting>
  <conditionalFormatting sqref="L3:M31">
    <cfRule type="expression" dxfId="21" priority="21">
      <formula>MONTH($A3)&lt;&gt;MONTH($A$3)</formula>
    </cfRule>
    <cfRule type="expression" dxfId="20" priority="22">
      <formula>WEEKDAY($A3,2)&gt;5</formula>
    </cfRule>
  </conditionalFormatting>
  <conditionalFormatting sqref="L3:N33">
    <cfRule type="expression" dxfId="19" priority="20">
      <formula>AND(($B3)&lt;&gt;"",WEEKDAY($A3,2)&gt;5)</formula>
    </cfRule>
  </conditionalFormatting>
  <conditionalFormatting sqref="M28:M32">
    <cfRule type="expression" dxfId="18" priority="18">
      <formula>MONTH($A28)&lt;&gt;MONTH($A$3)</formula>
    </cfRule>
    <cfRule type="expression" dxfId="17" priority="19">
      <formula>WEEKDAY($A28,2)&gt;5</formula>
    </cfRule>
  </conditionalFormatting>
  <conditionalFormatting sqref="L5:N33">
    <cfRule type="expression" dxfId="16" priority="17">
      <formula>($C5)="UCZELNIA"</formula>
    </cfRule>
  </conditionalFormatting>
  <conditionalFormatting sqref="Q33:S33 S3:S32">
    <cfRule type="expression" dxfId="15" priority="12">
      <formula>($C3)="CHOROBA"</formula>
    </cfRule>
    <cfRule type="expression" dxfId="14" priority="13">
      <formula>($C3)="WOLNE"</formula>
    </cfRule>
    <cfRule type="expression" dxfId="13" priority="14">
      <formula>($C3)="ŚWIĘTO"</formula>
    </cfRule>
    <cfRule type="expression" dxfId="12" priority="15">
      <formula>MONTH($A3)&lt;&gt;MONTH($A$3)</formula>
    </cfRule>
    <cfRule type="expression" dxfId="11" priority="16">
      <formula>WEEKDAY($A3,2)&gt;5</formula>
    </cfRule>
  </conditionalFormatting>
  <conditionalFormatting sqref="Q3:R32">
    <cfRule type="expression" dxfId="10" priority="7">
      <formula>($C3)="CHOROBA"</formula>
    </cfRule>
    <cfRule type="expression" dxfId="9" priority="8">
      <formula>($C3)="WOLNE"</formula>
    </cfRule>
    <cfRule type="expression" dxfId="8" priority="9">
      <formula>($C3)="ŚWIĘTO"</formula>
    </cfRule>
    <cfRule type="expression" dxfId="7" priority="10">
      <formula>MONTH($A3)&lt;&gt;MONTH($A$3)</formula>
    </cfRule>
    <cfRule type="expression" dxfId="6" priority="11">
      <formula>WEEKDAY($A3,2)&gt;5</formula>
    </cfRule>
  </conditionalFormatting>
  <conditionalFormatting sqref="Q3:R31">
    <cfRule type="expression" dxfId="5" priority="5">
      <formula>MONTH($A3)&lt;&gt;MONTH($A$3)</formula>
    </cfRule>
    <cfRule type="expression" dxfId="4" priority="6">
      <formula>WEEKDAY($A3,2)&gt;5</formula>
    </cfRule>
  </conditionalFormatting>
  <conditionalFormatting sqref="Q3:S33">
    <cfRule type="expression" dxfId="3" priority="4">
      <formula>AND(($B3)&lt;&gt;"",WEEKDAY($A3,2)&gt;5)</formula>
    </cfRule>
  </conditionalFormatting>
  <conditionalFormatting sqref="R28:R32">
    <cfRule type="expression" dxfId="2" priority="2">
      <formula>MONTH($A28)&lt;&gt;MONTH($A$3)</formula>
    </cfRule>
    <cfRule type="expression" dxfId="1" priority="3">
      <formula>WEEKDAY($A28,2)&gt;5</formula>
    </cfRule>
  </conditionalFormatting>
  <conditionalFormatting sqref="Q5:S33">
    <cfRule type="expression" dxfId="0" priority="1">
      <formula>($C5)="UCZELNIA"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zoomScale="85" zoomScaleNormal="85" workbookViewId="0">
      <pane ySplit="4" topLeftCell="A91" activePane="bottomLeft" state="frozen"/>
      <selection pane="bottomLeft" activeCell="B89" sqref="B89"/>
    </sheetView>
  </sheetViews>
  <sheetFormatPr defaultRowHeight="14.45"/>
  <cols>
    <col min="1" max="1" width="11.140625" bestFit="1" customWidth="1"/>
    <col min="2" max="2" width="59.5703125" style="3" customWidth="1"/>
    <col min="3" max="3" width="48.7109375" style="3" customWidth="1"/>
    <col min="4" max="4" width="33.28515625" customWidth="1"/>
    <col min="5" max="5" width="28.5703125" bestFit="1" customWidth="1"/>
    <col min="6" max="6" width="27.140625" bestFit="1" customWidth="1"/>
    <col min="7" max="7" width="24.28515625" customWidth="1"/>
    <col min="8" max="8" width="24.7109375" customWidth="1"/>
    <col min="9" max="9" width="22.7109375" bestFit="1" customWidth="1"/>
    <col min="10" max="10" width="12.85546875" customWidth="1"/>
  </cols>
  <sheetData>
    <row r="1" spans="1:9">
      <c r="A1" s="84"/>
      <c r="B1" s="112"/>
      <c r="C1" s="112"/>
      <c r="D1" s="58" t="s">
        <v>13</v>
      </c>
      <c r="E1" s="58" t="s">
        <v>14</v>
      </c>
      <c r="F1" s="58" t="s">
        <v>15</v>
      </c>
      <c r="G1" s="83"/>
      <c r="H1" s="83"/>
      <c r="I1" s="83"/>
    </row>
    <row r="2" spans="1:9" ht="15" customHeight="1">
      <c r="A2" s="335" t="s">
        <v>16</v>
      </c>
      <c r="B2" s="335"/>
      <c r="C2" s="46" t="s">
        <v>17</v>
      </c>
      <c r="D2" s="48"/>
      <c r="E2" s="59"/>
      <c r="F2" s="59"/>
      <c r="G2" s="83"/>
      <c r="H2" s="83"/>
      <c r="I2" s="83"/>
    </row>
    <row r="3" spans="1:9" ht="15" customHeight="1">
      <c r="A3" s="335"/>
      <c r="B3" s="335"/>
      <c r="C3" s="47" t="s">
        <v>18</v>
      </c>
      <c r="D3" s="56">
        <v>100</v>
      </c>
      <c r="E3" s="60">
        <v>1</v>
      </c>
      <c r="F3" s="60">
        <v>1.0900000000000001</v>
      </c>
      <c r="G3" s="83"/>
      <c r="H3" s="83"/>
      <c r="I3" s="83"/>
    </row>
    <row r="4" spans="1:9" ht="15" customHeight="1">
      <c r="A4" s="335"/>
      <c r="B4" s="335"/>
      <c r="C4" s="47" t="s">
        <v>19</v>
      </c>
      <c r="D4" s="48"/>
      <c r="E4" s="76">
        <v>1</v>
      </c>
      <c r="F4" s="76">
        <v>1</v>
      </c>
      <c r="G4" s="83"/>
      <c r="H4" s="83"/>
      <c r="I4" s="83"/>
    </row>
    <row r="6" spans="1:9" ht="21.75" customHeight="1">
      <c r="A6" s="338" t="s">
        <v>20</v>
      </c>
      <c r="B6" s="339"/>
      <c r="C6" s="339"/>
      <c r="D6" s="339"/>
      <c r="E6" s="339"/>
      <c r="F6" s="339"/>
      <c r="G6" s="339"/>
      <c r="H6" s="339"/>
      <c r="I6" s="339"/>
    </row>
    <row r="7" spans="1:9" s="11" customFormat="1">
      <c r="A7" s="14"/>
      <c r="B7" s="15"/>
      <c r="C7" s="15"/>
    </row>
    <row r="8" spans="1:9" ht="15" customHeight="1">
      <c r="A8" s="85" t="s">
        <v>21</v>
      </c>
      <c r="B8" s="86" t="s">
        <v>22</v>
      </c>
      <c r="C8" s="86" t="s">
        <v>23</v>
      </c>
      <c r="D8" s="87" t="s">
        <v>24</v>
      </c>
      <c r="E8" s="88" t="s">
        <v>25</v>
      </c>
      <c r="F8" s="18" t="s">
        <v>26</v>
      </c>
      <c r="G8" s="19"/>
      <c r="H8" s="19"/>
      <c r="I8" s="19"/>
    </row>
    <row r="9" spans="1:9" ht="18.75" customHeight="1">
      <c r="A9" s="336" t="s">
        <v>27</v>
      </c>
      <c r="B9" s="337">
        <v>184</v>
      </c>
      <c r="C9" s="89" t="s">
        <v>28</v>
      </c>
      <c r="D9" s="90">
        <f>B9-F9</f>
        <v>176</v>
      </c>
      <c r="E9" s="340">
        <f>D12-E53</f>
        <v>0.19999999999998863</v>
      </c>
      <c r="F9" s="84">
        <v>8</v>
      </c>
      <c r="G9" s="342" t="s">
        <v>29</v>
      </c>
      <c r="H9" s="344">
        <v>0.75</v>
      </c>
      <c r="I9" s="345"/>
    </row>
    <row r="10" spans="1:9" ht="18.75" customHeight="1">
      <c r="A10" s="336"/>
      <c r="B10" s="337"/>
      <c r="C10" s="89" t="s">
        <v>30</v>
      </c>
      <c r="D10" s="90">
        <f>(0.5*B9)-F10</f>
        <v>76</v>
      </c>
      <c r="E10" s="340"/>
      <c r="F10" s="84">
        <v>16</v>
      </c>
      <c r="G10" s="342"/>
      <c r="H10" s="346">
        <v>0.85</v>
      </c>
      <c r="I10" s="347"/>
    </row>
    <row r="11" spans="1:9" ht="18.75" customHeight="1">
      <c r="A11" s="336"/>
      <c r="B11" s="337"/>
      <c r="C11" s="89" t="s">
        <v>31</v>
      </c>
      <c r="D11" s="90">
        <f>B9-F11</f>
        <v>156</v>
      </c>
      <c r="E11" s="340"/>
      <c r="F11" s="84">
        <v>28</v>
      </c>
      <c r="G11" s="343"/>
      <c r="H11" s="348">
        <v>1</v>
      </c>
      <c r="I11" s="349"/>
    </row>
    <row r="12" spans="1:9" ht="18">
      <c r="A12" s="336"/>
      <c r="B12" s="337"/>
      <c r="C12" s="91" t="s">
        <v>32</v>
      </c>
      <c r="D12" s="92">
        <f>SUM(D9:D11)</f>
        <v>408</v>
      </c>
      <c r="E12" s="340"/>
      <c r="F12" s="84"/>
      <c r="G12" s="13" t="s">
        <v>33</v>
      </c>
      <c r="H12" s="350">
        <f>AVERAGE(I44:I52)</f>
        <v>0.66111111111111109</v>
      </c>
      <c r="I12" s="351"/>
    </row>
    <row r="13" spans="1:9">
      <c r="A13" s="6" t="s">
        <v>34</v>
      </c>
      <c r="B13" s="7" t="s">
        <v>35</v>
      </c>
      <c r="C13" s="8" t="s">
        <v>36</v>
      </c>
      <c r="D13" s="6" t="s">
        <v>37</v>
      </c>
      <c r="E13" s="6" t="s">
        <v>38</v>
      </c>
      <c r="F13" s="6" t="s">
        <v>39</v>
      </c>
      <c r="G13" s="6" t="s">
        <v>40</v>
      </c>
      <c r="H13" s="6" t="s">
        <v>41</v>
      </c>
      <c r="I13" s="93" t="s">
        <v>42</v>
      </c>
    </row>
    <row r="14" spans="1:9">
      <c r="A14" s="242">
        <v>1</v>
      </c>
      <c r="B14" s="94" t="s">
        <v>43</v>
      </c>
      <c r="C14" s="94" t="s">
        <v>44</v>
      </c>
      <c r="D14" s="95"/>
      <c r="E14" s="95">
        <f>0.5*D12</f>
        <v>204</v>
      </c>
      <c r="F14" s="20">
        <f>SUM(F15:F17)</f>
        <v>322</v>
      </c>
      <c r="G14" s="21">
        <v>43739</v>
      </c>
      <c r="H14" s="21">
        <v>43769</v>
      </c>
      <c r="I14" s="9">
        <v>1</v>
      </c>
    </row>
    <row r="15" spans="1:9">
      <c r="A15" s="242" t="s">
        <v>45</v>
      </c>
      <c r="B15" s="94"/>
      <c r="C15" s="94"/>
      <c r="D15" s="29" t="s">
        <v>28</v>
      </c>
      <c r="E15" s="95"/>
      <c r="F15" s="95">
        <v>95</v>
      </c>
      <c r="G15" s="21"/>
      <c r="H15" s="21"/>
      <c r="I15" s="9"/>
    </row>
    <row r="16" spans="1:9">
      <c r="A16" s="242" t="s">
        <v>46</v>
      </c>
      <c r="B16" s="94"/>
      <c r="C16" s="94"/>
      <c r="D16" s="29" t="s">
        <v>30</v>
      </c>
      <c r="E16" s="95"/>
      <c r="F16" s="95">
        <v>79</v>
      </c>
      <c r="G16" s="21"/>
      <c r="H16" s="21"/>
      <c r="I16" s="9"/>
    </row>
    <row r="17" spans="1:9">
      <c r="A17" s="242" t="s">
        <v>47</v>
      </c>
      <c r="B17" s="94"/>
      <c r="C17" s="94"/>
      <c r="D17" s="29" t="s">
        <v>31</v>
      </c>
      <c r="E17" s="95"/>
      <c r="F17" s="95">
        <v>148</v>
      </c>
      <c r="G17" s="21"/>
      <c r="H17" s="21"/>
      <c r="I17" s="9"/>
    </row>
    <row r="18" spans="1:9">
      <c r="A18" s="242">
        <v>2</v>
      </c>
      <c r="B18" s="94" t="s">
        <v>48</v>
      </c>
      <c r="C18" s="94" t="s">
        <v>49</v>
      </c>
      <c r="D18" s="95"/>
      <c r="E18" s="95">
        <f>0.5*D12*0.2</f>
        <v>40.800000000000004</v>
      </c>
      <c r="F18" s="20">
        <f>SUM(F19:F43)</f>
        <v>40.5</v>
      </c>
      <c r="G18" s="21">
        <v>43739</v>
      </c>
      <c r="H18" s="21">
        <v>43769</v>
      </c>
      <c r="I18" s="10"/>
    </row>
    <row r="19" spans="1:9">
      <c r="A19" s="242"/>
      <c r="B19" s="100" t="s">
        <v>50</v>
      </c>
      <c r="C19" s="100"/>
      <c r="D19" s="101" t="s">
        <v>51</v>
      </c>
      <c r="E19" s="101"/>
      <c r="F19" s="101">
        <v>2</v>
      </c>
      <c r="G19" s="21">
        <v>43740</v>
      </c>
      <c r="H19" s="21">
        <v>43740</v>
      </c>
      <c r="I19" s="10"/>
    </row>
    <row r="20" spans="1:9">
      <c r="A20" s="242"/>
      <c r="B20" s="100" t="s">
        <v>52</v>
      </c>
      <c r="C20" s="100" t="s">
        <v>53</v>
      </c>
      <c r="D20" s="101" t="s">
        <v>51</v>
      </c>
      <c r="E20" s="101"/>
      <c r="F20" s="101">
        <v>1</v>
      </c>
      <c r="G20" s="21">
        <v>43740</v>
      </c>
      <c r="H20" s="21">
        <v>43740</v>
      </c>
      <c r="I20" s="10"/>
    </row>
    <row r="21" spans="1:9">
      <c r="A21" s="242"/>
      <c r="B21" s="100" t="s">
        <v>54</v>
      </c>
      <c r="C21" s="100"/>
      <c r="D21" s="101" t="s">
        <v>51</v>
      </c>
      <c r="E21" s="101"/>
      <c r="F21" s="101">
        <v>2</v>
      </c>
      <c r="G21" s="21">
        <v>43739</v>
      </c>
      <c r="H21" s="21">
        <v>43739</v>
      </c>
      <c r="I21" s="10"/>
    </row>
    <row r="22" spans="1:9">
      <c r="A22" s="242"/>
      <c r="B22" s="100" t="s">
        <v>55</v>
      </c>
      <c r="C22" s="100"/>
      <c r="D22" s="101" t="s">
        <v>51</v>
      </c>
      <c r="E22" s="101"/>
      <c r="F22" s="101">
        <v>0.5</v>
      </c>
      <c r="G22" s="21">
        <v>43740</v>
      </c>
      <c r="H22" s="21"/>
      <c r="I22" s="10"/>
    </row>
    <row r="23" spans="1:9">
      <c r="A23" s="242"/>
      <c r="B23" s="100" t="s">
        <v>56</v>
      </c>
      <c r="C23" s="100"/>
      <c r="D23" s="101" t="s">
        <v>51</v>
      </c>
      <c r="E23" s="101"/>
      <c r="F23" s="101">
        <v>0.5</v>
      </c>
      <c r="G23" s="21">
        <v>43740</v>
      </c>
      <c r="H23" s="21"/>
      <c r="I23" s="10"/>
    </row>
    <row r="24" spans="1:9">
      <c r="A24" s="242"/>
      <c r="B24" s="100" t="s">
        <v>57</v>
      </c>
      <c r="C24" s="100"/>
      <c r="D24" s="101" t="s">
        <v>51</v>
      </c>
      <c r="E24" s="101"/>
      <c r="F24" s="101">
        <v>1</v>
      </c>
      <c r="G24" s="21">
        <v>43741</v>
      </c>
      <c r="H24" s="21"/>
      <c r="I24" s="10"/>
    </row>
    <row r="25" spans="1:9">
      <c r="A25" s="242"/>
      <c r="B25" s="100" t="s">
        <v>58</v>
      </c>
      <c r="C25" s="100"/>
      <c r="D25" s="101" t="s">
        <v>51</v>
      </c>
      <c r="E25" s="101"/>
      <c r="F25" s="101">
        <v>1</v>
      </c>
      <c r="G25" s="21">
        <v>43746</v>
      </c>
      <c r="H25" s="21"/>
      <c r="I25" s="10"/>
    </row>
    <row r="26" spans="1:9">
      <c r="A26" s="242"/>
      <c r="B26" s="100" t="s">
        <v>59</v>
      </c>
      <c r="C26" s="100"/>
      <c r="D26" s="101" t="s">
        <v>51</v>
      </c>
      <c r="E26" s="101"/>
      <c r="F26" s="101">
        <v>1</v>
      </c>
      <c r="G26" s="21"/>
      <c r="H26" s="21"/>
      <c r="I26" s="10"/>
    </row>
    <row r="27" spans="1:9">
      <c r="A27" s="242"/>
      <c r="B27" s="100" t="s">
        <v>60</v>
      </c>
      <c r="C27" s="100" t="s">
        <v>61</v>
      </c>
      <c r="D27" s="101" t="s">
        <v>51</v>
      </c>
      <c r="E27" s="101"/>
      <c r="F27" s="101">
        <v>3</v>
      </c>
      <c r="G27" s="21"/>
      <c r="H27" s="21"/>
      <c r="I27" s="10"/>
    </row>
    <row r="28" spans="1:9">
      <c r="A28" s="242"/>
      <c r="B28" s="100" t="s">
        <v>62</v>
      </c>
      <c r="C28" s="100"/>
      <c r="D28" s="101" t="s">
        <v>51</v>
      </c>
      <c r="E28" s="101"/>
      <c r="F28" s="101">
        <v>1.5</v>
      </c>
      <c r="G28" s="21">
        <v>43747</v>
      </c>
      <c r="H28" s="21">
        <v>43747</v>
      </c>
      <c r="I28" s="10"/>
    </row>
    <row r="29" spans="1:9">
      <c r="A29" s="242"/>
      <c r="B29" s="100" t="s">
        <v>63</v>
      </c>
      <c r="C29" s="100" t="s">
        <v>64</v>
      </c>
      <c r="D29" s="101" t="s">
        <v>51</v>
      </c>
      <c r="E29" s="101"/>
      <c r="F29" s="101">
        <v>0.5</v>
      </c>
      <c r="G29" s="21">
        <v>43747</v>
      </c>
      <c r="H29" s="21">
        <v>43747</v>
      </c>
      <c r="I29" s="10"/>
    </row>
    <row r="30" spans="1:9">
      <c r="A30" s="242"/>
      <c r="B30" s="100" t="s">
        <v>58</v>
      </c>
      <c r="C30" s="100"/>
      <c r="D30" s="101" t="s">
        <v>51</v>
      </c>
      <c r="E30" s="101"/>
      <c r="F30" s="101">
        <v>1</v>
      </c>
      <c r="G30" s="21">
        <v>43747</v>
      </c>
      <c r="H30" s="21">
        <v>43747</v>
      </c>
      <c r="I30" s="10"/>
    </row>
    <row r="31" spans="1:9">
      <c r="A31" s="242"/>
      <c r="B31" s="100" t="s">
        <v>65</v>
      </c>
      <c r="C31" s="100"/>
      <c r="D31" s="101" t="s">
        <v>51</v>
      </c>
      <c r="E31" s="101"/>
      <c r="F31" s="101">
        <v>2</v>
      </c>
      <c r="G31" s="21">
        <v>43748</v>
      </c>
      <c r="H31" s="21">
        <v>43748</v>
      </c>
      <c r="I31" s="10"/>
    </row>
    <row r="32" spans="1:9">
      <c r="A32" s="242"/>
      <c r="B32" s="100" t="s">
        <v>66</v>
      </c>
      <c r="C32" s="100"/>
      <c r="D32" s="101" t="s">
        <v>51</v>
      </c>
      <c r="E32" s="101"/>
      <c r="F32" s="101">
        <v>3</v>
      </c>
      <c r="G32" s="21">
        <v>43749</v>
      </c>
      <c r="H32" s="21">
        <v>43749</v>
      </c>
      <c r="I32" s="10"/>
    </row>
    <row r="33" spans="1:9">
      <c r="A33" s="242"/>
      <c r="B33" s="100" t="s">
        <v>67</v>
      </c>
      <c r="C33" s="100"/>
      <c r="D33" s="101" t="s">
        <v>51</v>
      </c>
      <c r="E33" s="101"/>
      <c r="F33" s="101">
        <v>1</v>
      </c>
      <c r="G33" s="21">
        <v>43752</v>
      </c>
      <c r="H33" s="21"/>
      <c r="I33" s="10"/>
    </row>
    <row r="34" spans="1:9">
      <c r="A34" s="242"/>
      <c r="B34" s="100" t="s">
        <v>57</v>
      </c>
      <c r="C34" s="100"/>
      <c r="D34" s="101" t="s">
        <v>51</v>
      </c>
      <c r="E34" s="101"/>
      <c r="F34" s="101">
        <v>0.5</v>
      </c>
      <c r="G34" s="21">
        <v>43756</v>
      </c>
      <c r="H34" s="21">
        <v>43756</v>
      </c>
      <c r="I34" s="10"/>
    </row>
    <row r="35" spans="1:9">
      <c r="A35" s="242"/>
      <c r="B35" s="100" t="s">
        <v>68</v>
      </c>
      <c r="C35" s="100" t="s">
        <v>69</v>
      </c>
      <c r="D35" s="101" t="s">
        <v>51</v>
      </c>
      <c r="E35" s="101"/>
      <c r="F35" s="101">
        <v>2</v>
      </c>
      <c r="G35" s="21">
        <v>43759</v>
      </c>
      <c r="H35" s="21">
        <v>43759</v>
      </c>
      <c r="I35" s="10"/>
    </row>
    <row r="36" spans="1:9">
      <c r="A36" s="242"/>
      <c r="B36" s="100" t="s">
        <v>70</v>
      </c>
      <c r="C36" s="100"/>
      <c r="D36" s="101" t="s">
        <v>71</v>
      </c>
      <c r="E36" s="101"/>
      <c r="F36" s="101">
        <v>8</v>
      </c>
      <c r="G36" s="21">
        <v>43759</v>
      </c>
      <c r="H36" s="21">
        <v>43759</v>
      </c>
      <c r="I36" s="10"/>
    </row>
    <row r="37" spans="1:9">
      <c r="A37" s="242"/>
      <c r="B37" s="100" t="s">
        <v>72</v>
      </c>
      <c r="C37" s="100" t="s">
        <v>73</v>
      </c>
      <c r="D37" s="101" t="s">
        <v>51</v>
      </c>
      <c r="E37" s="101"/>
      <c r="F37" s="101">
        <v>1</v>
      </c>
      <c r="G37" s="21">
        <v>43760</v>
      </c>
      <c r="H37" s="21">
        <v>43760</v>
      </c>
      <c r="I37" s="10"/>
    </row>
    <row r="38" spans="1:9">
      <c r="A38" s="242"/>
      <c r="B38" s="100" t="s">
        <v>68</v>
      </c>
      <c r="C38" s="100" t="s">
        <v>74</v>
      </c>
      <c r="D38" s="101" t="s">
        <v>51</v>
      </c>
      <c r="E38" s="101"/>
      <c r="F38" s="101">
        <v>1</v>
      </c>
      <c r="G38" s="21">
        <v>43760</v>
      </c>
      <c r="H38" s="21">
        <v>43760</v>
      </c>
      <c r="I38" s="10"/>
    </row>
    <row r="39" spans="1:9">
      <c r="A39" s="242"/>
      <c r="B39" s="100" t="s">
        <v>75</v>
      </c>
      <c r="C39" s="100" t="s">
        <v>76</v>
      </c>
      <c r="D39" s="101" t="s">
        <v>51</v>
      </c>
      <c r="E39" s="101"/>
      <c r="F39" s="101">
        <v>1</v>
      </c>
      <c r="G39" s="21">
        <v>43761</v>
      </c>
      <c r="H39" s="21">
        <v>43761</v>
      </c>
      <c r="I39" s="10"/>
    </row>
    <row r="40" spans="1:9">
      <c r="A40" s="242"/>
      <c r="B40" s="100" t="s">
        <v>77</v>
      </c>
      <c r="C40" s="100"/>
      <c r="D40" s="101" t="s">
        <v>51</v>
      </c>
      <c r="E40" s="101"/>
      <c r="F40" s="101">
        <v>3</v>
      </c>
      <c r="G40" s="21">
        <v>43761</v>
      </c>
      <c r="H40" s="21">
        <v>43761</v>
      </c>
      <c r="I40" s="10"/>
    </row>
    <row r="41" spans="1:9">
      <c r="A41" s="242"/>
      <c r="B41" s="100" t="s">
        <v>78</v>
      </c>
      <c r="C41" s="100" t="s">
        <v>79</v>
      </c>
      <c r="D41" s="101" t="s">
        <v>51</v>
      </c>
      <c r="E41" s="101"/>
      <c r="F41" s="101">
        <v>2</v>
      </c>
      <c r="G41" s="21">
        <v>43762</v>
      </c>
      <c r="H41" s="21">
        <v>43762</v>
      </c>
      <c r="I41" s="10"/>
    </row>
    <row r="42" spans="1:9">
      <c r="A42" s="242"/>
      <c r="B42" s="100" t="s">
        <v>57</v>
      </c>
      <c r="C42" s="100"/>
      <c r="D42" s="101" t="s">
        <v>51</v>
      </c>
      <c r="E42" s="101"/>
      <c r="F42" s="101">
        <v>1</v>
      </c>
      <c r="G42" s="21">
        <v>43767</v>
      </c>
      <c r="H42" s="21">
        <v>43767</v>
      </c>
      <c r="I42" s="10"/>
    </row>
    <row r="43" spans="1:9">
      <c r="A43" s="24"/>
      <c r="B43" s="31" t="s">
        <v>80</v>
      </c>
      <c r="C43" s="25"/>
      <c r="D43" s="26"/>
      <c r="E43" s="26"/>
      <c r="F43" s="26"/>
      <c r="G43" s="27"/>
      <c r="H43" s="27"/>
      <c r="I43" s="28"/>
    </row>
    <row r="44" spans="1:9">
      <c r="A44" s="242">
        <v>3</v>
      </c>
      <c r="B44" s="94" t="s">
        <v>81</v>
      </c>
      <c r="C44" s="94"/>
      <c r="D44" s="95" t="s">
        <v>51</v>
      </c>
      <c r="E44" s="95">
        <v>10</v>
      </c>
      <c r="F44" s="95">
        <v>8</v>
      </c>
      <c r="G44" s="21"/>
      <c r="H44" s="21"/>
      <c r="I44" s="10">
        <v>1</v>
      </c>
    </row>
    <row r="45" spans="1:9">
      <c r="A45" s="242">
        <v>4</v>
      </c>
      <c r="B45" s="95" t="s">
        <v>82</v>
      </c>
      <c r="C45" s="94" t="s">
        <v>83</v>
      </c>
      <c r="D45" s="95" t="s">
        <v>51</v>
      </c>
      <c r="E45" s="95">
        <v>24</v>
      </c>
      <c r="F45" s="95"/>
      <c r="G45" s="21"/>
      <c r="H45" s="21"/>
      <c r="I45" s="10">
        <v>0</v>
      </c>
    </row>
    <row r="46" spans="1:9" s="12" customFormat="1">
      <c r="A46" s="242">
        <v>5</v>
      </c>
      <c r="B46" s="95" t="s">
        <v>84</v>
      </c>
      <c r="C46" s="95" t="s">
        <v>85</v>
      </c>
      <c r="D46" s="95"/>
      <c r="E46" s="95">
        <v>24</v>
      </c>
      <c r="F46" s="95"/>
      <c r="G46" s="21"/>
      <c r="H46" s="21"/>
      <c r="I46" s="10">
        <v>0</v>
      </c>
    </row>
    <row r="47" spans="1:9">
      <c r="A47" s="242">
        <v>6</v>
      </c>
      <c r="B47" s="94" t="s">
        <v>86</v>
      </c>
      <c r="C47" s="94" t="s">
        <v>87</v>
      </c>
      <c r="D47" s="95" t="s">
        <v>88</v>
      </c>
      <c r="E47" s="95">
        <v>24</v>
      </c>
      <c r="F47" s="95"/>
      <c r="G47" s="21"/>
      <c r="H47" s="21"/>
      <c r="I47" s="10">
        <v>0.75</v>
      </c>
    </row>
    <row r="48" spans="1:9" ht="28.9">
      <c r="A48" s="242">
        <v>7</v>
      </c>
      <c r="B48" s="94" t="s">
        <v>89</v>
      </c>
      <c r="C48" s="94" t="s">
        <v>90</v>
      </c>
      <c r="D48" s="95"/>
      <c r="E48" s="95">
        <v>24</v>
      </c>
      <c r="F48" s="95"/>
      <c r="G48" s="21"/>
      <c r="H48" s="21"/>
      <c r="I48" s="10">
        <v>0.2</v>
      </c>
    </row>
    <row r="49" spans="1:10">
      <c r="A49" s="242" t="s">
        <v>91</v>
      </c>
      <c r="B49" s="94" t="s">
        <v>92</v>
      </c>
      <c r="C49" s="94" t="s">
        <v>93</v>
      </c>
      <c r="D49" s="95" t="s">
        <v>51</v>
      </c>
      <c r="E49" s="95">
        <v>15</v>
      </c>
      <c r="F49" s="95">
        <v>15</v>
      </c>
      <c r="G49" s="21"/>
      <c r="H49" s="21"/>
      <c r="I49" s="10">
        <v>1</v>
      </c>
      <c r="J49" s="83"/>
    </row>
    <row r="50" spans="1:10">
      <c r="A50" s="242" t="s">
        <v>94</v>
      </c>
      <c r="B50" s="94" t="s">
        <v>95</v>
      </c>
      <c r="C50" s="94" t="s">
        <v>96</v>
      </c>
      <c r="D50" s="95" t="s">
        <v>51</v>
      </c>
      <c r="E50" s="95">
        <v>24</v>
      </c>
      <c r="F50" s="95">
        <v>15.5</v>
      </c>
      <c r="G50" s="21"/>
      <c r="H50" s="21"/>
      <c r="I50" s="10">
        <v>1</v>
      </c>
      <c r="J50" s="83"/>
    </row>
    <row r="51" spans="1:10">
      <c r="A51" s="242" t="s">
        <v>97</v>
      </c>
      <c r="B51" s="94" t="s">
        <v>98</v>
      </c>
      <c r="C51" s="94"/>
      <c r="D51" s="95" t="s">
        <v>51</v>
      </c>
      <c r="E51" s="95">
        <v>10</v>
      </c>
      <c r="F51" s="95">
        <v>2</v>
      </c>
      <c r="G51" s="21"/>
      <c r="H51" s="21"/>
      <c r="I51" s="10">
        <v>1</v>
      </c>
      <c r="J51" s="83"/>
    </row>
    <row r="52" spans="1:10">
      <c r="A52" s="242" t="s">
        <v>99</v>
      </c>
      <c r="B52" s="94" t="s">
        <v>100</v>
      </c>
      <c r="C52" s="94" t="s">
        <v>101</v>
      </c>
      <c r="D52" s="95" t="s">
        <v>51</v>
      </c>
      <c r="E52" s="95">
        <v>8</v>
      </c>
      <c r="F52" s="30">
        <v>8</v>
      </c>
      <c r="G52" s="21">
        <v>43755</v>
      </c>
      <c r="H52" s="21">
        <v>43755</v>
      </c>
      <c r="I52" s="10">
        <v>1</v>
      </c>
      <c r="J52" s="83"/>
    </row>
    <row r="53" spans="1:10" ht="18">
      <c r="A53" s="341" t="s">
        <v>102</v>
      </c>
      <c r="B53" s="341"/>
      <c r="C53" s="341"/>
      <c r="D53" s="341"/>
      <c r="E53" s="22">
        <f>SUM(E14:E52)</f>
        <v>407.8</v>
      </c>
      <c r="F53" s="23">
        <f>SUM(F44:F52,F14,F18)</f>
        <v>411</v>
      </c>
      <c r="G53" s="84"/>
      <c r="H53" s="95"/>
      <c r="I53" s="95"/>
      <c r="J53" s="83"/>
    </row>
    <row r="54" spans="1:10">
      <c r="A54" s="1"/>
      <c r="D54" s="83"/>
      <c r="E54" s="83"/>
      <c r="F54" s="83"/>
      <c r="G54" s="83"/>
      <c r="H54" s="83"/>
      <c r="I54" s="83"/>
      <c r="J54" s="83"/>
    </row>
    <row r="55" spans="1:10">
      <c r="A55" s="1"/>
      <c r="D55" s="83"/>
      <c r="E55" s="83"/>
      <c r="F55" s="83"/>
      <c r="G55" s="83"/>
      <c r="H55" s="83"/>
      <c r="I55" s="83"/>
      <c r="J55" s="83"/>
    </row>
    <row r="56" spans="1:10">
      <c r="A56" s="1"/>
      <c r="D56" s="83"/>
      <c r="E56" s="83"/>
      <c r="F56" s="83"/>
      <c r="G56" s="83"/>
      <c r="H56" s="83"/>
      <c r="I56" s="83"/>
      <c r="J56" s="83"/>
    </row>
    <row r="57" spans="1:10">
      <c r="A57" s="85" t="s">
        <v>21</v>
      </c>
      <c r="B57" s="86" t="s">
        <v>22</v>
      </c>
      <c r="C57" s="86" t="s">
        <v>23</v>
      </c>
      <c r="D57" s="87" t="s">
        <v>103</v>
      </c>
      <c r="E57" s="88" t="s">
        <v>25</v>
      </c>
      <c r="F57" s="16" t="s">
        <v>104</v>
      </c>
      <c r="G57" s="33"/>
      <c r="H57" s="19"/>
      <c r="I57" s="19"/>
      <c r="J57" s="83"/>
    </row>
    <row r="58" spans="1:10" ht="18.75" customHeight="1">
      <c r="A58" s="336" t="s">
        <v>105</v>
      </c>
      <c r="B58" s="337">
        <v>152</v>
      </c>
      <c r="C58" s="89" t="s">
        <v>28</v>
      </c>
      <c r="D58" s="90">
        <f>B58-F58</f>
        <v>152</v>
      </c>
      <c r="E58" s="340">
        <f>D62-E87</f>
        <v>-4.6000000000000227</v>
      </c>
      <c r="F58" s="84"/>
      <c r="G58" s="335" t="s">
        <v>29</v>
      </c>
      <c r="H58" s="83"/>
      <c r="I58" s="83"/>
      <c r="J58" s="83"/>
    </row>
    <row r="59" spans="1:10" ht="18.75" customHeight="1">
      <c r="A59" s="336"/>
      <c r="B59" s="337"/>
      <c r="C59" s="89" t="s">
        <v>30</v>
      </c>
      <c r="D59" s="90">
        <f>(0.5*B58)-F59</f>
        <v>44</v>
      </c>
      <c r="E59" s="340"/>
      <c r="F59" s="84">
        <v>32</v>
      </c>
      <c r="G59" s="335"/>
      <c r="H59" s="83"/>
      <c r="I59" s="83"/>
      <c r="J59" s="83"/>
    </row>
    <row r="60" spans="1:10" ht="18.75" customHeight="1">
      <c r="A60" s="336"/>
      <c r="B60" s="337"/>
      <c r="C60" s="89" t="s">
        <v>31</v>
      </c>
      <c r="D60" s="90">
        <f>B58-F60</f>
        <v>128</v>
      </c>
      <c r="E60" s="340"/>
      <c r="F60" s="84">
        <v>24</v>
      </c>
      <c r="G60" s="335"/>
      <c r="H60" s="83"/>
      <c r="I60" s="83"/>
      <c r="J60" s="83"/>
    </row>
    <row r="61" spans="1:10" ht="18.75" customHeight="1">
      <c r="A61" s="336"/>
      <c r="B61" s="337"/>
      <c r="C61" s="89" t="s">
        <v>106</v>
      </c>
      <c r="D61" s="90">
        <f>(0.5*B58)-F61</f>
        <v>52</v>
      </c>
      <c r="E61" s="340"/>
      <c r="F61" s="84">
        <v>24</v>
      </c>
      <c r="G61" s="335"/>
      <c r="H61" s="83"/>
      <c r="I61" s="83"/>
      <c r="J61" s="83"/>
    </row>
    <row r="62" spans="1:10" ht="18">
      <c r="A62" s="336"/>
      <c r="B62" s="337"/>
      <c r="C62" s="91" t="s">
        <v>32</v>
      </c>
      <c r="D62" s="92">
        <f>SUM(D58:D61)</f>
        <v>376</v>
      </c>
      <c r="E62" s="340"/>
      <c r="F62" s="84"/>
      <c r="G62" s="34" t="s">
        <v>107</v>
      </c>
      <c r="H62" s="352"/>
      <c r="I62" s="351"/>
      <c r="J62" s="83"/>
    </row>
    <row r="63" spans="1:10">
      <c r="A63" s="6" t="s">
        <v>34</v>
      </c>
      <c r="B63" s="7" t="s">
        <v>35</v>
      </c>
      <c r="C63" s="8" t="s">
        <v>36</v>
      </c>
      <c r="D63" s="6" t="s">
        <v>37</v>
      </c>
      <c r="E63" s="6" t="s">
        <v>38</v>
      </c>
      <c r="F63" s="6" t="s">
        <v>39</v>
      </c>
      <c r="G63" s="6" t="s">
        <v>40</v>
      </c>
      <c r="H63" s="6" t="s">
        <v>41</v>
      </c>
      <c r="I63" s="45" t="s">
        <v>42</v>
      </c>
      <c r="J63" s="45" t="s">
        <v>108</v>
      </c>
    </row>
    <row r="64" spans="1:10">
      <c r="A64" s="39"/>
      <c r="B64" s="44" t="s">
        <v>109</v>
      </c>
      <c r="C64" s="40"/>
      <c r="D64" s="39"/>
      <c r="E64" s="39"/>
      <c r="F64" s="41"/>
      <c r="G64" s="39"/>
      <c r="H64" s="237" t="s">
        <v>110</v>
      </c>
      <c r="I64" s="54">
        <v>0.4</v>
      </c>
      <c r="J64" s="57">
        <v>0</v>
      </c>
    </row>
    <row r="65" spans="1:10">
      <c r="A65" s="96">
        <v>1</v>
      </c>
      <c r="B65" s="94" t="s">
        <v>111</v>
      </c>
      <c r="C65" s="94" t="s">
        <v>112</v>
      </c>
      <c r="D65" s="94"/>
      <c r="E65" s="94">
        <f>0.6*(D58+D60)+D59+D61</f>
        <v>264</v>
      </c>
      <c r="F65" s="51">
        <f>SUM(F66:F69)</f>
        <v>326.25</v>
      </c>
      <c r="G65" s="94"/>
      <c r="H65" s="94"/>
      <c r="I65" s="97"/>
      <c r="J65" s="83"/>
    </row>
    <row r="66" spans="1:10">
      <c r="A66" s="242" t="s">
        <v>45</v>
      </c>
      <c r="B66" s="94"/>
      <c r="C66" s="94"/>
      <c r="D66" s="89" t="s">
        <v>28</v>
      </c>
      <c r="E66" s="94"/>
      <c r="F66" s="35">
        <v>116.5</v>
      </c>
      <c r="G66" s="94"/>
      <c r="H66" s="94"/>
      <c r="I66" s="97"/>
      <c r="J66" s="83"/>
    </row>
    <row r="67" spans="1:10">
      <c r="A67" s="242" t="s">
        <v>46</v>
      </c>
      <c r="B67" s="94"/>
      <c r="C67" s="94"/>
      <c r="D67" s="89" t="s">
        <v>30</v>
      </c>
      <c r="E67" s="94"/>
      <c r="F67" s="35">
        <v>41.5</v>
      </c>
      <c r="G67" s="94"/>
      <c r="H67" s="94"/>
      <c r="I67" s="97"/>
      <c r="J67" s="83"/>
    </row>
    <row r="68" spans="1:10">
      <c r="A68" s="242" t="s">
        <v>47</v>
      </c>
      <c r="B68" s="94"/>
      <c r="C68" s="94"/>
      <c r="D68" s="89" t="s">
        <v>31</v>
      </c>
      <c r="E68" s="94"/>
      <c r="F68" s="94">
        <v>120.25</v>
      </c>
      <c r="G68" s="94"/>
      <c r="H68" s="94"/>
      <c r="I68" s="97"/>
      <c r="J68" s="83"/>
    </row>
    <row r="69" spans="1:10">
      <c r="A69" s="242" t="s">
        <v>113</v>
      </c>
      <c r="B69" s="94"/>
      <c r="C69" s="94"/>
      <c r="D69" s="89" t="s">
        <v>106</v>
      </c>
      <c r="E69" s="94"/>
      <c r="F69" s="94">
        <v>48</v>
      </c>
      <c r="G69" s="94"/>
      <c r="H69" s="94"/>
      <c r="I69" s="97"/>
      <c r="J69" s="83"/>
    </row>
    <row r="70" spans="1:10">
      <c r="A70" s="96">
        <v>2</v>
      </c>
      <c r="B70" s="94" t="s">
        <v>114</v>
      </c>
      <c r="C70" s="94" t="s">
        <v>115</v>
      </c>
      <c r="D70" s="94"/>
      <c r="E70" s="94">
        <f>(D62-E65)*0.3</f>
        <v>33.6</v>
      </c>
      <c r="F70" s="20">
        <f>SUM(F71:F77)</f>
        <v>18</v>
      </c>
      <c r="G70" s="94"/>
      <c r="H70" s="94"/>
      <c r="I70" s="98"/>
      <c r="J70" s="83"/>
    </row>
    <row r="71" spans="1:10">
      <c r="A71" s="96"/>
      <c r="B71" s="100" t="s">
        <v>116</v>
      </c>
      <c r="C71" s="100"/>
      <c r="D71" s="100" t="s">
        <v>51</v>
      </c>
      <c r="E71" s="100"/>
      <c r="F71" s="100">
        <v>1</v>
      </c>
      <c r="G71" s="94"/>
      <c r="H71" s="94"/>
      <c r="I71" s="98"/>
      <c r="J71" s="83"/>
    </row>
    <row r="72" spans="1:10">
      <c r="A72" s="96"/>
      <c r="B72" s="100" t="s">
        <v>117</v>
      </c>
      <c r="C72" s="100"/>
      <c r="D72" s="100" t="s">
        <v>51</v>
      </c>
      <c r="E72" s="100"/>
      <c r="F72" s="100">
        <v>2.5</v>
      </c>
      <c r="G72" s="21">
        <v>43774</v>
      </c>
      <c r="H72" s="94"/>
      <c r="I72" s="98"/>
      <c r="J72" s="83"/>
    </row>
    <row r="73" spans="1:10">
      <c r="A73" s="96"/>
      <c r="B73" s="100" t="s">
        <v>118</v>
      </c>
      <c r="C73" s="100" t="s">
        <v>119</v>
      </c>
      <c r="D73" s="100" t="s">
        <v>71</v>
      </c>
      <c r="E73" s="100"/>
      <c r="F73" s="100">
        <v>1.5</v>
      </c>
      <c r="G73" s="94"/>
      <c r="H73" s="94"/>
      <c r="I73" s="98"/>
      <c r="J73" s="83"/>
    </row>
    <row r="74" spans="1:10">
      <c r="A74" s="96"/>
      <c r="B74" s="106" t="s">
        <v>120</v>
      </c>
      <c r="C74" s="106" t="s">
        <v>121</v>
      </c>
      <c r="D74" s="107" t="s">
        <v>51</v>
      </c>
      <c r="E74" s="103"/>
      <c r="F74" s="107">
        <v>4</v>
      </c>
      <c r="G74" s="94"/>
      <c r="H74" s="94"/>
      <c r="I74" s="98"/>
      <c r="J74" s="83"/>
    </row>
    <row r="75" spans="1:10">
      <c r="A75" s="49"/>
      <c r="B75" s="50" t="s">
        <v>122</v>
      </c>
      <c r="C75" s="50"/>
      <c r="D75" s="108" t="s">
        <v>51</v>
      </c>
      <c r="E75" s="84"/>
      <c r="F75" s="108">
        <v>1</v>
      </c>
      <c r="G75" s="109">
        <v>43795</v>
      </c>
      <c r="H75" s="94"/>
      <c r="I75" s="98"/>
      <c r="J75" s="83"/>
    </row>
    <row r="76" spans="1:10">
      <c r="A76" s="49"/>
      <c r="B76" s="50" t="s">
        <v>123</v>
      </c>
      <c r="C76" s="50" t="s">
        <v>124</v>
      </c>
      <c r="D76" s="108" t="s">
        <v>51</v>
      </c>
      <c r="E76" s="84"/>
      <c r="F76" s="108">
        <v>8</v>
      </c>
      <c r="G76" s="109"/>
      <c r="H76" s="94"/>
      <c r="I76" s="98"/>
      <c r="J76" s="83"/>
    </row>
    <row r="77" spans="1:10">
      <c r="A77" s="42"/>
      <c r="B77" s="44" t="s">
        <v>125</v>
      </c>
      <c r="C77" s="40"/>
      <c r="D77" s="39"/>
      <c r="E77" s="39"/>
      <c r="F77" s="39"/>
      <c r="G77" s="43"/>
      <c r="H77" s="238" t="s">
        <v>110</v>
      </c>
      <c r="I77" s="53">
        <v>0.2</v>
      </c>
      <c r="J77" s="57">
        <v>1</v>
      </c>
    </row>
    <row r="78" spans="1:10">
      <c r="A78" s="242" t="s">
        <v>126</v>
      </c>
      <c r="B78" s="239" t="s">
        <v>127</v>
      </c>
      <c r="C78" s="102"/>
      <c r="D78" s="103" t="s">
        <v>51</v>
      </c>
      <c r="E78" s="103">
        <v>5</v>
      </c>
      <c r="F78" s="84">
        <v>5</v>
      </c>
      <c r="G78" s="21">
        <v>43789</v>
      </c>
      <c r="H78" s="21">
        <v>43796</v>
      </c>
      <c r="I78" s="105">
        <v>1</v>
      </c>
      <c r="J78" s="83"/>
    </row>
    <row r="79" spans="1:10">
      <c r="A79" s="42"/>
      <c r="B79" s="44" t="s">
        <v>128</v>
      </c>
      <c r="C79" s="40"/>
      <c r="D79" s="39"/>
      <c r="E79" s="39"/>
      <c r="F79" s="39"/>
      <c r="G79" s="43"/>
      <c r="H79" s="238" t="s">
        <v>110</v>
      </c>
      <c r="I79" s="53">
        <v>0.4</v>
      </c>
      <c r="J79" s="57">
        <f>AVERAGE(I80:I86)</f>
        <v>1.0857142857142856</v>
      </c>
    </row>
    <row r="80" spans="1:10">
      <c r="A80" s="242" t="s">
        <v>126</v>
      </c>
      <c r="B80" s="84" t="s">
        <v>129</v>
      </c>
      <c r="C80" s="84" t="s">
        <v>130</v>
      </c>
      <c r="D80" s="84" t="s">
        <v>131</v>
      </c>
      <c r="E80" s="84">
        <v>5</v>
      </c>
      <c r="F80" s="84">
        <v>4</v>
      </c>
      <c r="G80" s="84"/>
      <c r="H80" s="84"/>
      <c r="I80" s="55">
        <v>1.2</v>
      </c>
      <c r="J80" s="83"/>
    </row>
    <row r="81" spans="1:10">
      <c r="A81" s="242" t="s">
        <v>132</v>
      </c>
      <c r="B81" s="84" t="s">
        <v>129</v>
      </c>
      <c r="C81" s="84" t="s">
        <v>130</v>
      </c>
      <c r="D81" s="84" t="s">
        <v>133</v>
      </c>
      <c r="E81" s="84">
        <v>5</v>
      </c>
      <c r="F81" s="84">
        <v>4</v>
      </c>
      <c r="G81" s="37"/>
      <c r="H81" s="37"/>
      <c r="I81" s="55">
        <v>1.2</v>
      </c>
      <c r="J81" s="83"/>
    </row>
    <row r="82" spans="1:10">
      <c r="A82" s="242" t="s">
        <v>134</v>
      </c>
      <c r="B82" s="38" t="s">
        <v>135</v>
      </c>
      <c r="C82" s="38"/>
      <c r="D82" s="38" t="s">
        <v>51</v>
      </c>
      <c r="E82" s="38">
        <v>5</v>
      </c>
      <c r="F82" s="38">
        <v>4</v>
      </c>
      <c r="G82" s="37"/>
      <c r="H82" s="37"/>
      <c r="I82" s="55">
        <v>1.2</v>
      </c>
      <c r="J82" s="83"/>
    </row>
    <row r="83" spans="1:10" ht="28.9">
      <c r="A83" s="242" t="s">
        <v>136</v>
      </c>
      <c r="B83" s="32" t="s">
        <v>137</v>
      </c>
      <c r="C83" s="4" t="s">
        <v>138</v>
      </c>
      <c r="D83" s="32" t="s">
        <v>139</v>
      </c>
      <c r="E83" s="32">
        <v>18</v>
      </c>
      <c r="F83" s="32">
        <v>3</v>
      </c>
      <c r="G83" s="32"/>
      <c r="H83" s="32"/>
      <c r="I83" s="36">
        <v>1</v>
      </c>
      <c r="J83" s="83"/>
    </row>
    <row r="84" spans="1:10">
      <c r="A84" s="242" t="s">
        <v>140</v>
      </c>
      <c r="B84" s="94" t="s">
        <v>141</v>
      </c>
      <c r="C84" s="94" t="s">
        <v>142</v>
      </c>
      <c r="D84" s="94"/>
      <c r="E84" s="94">
        <v>10</v>
      </c>
      <c r="F84" s="94">
        <v>5</v>
      </c>
      <c r="G84" s="94"/>
      <c r="H84" s="94"/>
      <c r="I84" s="98">
        <v>1</v>
      </c>
      <c r="J84" s="83"/>
    </row>
    <row r="85" spans="1:10">
      <c r="A85" s="242" t="s">
        <v>143</v>
      </c>
      <c r="B85" s="94" t="s">
        <v>144</v>
      </c>
      <c r="C85" s="94" t="s">
        <v>145</v>
      </c>
      <c r="D85" s="95" t="s">
        <v>146</v>
      </c>
      <c r="E85" s="95">
        <v>30</v>
      </c>
      <c r="F85" s="94">
        <v>6.25</v>
      </c>
      <c r="G85" s="94"/>
      <c r="H85" s="94"/>
      <c r="I85" s="98">
        <v>1</v>
      </c>
      <c r="J85" s="83"/>
    </row>
    <row r="86" spans="1:10">
      <c r="A86" s="242" t="s">
        <v>147</v>
      </c>
      <c r="B86" s="94" t="s">
        <v>98</v>
      </c>
      <c r="C86" s="94"/>
      <c r="D86" s="95" t="s">
        <v>148</v>
      </c>
      <c r="E86" s="94">
        <v>5</v>
      </c>
      <c r="F86" s="94">
        <v>2</v>
      </c>
      <c r="G86" s="94"/>
      <c r="H86" s="94"/>
      <c r="I86" s="98">
        <v>1</v>
      </c>
      <c r="J86" s="83"/>
    </row>
    <row r="87" spans="1:10" ht="18.75" customHeight="1">
      <c r="A87" s="334" t="s">
        <v>102</v>
      </c>
      <c r="B87" s="334"/>
      <c r="C87" s="334"/>
      <c r="D87" s="334"/>
      <c r="E87" s="5">
        <f>SUM(E65:E86)</f>
        <v>380.6</v>
      </c>
      <c r="F87" s="52">
        <f>SUM(F78:F86,F65,F70)</f>
        <v>377.5</v>
      </c>
      <c r="G87" s="17"/>
      <c r="H87" s="17"/>
      <c r="I87" s="17"/>
      <c r="J87" s="83"/>
    </row>
    <row r="88" spans="1:10" ht="18.75" customHeight="1">
      <c r="A88" s="83"/>
      <c r="D88" s="83"/>
      <c r="E88" s="83"/>
      <c r="F88" s="83"/>
      <c r="G88" s="83"/>
      <c r="H88" s="83"/>
      <c r="I88" s="83"/>
      <c r="J88" s="83"/>
    </row>
    <row r="89" spans="1:10" ht="18.75" customHeight="1">
      <c r="A89" s="83"/>
      <c r="D89" s="83"/>
      <c r="E89" s="83"/>
      <c r="F89" s="83"/>
      <c r="G89" s="83"/>
      <c r="H89" s="83"/>
      <c r="I89" s="83"/>
      <c r="J89" s="83"/>
    </row>
    <row r="90" spans="1:10" ht="18.75" customHeight="1">
      <c r="A90" s="83"/>
      <c r="D90" s="83"/>
      <c r="E90" s="83"/>
      <c r="F90" s="83"/>
      <c r="G90" s="83"/>
      <c r="H90" s="83"/>
      <c r="I90" s="83"/>
      <c r="J90" s="83"/>
    </row>
    <row r="91" spans="1:10">
      <c r="A91" s="85" t="s">
        <v>21</v>
      </c>
      <c r="B91" s="86" t="s">
        <v>22</v>
      </c>
      <c r="C91" s="86" t="s">
        <v>23</v>
      </c>
      <c r="D91" s="87" t="s">
        <v>103</v>
      </c>
      <c r="E91" s="88" t="s">
        <v>25</v>
      </c>
      <c r="F91" s="18" t="s">
        <v>149</v>
      </c>
      <c r="G91" s="99"/>
      <c r="H91" s="83"/>
      <c r="I91" s="83"/>
      <c r="J91" s="83"/>
    </row>
    <row r="92" spans="1:10" ht="18.75" customHeight="1">
      <c r="A92" s="336" t="s">
        <v>150</v>
      </c>
      <c r="B92" s="337">
        <v>160</v>
      </c>
      <c r="C92" s="89" t="s">
        <v>28</v>
      </c>
      <c r="D92" s="90">
        <f>B92-F92</f>
        <v>136</v>
      </c>
      <c r="E92" s="340">
        <f>D96-E116</f>
        <v>-3.5599999999999454</v>
      </c>
      <c r="F92" s="84">
        <v>24</v>
      </c>
      <c r="G92" s="335" t="s">
        <v>29</v>
      </c>
      <c r="H92" s="83"/>
      <c r="I92" s="83"/>
      <c r="J92" s="83"/>
    </row>
    <row r="93" spans="1:10" ht="18.75" customHeight="1">
      <c r="A93" s="336"/>
      <c r="B93" s="337"/>
      <c r="C93" s="89" t="s">
        <v>30</v>
      </c>
      <c r="D93" s="90">
        <f>(0.5*B92)-F93</f>
        <v>80</v>
      </c>
      <c r="E93" s="340"/>
      <c r="F93" s="84"/>
      <c r="G93" s="335"/>
      <c r="H93" s="83"/>
      <c r="I93" s="83"/>
      <c r="J93" s="83"/>
    </row>
    <row r="94" spans="1:10" ht="18.75" customHeight="1">
      <c r="A94" s="336"/>
      <c r="B94" s="337"/>
      <c r="C94" s="89" t="s">
        <v>31</v>
      </c>
      <c r="D94" s="90">
        <f>B92-F94</f>
        <v>24</v>
      </c>
      <c r="E94" s="340"/>
      <c r="F94" s="84">
        <v>136</v>
      </c>
      <c r="G94" s="335"/>
      <c r="H94" s="83"/>
      <c r="I94" s="83"/>
      <c r="J94" s="83"/>
    </row>
    <row r="95" spans="1:10" ht="18.75" customHeight="1">
      <c r="A95" s="336"/>
      <c r="B95" s="337"/>
      <c r="C95" s="89" t="s">
        <v>151</v>
      </c>
      <c r="D95" s="90">
        <v>116</v>
      </c>
      <c r="E95" s="340"/>
      <c r="F95" s="84"/>
      <c r="G95" s="335"/>
      <c r="H95" s="83"/>
      <c r="I95" s="83"/>
      <c r="J95" s="83"/>
    </row>
    <row r="96" spans="1:10" ht="18">
      <c r="A96" s="336"/>
      <c r="B96" s="337"/>
      <c r="C96" s="91" t="s">
        <v>32</v>
      </c>
      <c r="D96" s="92">
        <f>SUM(D92:D94)+0.6*D95</f>
        <v>309.60000000000002</v>
      </c>
      <c r="E96" s="340"/>
      <c r="F96" s="84"/>
      <c r="G96" s="335"/>
      <c r="H96" s="83"/>
      <c r="I96" s="83"/>
      <c r="J96" s="6" t="s">
        <v>108</v>
      </c>
    </row>
    <row r="97" spans="1:10">
      <c r="A97" s="6" t="s">
        <v>34</v>
      </c>
      <c r="B97" s="44" t="s">
        <v>109</v>
      </c>
      <c r="C97" s="8" t="s">
        <v>36</v>
      </c>
      <c r="D97" s="6" t="s">
        <v>37</v>
      </c>
      <c r="E97" s="6" t="s">
        <v>38</v>
      </c>
      <c r="F97" s="6" t="s">
        <v>39</v>
      </c>
      <c r="G97" s="6" t="s">
        <v>152</v>
      </c>
      <c r="H97" s="6" t="s">
        <v>153</v>
      </c>
      <c r="I97" s="6"/>
      <c r="J97" s="111">
        <f>AVERAGE(H98:H102)</f>
        <v>78.75</v>
      </c>
    </row>
    <row r="98" spans="1:10">
      <c r="A98" s="96">
        <v>1</v>
      </c>
      <c r="B98" s="94" t="s">
        <v>154</v>
      </c>
      <c r="C98" s="94" t="s">
        <v>155</v>
      </c>
      <c r="D98" s="94"/>
      <c r="E98" s="94">
        <f>0.6*(D92)+D93+D94+(0.6*D95)</f>
        <v>255.2</v>
      </c>
      <c r="F98" s="113">
        <f>SUM(F99:F102)</f>
        <v>290</v>
      </c>
      <c r="G98" s="110" t="s">
        <v>156</v>
      </c>
      <c r="H98" s="94">
        <v>120</v>
      </c>
      <c r="I98" s="97"/>
      <c r="J98" s="84"/>
    </row>
    <row r="99" spans="1:10">
      <c r="A99" s="242" t="s">
        <v>45</v>
      </c>
      <c r="B99" s="94"/>
      <c r="C99" s="94"/>
      <c r="D99" s="89" t="s">
        <v>28</v>
      </c>
      <c r="E99" s="94"/>
      <c r="F99" s="94">
        <v>59</v>
      </c>
      <c r="G99" s="110" t="s">
        <v>157</v>
      </c>
      <c r="H99" s="94">
        <v>70</v>
      </c>
      <c r="I99" s="97"/>
      <c r="J99" s="84"/>
    </row>
    <row r="100" spans="1:10">
      <c r="A100" s="242" t="s">
        <v>46</v>
      </c>
      <c r="B100" s="94"/>
      <c r="C100" s="94"/>
      <c r="D100" s="89" t="s">
        <v>30</v>
      </c>
      <c r="E100" s="94"/>
      <c r="F100" s="94">
        <v>91</v>
      </c>
      <c r="G100" s="110" t="s">
        <v>158</v>
      </c>
      <c r="H100" s="94">
        <v>65</v>
      </c>
      <c r="I100" s="97"/>
      <c r="J100" s="84"/>
    </row>
    <row r="101" spans="1:10">
      <c r="A101" s="242" t="s">
        <v>47</v>
      </c>
      <c r="B101" s="94"/>
      <c r="C101" s="94"/>
      <c r="D101" s="89" t="s">
        <v>31</v>
      </c>
      <c r="E101" s="94"/>
      <c r="F101" s="94">
        <v>24</v>
      </c>
      <c r="G101" s="110" t="s">
        <v>159</v>
      </c>
      <c r="H101" s="94">
        <v>60</v>
      </c>
      <c r="I101" s="97"/>
      <c r="J101" s="84"/>
    </row>
    <row r="102" spans="1:10">
      <c r="A102" s="242" t="s">
        <v>113</v>
      </c>
      <c r="B102" s="94"/>
      <c r="C102" s="94"/>
      <c r="D102" s="89" t="s">
        <v>151</v>
      </c>
      <c r="E102" s="94"/>
      <c r="F102" s="94">
        <v>116</v>
      </c>
      <c r="G102" s="94"/>
      <c r="H102" s="94"/>
      <c r="I102" s="97"/>
      <c r="J102" s="84"/>
    </row>
    <row r="103" spans="1:10">
      <c r="A103" s="242"/>
      <c r="B103" s="94"/>
      <c r="C103" s="94"/>
      <c r="D103" s="84"/>
      <c r="E103" s="94"/>
      <c r="F103" s="94"/>
      <c r="G103" s="94"/>
      <c r="H103" s="94"/>
      <c r="I103" s="97"/>
      <c r="J103" s="84"/>
    </row>
    <row r="104" spans="1:10">
      <c r="A104" s="6" t="s">
        <v>34</v>
      </c>
      <c r="B104" s="8" t="s">
        <v>35</v>
      </c>
      <c r="C104" s="8" t="s">
        <v>36</v>
      </c>
      <c r="D104" s="6" t="s">
        <v>37</v>
      </c>
      <c r="E104" s="6" t="s">
        <v>38</v>
      </c>
      <c r="F104" s="6" t="s">
        <v>39</v>
      </c>
      <c r="G104" s="6" t="s">
        <v>40</v>
      </c>
      <c r="H104" s="6" t="s">
        <v>41</v>
      </c>
      <c r="I104" s="6" t="s">
        <v>42</v>
      </c>
      <c r="J104" s="6"/>
    </row>
    <row r="105" spans="1:10">
      <c r="A105" s="96">
        <v>1</v>
      </c>
      <c r="B105" s="94" t="s">
        <v>160</v>
      </c>
      <c r="C105" s="94" t="s">
        <v>49</v>
      </c>
      <c r="D105" s="94"/>
      <c r="E105" s="94">
        <f>D96*0.1</f>
        <v>30.960000000000004</v>
      </c>
      <c r="F105" s="114">
        <f>SUM(F106:F110)</f>
        <v>55</v>
      </c>
      <c r="G105" s="84"/>
      <c r="H105" s="84"/>
      <c r="I105" s="84"/>
      <c r="J105" s="84"/>
    </row>
    <row r="106" spans="1:10">
      <c r="A106" s="96"/>
      <c r="B106" s="106" t="s">
        <v>120</v>
      </c>
      <c r="C106" s="106" t="s">
        <v>121</v>
      </c>
      <c r="D106" s="107" t="s">
        <v>51</v>
      </c>
      <c r="E106" s="94"/>
      <c r="F106" s="100">
        <v>4</v>
      </c>
      <c r="G106" s="94"/>
      <c r="H106" s="94"/>
      <c r="I106" s="98"/>
      <c r="J106" s="84"/>
    </row>
    <row r="107" spans="1:10">
      <c r="A107" s="96"/>
      <c r="B107" s="100" t="s">
        <v>161</v>
      </c>
      <c r="C107" s="106" t="s">
        <v>162</v>
      </c>
      <c r="D107" s="100" t="s">
        <v>51</v>
      </c>
      <c r="E107" s="94"/>
      <c r="F107" s="100">
        <v>1.5</v>
      </c>
      <c r="G107" s="109">
        <v>43802</v>
      </c>
      <c r="H107" s="109">
        <v>43802</v>
      </c>
      <c r="I107" s="98"/>
      <c r="J107" s="84"/>
    </row>
    <row r="108" spans="1:10">
      <c r="A108" s="96"/>
      <c r="B108" s="100" t="s">
        <v>163</v>
      </c>
      <c r="C108" s="106" t="s">
        <v>164</v>
      </c>
      <c r="D108" s="100" t="s">
        <v>51</v>
      </c>
      <c r="E108" s="94"/>
      <c r="F108" s="94">
        <v>49.5</v>
      </c>
      <c r="G108" s="109">
        <v>43808</v>
      </c>
      <c r="H108" s="94"/>
      <c r="I108" s="98"/>
      <c r="J108" s="84"/>
    </row>
    <row r="109" spans="1:10">
      <c r="A109" s="96"/>
      <c r="B109" s="100"/>
      <c r="C109" s="106"/>
      <c r="D109" s="100"/>
      <c r="E109" s="94"/>
      <c r="F109" s="94"/>
      <c r="G109" s="94"/>
      <c r="H109" s="94"/>
      <c r="I109" s="98"/>
      <c r="J109" s="84"/>
    </row>
    <row r="110" spans="1:10">
      <c r="A110" s="6" t="s">
        <v>34</v>
      </c>
      <c r="B110" s="44" t="s">
        <v>125</v>
      </c>
      <c r="C110" s="8" t="s">
        <v>36</v>
      </c>
      <c r="D110" s="6" t="s">
        <v>37</v>
      </c>
      <c r="E110" s="6" t="s">
        <v>38</v>
      </c>
      <c r="F110" s="6" t="s">
        <v>39</v>
      </c>
      <c r="G110" s="6" t="s">
        <v>40</v>
      </c>
      <c r="H110" s="6" t="s">
        <v>41</v>
      </c>
      <c r="I110" s="93" t="s">
        <v>42</v>
      </c>
      <c r="J110" s="115">
        <v>1</v>
      </c>
    </row>
    <row r="111" spans="1:10">
      <c r="A111" s="242" t="s">
        <v>126</v>
      </c>
      <c r="B111" s="239" t="s">
        <v>165</v>
      </c>
      <c r="C111" s="102"/>
      <c r="D111" s="103" t="s">
        <v>51</v>
      </c>
      <c r="E111" s="103">
        <v>2</v>
      </c>
      <c r="F111" s="103">
        <v>2</v>
      </c>
      <c r="G111" s="104">
        <v>43822</v>
      </c>
      <c r="H111" s="104">
        <v>43822</v>
      </c>
      <c r="I111" s="105">
        <v>1</v>
      </c>
      <c r="J111" s="84"/>
    </row>
    <row r="112" spans="1:10">
      <c r="A112" s="242" t="s">
        <v>132</v>
      </c>
      <c r="B112" s="94" t="s">
        <v>166</v>
      </c>
      <c r="C112" s="94"/>
      <c r="D112" s="95" t="s">
        <v>51</v>
      </c>
      <c r="E112" s="94">
        <v>5</v>
      </c>
      <c r="F112" s="94">
        <v>5</v>
      </c>
      <c r="G112" s="109">
        <v>43808</v>
      </c>
      <c r="H112" s="104">
        <v>43822</v>
      </c>
      <c r="I112" s="105">
        <v>1</v>
      </c>
      <c r="J112" s="84"/>
    </row>
    <row r="113" spans="1:10">
      <c r="A113" s="6" t="s">
        <v>34</v>
      </c>
      <c r="B113" s="44" t="s">
        <v>128</v>
      </c>
      <c r="C113" s="8" t="s">
        <v>36</v>
      </c>
      <c r="D113" s="6" t="s">
        <v>37</v>
      </c>
      <c r="E113" s="6" t="s">
        <v>38</v>
      </c>
      <c r="F113" s="6" t="s">
        <v>39</v>
      </c>
      <c r="G113" s="6" t="s">
        <v>40</v>
      </c>
      <c r="H113" s="6" t="s">
        <v>41</v>
      </c>
      <c r="I113" s="93" t="s">
        <v>42</v>
      </c>
      <c r="J113" s="115">
        <v>1</v>
      </c>
    </row>
    <row r="114" spans="1:10">
      <c r="A114" s="96">
        <v>1</v>
      </c>
      <c r="B114" s="94" t="s">
        <v>137</v>
      </c>
      <c r="C114" s="94" t="s">
        <v>167</v>
      </c>
      <c r="D114" s="94" t="s">
        <v>168</v>
      </c>
      <c r="E114" s="94">
        <v>15</v>
      </c>
      <c r="F114" s="94">
        <v>15</v>
      </c>
      <c r="G114" s="94"/>
      <c r="H114" s="94"/>
      <c r="I114" s="98">
        <v>1</v>
      </c>
      <c r="J114" s="84"/>
    </row>
    <row r="115" spans="1:10" ht="43.15">
      <c r="A115" s="96">
        <v>2</v>
      </c>
      <c r="B115" s="94" t="s">
        <v>141</v>
      </c>
      <c r="C115" s="94"/>
      <c r="D115" s="94" t="s">
        <v>169</v>
      </c>
      <c r="E115" s="94">
        <v>5</v>
      </c>
      <c r="F115" s="94"/>
      <c r="G115" s="94"/>
      <c r="H115" s="94"/>
      <c r="I115" s="98"/>
      <c r="J115" s="84"/>
    </row>
    <row r="116" spans="1:10" ht="18">
      <c r="A116" s="333" t="s">
        <v>102</v>
      </c>
      <c r="B116" s="333"/>
      <c r="C116" s="333"/>
      <c r="D116" s="333"/>
      <c r="E116" s="116">
        <f>SUM(E98:E115)</f>
        <v>313.15999999999997</v>
      </c>
      <c r="F116" s="117">
        <f>SUM(F110:F115,F98,F105)</f>
        <v>367</v>
      </c>
      <c r="G116" s="84"/>
      <c r="H116" s="95"/>
      <c r="I116" s="95"/>
      <c r="J116" s="84"/>
    </row>
    <row r="117" spans="1:10" ht="18.75" customHeight="1">
      <c r="A117" s="83"/>
      <c r="D117" s="83"/>
      <c r="E117" s="83"/>
      <c r="F117" s="83"/>
      <c r="G117" s="83"/>
      <c r="H117" s="83"/>
      <c r="I117" s="83"/>
      <c r="J117" s="83"/>
    </row>
    <row r="119" spans="1:10">
      <c r="A119" s="2"/>
      <c r="D119" s="83"/>
      <c r="E119" s="83"/>
      <c r="F119" s="83"/>
      <c r="G119" s="83"/>
      <c r="H119" s="83"/>
      <c r="I119" s="83"/>
      <c r="J119" s="83"/>
    </row>
    <row r="126" spans="1:10">
      <c r="A126" s="83"/>
      <c r="B126" s="83"/>
      <c r="D126" s="83"/>
      <c r="E126" s="83"/>
      <c r="F126" s="83"/>
      <c r="G126" s="83"/>
      <c r="H126" s="83"/>
      <c r="I126" s="83"/>
      <c r="J126" s="83"/>
    </row>
    <row r="127" spans="1:10">
      <c r="A127" s="83"/>
      <c r="B127" s="83"/>
      <c r="D127" s="83"/>
      <c r="E127" s="83"/>
      <c r="F127" s="83"/>
      <c r="G127" s="83"/>
      <c r="H127" s="83"/>
      <c r="I127" s="83"/>
      <c r="J127" s="83"/>
    </row>
    <row r="128" spans="1:10">
      <c r="A128" s="83"/>
      <c r="B128" s="83"/>
      <c r="D128" s="83"/>
      <c r="E128" s="83"/>
      <c r="F128" s="83"/>
      <c r="G128" s="83"/>
      <c r="H128" s="83"/>
      <c r="I128" s="83"/>
      <c r="J128" s="83"/>
    </row>
  </sheetData>
  <mergeCells count="22">
    <mergeCell ref="G58:G61"/>
    <mergeCell ref="H62:I62"/>
    <mergeCell ref="A92:A96"/>
    <mergeCell ref="B92:B96"/>
    <mergeCell ref="E92:E96"/>
    <mergeCell ref="G92:G96"/>
    <mergeCell ref="A116:D116"/>
    <mergeCell ref="A87:D87"/>
    <mergeCell ref="A2:B4"/>
    <mergeCell ref="A58:A62"/>
    <mergeCell ref="B58:B62"/>
    <mergeCell ref="A6:I6"/>
    <mergeCell ref="A9:A12"/>
    <mergeCell ref="B9:B12"/>
    <mergeCell ref="E9:E12"/>
    <mergeCell ref="A53:D53"/>
    <mergeCell ref="E58:E62"/>
    <mergeCell ref="G9:G11"/>
    <mergeCell ref="H9:I9"/>
    <mergeCell ref="H10:I10"/>
    <mergeCell ref="H11:I11"/>
    <mergeCell ref="H12:I12"/>
  </mergeCells>
  <phoneticPr fontId="31" type="noConversion"/>
  <pageMargins left="0.7" right="0.7" top="0.75" bottom="0.75" header="0.3" footer="0.3"/>
  <pageSetup paperSize="216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AEB3-9BBB-4698-9EA8-19886AF6B962}">
  <dimension ref="A1:J135"/>
  <sheetViews>
    <sheetView zoomScale="78" zoomScaleNormal="78" workbookViewId="0">
      <selection activeCell="B39" sqref="B39"/>
    </sheetView>
  </sheetViews>
  <sheetFormatPr defaultRowHeight="14.45"/>
  <cols>
    <col min="1" max="1" width="11.140625" bestFit="1" customWidth="1"/>
    <col min="2" max="2" width="59.5703125" style="3" customWidth="1"/>
    <col min="3" max="3" width="48.7109375" style="3" customWidth="1"/>
    <col min="4" max="4" width="33.28515625" customWidth="1"/>
    <col min="5" max="5" width="28.5703125" bestFit="1" customWidth="1"/>
    <col min="6" max="6" width="27.140625" bestFit="1" customWidth="1"/>
    <col min="7" max="7" width="24.28515625" customWidth="1"/>
    <col min="8" max="8" width="24.7109375" customWidth="1"/>
    <col min="9" max="9" width="22.7109375" bestFit="1" customWidth="1"/>
    <col min="10" max="10" width="12.85546875" customWidth="1"/>
  </cols>
  <sheetData>
    <row r="1" spans="1:10">
      <c r="A1" s="84"/>
      <c r="B1" s="112"/>
      <c r="C1" s="112"/>
      <c r="D1" s="58" t="s">
        <v>170</v>
      </c>
      <c r="E1" s="58" t="s">
        <v>171</v>
      </c>
      <c r="F1" s="58" t="s">
        <v>172</v>
      </c>
      <c r="G1" s="83"/>
      <c r="H1" s="83"/>
      <c r="I1" s="83"/>
      <c r="J1" s="83"/>
    </row>
    <row r="2" spans="1:10" ht="15" customHeight="1">
      <c r="A2" s="335" t="s">
        <v>173</v>
      </c>
      <c r="B2" s="335"/>
      <c r="C2" s="46" t="s">
        <v>174</v>
      </c>
      <c r="D2" s="48"/>
      <c r="E2" s="59"/>
      <c r="F2" s="59"/>
      <c r="G2" s="83"/>
      <c r="H2" s="83"/>
      <c r="I2" s="83"/>
      <c r="J2" s="83"/>
    </row>
    <row r="3" spans="1:10" ht="15" customHeight="1">
      <c r="A3" s="335"/>
      <c r="B3" s="335"/>
      <c r="C3" s="47" t="s">
        <v>175</v>
      </c>
      <c r="D3" s="56"/>
      <c r="E3" s="60"/>
      <c r="F3" s="60"/>
      <c r="G3" s="83"/>
      <c r="H3" s="83"/>
      <c r="I3" s="83"/>
      <c r="J3" s="83"/>
    </row>
    <row r="4" spans="1:10" ht="15" customHeight="1">
      <c r="A4" s="335"/>
      <c r="B4" s="335"/>
      <c r="C4" s="47" t="s">
        <v>176</v>
      </c>
      <c r="D4" s="48"/>
      <c r="E4" s="76"/>
      <c r="F4" s="76"/>
      <c r="G4" s="83"/>
      <c r="H4" s="83"/>
      <c r="I4" s="83"/>
      <c r="J4" s="83"/>
    </row>
    <row r="6" spans="1:10" ht="21.75" customHeight="1">
      <c r="A6" s="338" t="s">
        <v>177</v>
      </c>
      <c r="B6" s="339"/>
      <c r="C6" s="339"/>
      <c r="D6" s="339"/>
      <c r="E6" s="339"/>
      <c r="F6" s="339"/>
      <c r="G6" s="339"/>
      <c r="H6" s="339"/>
      <c r="I6" s="339"/>
      <c r="J6" s="83"/>
    </row>
    <row r="7" spans="1:10" s="11" customFormat="1">
      <c r="A7" s="14"/>
      <c r="B7" s="15"/>
      <c r="C7" s="15"/>
    </row>
    <row r="8" spans="1:10">
      <c r="A8" s="85" t="s">
        <v>21</v>
      </c>
      <c r="B8" s="86" t="s">
        <v>22</v>
      </c>
      <c r="C8" s="86" t="s">
        <v>23</v>
      </c>
      <c r="D8" s="87" t="s">
        <v>103</v>
      </c>
      <c r="E8" s="88" t="s">
        <v>25</v>
      </c>
      <c r="F8" s="99" t="s">
        <v>149</v>
      </c>
      <c r="G8" s="99"/>
      <c r="H8" s="83"/>
      <c r="I8" s="83"/>
      <c r="J8" s="83"/>
    </row>
    <row r="9" spans="1:10" ht="18.75" customHeight="1">
      <c r="A9" s="355" t="s">
        <v>178</v>
      </c>
      <c r="B9" s="358">
        <v>168</v>
      </c>
      <c r="C9" s="89" t="s">
        <v>28</v>
      </c>
      <c r="D9" s="90">
        <f>B9-F9</f>
        <v>128</v>
      </c>
      <c r="E9" s="361">
        <f>D18-E50</f>
        <v>4.7000000000000455</v>
      </c>
      <c r="F9" s="84">
        <v>40</v>
      </c>
      <c r="G9" s="364" t="s">
        <v>29</v>
      </c>
      <c r="H9" s="83"/>
      <c r="I9" s="83"/>
      <c r="J9" s="83"/>
    </row>
    <row r="10" spans="1:10" ht="18.75" customHeight="1">
      <c r="A10" s="356"/>
      <c r="B10" s="359"/>
      <c r="C10" s="89" t="s">
        <v>30</v>
      </c>
      <c r="D10" s="90">
        <f>(0.5*B9)-F10</f>
        <v>51</v>
      </c>
      <c r="E10" s="362"/>
      <c r="F10" s="84">
        <v>33</v>
      </c>
      <c r="G10" s="342"/>
      <c r="H10" s="83"/>
      <c r="I10" s="83"/>
      <c r="J10" s="83"/>
    </row>
    <row r="11" spans="1:10" ht="18.75" customHeight="1">
      <c r="A11" s="356"/>
      <c r="B11" s="359"/>
      <c r="C11" s="89" t="s">
        <v>31</v>
      </c>
      <c r="D11" s="90">
        <f>B9-F11</f>
        <v>160</v>
      </c>
      <c r="E11" s="362"/>
      <c r="F11" s="84">
        <v>8</v>
      </c>
      <c r="G11" s="342"/>
      <c r="H11" s="83"/>
      <c r="I11" s="83"/>
      <c r="J11" s="83"/>
    </row>
    <row r="12" spans="1:10" ht="18.75" customHeight="1">
      <c r="A12" s="356"/>
      <c r="B12" s="359"/>
      <c r="C12" s="89" t="s">
        <v>151</v>
      </c>
      <c r="D12" s="90">
        <f>B9-F12</f>
        <v>168</v>
      </c>
      <c r="E12" s="362"/>
      <c r="F12" s="84"/>
      <c r="G12" s="342"/>
      <c r="H12" s="83"/>
      <c r="I12" s="83"/>
      <c r="J12" s="83"/>
    </row>
    <row r="13" spans="1:10" ht="18.75" customHeight="1">
      <c r="A13" s="356"/>
      <c r="B13" s="360"/>
      <c r="C13" s="91" t="s">
        <v>32</v>
      </c>
      <c r="D13" s="92">
        <f>SUM(D9:D12)</f>
        <v>507</v>
      </c>
      <c r="E13" s="362"/>
      <c r="F13" s="84"/>
      <c r="G13" s="342"/>
      <c r="H13" s="83"/>
      <c r="I13" s="83"/>
      <c r="J13" s="83"/>
    </row>
    <row r="14" spans="1:10" ht="18.75" customHeight="1">
      <c r="A14" s="356"/>
      <c r="B14" s="365" t="s">
        <v>179</v>
      </c>
      <c r="C14" s="77" t="s">
        <v>180</v>
      </c>
      <c r="D14" s="78">
        <v>9</v>
      </c>
      <c r="E14" s="362"/>
      <c r="F14" s="84"/>
      <c r="G14" s="342"/>
      <c r="H14" s="83"/>
      <c r="I14" s="83"/>
      <c r="J14" s="80"/>
    </row>
    <row r="15" spans="1:10" ht="18.75" customHeight="1">
      <c r="A15" s="356"/>
      <c r="B15" s="366"/>
      <c r="C15" s="77" t="s">
        <v>181</v>
      </c>
      <c r="D15" s="78"/>
      <c r="E15" s="362"/>
      <c r="F15" s="84"/>
      <c r="G15" s="342"/>
      <c r="H15" s="83"/>
      <c r="I15" s="83"/>
      <c r="J15" s="80"/>
    </row>
    <row r="16" spans="1:10" ht="18.75" customHeight="1">
      <c r="A16" s="356"/>
      <c r="B16" s="366"/>
      <c r="C16" s="77" t="s">
        <v>106</v>
      </c>
      <c r="D16" s="78">
        <v>15</v>
      </c>
      <c r="E16" s="362"/>
      <c r="F16" s="84"/>
      <c r="G16" s="342"/>
      <c r="H16" s="83"/>
      <c r="I16" s="83"/>
      <c r="J16" s="80"/>
    </row>
    <row r="17" spans="1:10" ht="18.75" customHeight="1">
      <c r="A17" s="356"/>
      <c r="B17" s="367"/>
      <c r="C17" s="81" t="s">
        <v>182</v>
      </c>
      <c r="D17" s="82">
        <f>SUM(D14:D16)</f>
        <v>24</v>
      </c>
      <c r="E17" s="362"/>
      <c r="F17" s="84"/>
      <c r="G17" s="342"/>
      <c r="H17" s="83"/>
      <c r="I17" s="83"/>
      <c r="J17" s="80"/>
    </row>
    <row r="18" spans="1:10" ht="18.75" customHeight="1">
      <c r="A18" s="357"/>
      <c r="B18" s="120"/>
      <c r="C18" s="91" t="s">
        <v>183</v>
      </c>
      <c r="D18" s="92">
        <f>SUM(D13,D17)</f>
        <v>531</v>
      </c>
      <c r="E18" s="363"/>
      <c r="F18" s="84"/>
      <c r="G18" s="343"/>
      <c r="H18" s="83"/>
      <c r="I18" s="83"/>
      <c r="J18" s="79" t="s">
        <v>108</v>
      </c>
    </row>
    <row r="19" spans="1:10">
      <c r="A19" s="6" t="s">
        <v>34</v>
      </c>
      <c r="B19" s="44" t="s">
        <v>109</v>
      </c>
      <c r="C19" s="8" t="s">
        <v>36</v>
      </c>
      <c r="D19" s="6" t="s">
        <v>37</v>
      </c>
      <c r="E19" s="6" t="s">
        <v>38</v>
      </c>
      <c r="F19" s="6" t="s">
        <v>39</v>
      </c>
      <c r="G19" s="6" t="s">
        <v>152</v>
      </c>
      <c r="H19" s="6" t="s">
        <v>153</v>
      </c>
      <c r="I19" s="6"/>
      <c r="J19" s="111">
        <f>AVERAGE(H20:H24)</f>
        <v>52.6</v>
      </c>
    </row>
    <row r="20" spans="1:10">
      <c r="A20" s="96">
        <v>1</v>
      </c>
      <c r="B20" s="94" t="s">
        <v>184</v>
      </c>
      <c r="C20" s="94" t="s">
        <v>185</v>
      </c>
      <c r="D20" s="94"/>
      <c r="E20" s="94">
        <f>(0.4*D9)+(0.6*D10)+(0.6*D12)+(0.7*D11)</f>
        <v>294.60000000000002</v>
      </c>
      <c r="F20" s="113">
        <f>SUM(F21:F28)</f>
        <v>403</v>
      </c>
      <c r="G20" s="110" t="s">
        <v>186</v>
      </c>
      <c r="H20" s="94">
        <v>63</v>
      </c>
      <c r="I20" s="97"/>
      <c r="J20" s="84"/>
    </row>
    <row r="21" spans="1:10">
      <c r="A21" s="242" t="s">
        <v>45</v>
      </c>
      <c r="B21" s="94"/>
      <c r="C21" s="94"/>
      <c r="D21" s="89" t="s">
        <v>28</v>
      </c>
      <c r="E21" s="94"/>
      <c r="F21" s="94">
        <v>107</v>
      </c>
      <c r="G21" s="110" t="s">
        <v>187</v>
      </c>
      <c r="H21" s="94">
        <v>65</v>
      </c>
      <c r="I21" s="97"/>
      <c r="J21" s="84"/>
    </row>
    <row r="22" spans="1:10">
      <c r="A22" s="242" t="s">
        <v>46</v>
      </c>
      <c r="B22" s="94"/>
      <c r="C22" s="94"/>
      <c r="D22" s="89" t="s">
        <v>30</v>
      </c>
      <c r="E22" s="94"/>
      <c r="F22" s="94">
        <v>43</v>
      </c>
      <c r="G22" s="110" t="s">
        <v>188</v>
      </c>
      <c r="H22" s="94">
        <v>45</v>
      </c>
      <c r="I22" s="97"/>
      <c r="J22" s="84"/>
    </row>
    <row r="23" spans="1:10">
      <c r="A23" s="242" t="s">
        <v>47</v>
      </c>
      <c r="B23" s="94"/>
      <c r="C23" s="94"/>
      <c r="D23" s="89" t="s">
        <v>31</v>
      </c>
      <c r="E23" s="94"/>
      <c r="F23" s="94">
        <v>99.5</v>
      </c>
      <c r="G23" s="110" t="s">
        <v>189</v>
      </c>
      <c r="H23" s="94">
        <v>40</v>
      </c>
      <c r="I23" s="97"/>
      <c r="J23" s="84"/>
    </row>
    <row r="24" spans="1:10">
      <c r="A24" s="242" t="s">
        <v>113</v>
      </c>
      <c r="B24" s="94"/>
      <c r="C24" s="94"/>
      <c r="D24" s="89" t="s">
        <v>151</v>
      </c>
      <c r="E24" s="94"/>
      <c r="F24" s="94">
        <v>119</v>
      </c>
      <c r="G24" s="110" t="s">
        <v>190</v>
      </c>
      <c r="H24" s="94">
        <v>50</v>
      </c>
      <c r="I24" s="97"/>
      <c r="J24" s="84"/>
    </row>
    <row r="25" spans="1:10">
      <c r="A25" s="353" t="s">
        <v>191</v>
      </c>
      <c r="B25" s="354" t="s">
        <v>192</v>
      </c>
      <c r="C25" s="94"/>
      <c r="D25" s="103" t="s">
        <v>193</v>
      </c>
      <c r="E25" s="94">
        <v>9</v>
      </c>
      <c r="F25" s="94">
        <v>8</v>
      </c>
      <c r="G25" s="110"/>
      <c r="H25" s="94"/>
      <c r="I25" s="97"/>
      <c r="J25" s="84"/>
    </row>
    <row r="26" spans="1:10">
      <c r="A26" s="353"/>
      <c r="B26" s="354"/>
      <c r="C26" s="94"/>
      <c r="D26" s="119" t="s">
        <v>194</v>
      </c>
      <c r="E26" s="94"/>
      <c r="F26" s="94"/>
      <c r="G26" s="110"/>
      <c r="H26" s="94"/>
      <c r="I26" s="97"/>
      <c r="J26" s="84"/>
    </row>
    <row r="27" spans="1:10">
      <c r="A27" s="353"/>
      <c r="B27" s="354"/>
      <c r="C27" s="94"/>
      <c r="D27" s="119" t="s">
        <v>133</v>
      </c>
      <c r="E27" s="94"/>
      <c r="F27" s="94"/>
      <c r="G27" s="110"/>
      <c r="H27" s="94"/>
      <c r="I27" s="97"/>
      <c r="J27" s="84"/>
    </row>
    <row r="28" spans="1:10">
      <c r="A28" s="242" t="s">
        <v>195</v>
      </c>
      <c r="B28" s="118" t="s">
        <v>196</v>
      </c>
      <c r="C28" s="94" t="s">
        <v>197</v>
      </c>
      <c r="D28" s="94" t="s">
        <v>198</v>
      </c>
      <c r="E28" s="94">
        <f>0.3*D11</f>
        <v>48</v>
      </c>
      <c r="F28" s="94">
        <v>26.5</v>
      </c>
      <c r="G28" s="94"/>
      <c r="H28" s="94"/>
      <c r="I28" s="97"/>
      <c r="J28" s="84"/>
    </row>
    <row r="29" spans="1:10">
      <c r="A29" s="6" t="s">
        <v>34</v>
      </c>
      <c r="B29" s="8" t="s">
        <v>199</v>
      </c>
      <c r="C29" s="8" t="s">
        <v>36</v>
      </c>
      <c r="D29" s="6" t="s">
        <v>37</v>
      </c>
      <c r="E29" s="6" t="s">
        <v>38</v>
      </c>
      <c r="F29" s="6" t="s">
        <v>39</v>
      </c>
      <c r="G29" s="6" t="s">
        <v>40</v>
      </c>
      <c r="H29" s="6" t="s">
        <v>41</v>
      </c>
      <c r="I29" s="6" t="s">
        <v>42</v>
      </c>
      <c r="J29" s="6"/>
    </row>
    <row r="30" spans="1:10">
      <c r="A30" s="96">
        <v>1</v>
      </c>
      <c r="B30" s="94" t="s">
        <v>200</v>
      </c>
      <c r="C30" s="94" t="s">
        <v>49</v>
      </c>
      <c r="D30" s="94"/>
      <c r="E30" s="94">
        <f>D13*0.1</f>
        <v>50.7</v>
      </c>
      <c r="F30" s="114">
        <f>SUM(F31:F36)</f>
        <v>18</v>
      </c>
      <c r="G30" s="84"/>
      <c r="H30" s="84"/>
      <c r="I30" s="84"/>
      <c r="J30" s="84"/>
    </row>
    <row r="31" spans="1:10">
      <c r="A31" s="96"/>
      <c r="B31" s="106" t="s">
        <v>120</v>
      </c>
      <c r="C31" s="106" t="s">
        <v>121</v>
      </c>
      <c r="D31" s="107" t="s">
        <v>51</v>
      </c>
      <c r="E31" s="94">
        <v>4</v>
      </c>
      <c r="F31" s="100">
        <v>4</v>
      </c>
      <c r="G31" s="109">
        <v>43833</v>
      </c>
      <c r="H31" s="109">
        <v>43854</v>
      </c>
      <c r="I31" s="98"/>
      <c r="J31" s="84"/>
    </row>
    <row r="32" spans="1:10">
      <c r="A32" s="96"/>
      <c r="B32" s="100" t="s">
        <v>201</v>
      </c>
      <c r="C32" s="106" t="s">
        <v>202</v>
      </c>
      <c r="D32" s="100" t="s">
        <v>71</v>
      </c>
      <c r="E32" s="94"/>
      <c r="F32" s="100">
        <v>2</v>
      </c>
      <c r="G32" s="109">
        <v>43833</v>
      </c>
      <c r="H32" s="109">
        <v>43833</v>
      </c>
      <c r="I32" s="98"/>
      <c r="J32" s="84"/>
    </row>
    <row r="33" spans="1:10">
      <c r="A33" s="96"/>
      <c r="B33" s="100" t="s">
        <v>203</v>
      </c>
      <c r="C33" s="106" t="s">
        <v>204</v>
      </c>
      <c r="D33" s="100" t="s">
        <v>71</v>
      </c>
      <c r="E33" s="94"/>
      <c r="F33" s="100">
        <v>3</v>
      </c>
      <c r="G33" s="109">
        <v>43833</v>
      </c>
      <c r="H33" s="109">
        <v>43833</v>
      </c>
      <c r="I33" s="98"/>
      <c r="J33" s="84"/>
    </row>
    <row r="34" spans="1:10">
      <c r="A34" s="96"/>
      <c r="B34" s="100" t="s">
        <v>205</v>
      </c>
      <c r="C34" s="106" t="s">
        <v>206</v>
      </c>
      <c r="D34" s="100" t="s">
        <v>51</v>
      </c>
      <c r="E34" s="94"/>
      <c r="F34" s="100">
        <v>9</v>
      </c>
      <c r="G34" s="109">
        <v>43833</v>
      </c>
      <c r="H34" s="109">
        <v>43854</v>
      </c>
      <c r="I34" s="98"/>
      <c r="J34" s="84"/>
    </row>
    <row r="35" spans="1:10">
      <c r="A35" s="96"/>
      <c r="B35" s="112"/>
      <c r="C35" s="112"/>
      <c r="D35" s="84"/>
      <c r="E35" s="84"/>
      <c r="F35" s="84"/>
      <c r="G35" s="84"/>
      <c r="H35" s="84"/>
      <c r="I35" s="98"/>
      <c r="J35" s="84"/>
    </row>
    <row r="36" spans="1:10">
      <c r="A36" s="6" t="s">
        <v>34</v>
      </c>
      <c r="B36" s="44" t="s">
        <v>125</v>
      </c>
      <c r="C36" s="8" t="s">
        <v>36</v>
      </c>
      <c r="D36" s="6" t="s">
        <v>37</v>
      </c>
      <c r="E36" s="6" t="s">
        <v>38</v>
      </c>
      <c r="F36" s="6" t="s">
        <v>39</v>
      </c>
      <c r="G36" s="6" t="s">
        <v>40</v>
      </c>
      <c r="H36" s="6" t="s">
        <v>41</v>
      </c>
      <c r="I36" s="93" t="s">
        <v>42</v>
      </c>
      <c r="J36" s="141" t="s">
        <v>29</v>
      </c>
    </row>
    <row r="37" spans="1:10">
      <c r="A37" s="242" t="s">
        <v>126</v>
      </c>
      <c r="B37" s="121" t="s">
        <v>207</v>
      </c>
      <c r="C37" s="102" t="s">
        <v>208</v>
      </c>
      <c r="D37" s="103" t="s">
        <v>209</v>
      </c>
      <c r="E37" s="103">
        <v>4</v>
      </c>
      <c r="F37" s="103"/>
      <c r="G37" s="104"/>
      <c r="H37" s="104"/>
      <c r="I37" s="105" t="s">
        <v>210</v>
      </c>
      <c r="J37" s="84"/>
    </row>
    <row r="38" spans="1:10">
      <c r="A38" s="242" t="s">
        <v>132</v>
      </c>
      <c r="B38" s="121" t="s">
        <v>207</v>
      </c>
      <c r="C38" s="102" t="s">
        <v>211</v>
      </c>
      <c r="D38" s="103" t="s">
        <v>212</v>
      </c>
      <c r="E38" s="103">
        <v>4</v>
      </c>
      <c r="F38" s="103">
        <v>10</v>
      </c>
      <c r="G38" s="104">
        <v>43861</v>
      </c>
      <c r="H38" s="104">
        <v>43861</v>
      </c>
      <c r="I38" s="142">
        <v>1</v>
      </c>
      <c r="J38" s="138">
        <f>E38/F38</f>
        <v>0.4</v>
      </c>
    </row>
    <row r="39" spans="1:10">
      <c r="A39" s="242" t="s">
        <v>134</v>
      </c>
      <c r="B39" s="121" t="s">
        <v>207</v>
      </c>
      <c r="C39" s="94" t="s">
        <v>213</v>
      </c>
      <c r="D39" s="95" t="s">
        <v>214</v>
      </c>
      <c r="E39" s="94">
        <v>4</v>
      </c>
      <c r="F39" s="94">
        <v>2</v>
      </c>
      <c r="G39" s="109">
        <v>43861</v>
      </c>
      <c r="H39" s="104">
        <v>43861</v>
      </c>
      <c r="I39" s="142">
        <v>1</v>
      </c>
      <c r="J39" s="138">
        <f>E39/F39</f>
        <v>2</v>
      </c>
    </row>
    <row r="40" spans="1:10">
      <c r="A40" s="125" t="s">
        <v>136</v>
      </c>
      <c r="B40" s="126" t="s">
        <v>215</v>
      </c>
      <c r="C40" s="127" t="s">
        <v>216</v>
      </c>
      <c r="D40" s="122" t="s">
        <v>217</v>
      </c>
      <c r="E40" s="128">
        <v>80</v>
      </c>
      <c r="F40" s="128">
        <f>SUM(15,30)</f>
        <v>45</v>
      </c>
      <c r="G40" s="129">
        <v>43840</v>
      </c>
      <c r="H40" s="130"/>
      <c r="I40" s="142">
        <v>1</v>
      </c>
      <c r="J40" s="138">
        <v>1</v>
      </c>
    </row>
    <row r="41" spans="1:10">
      <c r="A41" s="125" t="s">
        <v>140</v>
      </c>
      <c r="B41" s="108" t="s">
        <v>218</v>
      </c>
      <c r="C41" s="101" t="s">
        <v>219</v>
      </c>
      <c r="D41" s="131" t="s">
        <v>220</v>
      </c>
      <c r="E41" s="128"/>
      <c r="F41" s="128">
        <v>8</v>
      </c>
      <c r="G41" s="129"/>
      <c r="H41" s="130"/>
      <c r="I41" s="368">
        <v>1</v>
      </c>
      <c r="J41" s="370">
        <v>1</v>
      </c>
    </row>
    <row r="42" spans="1:10">
      <c r="A42" s="242"/>
      <c r="B42" s="107" t="s">
        <v>218</v>
      </c>
      <c r="C42" s="101" t="s">
        <v>219</v>
      </c>
      <c r="D42" s="131" t="s">
        <v>131</v>
      </c>
      <c r="E42" s="94"/>
      <c r="F42" s="94">
        <v>8</v>
      </c>
      <c r="G42" s="109"/>
      <c r="H42" s="104"/>
      <c r="I42" s="369"/>
      <c r="J42" s="371"/>
    </row>
    <row r="43" spans="1:10" ht="28.9">
      <c r="A43" s="123" t="s">
        <v>143</v>
      </c>
      <c r="B43" s="100" t="s">
        <v>221</v>
      </c>
      <c r="C43" s="106" t="s">
        <v>222</v>
      </c>
      <c r="D43" s="100" t="s">
        <v>71</v>
      </c>
      <c r="E43" s="94"/>
      <c r="F43" s="94">
        <v>16</v>
      </c>
      <c r="G43" s="109">
        <v>43845</v>
      </c>
      <c r="H43" s="109">
        <v>43852</v>
      </c>
      <c r="I43" s="142">
        <v>1</v>
      </c>
      <c r="J43" s="138">
        <v>1</v>
      </c>
    </row>
    <row r="44" spans="1:10" ht="28.9">
      <c r="A44" s="123" t="s">
        <v>147</v>
      </c>
      <c r="B44" s="100" t="s">
        <v>221</v>
      </c>
      <c r="C44" s="106" t="s">
        <v>222</v>
      </c>
      <c r="D44" s="100" t="s">
        <v>220</v>
      </c>
      <c r="E44" s="94"/>
      <c r="F44" s="94">
        <v>12</v>
      </c>
      <c r="G44" s="109">
        <v>43852</v>
      </c>
      <c r="H44" s="109">
        <v>43852</v>
      </c>
      <c r="I44" s="142">
        <v>1</v>
      </c>
      <c r="J44" s="138">
        <v>1</v>
      </c>
    </row>
    <row r="45" spans="1:10">
      <c r="A45" s="6" t="s">
        <v>34</v>
      </c>
      <c r="B45" s="44" t="s">
        <v>128</v>
      </c>
      <c r="C45" s="8" t="s">
        <v>36</v>
      </c>
      <c r="D45" s="6" t="s">
        <v>37</v>
      </c>
      <c r="E45" s="6" t="s">
        <v>38</v>
      </c>
      <c r="F45" s="6" t="s">
        <v>39</v>
      </c>
      <c r="G45" s="6" t="s">
        <v>40</v>
      </c>
      <c r="H45" s="6" t="s">
        <v>41</v>
      </c>
      <c r="I45" s="93" t="s">
        <v>42</v>
      </c>
      <c r="J45" s="141" t="s">
        <v>29</v>
      </c>
    </row>
    <row r="46" spans="1:10">
      <c r="A46" s="96">
        <v>1</v>
      </c>
      <c r="B46" s="94" t="s">
        <v>137</v>
      </c>
      <c r="C46" s="94" t="s">
        <v>223</v>
      </c>
      <c r="D46" s="94"/>
      <c r="E46" s="94">
        <v>15</v>
      </c>
      <c r="F46" s="94">
        <v>9</v>
      </c>
      <c r="G46" s="94"/>
      <c r="H46" s="94"/>
      <c r="I46" s="55">
        <v>1</v>
      </c>
      <c r="J46" s="139">
        <v>1</v>
      </c>
    </row>
    <row r="47" spans="1:10">
      <c r="A47" s="96">
        <v>2</v>
      </c>
      <c r="B47" s="94" t="s">
        <v>141</v>
      </c>
      <c r="C47" s="94" t="s">
        <v>224</v>
      </c>
      <c r="D47" s="94" t="s">
        <v>225</v>
      </c>
      <c r="E47" s="94">
        <v>5</v>
      </c>
      <c r="F47" s="94"/>
      <c r="G47" s="94"/>
      <c r="H47" s="94"/>
      <c r="I47" s="105" t="s">
        <v>210</v>
      </c>
      <c r="J47" s="139"/>
    </row>
    <row r="48" spans="1:10">
      <c r="A48" s="96">
        <v>3</v>
      </c>
      <c r="B48" s="132" t="s">
        <v>226</v>
      </c>
      <c r="C48" s="236" t="s">
        <v>227</v>
      </c>
      <c r="D48" s="124" t="s">
        <v>71</v>
      </c>
      <c r="E48" s="94">
        <v>2</v>
      </c>
      <c r="F48" s="94">
        <v>2</v>
      </c>
      <c r="G48" s="94"/>
      <c r="H48" s="94"/>
      <c r="I48" s="55">
        <v>1</v>
      </c>
      <c r="J48" s="139">
        <v>1</v>
      </c>
    </row>
    <row r="49" spans="1:10">
      <c r="A49" s="96">
        <v>4</v>
      </c>
      <c r="B49" s="132" t="s">
        <v>228</v>
      </c>
      <c r="C49" s="236" t="s">
        <v>227</v>
      </c>
      <c r="D49" s="94" t="s">
        <v>71</v>
      </c>
      <c r="E49" s="94">
        <v>6</v>
      </c>
      <c r="F49" s="94">
        <v>6</v>
      </c>
      <c r="G49" s="94"/>
      <c r="H49" s="94"/>
      <c r="I49" s="55">
        <v>1</v>
      </c>
      <c r="J49" s="139">
        <v>1</v>
      </c>
    </row>
    <row r="50" spans="1:10" ht="18">
      <c r="A50" s="333" t="s">
        <v>102</v>
      </c>
      <c r="B50" s="333"/>
      <c r="C50" s="333"/>
      <c r="D50" s="333"/>
      <c r="E50" s="116">
        <f>SUM(E20:E49)</f>
        <v>526.29999999999995</v>
      </c>
      <c r="F50" s="117">
        <f>SUM(F36:F49,F20,F30)</f>
        <v>539</v>
      </c>
      <c r="G50" s="84"/>
      <c r="H50" s="95"/>
      <c r="I50" s="140"/>
      <c r="J50" s="84"/>
    </row>
    <row r="51" spans="1:10" ht="18.75" customHeight="1">
      <c r="A51" s="83"/>
      <c r="D51" s="83"/>
      <c r="E51" s="83"/>
      <c r="F51" s="83"/>
      <c r="G51" s="83"/>
      <c r="H51" s="83"/>
      <c r="I51" s="83"/>
      <c r="J51" s="83"/>
    </row>
    <row r="53" spans="1:10">
      <c r="A53" s="2"/>
      <c r="D53" s="83"/>
      <c r="E53" s="83"/>
      <c r="F53" s="83"/>
      <c r="G53" s="83"/>
      <c r="H53" s="83"/>
      <c r="I53" s="83"/>
      <c r="J53" s="83"/>
    </row>
    <row r="54" spans="1:10">
      <c r="A54" s="85" t="s">
        <v>21</v>
      </c>
      <c r="B54" s="86" t="s">
        <v>22</v>
      </c>
      <c r="C54" s="86" t="s">
        <v>23</v>
      </c>
      <c r="D54" s="87" t="s">
        <v>103</v>
      </c>
      <c r="E54" s="88" t="s">
        <v>25</v>
      </c>
      <c r="F54" s="99" t="s">
        <v>149</v>
      </c>
      <c r="G54" s="99"/>
      <c r="H54" s="83"/>
      <c r="I54" s="83"/>
      <c r="J54" s="83"/>
    </row>
    <row r="55" spans="1:10" ht="18">
      <c r="A55" s="355" t="s">
        <v>229</v>
      </c>
      <c r="B55" s="358">
        <v>160</v>
      </c>
      <c r="C55" s="89" t="s">
        <v>28</v>
      </c>
      <c r="D55" s="90">
        <f>B55-F55</f>
        <v>152</v>
      </c>
      <c r="E55" s="361">
        <f>D64-E92</f>
        <v>-0.20000000000004547</v>
      </c>
      <c r="F55" s="84">
        <v>8</v>
      </c>
      <c r="G55" s="364" t="s">
        <v>29</v>
      </c>
      <c r="H55" s="83"/>
      <c r="I55" s="83"/>
      <c r="J55" s="83"/>
    </row>
    <row r="56" spans="1:10" ht="18">
      <c r="A56" s="356"/>
      <c r="B56" s="359"/>
      <c r="C56" s="89" t="s">
        <v>30</v>
      </c>
      <c r="D56" s="90">
        <v>126</v>
      </c>
      <c r="E56" s="362"/>
      <c r="F56" s="84"/>
      <c r="G56" s="342"/>
      <c r="H56" s="83"/>
      <c r="I56" s="83"/>
      <c r="J56" s="83"/>
    </row>
    <row r="57" spans="1:10" ht="18">
      <c r="A57" s="356"/>
      <c r="B57" s="359"/>
      <c r="C57" s="89" t="s">
        <v>31</v>
      </c>
      <c r="D57" s="90">
        <f>B55-F57</f>
        <v>120</v>
      </c>
      <c r="E57" s="362"/>
      <c r="F57" s="84">
        <v>40</v>
      </c>
      <c r="G57" s="342"/>
      <c r="H57" s="83"/>
      <c r="I57" s="83"/>
      <c r="J57" s="83"/>
    </row>
    <row r="58" spans="1:10" ht="18">
      <c r="A58" s="356"/>
      <c r="B58" s="359"/>
      <c r="C58" s="89" t="s">
        <v>151</v>
      </c>
      <c r="D58" s="90">
        <f>B55-F58</f>
        <v>160</v>
      </c>
      <c r="E58" s="362"/>
      <c r="F58" s="84"/>
      <c r="G58" s="342"/>
      <c r="H58" s="83"/>
      <c r="I58" s="83"/>
      <c r="J58" s="83"/>
    </row>
    <row r="59" spans="1:10" ht="18">
      <c r="A59" s="356"/>
      <c r="B59" s="360"/>
      <c r="C59" s="91" t="s">
        <v>32</v>
      </c>
      <c r="D59" s="92">
        <f>SUM(D55:D58)</f>
        <v>558</v>
      </c>
      <c r="E59" s="362"/>
      <c r="F59" s="84"/>
      <c r="G59" s="342"/>
      <c r="H59" s="83"/>
      <c r="I59" s="83"/>
      <c r="J59" s="83"/>
    </row>
    <row r="60" spans="1:10">
      <c r="A60" s="356"/>
      <c r="B60" s="365" t="s">
        <v>179</v>
      </c>
      <c r="C60" s="77" t="s">
        <v>180</v>
      </c>
      <c r="D60" s="78"/>
      <c r="E60" s="362"/>
      <c r="F60" s="84"/>
      <c r="G60" s="342"/>
      <c r="H60" s="83"/>
      <c r="I60" s="83"/>
      <c r="J60" s="80"/>
    </row>
    <row r="61" spans="1:10">
      <c r="A61" s="356"/>
      <c r="B61" s="366"/>
      <c r="C61" s="77" t="s">
        <v>181</v>
      </c>
      <c r="D61" s="78"/>
      <c r="E61" s="362"/>
      <c r="F61" s="84"/>
      <c r="G61" s="342"/>
      <c r="H61" s="83"/>
      <c r="I61" s="83"/>
      <c r="J61" s="80"/>
    </row>
    <row r="62" spans="1:10">
      <c r="A62" s="356"/>
      <c r="B62" s="366"/>
      <c r="C62" s="77" t="s">
        <v>106</v>
      </c>
      <c r="D62" s="78"/>
      <c r="E62" s="362"/>
      <c r="F62" s="84"/>
      <c r="G62" s="342"/>
      <c r="H62" s="83"/>
      <c r="I62" s="83"/>
      <c r="J62" s="80"/>
    </row>
    <row r="63" spans="1:10" ht="15.6">
      <c r="A63" s="356"/>
      <c r="B63" s="367"/>
      <c r="C63" s="81" t="s">
        <v>182</v>
      </c>
      <c r="D63" s="82">
        <f>SUM(D60:D62)</f>
        <v>0</v>
      </c>
      <c r="E63" s="362"/>
      <c r="F63" s="84"/>
      <c r="G63" s="342"/>
      <c r="H63" s="83"/>
      <c r="I63" s="83"/>
      <c r="J63" s="80"/>
    </row>
    <row r="64" spans="1:10" ht="23.45">
      <c r="A64" s="357"/>
      <c r="B64" s="120"/>
      <c r="C64" s="91" t="s">
        <v>183</v>
      </c>
      <c r="D64" s="92">
        <f>SUM(D59,D63)</f>
        <v>558</v>
      </c>
      <c r="E64" s="363"/>
      <c r="F64" s="84"/>
      <c r="G64" s="343"/>
      <c r="H64" s="83"/>
      <c r="I64" s="83"/>
      <c r="J64" s="79" t="s">
        <v>108</v>
      </c>
    </row>
    <row r="65" spans="1:10">
      <c r="A65" s="6" t="s">
        <v>34</v>
      </c>
      <c r="B65" s="44" t="s">
        <v>109</v>
      </c>
      <c r="C65" s="8" t="s">
        <v>36</v>
      </c>
      <c r="D65" s="6" t="s">
        <v>37</v>
      </c>
      <c r="E65" s="6" t="s">
        <v>38</v>
      </c>
      <c r="F65" s="6" t="s">
        <v>39</v>
      </c>
      <c r="G65" s="6" t="s">
        <v>152</v>
      </c>
      <c r="H65" s="6" t="s">
        <v>153</v>
      </c>
      <c r="I65" s="6"/>
      <c r="J65" s="111">
        <f>AVERAGE(H66:H70)</f>
        <v>48.75</v>
      </c>
    </row>
    <row r="66" spans="1:10">
      <c r="A66" s="96">
        <v>1</v>
      </c>
      <c r="B66" s="94" t="s">
        <v>230</v>
      </c>
      <c r="C66" s="94" t="s">
        <v>231</v>
      </c>
      <c r="D66" s="94"/>
      <c r="E66" s="94">
        <f>(0.4*D55)+(0.6*D56)+(0.6*D58)+(0.5*D57)</f>
        <v>292.39999999999998</v>
      </c>
      <c r="F66" s="113">
        <f>SUM(F67:F74)</f>
        <v>427</v>
      </c>
      <c r="G66" s="110" t="s">
        <v>232</v>
      </c>
      <c r="H66" s="94">
        <v>31</v>
      </c>
      <c r="I66" s="97"/>
      <c r="J66" s="84"/>
    </row>
    <row r="67" spans="1:10">
      <c r="A67" s="242" t="s">
        <v>45</v>
      </c>
      <c r="B67" s="94"/>
      <c r="C67" s="94"/>
      <c r="D67" s="89" t="s">
        <v>28</v>
      </c>
      <c r="E67" s="94"/>
      <c r="F67" s="94">
        <v>95</v>
      </c>
      <c r="G67" s="110" t="s">
        <v>233</v>
      </c>
      <c r="H67" s="94">
        <v>45</v>
      </c>
      <c r="I67" s="97"/>
      <c r="J67" s="84"/>
    </row>
    <row r="68" spans="1:10">
      <c r="A68" s="242" t="s">
        <v>46</v>
      </c>
      <c r="B68" s="94"/>
      <c r="C68" s="94"/>
      <c r="D68" s="89" t="s">
        <v>30</v>
      </c>
      <c r="E68" s="94"/>
      <c r="F68" s="94">
        <v>116</v>
      </c>
      <c r="G68" s="110" t="s">
        <v>234</v>
      </c>
      <c r="H68" s="94">
        <v>64</v>
      </c>
      <c r="I68" s="97"/>
      <c r="J68" s="84"/>
    </row>
    <row r="69" spans="1:10">
      <c r="A69" s="242" t="s">
        <v>47</v>
      </c>
      <c r="B69" s="94"/>
      <c r="C69" s="94"/>
      <c r="D69" s="89" t="s">
        <v>31</v>
      </c>
      <c r="E69" s="94"/>
      <c r="F69" s="94">
        <v>86</v>
      </c>
      <c r="G69" s="110" t="s">
        <v>235</v>
      </c>
      <c r="H69" s="94">
        <v>55</v>
      </c>
      <c r="I69" s="97"/>
      <c r="J69" s="84"/>
    </row>
    <row r="70" spans="1:10">
      <c r="A70" s="242" t="s">
        <v>113</v>
      </c>
      <c r="B70" s="94"/>
      <c r="C70" s="94"/>
      <c r="D70" s="89" t="s">
        <v>151</v>
      </c>
      <c r="E70" s="94"/>
      <c r="F70" s="94">
        <v>106</v>
      </c>
      <c r="G70" s="110"/>
      <c r="H70" s="94"/>
      <c r="I70" s="97"/>
      <c r="J70" s="84"/>
    </row>
    <row r="71" spans="1:10">
      <c r="A71" s="353" t="s">
        <v>191</v>
      </c>
      <c r="B71" s="354" t="s">
        <v>192</v>
      </c>
      <c r="C71" s="94"/>
      <c r="D71" s="103" t="s">
        <v>193</v>
      </c>
      <c r="E71" s="94"/>
      <c r="F71" s="94"/>
      <c r="G71" s="110"/>
      <c r="H71" s="94"/>
      <c r="I71" s="97"/>
      <c r="J71" s="84"/>
    </row>
    <row r="72" spans="1:10">
      <c r="A72" s="353"/>
      <c r="B72" s="354"/>
      <c r="C72" s="94"/>
      <c r="D72" s="119" t="s">
        <v>194</v>
      </c>
      <c r="E72" s="94"/>
      <c r="F72" s="94"/>
      <c r="G72" s="110"/>
      <c r="H72" s="94"/>
      <c r="I72" s="97"/>
      <c r="J72" s="84"/>
    </row>
    <row r="73" spans="1:10">
      <c r="A73" s="353"/>
      <c r="B73" s="354"/>
      <c r="C73" s="94"/>
      <c r="D73" s="119" t="s">
        <v>133</v>
      </c>
      <c r="E73" s="94"/>
      <c r="F73" s="94"/>
      <c r="G73" s="110"/>
      <c r="H73" s="94"/>
      <c r="I73" s="97"/>
      <c r="J73" s="84"/>
    </row>
    <row r="74" spans="1:10">
      <c r="A74" s="242" t="s">
        <v>195</v>
      </c>
      <c r="B74" s="118" t="s">
        <v>196</v>
      </c>
      <c r="C74" s="94" t="s">
        <v>236</v>
      </c>
      <c r="D74" s="94" t="s">
        <v>198</v>
      </c>
      <c r="E74" s="94">
        <f>0.5*D57</f>
        <v>60</v>
      </c>
      <c r="F74" s="94">
        <v>24</v>
      </c>
      <c r="G74" s="94"/>
      <c r="H74" s="94"/>
      <c r="I74" s="97"/>
      <c r="J74" s="84"/>
    </row>
    <row r="75" spans="1:10">
      <c r="A75" s="6" t="s">
        <v>34</v>
      </c>
      <c r="B75" s="8" t="s">
        <v>199</v>
      </c>
      <c r="C75" s="8" t="s">
        <v>36</v>
      </c>
      <c r="D75" s="6" t="s">
        <v>37</v>
      </c>
      <c r="E75" s="6" t="s">
        <v>38</v>
      </c>
      <c r="F75" s="6" t="s">
        <v>39</v>
      </c>
      <c r="G75" s="6" t="s">
        <v>40</v>
      </c>
      <c r="H75" s="6" t="s">
        <v>41</v>
      </c>
      <c r="I75" s="6" t="s">
        <v>42</v>
      </c>
      <c r="J75" s="6"/>
    </row>
    <row r="76" spans="1:10">
      <c r="A76" s="96">
        <v>1</v>
      </c>
      <c r="B76" s="94" t="s">
        <v>200</v>
      </c>
      <c r="C76" s="94" t="s">
        <v>49</v>
      </c>
      <c r="D76" s="94"/>
      <c r="E76" s="94">
        <f>D59*0.1</f>
        <v>55.800000000000004</v>
      </c>
      <c r="F76" s="114">
        <f>SUM(F77:F82)</f>
        <v>8</v>
      </c>
      <c r="G76" s="84"/>
      <c r="H76" s="84"/>
      <c r="I76" s="84"/>
      <c r="J76" s="84"/>
    </row>
    <row r="77" spans="1:10">
      <c r="A77" s="96"/>
      <c r="B77" s="106" t="s">
        <v>120</v>
      </c>
      <c r="C77" s="106" t="s">
        <v>121</v>
      </c>
      <c r="D77" s="107" t="s">
        <v>51</v>
      </c>
      <c r="E77" s="94">
        <v>4</v>
      </c>
      <c r="F77" s="38">
        <v>2.5</v>
      </c>
      <c r="G77" s="109"/>
      <c r="H77" s="109"/>
      <c r="I77" s="98"/>
      <c r="J77" s="84"/>
    </row>
    <row r="78" spans="1:10">
      <c r="A78" s="96"/>
      <c r="B78" s="100" t="s">
        <v>237</v>
      </c>
      <c r="C78" s="106" t="s">
        <v>238</v>
      </c>
      <c r="D78" s="100" t="s">
        <v>51</v>
      </c>
      <c r="E78" s="94"/>
      <c r="F78" s="100">
        <v>1</v>
      </c>
      <c r="G78" s="109"/>
      <c r="H78" s="109"/>
      <c r="I78" s="98"/>
      <c r="J78" s="84"/>
    </row>
    <row r="79" spans="1:10" s="83" customFormat="1">
      <c r="A79" s="96"/>
      <c r="B79" s="100" t="s">
        <v>239</v>
      </c>
      <c r="C79" s="106" t="s">
        <v>240</v>
      </c>
      <c r="D79" s="100" t="s">
        <v>51</v>
      </c>
      <c r="E79" s="94"/>
      <c r="F79" s="100">
        <v>2</v>
      </c>
      <c r="G79" s="109"/>
      <c r="H79" s="109"/>
      <c r="I79" s="98"/>
      <c r="J79" s="84"/>
    </row>
    <row r="80" spans="1:10" s="83" customFormat="1">
      <c r="A80" s="96"/>
      <c r="B80" s="100" t="s">
        <v>241</v>
      </c>
      <c r="C80" s="106" t="s">
        <v>242</v>
      </c>
      <c r="D80" s="100" t="s">
        <v>51</v>
      </c>
      <c r="E80" s="94"/>
      <c r="F80" s="100">
        <v>2</v>
      </c>
      <c r="G80" s="109"/>
      <c r="H80" s="109"/>
      <c r="I80" s="98"/>
      <c r="J80" s="84"/>
    </row>
    <row r="81" spans="1:10" s="83" customFormat="1">
      <c r="A81" s="96"/>
      <c r="B81" s="100" t="s">
        <v>241</v>
      </c>
      <c r="C81" s="106" t="s">
        <v>243</v>
      </c>
      <c r="D81" s="100" t="s">
        <v>51</v>
      </c>
      <c r="E81" s="94">
        <v>1</v>
      </c>
      <c r="F81" s="100">
        <v>0.5</v>
      </c>
      <c r="G81" s="109"/>
      <c r="H81" s="109"/>
      <c r="I81" s="98"/>
      <c r="J81" s="84"/>
    </row>
    <row r="82" spans="1:10">
      <c r="A82" s="6" t="s">
        <v>34</v>
      </c>
      <c r="B82" s="44" t="s">
        <v>125</v>
      </c>
      <c r="C82" s="8" t="s">
        <v>36</v>
      </c>
      <c r="D82" s="6" t="s">
        <v>37</v>
      </c>
      <c r="E82" s="6" t="s">
        <v>38</v>
      </c>
      <c r="F82" s="6" t="s">
        <v>39</v>
      </c>
      <c r="G82" s="6" t="s">
        <v>40</v>
      </c>
      <c r="H82" s="6" t="s">
        <v>41</v>
      </c>
      <c r="I82" s="93" t="s">
        <v>42</v>
      </c>
      <c r="J82" s="141" t="s">
        <v>29</v>
      </c>
    </row>
    <row r="83" spans="1:10">
      <c r="A83" s="242" t="s">
        <v>126</v>
      </c>
      <c r="B83" s="121" t="s">
        <v>207</v>
      </c>
      <c r="C83" s="102" t="s">
        <v>208</v>
      </c>
      <c r="D83" s="103" t="s">
        <v>244</v>
      </c>
      <c r="E83" s="103">
        <v>4</v>
      </c>
      <c r="F83" s="103"/>
      <c r="G83" s="104"/>
      <c r="H83" s="104"/>
      <c r="I83" s="105" t="s">
        <v>210</v>
      </c>
      <c r="J83" s="84"/>
    </row>
    <row r="84" spans="1:10">
      <c r="A84" s="125" t="s">
        <v>132</v>
      </c>
      <c r="B84" s="126" t="s">
        <v>215</v>
      </c>
      <c r="C84" s="127" t="s">
        <v>216</v>
      </c>
      <c r="D84" s="137" t="s">
        <v>245</v>
      </c>
      <c r="E84" s="128">
        <v>110</v>
      </c>
      <c r="F84" s="128">
        <v>92</v>
      </c>
      <c r="G84" s="129"/>
      <c r="H84" s="130"/>
      <c r="I84" s="55">
        <v>1</v>
      </c>
      <c r="J84" s="138">
        <v>1</v>
      </c>
    </row>
    <row r="85" spans="1:10">
      <c r="A85" s="125" t="s">
        <v>134</v>
      </c>
      <c r="B85" s="134" t="s">
        <v>218</v>
      </c>
      <c r="C85" s="135" t="s">
        <v>246</v>
      </c>
      <c r="D85" s="134" t="s">
        <v>220</v>
      </c>
      <c r="E85" s="128">
        <v>4</v>
      </c>
      <c r="F85" s="128">
        <v>4</v>
      </c>
      <c r="G85" s="129"/>
      <c r="H85" s="130"/>
      <c r="I85" s="55">
        <v>1</v>
      </c>
      <c r="J85" s="138">
        <v>1</v>
      </c>
    </row>
    <row r="86" spans="1:10">
      <c r="A86" s="242"/>
      <c r="B86" s="136" t="s">
        <v>218</v>
      </c>
      <c r="C86" s="135" t="s">
        <v>246</v>
      </c>
      <c r="D86" s="134" t="s">
        <v>131</v>
      </c>
      <c r="E86" s="94">
        <v>4</v>
      </c>
      <c r="F86" s="94">
        <v>4</v>
      </c>
      <c r="G86" s="109"/>
      <c r="H86" s="104"/>
      <c r="I86" s="55">
        <v>1</v>
      </c>
      <c r="J86" s="138">
        <v>1</v>
      </c>
    </row>
    <row r="87" spans="1:10">
      <c r="A87" s="6" t="s">
        <v>34</v>
      </c>
      <c r="B87" s="44" t="s">
        <v>128</v>
      </c>
      <c r="C87" s="8" t="s">
        <v>36</v>
      </c>
      <c r="D87" s="6" t="s">
        <v>37</v>
      </c>
      <c r="E87" s="6" t="s">
        <v>38</v>
      </c>
      <c r="F87" s="6" t="s">
        <v>39</v>
      </c>
      <c r="G87" s="6" t="s">
        <v>40</v>
      </c>
      <c r="H87" s="6" t="s">
        <v>41</v>
      </c>
      <c r="I87" s="93" t="s">
        <v>42</v>
      </c>
      <c r="J87" s="141" t="s">
        <v>29</v>
      </c>
    </row>
    <row r="88" spans="1:10">
      <c r="A88" s="96">
        <v>1</v>
      </c>
      <c r="B88" s="94" t="s">
        <v>141</v>
      </c>
      <c r="C88" s="94" t="s">
        <v>224</v>
      </c>
      <c r="D88" s="94" t="s">
        <v>225</v>
      </c>
      <c r="E88" s="94">
        <v>10</v>
      </c>
      <c r="F88" s="94">
        <v>10</v>
      </c>
      <c r="G88" s="109">
        <v>43879</v>
      </c>
      <c r="H88" s="94"/>
      <c r="I88" s="55">
        <v>1</v>
      </c>
      <c r="J88" s="139">
        <v>1</v>
      </c>
    </row>
    <row r="89" spans="1:10">
      <c r="A89" s="96">
        <v>2</v>
      </c>
      <c r="B89" s="132" t="s">
        <v>247</v>
      </c>
      <c r="C89" s="236" t="s">
        <v>248</v>
      </c>
      <c r="D89" s="124" t="s">
        <v>71</v>
      </c>
      <c r="E89" s="94">
        <v>10</v>
      </c>
      <c r="F89" s="94">
        <v>10</v>
      </c>
      <c r="G89" s="94"/>
      <c r="H89" s="94"/>
      <c r="I89" s="55">
        <v>1</v>
      </c>
      <c r="J89" s="139">
        <v>1</v>
      </c>
    </row>
    <row r="90" spans="1:10">
      <c r="A90" s="96">
        <v>3</v>
      </c>
      <c r="B90" s="132" t="s">
        <v>249</v>
      </c>
      <c r="C90" s="236" t="s">
        <v>250</v>
      </c>
      <c r="D90" s="94" t="s">
        <v>51</v>
      </c>
      <c r="E90" s="94">
        <v>1</v>
      </c>
      <c r="F90" s="94">
        <v>1</v>
      </c>
      <c r="G90" s="94"/>
      <c r="H90" s="94"/>
      <c r="I90" s="55">
        <v>1</v>
      </c>
      <c r="J90" s="139">
        <v>1</v>
      </c>
    </row>
    <row r="91" spans="1:10" s="83" customFormat="1">
      <c r="A91" s="96">
        <v>4</v>
      </c>
      <c r="B91" s="133" t="s">
        <v>251</v>
      </c>
      <c r="C91" s="236" t="s">
        <v>250</v>
      </c>
      <c r="D91" s="94" t="s">
        <v>131</v>
      </c>
      <c r="E91" s="94">
        <v>2</v>
      </c>
      <c r="F91" s="94">
        <v>2</v>
      </c>
      <c r="G91" s="94"/>
      <c r="H91" s="94"/>
      <c r="I91" s="55">
        <v>1</v>
      </c>
      <c r="J91" s="139">
        <v>1</v>
      </c>
    </row>
    <row r="92" spans="1:10" ht="18">
      <c r="A92" s="333" t="s">
        <v>102</v>
      </c>
      <c r="B92" s="333"/>
      <c r="C92" s="333"/>
      <c r="D92" s="333"/>
      <c r="E92" s="116">
        <f>SUM(E66:E91)</f>
        <v>558.20000000000005</v>
      </c>
      <c r="F92" s="117">
        <f>SUM(F82:F91,F66,F76)</f>
        <v>558</v>
      </c>
      <c r="G92" s="84"/>
      <c r="H92" s="95"/>
      <c r="I92" s="95"/>
      <c r="J92" s="84"/>
    </row>
    <row r="96" spans="1:10">
      <c r="A96" s="85" t="s">
        <v>21</v>
      </c>
      <c r="B96" s="86" t="s">
        <v>22</v>
      </c>
      <c r="C96" s="86" t="s">
        <v>23</v>
      </c>
      <c r="D96" s="87" t="s">
        <v>103</v>
      </c>
      <c r="E96" s="88" t="s">
        <v>25</v>
      </c>
      <c r="F96" s="99" t="s">
        <v>149</v>
      </c>
      <c r="G96" s="99"/>
      <c r="H96" s="83"/>
      <c r="I96" s="83"/>
      <c r="J96" s="83"/>
    </row>
    <row r="97" spans="1:10" ht="18">
      <c r="A97" s="355" t="s">
        <v>252</v>
      </c>
      <c r="B97" s="358">
        <v>176</v>
      </c>
      <c r="C97" s="89" t="s">
        <v>28</v>
      </c>
      <c r="D97" s="90">
        <f>B97-F97</f>
        <v>168</v>
      </c>
      <c r="E97" s="361">
        <f>D106-E135</f>
        <v>4.7000000000000455</v>
      </c>
      <c r="F97" s="84">
        <v>8</v>
      </c>
      <c r="G97" s="364" t="s">
        <v>29</v>
      </c>
      <c r="H97" s="83"/>
      <c r="I97" s="83"/>
      <c r="J97" s="83"/>
    </row>
    <row r="98" spans="1:10" ht="18">
      <c r="A98" s="356"/>
      <c r="B98" s="359"/>
      <c r="C98" s="89" t="s">
        <v>30</v>
      </c>
      <c r="D98" s="90">
        <v>106</v>
      </c>
      <c r="E98" s="362"/>
      <c r="F98" s="84"/>
      <c r="G98" s="342"/>
      <c r="H98" s="83"/>
      <c r="I98" s="83"/>
      <c r="J98" s="83"/>
    </row>
    <row r="99" spans="1:10" ht="18">
      <c r="A99" s="356"/>
      <c r="B99" s="359"/>
      <c r="C99" s="89" t="s">
        <v>31</v>
      </c>
      <c r="D99" s="90">
        <f>194</f>
        <v>194</v>
      </c>
      <c r="E99" s="362"/>
      <c r="F99" s="84">
        <v>8</v>
      </c>
      <c r="G99" s="342"/>
      <c r="H99" s="83"/>
      <c r="I99" s="83"/>
      <c r="J99" s="83"/>
    </row>
    <row r="100" spans="1:10" ht="18">
      <c r="A100" s="356"/>
      <c r="B100" s="359"/>
      <c r="C100" s="89" t="s">
        <v>151</v>
      </c>
      <c r="D100" s="90">
        <v>181</v>
      </c>
      <c r="E100" s="362"/>
      <c r="F100" s="84"/>
      <c r="G100" s="342"/>
      <c r="H100" s="83"/>
      <c r="I100" s="83"/>
      <c r="J100" s="83"/>
    </row>
    <row r="101" spans="1:10" ht="18">
      <c r="A101" s="356"/>
      <c r="B101" s="360"/>
      <c r="C101" s="91" t="s">
        <v>32</v>
      </c>
      <c r="D101" s="92">
        <f>SUM(D97:D100)</f>
        <v>649</v>
      </c>
      <c r="E101" s="362"/>
      <c r="F101" s="84"/>
      <c r="G101" s="342"/>
      <c r="H101" s="83"/>
      <c r="I101" s="83"/>
      <c r="J101" s="83"/>
    </row>
    <row r="102" spans="1:10">
      <c r="A102" s="356"/>
      <c r="B102" s="365" t="s">
        <v>179</v>
      </c>
      <c r="C102" s="77" t="s">
        <v>180</v>
      </c>
      <c r="D102" s="78"/>
      <c r="E102" s="362"/>
      <c r="F102" s="84"/>
      <c r="G102" s="342"/>
      <c r="H102" s="83"/>
      <c r="I102" s="83"/>
      <c r="J102" s="80"/>
    </row>
    <row r="103" spans="1:10">
      <c r="A103" s="356"/>
      <c r="B103" s="366"/>
      <c r="C103" s="77" t="s">
        <v>181</v>
      </c>
      <c r="D103" s="78">
        <v>9</v>
      </c>
      <c r="E103" s="362"/>
      <c r="F103" s="84"/>
      <c r="G103" s="342"/>
      <c r="H103" s="83"/>
      <c r="I103" s="83"/>
      <c r="J103" s="80"/>
    </row>
    <row r="104" spans="1:10">
      <c r="A104" s="356"/>
      <c r="B104" s="366"/>
      <c r="C104" s="77" t="s">
        <v>106</v>
      </c>
      <c r="D104" s="78"/>
      <c r="E104" s="362"/>
      <c r="F104" s="84"/>
      <c r="G104" s="342"/>
      <c r="H104" s="83"/>
      <c r="I104" s="83"/>
      <c r="J104" s="80"/>
    </row>
    <row r="105" spans="1:10" ht="15.6">
      <c r="A105" s="356"/>
      <c r="B105" s="367"/>
      <c r="C105" s="81" t="s">
        <v>182</v>
      </c>
      <c r="D105" s="82">
        <f>SUM(D102:D104)</f>
        <v>9</v>
      </c>
      <c r="E105" s="362"/>
      <c r="F105" s="84"/>
      <c r="G105" s="342"/>
      <c r="H105" s="83"/>
      <c r="I105" s="83"/>
      <c r="J105" s="80"/>
    </row>
    <row r="106" spans="1:10" ht="23.45">
      <c r="A106" s="357"/>
      <c r="B106" s="120"/>
      <c r="C106" s="91" t="s">
        <v>183</v>
      </c>
      <c r="D106" s="92">
        <f>SUM(D101,D105)</f>
        <v>658</v>
      </c>
      <c r="E106" s="363"/>
      <c r="F106" s="84"/>
      <c r="G106" s="343"/>
      <c r="H106" s="83"/>
      <c r="I106" s="83"/>
      <c r="J106" s="79" t="s">
        <v>108</v>
      </c>
    </row>
    <row r="107" spans="1:10">
      <c r="A107" s="6" t="s">
        <v>34</v>
      </c>
      <c r="B107" s="44" t="s">
        <v>109</v>
      </c>
      <c r="C107" s="8" t="s">
        <v>36</v>
      </c>
      <c r="D107" s="6" t="s">
        <v>37</v>
      </c>
      <c r="E107" s="6" t="s">
        <v>38</v>
      </c>
      <c r="F107" s="6" t="s">
        <v>39</v>
      </c>
      <c r="G107" s="6" t="s">
        <v>152</v>
      </c>
      <c r="H107" s="6" t="s">
        <v>153</v>
      </c>
      <c r="I107" s="6"/>
      <c r="J107" s="111">
        <f>AVERAGE(H108:H112)</f>
        <v>98.75</v>
      </c>
    </row>
    <row r="108" spans="1:10">
      <c r="A108" s="96">
        <v>1</v>
      </c>
      <c r="B108" s="94" t="s">
        <v>184</v>
      </c>
      <c r="C108" s="94" t="s">
        <v>185</v>
      </c>
      <c r="D108" s="94"/>
      <c r="E108" s="94">
        <f>(0.4*D97)+(0.6*D98)+(0.6*D100)+(0.7*D99)</f>
        <v>375.2</v>
      </c>
      <c r="F108" s="113">
        <f>SUM(F109:F116)</f>
        <v>284</v>
      </c>
      <c r="G108" s="110" t="s">
        <v>253</v>
      </c>
      <c r="H108" s="94">
        <v>74</v>
      </c>
      <c r="I108" s="97"/>
      <c r="J108" s="84"/>
    </row>
    <row r="109" spans="1:10">
      <c r="A109" s="242" t="s">
        <v>45</v>
      </c>
      <c r="B109" s="94"/>
      <c r="C109" s="94"/>
      <c r="D109" s="89" t="s">
        <v>28</v>
      </c>
      <c r="E109" s="94"/>
      <c r="F109" s="94">
        <v>62</v>
      </c>
      <c r="G109" s="110" t="s">
        <v>254</v>
      </c>
      <c r="H109" s="94">
        <v>130</v>
      </c>
      <c r="I109" s="97"/>
      <c r="J109" s="84"/>
    </row>
    <row r="110" spans="1:10">
      <c r="A110" s="242" t="s">
        <v>46</v>
      </c>
      <c r="B110" s="94"/>
      <c r="C110" s="94"/>
      <c r="D110" s="89" t="s">
        <v>30</v>
      </c>
      <c r="E110" s="94"/>
      <c r="F110" s="94">
        <v>50</v>
      </c>
      <c r="G110" s="110" t="s">
        <v>255</v>
      </c>
      <c r="H110" s="94">
        <v>111</v>
      </c>
      <c r="I110" s="97"/>
      <c r="J110" s="84"/>
    </row>
    <row r="111" spans="1:10">
      <c r="A111" s="242" t="s">
        <v>47</v>
      </c>
      <c r="B111" s="94"/>
      <c r="C111" s="94"/>
      <c r="D111" s="89" t="s">
        <v>31</v>
      </c>
      <c r="E111" s="94"/>
      <c r="F111" s="94">
        <v>83</v>
      </c>
      <c r="G111" s="110" t="s">
        <v>256</v>
      </c>
      <c r="H111" s="94">
        <v>80</v>
      </c>
      <c r="I111" s="97"/>
      <c r="J111" s="84"/>
    </row>
    <row r="112" spans="1:10">
      <c r="A112" s="242" t="s">
        <v>113</v>
      </c>
      <c r="B112" s="94"/>
      <c r="C112" s="94"/>
      <c r="D112" s="89" t="s">
        <v>151</v>
      </c>
      <c r="E112" s="94"/>
      <c r="F112" s="94">
        <v>60</v>
      </c>
      <c r="G112" s="110"/>
      <c r="H112" s="94"/>
      <c r="I112" s="97"/>
      <c r="J112" s="84"/>
    </row>
    <row r="113" spans="1:10">
      <c r="A113" s="353" t="s">
        <v>191</v>
      </c>
      <c r="B113" s="354" t="s">
        <v>192</v>
      </c>
      <c r="C113" s="94"/>
      <c r="D113" s="103" t="s">
        <v>193</v>
      </c>
      <c r="E113" s="94"/>
      <c r="F113" s="94"/>
      <c r="G113" s="110"/>
      <c r="H113" s="94"/>
      <c r="I113" s="97"/>
      <c r="J113" s="84"/>
    </row>
    <row r="114" spans="1:10">
      <c r="A114" s="353"/>
      <c r="B114" s="354"/>
      <c r="C114" s="94"/>
      <c r="D114" s="119" t="s">
        <v>194</v>
      </c>
      <c r="E114" s="94">
        <v>9</v>
      </c>
      <c r="F114" s="94">
        <v>9</v>
      </c>
      <c r="G114" s="110"/>
      <c r="H114" s="94"/>
      <c r="I114" s="97"/>
      <c r="J114" s="84"/>
    </row>
    <row r="115" spans="1:10">
      <c r="A115" s="353"/>
      <c r="B115" s="354"/>
      <c r="C115" s="94"/>
      <c r="D115" s="119" t="s">
        <v>133</v>
      </c>
      <c r="E115" s="94"/>
      <c r="F115" s="94"/>
      <c r="G115" s="110"/>
      <c r="H115" s="94"/>
      <c r="I115" s="97"/>
      <c r="J115" s="84"/>
    </row>
    <row r="116" spans="1:10">
      <c r="A116" s="242" t="s">
        <v>195</v>
      </c>
      <c r="B116" s="118" t="s">
        <v>196</v>
      </c>
      <c r="C116" s="94" t="s">
        <v>197</v>
      </c>
      <c r="D116" s="94" t="s">
        <v>198</v>
      </c>
      <c r="E116" s="94">
        <f>0.3*D99+16</f>
        <v>74.199999999999989</v>
      </c>
      <c r="F116" s="94">
        <v>20</v>
      </c>
      <c r="G116" s="94"/>
      <c r="H116" s="94"/>
      <c r="I116" s="97"/>
      <c r="J116" s="84"/>
    </row>
    <row r="117" spans="1:10">
      <c r="A117" s="6" t="s">
        <v>34</v>
      </c>
      <c r="B117" s="8" t="s">
        <v>199</v>
      </c>
      <c r="C117" s="8" t="s">
        <v>36</v>
      </c>
      <c r="D117" s="6" t="s">
        <v>37</v>
      </c>
      <c r="E117" s="6" t="s">
        <v>38</v>
      </c>
      <c r="F117" s="6" t="s">
        <v>39</v>
      </c>
      <c r="G117" s="6" t="s">
        <v>40</v>
      </c>
      <c r="H117" s="6" t="s">
        <v>41</v>
      </c>
      <c r="I117" s="6" t="s">
        <v>42</v>
      </c>
      <c r="J117" s="6"/>
    </row>
    <row r="118" spans="1:10">
      <c r="A118" s="96">
        <v>1</v>
      </c>
      <c r="B118" s="94" t="s">
        <v>200</v>
      </c>
      <c r="C118" s="94" t="s">
        <v>49</v>
      </c>
      <c r="D118" s="94"/>
      <c r="E118" s="94">
        <f>D101*0.1</f>
        <v>64.900000000000006</v>
      </c>
      <c r="F118" s="114">
        <f>SUM(F119:F124)</f>
        <v>284</v>
      </c>
      <c r="G118" s="84"/>
      <c r="H118" s="84"/>
      <c r="I118" s="84"/>
      <c r="J118" s="84"/>
    </row>
    <row r="119" spans="1:10">
      <c r="A119" s="96"/>
      <c r="B119" s="106" t="s">
        <v>120</v>
      </c>
      <c r="C119" s="106" t="s">
        <v>121</v>
      </c>
      <c r="D119" s="107" t="s">
        <v>51</v>
      </c>
      <c r="E119" s="94">
        <v>5</v>
      </c>
      <c r="F119" s="38">
        <v>2</v>
      </c>
      <c r="G119" s="109">
        <v>43893</v>
      </c>
      <c r="H119" s="109"/>
      <c r="I119" s="98"/>
      <c r="J119" s="84"/>
    </row>
    <row r="120" spans="1:10" s="83" customFormat="1">
      <c r="A120" s="96"/>
      <c r="B120" s="106" t="s">
        <v>257</v>
      </c>
      <c r="C120" s="106" t="s">
        <v>258</v>
      </c>
      <c r="D120" s="107" t="s">
        <v>51</v>
      </c>
      <c r="E120" s="94">
        <v>3</v>
      </c>
      <c r="F120" s="38">
        <v>1</v>
      </c>
      <c r="G120" s="109">
        <v>43893</v>
      </c>
      <c r="H120" s="109"/>
      <c r="I120" s="98"/>
      <c r="J120" s="84"/>
    </row>
    <row r="121" spans="1:10" s="83" customFormat="1">
      <c r="A121" s="96"/>
      <c r="B121" s="106" t="s">
        <v>259</v>
      </c>
      <c r="C121" s="106" t="s">
        <v>260</v>
      </c>
      <c r="D121" s="107" t="s">
        <v>51</v>
      </c>
      <c r="E121" s="94"/>
      <c r="F121" s="100">
        <v>5</v>
      </c>
      <c r="G121" s="109"/>
      <c r="H121" s="109"/>
      <c r="I121" s="98"/>
      <c r="J121" s="84"/>
    </row>
    <row r="122" spans="1:10" s="83" customFormat="1">
      <c r="A122" s="96"/>
      <c r="B122" s="106" t="s">
        <v>261</v>
      </c>
      <c r="C122" s="106"/>
      <c r="D122" s="107" t="s">
        <v>51</v>
      </c>
      <c r="E122" s="94"/>
      <c r="F122" s="100">
        <v>2</v>
      </c>
      <c r="G122" s="109"/>
      <c r="H122" s="109"/>
      <c r="I122" s="98"/>
      <c r="J122" s="84"/>
    </row>
    <row r="123" spans="1:10" s="83" customFormat="1">
      <c r="A123" s="96"/>
      <c r="B123" s="106" t="s">
        <v>262</v>
      </c>
      <c r="C123" s="106" t="s">
        <v>263</v>
      </c>
      <c r="D123" s="107" t="s">
        <v>264</v>
      </c>
      <c r="E123" s="94"/>
      <c r="F123" s="100">
        <v>274</v>
      </c>
      <c r="G123" s="109"/>
      <c r="H123" s="109"/>
      <c r="I123" s="98"/>
      <c r="J123" s="84"/>
    </row>
    <row r="124" spans="1:10">
      <c r="A124" s="6" t="s">
        <v>34</v>
      </c>
      <c r="B124" s="44" t="s">
        <v>125</v>
      </c>
      <c r="C124" s="8" t="s">
        <v>36</v>
      </c>
      <c r="D124" s="6" t="s">
        <v>37</v>
      </c>
      <c r="E124" s="6" t="s">
        <v>38</v>
      </c>
      <c r="F124" s="6" t="s">
        <v>39</v>
      </c>
      <c r="G124" s="6" t="s">
        <v>40</v>
      </c>
      <c r="H124" s="6" t="s">
        <v>41</v>
      </c>
      <c r="I124" s="93" t="s">
        <v>42</v>
      </c>
      <c r="J124" s="141" t="s">
        <v>29</v>
      </c>
    </row>
    <row r="125" spans="1:10">
      <c r="A125" s="242" t="s">
        <v>126</v>
      </c>
      <c r="B125" s="121" t="s">
        <v>207</v>
      </c>
      <c r="C125" s="102" t="s">
        <v>208</v>
      </c>
      <c r="D125" s="103" t="s">
        <v>265</v>
      </c>
      <c r="E125" s="103">
        <v>4</v>
      </c>
      <c r="F125" s="103">
        <v>5</v>
      </c>
      <c r="G125" s="104"/>
      <c r="H125" s="104"/>
      <c r="I125" s="55">
        <v>1</v>
      </c>
      <c r="J125" s="138">
        <f>E125/F125</f>
        <v>0.8</v>
      </c>
    </row>
    <row r="126" spans="1:10">
      <c r="A126" s="125" t="s">
        <v>132</v>
      </c>
      <c r="B126" s="126" t="s">
        <v>266</v>
      </c>
      <c r="C126" s="127" t="s">
        <v>267</v>
      </c>
      <c r="D126" s="137" t="s">
        <v>268</v>
      </c>
      <c r="E126" s="128">
        <v>80</v>
      </c>
      <c r="F126" s="128">
        <v>70</v>
      </c>
      <c r="G126" s="129"/>
      <c r="H126" s="130"/>
      <c r="I126" s="55">
        <v>1</v>
      </c>
      <c r="J126" s="138">
        <f>E126/F126</f>
        <v>1.1428571428571428</v>
      </c>
    </row>
    <row r="127" spans="1:10">
      <c r="A127" s="125" t="s">
        <v>134</v>
      </c>
      <c r="B127" s="134" t="s">
        <v>218</v>
      </c>
      <c r="C127" s="135" t="s">
        <v>269</v>
      </c>
      <c r="D127" s="134" t="s">
        <v>220</v>
      </c>
      <c r="E127" s="128">
        <v>4</v>
      </c>
      <c r="F127" s="128"/>
      <c r="G127" s="129"/>
      <c r="H127" s="130"/>
      <c r="I127" s="143" t="s">
        <v>210</v>
      </c>
      <c r="J127" s="138"/>
    </row>
    <row r="128" spans="1:10">
      <c r="A128" s="242"/>
      <c r="B128" s="136" t="s">
        <v>218</v>
      </c>
      <c r="C128" s="135" t="s">
        <v>269</v>
      </c>
      <c r="D128" s="134" t="s">
        <v>131</v>
      </c>
      <c r="E128" s="94">
        <v>4</v>
      </c>
      <c r="F128" s="94"/>
      <c r="G128" s="109"/>
      <c r="H128" s="104"/>
      <c r="I128" s="143" t="s">
        <v>210</v>
      </c>
      <c r="J128" s="138"/>
    </row>
    <row r="129" spans="1:10" s="83" customFormat="1">
      <c r="A129" s="242"/>
      <c r="B129" s="136" t="s">
        <v>270</v>
      </c>
      <c r="C129" s="135"/>
      <c r="D129" s="134" t="s">
        <v>131</v>
      </c>
      <c r="E129" s="94">
        <v>10</v>
      </c>
      <c r="F129" s="94">
        <v>6</v>
      </c>
      <c r="G129" s="109"/>
      <c r="H129" s="104"/>
      <c r="I129" s="55">
        <v>1</v>
      </c>
      <c r="J129" s="138">
        <f>E129/F129</f>
        <v>1.6666666666666667</v>
      </c>
    </row>
    <row r="130" spans="1:10">
      <c r="A130" s="6" t="s">
        <v>34</v>
      </c>
      <c r="B130" s="44" t="s">
        <v>128</v>
      </c>
      <c r="C130" s="8" t="s">
        <v>36</v>
      </c>
      <c r="D130" s="6" t="s">
        <v>37</v>
      </c>
      <c r="E130" s="6" t="s">
        <v>38</v>
      </c>
      <c r="F130" s="6" t="s">
        <v>39</v>
      </c>
      <c r="G130" s="6" t="s">
        <v>40</v>
      </c>
      <c r="H130" s="6" t="s">
        <v>41</v>
      </c>
      <c r="I130" s="93" t="s">
        <v>42</v>
      </c>
      <c r="J130" s="141" t="s">
        <v>29</v>
      </c>
    </row>
    <row r="131" spans="1:10">
      <c r="A131" s="96">
        <v>1</v>
      </c>
      <c r="B131" s="94" t="s">
        <v>141</v>
      </c>
      <c r="C131" s="94" t="s">
        <v>271</v>
      </c>
      <c r="D131" s="94" t="s">
        <v>51</v>
      </c>
      <c r="E131" s="94">
        <v>10</v>
      </c>
      <c r="F131" s="94">
        <v>6</v>
      </c>
      <c r="G131" s="109">
        <v>43893</v>
      </c>
      <c r="H131" s="94"/>
      <c r="I131" s="55">
        <v>0.6</v>
      </c>
      <c r="J131" s="139">
        <v>1</v>
      </c>
    </row>
    <row r="132" spans="1:10">
      <c r="A132" s="96">
        <v>2</v>
      </c>
      <c r="B132" s="132" t="s">
        <v>272</v>
      </c>
      <c r="C132" s="236" t="s">
        <v>273</v>
      </c>
      <c r="D132" s="124" t="s">
        <v>71</v>
      </c>
      <c r="E132" s="94">
        <v>5</v>
      </c>
      <c r="F132" s="94">
        <v>3</v>
      </c>
      <c r="G132" s="109">
        <v>43892</v>
      </c>
      <c r="H132" s="109">
        <v>43892</v>
      </c>
      <c r="I132" s="55">
        <v>1</v>
      </c>
      <c r="J132" s="138">
        <f>E132/F132</f>
        <v>1.6666666666666667</v>
      </c>
    </row>
    <row r="133" spans="1:10">
      <c r="A133" s="96">
        <v>3</v>
      </c>
      <c r="B133" s="132" t="s">
        <v>274</v>
      </c>
      <c r="C133" s="236" t="s">
        <v>275</v>
      </c>
      <c r="D133" s="94" t="s">
        <v>51</v>
      </c>
      <c r="E133" s="94">
        <v>5</v>
      </c>
      <c r="F133" s="94"/>
      <c r="G133" s="94"/>
      <c r="H133" s="94"/>
      <c r="I133" s="143" t="s">
        <v>210</v>
      </c>
      <c r="J133" s="139"/>
    </row>
    <row r="134" spans="1:10">
      <c r="A134" s="96">
        <v>4</v>
      </c>
      <c r="B134" s="133"/>
      <c r="C134" s="236"/>
      <c r="D134" s="94"/>
      <c r="E134" s="94"/>
      <c r="F134" s="94"/>
      <c r="G134" s="94"/>
      <c r="H134" s="94"/>
      <c r="I134" s="83"/>
      <c r="J134" s="139"/>
    </row>
    <row r="135" spans="1:10" ht="18">
      <c r="A135" s="333" t="s">
        <v>102</v>
      </c>
      <c r="B135" s="333"/>
      <c r="C135" s="333"/>
      <c r="D135" s="333"/>
      <c r="E135" s="116">
        <f>SUM(E108:E134)</f>
        <v>653.29999999999995</v>
      </c>
      <c r="F135" s="117">
        <f>SUM(F124:F134,F108,F118)</f>
        <v>658</v>
      </c>
      <c r="G135" s="84"/>
      <c r="H135" s="95"/>
      <c r="I135" s="140"/>
      <c r="J135" s="84"/>
    </row>
  </sheetData>
  <mergeCells count="28">
    <mergeCell ref="I41:I42"/>
    <mergeCell ref="J41:J42"/>
    <mergeCell ref="A71:A73"/>
    <mergeCell ref="B71:B73"/>
    <mergeCell ref="A92:D92"/>
    <mergeCell ref="A55:A64"/>
    <mergeCell ref="B55:B59"/>
    <mergeCell ref="E97:E106"/>
    <mergeCell ref="G97:G106"/>
    <mergeCell ref="B102:B105"/>
    <mergeCell ref="A2:B4"/>
    <mergeCell ref="A6:I6"/>
    <mergeCell ref="B25:B27"/>
    <mergeCell ref="A25:A27"/>
    <mergeCell ref="A9:A18"/>
    <mergeCell ref="B9:B13"/>
    <mergeCell ref="E55:E64"/>
    <mergeCell ref="G55:G64"/>
    <mergeCell ref="B60:B63"/>
    <mergeCell ref="E9:E18"/>
    <mergeCell ref="G9:G18"/>
    <mergeCell ref="B14:B17"/>
    <mergeCell ref="A50:D50"/>
    <mergeCell ref="A113:A115"/>
    <mergeCell ref="B113:B115"/>
    <mergeCell ref="A135:D135"/>
    <mergeCell ref="A97:A106"/>
    <mergeCell ref="B97:B101"/>
  </mergeCells>
  <pageMargins left="0.7" right="0.7" top="0.75" bottom="0.75" header="0.3" footer="0.3"/>
  <pageSetup paperSize="21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C59F-564E-46CC-88B2-A5E1296607ED}">
  <dimension ref="A1:XFD139"/>
  <sheetViews>
    <sheetView topLeftCell="A38" zoomScale="75" zoomScaleNormal="75" workbookViewId="0">
      <selection activeCell="A84" sqref="A84"/>
    </sheetView>
  </sheetViews>
  <sheetFormatPr defaultColWidth="9.140625" defaultRowHeight="14.45"/>
  <cols>
    <col min="1" max="1" width="10.85546875" style="83" customWidth="1"/>
    <col min="2" max="2" width="52.28515625" style="3" customWidth="1"/>
    <col min="3" max="3" width="48.7109375" style="3" customWidth="1"/>
    <col min="4" max="4" width="34" style="83" bestFit="1" customWidth="1"/>
    <col min="5" max="5" width="23.7109375" style="83" bestFit="1" customWidth="1"/>
    <col min="6" max="6" width="26.42578125" style="83" bestFit="1" customWidth="1"/>
    <col min="7" max="8" width="11.42578125" style="83" customWidth="1"/>
    <col min="9" max="9" width="11.28515625" style="83" customWidth="1"/>
    <col min="10" max="10" width="11.42578125" style="83" customWidth="1"/>
    <col min="11" max="11" width="27.140625" style="83" bestFit="1" customWidth="1"/>
    <col min="12" max="12" width="24.28515625" style="83" customWidth="1"/>
    <col min="13" max="13" width="24.7109375" style="83" customWidth="1"/>
    <col min="14" max="14" width="22.7109375" style="83" bestFit="1" customWidth="1"/>
    <col min="15" max="15" width="12.85546875" style="83" customWidth="1"/>
    <col min="16" max="16384" width="9.140625" style="83"/>
  </cols>
  <sheetData>
    <row r="1" spans="1:15">
      <c r="A1" s="84"/>
      <c r="B1" s="112"/>
      <c r="C1" s="112"/>
      <c r="D1" s="58" t="s">
        <v>170</v>
      </c>
      <c r="E1" s="58" t="s">
        <v>171</v>
      </c>
      <c r="F1" s="58" t="s">
        <v>172</v>
      </c>
    </row>
    <row r="2" spans="1:15" ht="15" customHeight="1">
      <c r="A2" s="391" t="s">
        <v>276</v>
      </c>
      <c r="B2" s="335"/>
      <c r="C2" s="46" t="s">
        <v>277</v>
      </c>
      <c r="D2" s="211">
        <f>O20</f>
        <v>51</v>
      </c>
      <c r="E2" s="212">
        <f>AVERAGE(O31:O36)</f>
        <v>0.98888888888888893</v>
      </c>
      <c r="F2" s="212">
        <f>AVERAGE(O38:O40)</f>
        <v>0.88888888888888895</v>
      </c>
    </row>
    <row r="3" spans="1:15" ht="15" customHeight="1">
      <c r="A3" s="335"/>
      <c r="B3" s="335"/>
      <c r="C3" s="47" t="s">
        <v>278</v>
      </c>
      <c r="D3" s="211">
        <f>O59</f>
        <v>33.5</v>
      </c>
      <c r="E3" s="212">
        <f>AVERAGE(O79:O81)</f>
        <v>1.2</v>
      </c>
      <c r="F3" s="212">
        <f>AVERAGE(O84:O89)</f>
        <v>1.3119747899159664</v>
      </c>
    </row>
    <row r="4" spans="1:15" ht="15" customHeight="1">
      <c r="A4" s="335"/>
      <c r="B4" s="335"/>
      <c r="C4" s="47" t="s">
        <v>279</v>
      </c>
      <c r="D4" s="211">
        <f>O108</f>
        <v>43.75</v>
      </c>
      <c r="E4" s="212">
        <f>AVERAGE(O123:O128)</f>
        <v>1.2444444444444445</v>
      </c>
      <c r="F4" s="212">
        <f>AVERAGE(O130:O135)</f>
        <v>1.0678127428127429</v>
      </c>
    </row>
    <row r="6" spans="1:15" ht="21.75" customHeight="1">
      <c r="A6" s="338" t="s">
        <v>280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</row>
    <row r="7" spans="1:15" s="11" customFormat="1">
      <c r="A7" s="14"/>
      <c r="B7" s="15"/>
      <c r="C7" s="15"/>
    </row>
    <row r="8" spans="1:15">
      <c r="A8" s="85" t="s">
        <v>21</v>
      </c>
      <c r="B8" s="86" t="s">
        <v>22</v>
      </c>
      <c r="C8" s="86" t="s">
        <v>23</v>
      </c>
      <c r="D8" s="87" t="s">
        <v>103</v>
      </c>
      <c r="E8" s="99" t="s">
        <v>149</v>
      </c>
      <c r="F8" s="88" t="s">
        <v>25</v>
      </c>
      <c r="G8" s="88"/>
      <c r="H8" s="88"/>
      <c r="I8" s="88"/>
      <c r="J8" s="88"/>
      <c r="K8" s="99"/>
    </row>
    <row r="9" spans="1:15" ht="18.75" customHeight="1">
      <c r="A9" s="385" t="s">
        <v>281</v>
      </c>
      <c r="B9" s="388">
        <v>168</v>
      </c>
      <c r="C9" s="89" t="s">
        <v>28</v>
      </c>
      <c r="D9" s="90">
        <f>B9-E9</f>
        <v>160</v>
      </c>
      <c r="E9" s="84">
        <v>8</v>
      </c>
      <c r="F9" s="361">
        <f>D18-F42</f>
        <v>17.800000000000068</v>
      </c>
      <c r="G9" s="378" t="s">
        <v>282</v>
      </c>
      <c r="H9" s="378" t="s">
        <v>283</v>
      </c>
      <c r="I9" s="378" t="s">
        <v>284</v>
      </c>
      <c r="J9" s="378" t="s">
        <v>285</v>
      </c>
      <c r="K9" s="335" t="s">
        <v>29</v>
      </c>
    </row>
    <row r="10" spans="1:15" ht="18.75" customHeight="1">
      <c r="A10" s="386"/>
      <c r="B10" s="389"/>
      <c r="C10" s="89" t="s">
        <v>30</v>
      </c>
      <c r="D10" s="90">
        <f>(0.5*B9)-E10</f>
        <v>84</v>
      </c>
      <c r="E10" s="84"/>
      <c r="F10" s="362"/>
      <c r="G10" s="379"/>
      <c r="H10" s="379"/>
      <c r="I10" s="379"/>
      <c r="J10" s="379"/>
      <c r="K10" s="335"/>
    </row>
    <row r="11" spans="1:15" ht="18.75" customHeight="1">
      <c r="A11" s="386"/>
      <c r="B11" s="389"/>
      <c r="C11" s="89" t="s">
        <v>31</v>
      </c>
      <c r="D11" s="90">
        <f>B9-E11</f>
        <v>168</v>
      </c>
      <c r="E11" s="84"/>
      <c r="F11" s="362"/>
      <c r="G11" s="379"/>
      <c r="H11" s="379"/>
      <c r="I11" s="379"/>
      <c r="J11" s="379"/>
      <c r="K11" s="335"/>
    </row>
    <row r="12" spans="1:15" ht="18.75" customHeight="1">
      <c r="A12" s="386"/>
      <c r="B12" s="389"/>
      <c r="C12" s="89" t="s">
        <v>151</v>
      </c>
      <c r="D12" s="90">
        <f>B9-E12</f>
        <v>168</v>
      </c>
      <c r="E12" s="84"/>
      <c r="F12" s="362"/>
      <c r="G12" s="379"/>
      <c r="H12" s="379"/>
      <c r="I12" s="379"/>
      <c r="J12" s="379"/>
      <c r="K12" s="335"/>
    </row>
    <row r="13" spans="1:15" ht="18.75" customHeight="1">
      <c r="A13" s="386"/>
      <c r="B13" s="390"/>
      <c r="C13" s="91" t="s">
        <v>32</v>
      </c>
      <c r="D13" s="92">
        <f>SUM(D9:D12)</f>
        <v>580</v>
      </c>
      <c r="E13" s="84"/>
      <c r="F13" s="362"/>
      <c r="G13" s="379"/>
      <c r="H13" s="379"/>
      <c r="I13" s="379"/>
      <c r="J13" s="379"/>
      <c r="K13" s="335"/>
    </row>
    <row r="14" spans="1:15" ht="18.75" customHeight="1">
      <c r="A14" s="386"/>
      <c r="B14" s="365" t="s">
        <v>179</v>
      </c>
      <c r="C14" s="77" t="s">
        <v>180</v>
      </c>
      <c r="D14" s="78"/>
      <c r="E14" s="84"/>
      <c r="F14" s="362"/>
      <c r="G14" s="379"/>
      <c r="H14" s="379"/>
      <c r="I14" s="379"/>
      <c r="J14" s="379"/>
      <c r="K14" s="335"/>
      <c r="O14" s="80"/>
    </row>
    <row r="15" spans="1:15" ht="18.75" customHeight="1">
      <c r="A15" s="386"/>
      <c r="B15" s="366"/>
      <c r="C15" s="77" t="s">
        <v>181</v>
      </c>
      <c r="D15" s="78"/>
      <c r="E15" s="84"/>
      <c r="F15" s="362"/>
      <c r="G15" s="379"/>
      <c r="H15" s="379"/>
      <c r="I15" s="379"/>
      <c r="J15" s="379"/>
      <c r="K15" s="335"/>
      <c r="O15" s="80"/>
    </row>
    <row r="16" spans="1:15" ht="18.75" customHeight="1">
      <c r="A16" s="386"/>
      <c r="B16" s="366"/>
      <c r="C16" s="77" t="s">
        <v>106</v>
      </c>
      <c r="D16" s="78"/>
      <c r="E16" s="84"/>
      <c r="F16" s="362"/>
      <c r="G16" s="379"/>
      <c r="H16" s="379"/>
      <c r="I16" s="379"/>
      <c r="J16" s="379"/>
      <c r="K16" s="335"/>
      <c r="O16" s="80"/>
    </row>
    <row r="17" spans="1:15" ht="18.75" customHeight="1">
      <c r="A17" s="386"/>
      <c r="B17" s="367"/>
      <c r="C17" s="81" t="s">
        <v>182</v>
      </c>
      <c r="D17" s="82">
        <f>SUM(D14:D16)</f>
        <v>0</v>
      </c>
      <c r="E17" s="84"/>
      <c r="F17" s="362"/>
      <c r="G17" s="379"/>
      <c r="H17" s="379"/>
      <c r="I17" s="379"/>
      <c r="J17" s="379"/>
      <c r="K17" s="335"/>
      <c r="O17" s="80"/>
    </row>
    <row r="18" spans="1:15" ht="18.75" customHeight="1">
      <c r="A18" s="387"/>
      <c r="B18" s="120"/>
      <c r="C18" s="91" t="s">
        <v>183</v>
      </c>
      <c r="D18" s="92">
        <f>SUM(D13,D17)</f>
        <v>580</v>
      </c>
      <c r="E18" s="84"/>
      <c r="F18" s="363"/>
      <c r="G18" s="380"/>
      <c r="H18" s="380"/>
      <c r="I18" s="380"/>
      <c r="J18" s="380"/>
      <c r="K18" s="335"/>
      <c r="O18" s="80"/>
    </row>
    <row r="19" spans="1:15">
      <c r="A19" s="6" t="s">
        <v>34</v>
      </c>
      <c r="B19" s="44" t="s">
        <v>109</v>
      </c>
      <c r="C19" s="8" t="s">
        <v>36</v>
      </c>
      <c r="D19" s="6" t="s">
        <v>37</v>
      </c>
      <c r="E19" s="157" t="s">
        <v>286</v>
      </c>
      <c r="F19" s="217" t="s">
        <v>287</v>
      </c>
      <c r="G19" s="157" t="s">
        <v>51</v>
      </c>
      <c r="H19" s="157" t="s">
        <v>71</v>
      </c>
      <c r="I19" s="157" t="s">
        <v>220</v>
      </c>
      <c r="J19" s="157" t="s">
        <v>131</v>
      </c>
      <c r="K19" s="217" t="s">
        <v>288</v>
      </c>
      <c r="L19" s="6" t="s">
        <v>152</v>
      </c>
      <c r="M19" s="157" t="s">
        <v>153</v>
      </c>
      <c r="N19" s="6"/>
      <c r="O19" s="6" t="s">
        <v>108</v>
      </c>
    </row>
    <row r="20" spans="1:15">
      <c r="A20" s="96">
        <v>1</v>
      </c>
      <c r="B20" s="94" t="s">
        <v>184</v>
      </c>
      <c r="C20" s="94" t="s">
        <v>289</v>
      </c>
      <c r="D20" s="94"/>
      <c r="E20" s="94"/>
      <c r="F20" s="176">
        <f>(0.6*D9)+(0.6*D10)+(0.6*D12)+(0.7*D11)</f>
        <v>364.79999999999995</v>
      </c>
      <c r="G20" s="186">
        <v>122</v>
      </c>
      <c r="H20" s="186">
        <v>117</v>
      </c>
      <c r="I20" s="186">
        <v>135</v>
      </c>
      <c r="J20" s="186">
        <v>72</v>
      </c>
      <c r="K20" s="234">
        <f>SUM(G20:J23)</f>
        <v>446</v>
      </c>
      <c r="L20" s="110" t="s">
        <v>290</v>
      </c>
      <c r="M20" s="158">
        <v>60</v>
      </c>
      <c r="N20" s="97"/>
      <c r="O20" s="375">
        <f>AVERAGE(M20:M24)</f>
        <v>51</v>
      </c>
    </row>
    <row r="21" spans="1:15">
      <c r="A21" s="381"/>
      <c r="B21" s="383" t="s">
        <v>179</v>
      </c>
      <c r="C21" s="94" t="s">
        <v>180</v>
      </c>
      <c r="D21" s="84"/>
      <c r="E21" s="195" t="s">
        <v>193</v>
      </c>
      <c r="F21" s="175"/>
      <c r="G21" s="38"/>
      <c r="H21" s="38"/>
      <c r="I21" s="38"/>
      <c r="J21" s="38"/>
      <c r="K21" s="179"/>
      <c r="L21" s="110" t="s">
        <v>291</v>
      </c>
      <c r="M21" s="158">
        <v>54</v>
      </c>
      <c r="N21" s="97"/>
      <c r="O21" s="376"/>
    </row>
    <row r="22" spans="1:15">
      <c r="A22" s="381"/>
      <c r="B22" s="383"/>
      <c r="C22" s="94" t="s">
        <v>181</v>
      </c>
      <c r="D22" s="84"/>
      <c r="E22" s="196" t="s">
        <v>194</v>
      </c>
      <c r="F22" s="175"/>
      <c r="G22" s="38"/>
      <c r="H22" s="38"/>
      <c r="I22" s="38"/>
      <c r="J22" s="38"/>
      <c r="K22" s="179"/>
      <c r="L22" s="110" t="s">
        <v>292</v>
      </c>
      <c r="M22" s="158">
        <v>61</v>
      </c>
      <c r="N22" s="97"/>
      <c r="O22" s="376"/>
    </row>
    <row r="23" spans="1:15">
      <c r="A23" s="382"/>
      <c r="B23" s="384"/>
      <c r="C23" s="94" t="s">
        <v>106</v>
      </c>
      <c r="D23" s="84"/>
      <c r="E23" s="196" t="s">
        <v>133</v>
      </c>
      <c r="F23" s="175"/>
      <c r="G23" s="38"/>
      <c r="H23" s="38"/>
      <c r="I23" s="38"/>
      <c r="J23" s="38"/>
      <c r="K23" s="179"/>
      <c r="L23" s="110" t="s">
        <v>293</v>
      </c>
      <c r="M23" s="158">
        <v>45</v>
      </c>
      <c r="N23" s="97"/>
      <c r="O23" s="376"/>
    </row>
    <row r="24" spans="1:15">
      <c r="A24" s="191">
        <v>2</v>
      </c>
      <c r="B24" s="118" t="s">
        <v>196</v>
      </c>
      <c r="C24" s="94" t="s">
        <v>197</v>
      </c>
      <c r="D24" s="84"/>
      <c r="E24" s="168" t="s">
        <v>198</v>
      </c>
      <c r="F24" s="176">
        <f>0.3*D11</f>
        <v>50.4</v>
      </c>
      <c r="G24" s="181"/>
      <c r="H24" s="158">
        <v>26</v>
      </c>
      <c r="I24" s="182"/>
      <c r="J24" s="182"/>
      <c r="K24" s="234">
        <f>SUM(G24:J24)</f>
        <v>26</v>
      </c>
      <c r="L24" s="110" t="s">
        <v>294</v>
      </c>
      <c r="M24" s="158">
        <v>35</v>
      </c>
      <c r="N24" s="97"/>
      <c r="O24" s="377"/>
    </row>
    <row r="25" spans="1:15">
      <c r="A25" s="6" t="s">
        <v>34</v>
      </c>
      <c r="B25" s="8" t="s">
        <v>199</v>
      </c>
      <c r="C25" s="8" t="s">
        <v>36</v>
      </c>
      <c r="D25" s="6" t="s">
        <v>37</v>
      </c>
      <c r="E25" s="157" t="s">
        <v>286</v>
      </c>
      <c r="F25" s="157" t="s">
        <v>38</v>
      </c>
      <c r="G25" s="157" t="s">
        <v>51</v>
      </c>
      <c r="H25" s="157" t="s">
        <v>71</v>
      </c>
      <c r="I25" s="157" t="s">
        <v>220</v>
      </c>
      <c r="J25" s="157" t="s">
        <v>131</v>
      </c>
      <c r="K25" s="157" t="s">
        <v>288</v>
      </c>
      <c r="L25" s="157" t="s">
        <v>40</v>
      </c>
      <c r="M25" s="157" t="s">
        <v>41</v>
      </c>
      <c r="N25" s="157" t="s">
        <v>42</v>
      </c>
      <c r="O25" s="157"/>
    </row>
    <row r="26" spans="1:15">
      <c r="A26" s="96">
        <v>1</v>
      </c>
      <c r="B26" s="94" t="s">
        <v>200</v>
      </c>
      <c r="C26" s="94" t="s">
        <v>49</v>
      </c>
      <c r="D26" s="94"/>
      <c r="E26" s="158"/>
      <c r="F26" s="176">
        <f>D13*0.1</f>
        <v>58</v>
      </c>
      <c r="G26" s="158"/>
      <c r="H26" s="158"/>
      <c r="I26" s="158"/>
      <c r="J26" s="158"/>
      <c r="K26" s="234">
        <f>SUM(K27:K30)</f>
        <v>45</v>
      </c>
      <c r="L26" s="159"/>
      <c r="M26" s="159"/>
      <c r="N26" s="159"/>
      <c r="O26" s="159"/>
    </row>
    <row r="27" spans="1:15">
      <c r="A27" s="96"/>
      <c r="B27" s="188" t="s">
        <v>120</v>
      </c>
      <c r="C27" s="188" t="s">
        <v>121</v>
      </c>
      <c r="D27" s="136"/>
      <c r="E27" s="189" t="s">
        <v>51</v>
      </c>
      <c r="F27" s="190">
        <v>4</v>
      </c>
      <c r="G27" s="190">
        <v>2</v>
      </c>
      <c r="H27" s="161"/>
      <c r="I27" s="161"/>
      <c r="J27" s="161"/>
      <c r="K27" s="178">
        <f>SUM(G27:J27)</f>
        <v>2</v>
      </c>
      <c r="L27" s="162"/>
      <c r="M27" s="162"/>
      <c r="N27" s="163"/>
      <c r="O27" s="159"/>
    </row>
    <row r="28" spans="1:15">
      <c r="A28" s="96"/>
      <c r="B28" s="50" t="s">
        <v>295</v>
      </c>
      <c r="C28" s="50" t="s">
        <v>296</v>
      </c>
      <c r="D28" s="108"/>
      <c r="E28" s="169" t="s">
        <v>51</v>
      </c>
      <c r="F28" s="169"/>
      <c r="G28" s="169">
        <v>13</v>
      </c>
      <c r="H28" s="169">
        <v>2</v>
      </c>
      <c r="I28" s="169">
        <v>15</v>
      </c>
      <c r="J28" s="169">
        <v>8</v>
      </c>
      <c r="K28" s="178">
        <f>SUM(G28:J28)</f>
        <v>38</v>
      </c>
      <c r="L28" s="159"/>
      <c r="M28" s="159"/>
      <c r="N28" s="163"/>
      <c r="O28" s="159"/>
    </row>
    <row r="29" spans="1:15">
      <c r="A29" s="96"/>
      <c r="B29" s="50" t="s">
        <v>297</v>
      </c>
      <c r="C29" s="50"/>
      <c r="D29" s="108"/>
      <c r="E29" s="169" t="s">
        <v>51</v>
      </c>
      <c r="F29" s="169"/>
      <c r="G29" s="169">
        <v>5</v>
      </c>
      <c r="H29" s="169"/>
      <c r="I29" s="169"/>
      <c r="J29" s="169"/>
      <c r="K29" s="178">
        <f>SUM(G29:J29)</f>
        <v>5</v>
      </c>
      <c r="L29" s="159"/>
      <c r="M29" s="159"/>
      <c r="N29" s="163"/>
      <c r="O29" s="159"/>
    </row>
    <row r="30" spans="1:15">
      <c r="A30" s="6" t="s">
        <v>34</v>
      </c>
      <c r="B30" s="44" t="s">
        <v>125</v>
      </c>
      <c r="C30" s="8" t="s">
        <v>36</v>
      </c>
      <c r="D30" s="6" t="s">
        <v>37</v>
      </c>
      <c r="E30" s="157" t="s">
        <v>286</v>
      </c>
      <c r="F30" s="157" t="s">
        <v>298</v>
      </c>
      <c r="G30" s="157" t="s">
        <v>51</v>
      </c>
      <c r="H30" s="157" t="s">
        <v>71</v>
      </c>
      <c r="I30" s="157" t="s">
        <v>220</v>
      </c>
      <c r="J30" s="157" t="s">
        <v>131</v>
      </c>
      <c r="K30" s="157" t="s">
        <v>288</v>
      </c>
      <c r="L30" s="157" t="s">
        <v>40</v>
      </c>
      <c r="M30" s="157" t="s">
        <v>41</v>
      </c>
      <c r="N30" s="166" t="s">
        <v>42</v>
      </c>
      <c r="O30" s="167" t="s">
        <v>29</v>
      </c>
    </row>
    <row r="31" spans="1:15" ht="28.9">
      <c r="A31" s="191">
        <v>1</v>
      </c>
      <c r="B31" s="235" t="s">
        <v>299</v>
      </c>
      <c r="C31" s="236" t="s">
        <v>300</v>
      </c>
      <c r="D31" s="240"/>
      <c r="E31" s="160" t="s">
        <v>71</v>
      </c>
      <c r="F31" s="177">
        <v>5</v>
      </c>
      <c r="G31" s="160"/>
      <c r="H31" s="160">
        <v>6</v>
      </c>
      <c r="I31" s="160"/>
      <c r="J31" s="160"/>
      <c r="K31" s="178">
        <f>SUM(G31:J31)</f>
        <v>6</v>
      </c>
      <c r="L31" s="164"/>
      <c r="M31" s="164"/>
      <c r="N31" s="165">
        <v>1</v>
      </c>
      <c r="O31" s="201">
        <f>F31/K31*N31</f>
        <v>0.83333333333333337</v>
      </c>
    </row>
    <row r="32" spans="1:15">
      <c r="A32" s="191">
        <v>2</v>
      </c>
      <c r="B32" s="235" t="s">
        <v>301</v>
      </c>
      <c r="C32" s="236" t="s">
        <v>302</v>
      </c>
      <c r="D32" s="240"/>
      <c r="E32" s="160" t="s">
        <v>220</v>
      </c>
      <c r="F32" s="177">
        <v>20</v>
      </c>
      <c r="G32" s="160"/>
      <c r="H32" s="160"/>
      <c r="I32" s="160"/>
      <c r="J32" s="160"/>
      <c r="K32" s="178">
        <f t="shared" ref="K32:K36" si="0">SUM(G32:J32)</f>
        <v>0</v>
      </c>
      <c r="L32" s="164"/>
      <c r="M32" s="164"/>
      <c r="N32" s="200" t="s">
        <v>303</v>
      </c>
      <c r="O32" s="159"/>
    </row>
    <row r="33" spans="1:15">
      <c r="A33" s="96">
        <v>3</v>
      </c>
      <c r="B33" s="198" t="s">
        <v>304</v>
      </c>
      <c r="C33" s="198" t="s">
        <v>305</v>
      </c>
      <c r="D33" s="236" t="s">
        <v>306</v>
      </c>
      <c r="E33" s="158" t="s">
        <v>220</v>
      </c>
      <c r="F33" s="176">
        <v>3</v>
      </c>
      <c r="G33" s="158"/>
      <c r="H33" s="158"/>
      <c r="I33" s="158">
        <v>3</v>
      </c>
      <c r="J33" s="160"/>
      <c r="K33" s="178">
        <f t="shared" si="0"/>
        <v>3</v>
      </c>
      <c r="L33" s="164"/>
      <c r="M33" s="164"/>
      <c r="N33" s="165">
        <v>1</v>
      </c>
      <c r="O33" s="201">
        <f>F33/K33</f>
        <v>1</v>
      </c>
    </row>
    <row r="34" spans="1:15" ht="28.9">
      <c r="A34" s="96">
        <v>4</v>
      </c>
      <c r="B34" s="241" t="s">
        <v>307</v>
      </c>
      <c r="C34" s="241" t="s">
        <v>308</v>
      </c>
      <c r="D34" s="236" t="s">
        <v>309</v>
      </c>
      <c r="E34" s="158" t="s">
        <v>51</v>
      </c>
      <c r="F34" s="176">
        <v>15</v>
      </c>
      <c r="G34" s="158">
        <v>6</v>
      </c>
      <c r="H34" s="158"/>
      <c r="I34" s="158"/>
      <c r="J34" s="160"/>
      <c r="K34" s="178">
        <f t="shared" si="0"/>
        <v>6</v>
      </c>
      <c r="L34" s="164"/>
      <c r="M34" s="164"/>
      <c r="N34" s="165">
        <v>1</v>
      </c>
      <c r="O34" s="201">
        <v>1</v>
      </c>
    </row>
    <row r="35" spans="1:15">
      <c r="A35" s="96">
        <v>5</v>
      </c>
      <c r="B35" s="241" t="s">
        <v>310</v>
      </c>
      <c r="C35" s="241"/>
      <c r="D35" s="236"/>
      <c r="E35" s="158" t="s">
        <v>71</v>
      </c>
      <c r="F35" s="176">
        <v>12</v>
      </c>
      <c r="G35" s="158"/>
      <c r="H35" s="158">
        <v>12</v>
      </c>
      <c r="I35" s="158"/>
      <c r="J35" s="160"/>
      <c r="K35" s="178">
        <f t="shared" si="0"/>
        <v>12</v>
      </c>
      <c r="L35" s="164"/>
      <c r="M35" s="164"/>
      <c r="N35" s="165">
        <v>1</v>
      </c>
      <c r="O35" s="201">
        <f>F35/K35</f>
        <v>1</v>
      </c>
    </row>
    <row r="36" spans="1:15" ht="16.899999999999999">
      <c r="A36" s="191">
        <v>6</v>
      </c>
      <c r="B36" s="136" t="s">
        <v>311</v>
      </c>
      <c r="C36" s="187"/>
      <c r="D36" s="103"/>
      <c r="E36" s="160" t="s">
        <v>131</v>
      </c>
      <c r="F36" s="177">
        <v>10</v>
      </c>
      <c r="G36" s="160"/>
      <c r="H36" s="160"/>
      <c r="I36" s="160"/>
      <c r="J36" s="160">
        <v>9</v>
      </c>
      <c r="K36" s="178">
        <f t="shared" si="0"/>
        <v>9</v>
      </c>
      <c r="L36" s="164"/>
      <c r="M36" s="164"/>
      <c r="N36" s="165">
        <v>1</v>
      </c>
      <c r="O36" s="201">
        <f>F36/K36</f>
        <v>1.1111111111111112</v>
      </c>
    </row>
    <row r="37" spans="1:15">
      <c r="A37" s="6" t="s">
        <v>34</v>
      </c>
      <c r="B37" s="44" t="s">
        <v>128</v>
      </c>
      <c r="C37" s="8" t="s">
        <v>36</v>
      </c>
      <c r="D37" s="6" t="s">
        <v>37</v>
      </c>
      <c r="E37" s="157" t="s">
        <v>286</v>
      </c>
      <c r="F37" s="157" t="s">
        <v>312</v>
      </c>
      <c r="G37" s="157" t="s">
        <v>51</v>
      </c>
      <c r="H37" s="157" t="s">
        <v>71</v>
      </c>
      <c r="I37" s="157" t="s">
        <v>220</v>
      </c>
      <c r="J37" s="157" t="s">
        <v>131</v>
      </c>
      <c r="K37" s="157" t="s">
        <v>288</v>
      </c>
      <c r="L37" s="157" t="s">
        <v>40</v>
      </c>
      <c r="M37" s="157" t="s">
        <v>41</v>
      </c>
      <c r="N37" s="166" t="s">
        <v>42</v>
      </c>
      <c r="O37" s="167" t="s">
        <v>29</v>
      </c>
    </row>
    <row r="38" spans="1:15">
      <c r="A38" s="96">
        <v>1</v>
      </c>
      <c r="B38" s="199" t="s">
        <v>313</v>
      </c>
      <c r="C38" s="199" t="s">
        <v>314</v>
      </c>
      <c r="D38" s="94"/>
      <c r="E38" s="158" t="s">
        <v>51</v>
      </c>
      <c r="F38" s="176">
        <v>20</v>
      </c>
      <c r="G38" s="158">
        <v>7</v>
      </c>
      <c r="H38" s="158">
        <v>2</v>
      </c>
      <c r="I38" s="158">
        <v>15</v>
      </c>
      <c r="J38" s="158"/>
      <c r="K38" s="178">
        <f>SUM(G38:J38)</f>
        <v>24</v>
      </c>
      <c r="L38" s="158"/>
      <c r="M38" s="158"/>
      <c r="N38" s="163">
        <v>1</v>
      </c>
      <c r="O38" s="201">
        <f>F38/K38</f>
        <v>0.83333333333333337</v>
      </c>
    </row>
    <row r="39" spans="1:15">
      <c r="A39" s="96">
        <v>2</v>
      </c>
      <c r="B39" s="197" t="s">
        <v>315</v>
      </c>
      <c r="C39" s="197" t="s">
        <v>316</v>
      </c>
      <c r="D39" s="94" t="s">
        <v>317</v>
      </c>
      <c r="E39" s="158" t="s">
        <v>220</v>
      </c>
      <c r="F39" s="176">
        <v>3</v>
      </c>
      <c r="G39" s="158"/>
      <c r="H39" s="158"/>
      <c r="I39" s="158">
        <v>3</v>
      </c>
      <c r="J39" s="158"/>
      <c r="K39" s="178">
        <f t="shared" ref="K39:K40" si="1">SUM(G39:J39)</f>
        <v>3</v>
      </c>
      <c r="L39" s="158"/>
      <c r="M39" s="158"/>
      <c r="N39" s="163">
        <v>1</v>
      </c>
      <c r="O39" s="201">
        <f>F39/K39</f>
        <v>1</v>
      </c>
    </row>
    <row r="40" spans="1:15">
      <c r="A40" s="96">
        <v>3</v>
      </c>
      <c r="B40" s="199" t="s">
        <v>141</v>
      </c>
      <c r="C40" s="199" t="s">
        <v>271</v>
      </c>
      <c r="D40" s="100" t="s">
        <v>318</v>
      </c>
      <c r="E40" s="158" t="s">
        <v>51</v>
      </c>
      <c r="F40" s="176">
        <v>5</v>
      </c>
      <c r="G40" s="158">
        <v>5</v>
      </c>
      <c r="H40" s="158"/>
      <c r="I40" s="158">
        <v>1</v>
      </c>
      <c r="J40" s="158"/>
      <c r="K40" s="178">
        <f t="shared" si="1"/>
        <v>6</v>
      </c>
      <c r="L40" s="158"/>
      <c r="M40" s="158"/>
      <c r="N40" s="163">
        <v>1</v>
      </c>
      <c r="O40" s="201">
        <f>F40/K40</f>
        <v>0.83333333333333337</v>
      </c>
    </row>
    <row r="41" spans="1:15">
      <c r="A41" s="170"/>
      <c r="B41" s="171"/>
      <c r="C41" s="194"/>
      <c r="D41" s="171"/>
      <c r="E41" s="170"/>
      <c r="F41" s="170"/>
      <c r="G41" s="170"/>
      <c r="H41" s="170"/>
      <c r="I41" s="170"/>
      <c r="J41" s="170"/>
      <c r="K41" s="180"/>
      <c r="L41" s="170"/>
      <c r="M41" s="170"/>
      <c r="N41" s="173"/>
      <c r="O41" s="172"/>
    </row>
    <row r="42" spans="1:15" ht="21" customHeight="1">
      <c r="A42" s="372" t="s">
        <v>102</v>
      </c>
      <c r="B42" s="372"/>
      <c r="C42" s="372"/>
      <c r="D42" s="372"/>
      <c r="E42" s="372"/>
      <c r="F42" s="183">
        <f>SUM(F20:F38)</f>
        <v>562.19999999999993</v>
      </c>
      <c r="G42" s="184">
        <f>SUM(G20:G41)</f>
        <v>160</v>
      </c>
      <c r="H42" s="184">
        <f>SUM(H20:H41)</f>
        <v>165</v>
      </c>
      <c r="I42" s="184">
        <f>SUM(I20:I41)</f>
        <v>172</v>
      </c>
      <c r="J42" s="184">
        <f>SUM(J20:J41)</f>
        <v>89</v>
      </c>
      <c r="K42" s="185">
        <f>SUM(K30:K41,K20,K24,K26)</f>
        <v>586</v>
      </c>
      <c r="L42" s="174"/>
      <c r="M42" s="174"/>
      <c r="N42" s="174"/>
      <c r="O42" s="174"/>
    </row>
    <row r="43" spans="1:15" ht="18.75" customHeight="1">
      <c r="A43" s="373" t="s">
        <v>319</v>
      </c>
      <c r="B43" s="373"/>
      <c r="C43" s="373"/>
      <c r="D43" s="373"/>
      <c r="E43" s="373"/>
      <c r="F43" s="373"/>
      <c r="G43" s="192" t="e">
        <f>(#REF!)*24</f>
        <v>#REF!</v>
      </c>
      <c r="H43" s="192" t="e">
        <f>(#REF!)*24</f>
        <v>#REF!</v>
      </c>
      <c r="I43" s="192" t="e">
        <f>(#REF!)*24</f>
        <v>#REF!</v>
      </c>
      <c r="J43" s="192" t="e">
        <f>(#REF!)*24</f>
        <v>#REF!</v>
      </c>
    </row>
    <row r="44" spans="1:15" ht="18">
      <c r="A44" s="374" t="s">
        <v>320</v>
      </c>
      <c r="B44" s="374"/>
      <c r="C44" s="374"/>
      <c r="D44" s="374"/>
      <c r="E44" s="374"/>
      <c r="F44" s="374"/>
      <c r="G44" s="193" t="e">
        <f>G42-G43</f>
        <v>#REF!</v>
      </c>
      <c r="H44" s="193" t="e">
        <f>H42-H43</f>
        <v>#REF!</v>
      </c>
      <c r="I44" s="193" t="e">
        <f>I42-I43</f>
        <v>#REF!</v>
      </c>
      <c r="J44" s="193" t="e">
        <f>J42-J43</f>
        <v>#REF!</v>
      </c>
    </row>
    <row r="45" spans="1:15">
      <c r="A45" s="2"/>
    </row>
    <row r="46" spans="1:15">
      <c r="A46" s="152"/>
      <c r="B46" s="153"/>
      <c r="C46" s="153"/>
      <c r="D46" s="154"/>
      <c r="E46" s="154"/>
      <c r="F46" s="155"/>
      <c r="G46" s="155"/>
      <c r="H46" s="155"/>
      <c r="I46" s="155"/>
      <c r="J46" s="155"/>
      <c r="K46" s="156"/>
      <c r="L46" s="156"/>
    </row>
    <row r="47" spans="1:15" ht="18.75" customHeight="1">
      <c r="A47" s="144"/>
      <c r="B47" s="145"/>
      <c r="C47" s="146"/>
      <c r="D47" s="147"/>
      <c r="E47" s="147"/>
      <c r="F47" s="148"/>
      <c r="G47" s="148"/>
      <c r="H47" s="148"/>
      <c r="I47" s="148"/>
      <c r="J47" s="148"/>
      <c r="K47" s="149"/>
      <c r="L47" s="150"/>
      <c r="M47" s="149"/>
      <c r="N47" s="149"/>
      <c r="O47" s="149"/>
    </row>
    <row r="48" spans="1:15" ht="18.75" customHeight="1">
      <c r="A48" s="85" t="s">
        <v>21</v>
      </c>
      <c r="B48" s="86" t="s">
        <v>22</v>
      </c>
      <c r="C48" s="86" t="s">
        <v>23</v>
      </c>
      <c r="D48" s="87" t="s">
        <v>103</v>
      </c>
      <c r="E48" s="99" t="s">
        <v>149</v>
      </c>
      <c r="F48" s="88" t="s">
        <v>25</v>
      </c>
      <c r="G48" s="88"/>
      <c r="H48" s="88"/>
      <c r="I48" s="88"/>
      <c r="J48" s="88"/>
      <c r="K48" s="99"/>
    </row>
    <row r="49" spans="1:15" ht="18.75" customHeight="1">
      <c r="A49" s="385" t="s">
        <v>321</v>
      </c>
      <c r="B49" s="388">
        <v>160</v>
      </c>
      <c r="C49" s="89" t="s">
        <v>28</v>
      </c>
      <c r="D49" s="90">
        <f>B49-E49</f>
        <v>144</v>
      </c>
      <c r="E49" s="84">
        <v>16</v>
      </c>
      <c r="F49" s="361">
        <f>D57-F91</f>
        <v>0.20000000000004547</v>
      </c>
      <c r="G49" s="378" t="s">
        <v>282</v>
      </c>
      <c r="H49" s="378" t="s">
        <v>283</v>
      </c>
      <c r="I49" s="378" t="s">
        <v>284</v>
      </c>
      <c r="J49" s="378" t="s">
        <v>285</v>
      </c>
      <c r="K49" s="335" t="s">
        <v>29</v>
      </c>
    </row>
    <row r="50" spans="1:15" ht="18.75" customHeight="1">
      <c r="A50" s="386"/>
      <c r="B50" s="389"/>
      <c r="C50" s="89" t="s">
        <v>30</v>
      </c>
      <c r="D50" s="90">
        <f>(0.5*B49)-E50</f>
        <v>80</v>
      </c>
      <c r="E50" s="84"/>
      <c r="F50" s="362"/>
      <c r="G50" s="379"/>
      <c r="H50" s="379"/>
      <c r="I50" s="379"/>
      <c r="J50" s="379"/>
      <c r="K50" s="335"/>
    </row>
    <row r="51" spans="1:15" ht="18.75" customHeight="1">
      <c r="A51" s="386"/>
      <c r="B51" s="389"/>
      <c r="C51" s="89" t="s">
        <v>31</v>
      </c>
      <c r="D51" s="90">
        <f>B49-E51</f>
        <v>160</v>
      </c>
      <c r="E51" s="84"/>
      <c r="F51" s="362"/>
      <c r="G51" s="379"/>
      <c r="H51" s="379"/>
      <c r="I51" s="379"/>
      <c r="J51" s="379"/>
      <c r="K51" s="335"/>
    </row>
    <row r="52" spans="1:15" ht="15" customHeight="1">
      <c r="A52" s="386"/>
      <c r="B52" s="389"/>
      <c r="C52" s="89" t="s">
        <v>151</v>
      </c>
      <c r="D52" s="90">
        <f>B49-E52</f>
        <v>160</v>
      </c>
      <c r="E52" s="84"/>
      <c r="F52" s="362"/>
      <c r="G52" s="379"/>
      <c r="H52" s="379"/>
      <c r="I52" s="379"/>
      <c r="J52" s="379"/>
      <c r="K52" s="335"/>
    </row>
    <row r="53" spans="1:15" ht="15" customHeight="1">
      <c r="A53" s="386"/>
      <c r="B53" s="390"/>
      <c r="C53" s="91" t="s">
        <v>32</v>
      </c>
      <c r="D53" s="92">
        <f>SUM(D49:D52)</f>
        <v>544</v>
      </c>
      <c r="E53" s="84"/>
      <c r="F53" s="362"/>
      <c r="G53" s="379"/>
      <c r="H53" s="379"/>
      <c r="I53" s="379"/>
      <c r="J53" s="379"/>
      <c r="K53" s="335"/>
    </row>
    <row r="54" spans="1:15" ht="15" customHeight="1">
      <c r="A54" s="386"/>
      <c r="B54" s="365" t="s">
        <v>179</v>
      </c>
      <c r="C54" s="77" t="s">
        <v>180</v>
      </c>
      <c r="D54" s="78"/>
      <c r="E54" s="84"/>
      <c r="F54" s="362"/>
      <c r="G54" s="379"/>
      <c r="H54" s="379"/>
      <c r="I54" s="379"/>
      <c r="J54" s="379"/>
      <c r="K54" s="335"/>
      <c r="O54" s="80"/>
    </row>
    <row r="55" spans="1:15" ht="15.75" customHeight="1">
      <c r="A55" s="386"/>
      <c r="B55" s="366"/>
      <c r="C55" s="77" t="s">
        <v>181</v>
      </c>
      <c r="D55" s="78"/>
      <c r="E55" s="84"/>
      <c r="F55" s="362"/>
      <c r="G55" s="379"/>
      <c r="H55" s="379"/>
      <c r="I55" s="379"/>
      <c r="J55" s="379"/>
      <c r="K55" s="335"/>
      <c r="O55" s="80"/>
    </row>
    <row r="56" spans="1:15" ht="15.6">
      <c r="A56" s="386"/>
      <c r="B56" s="367"/>
      <c r="C56" s="81" t="s">
        <v>182</v>
      </c>
      <c r="D56" s="82">
        <f>SUM(D54:D55)</f>
        <v>0</v>
      </c>
      <c r="E56" s="84"/>
      <c r="F56" s="362"/>
      <c r="G56" s="379"/>
      <c r="H56" s="379"/>
      <c r="I56" s="379"/>
      <c r="J56" s="379"/>
      <c r="K56" s="335"/>
      <c r="O56" s="80"/>
    </row>
    <row r="57" spans="1:15" ht="23.45">
      <c r="A57" s="387"/>
      <c r="B57" s="120"/>
      <c r="C57" s="91" t="s">
        <v>183</v>
      </c>
      <c r="D57" s="92">
        <f>SUM(D53,D56)</f>
        <v>544</v>
      </c>
      <c r="E57" s="84"/>
      <c r="F57" s="363"/>
      <c r="G57" s="380"/>
      <c r="H57" s="380"/>
      <c r="I57" s="380"/>
      <c r="J57" s="380"/>
      <c r="K57" s="335"/>
      <c r="O57" s="80"/>
    </row>
    <row r="58" spans="1:15">
      <c r="A58" s="6" t="s">
        <v>34</v>
      </c>
      <c r="B58" s="44" t="s">
        <v>109</v>
      </c>
      <c r="C58" s="8" t="s">
        <v>36</v>
      </c>
      <c r="D58" s="6" t="s">
        <v>37</v>
      </c>
      <c r="E58" s="157" t="s">
        <v>286</v>
      </c>
      <c r="F58" s="6" t="s">
        <v>287</v>
      </c>
      <c r="G58" s="157" t="s">
        <v>51</v>
      </c>
      <c r="H58" s="157" t="s">
        <v>71</v>
      </c>
      <c r="I58" s="157" t="s">
        <v>220</v>
      </c>
      <c r="J58" s="157" t="s">
        <v>131</v>
      </c>
      <c r="K58" s="157" t="s">
        <v>322</v>
      </c>
      <c r="L58" s="6" t="s">
        <v>152</v>
      </c>
      <c r="M58" s="6" t="s">
        <v>153</v>
      </c>
      <c r="N58" s="218"/>
      <c r="O58" s="6" t="s">
        <v>108</v>
      </c>
    </row>
    <row r="59" spans="1:15">
      <c r="A59" s="96">
        <v>1</v>
      </c>
      <c r="B59" s="94" t="s">
        <v>323</v>
      </c>
      <c r="C59" s="94" t="s">
        <v>324</v>
      </c>
      <c r="D59" s="94"/>
      <c r="E59" s="94"/>
      <c r="F59" s="176">
        <f>(0.6*D49)+(0.6*D50)+(0.6*D52)+(0.4*D51)</f>
        <v>294.39999999999998</v>
      </c>
      <c r="G59" s="209">
        <v>107</v>
      </c>
      <c r="H59" s="209">
        <v>76.5</v>
      </c>
      <c r="I59" s="209">
        <v>77.5</v>
      </c>
      <c r="J59" s="209">
        <v>68.5</v>
      </c>
      <c r="K59" s="234">
        <f>SUM(G59:J62)</f>
        <v>329.5</v>
      </c>
      <c r="L59" s="110" t="s">
        <v>325</v>
      </c>
      <c r="M59" s="94">
        <v>34</v>
      </c>
      <c r="N59" s="97"/>
      <c r="O59" s="376">
        <f>AVERAGE(M59:M63)</f>
        <v>33.5</v>
      </c>
    </row>
    <row r="60" spans="1:15">
      <c r="A60" s="381"/>
      <c r="B60" s="383" t="s">
        <v>179</v>
      </c>
      <c r="C60" s="94" t="s">
        <v>180</v>
      </c>
      <c r="D60" s="84"/>
      <c r="E60" s="195" t="s">
        <v>193</v>
      </c>
      <c r="F60" s="175"/>
      <c r="G60" s="38"/>
      <c r="H60" s="38"/>
      <c r="I60" s="38"/>
      <c r="J60" s="38"/>
      <c r="K60" s="179"/>
      <c r="L60" s="110" t="s">
        <v>326</v>
      </c>
      <c r="M60" s="94">
        <v>32</v>
      </c>
      <c r="N60" s="97"/>
      <c r="O60" s="376"/>
    </row>
    <row r="61" spans="1:15">
      <c r="A61" s="381"/>
      <c r="B61" s="383"/>
      <c r="C61" s="94" t="s">
        <v>181</v>
      </c>
      <c r="D61" s="84"/>
      <c r="E61" s="196" t="s">
        <v>194</v>
      </c>
      <c r="F61" s="175"/>
      <c r="G61" s="38"/>
      <c r="H61" s="38"/>
      <c r="I61" s="38"/>
      <c r="J61" s="38"/>
      <c r="K61" s="179"/>
      <c r="L61" s="110" t="s">
        <v>327</v>
      </c>
      <c r="M61" s="94">
        <v>33</v>
      </c>
      <c r="N61" s="97"/>
      <c r="O61" s="376"/>
    </row>
    <row r="62" spans="1:15">
      <c r="A62" s="382"/>
      <c r="B62" s="384"/>
      <c r="C62" s="94" t="s">
        <v>106</v>
      </c>
      <c r="D62" s="84"/>
      <c r="E62" s="196" t="s">
        <v>133</v>
      </c>
      <c r="F62" s="175"/>
      <c r="G62" s="38"/>
      <c r="H62" s="38"/>
      <c r="I62" s="38"/>
      <c r="J62" s="38"/>
      <c r="K62" s="179"/>
      <c r="L62" s="110" t="s">
        <v>328</v>
      </c>
      <c r="M62" s="94">
        <v>35</v>
      </c>
      <c r="N62" s="97"/>
      <c r="O62" s="376"/>
    </row>
    <row r="63" spans="1:15">
      <c r="A63" s="191">
        <v>2</v>
      </c>
      <c r="B63" s="118" t="s">
        <v>196</v>
      </c>
      <c r="C63" s="94" t="s">
        <v>329</v>
      </c>
      <c r="D63" s="84"/>
      <c r="E63" s="168" t="s">
        <v>198</v>
      </c>
      <c r="F63" s="176">
        <f>0.6*D51</f>
        <v>96</v>
      </c>
      <c r="G63" s="181"/>
      <c r="H63" s="158">
        <v>49</v>
      </c>
      <c r="I63" s="182"/>
      <c r="J63" s="182"/>
      <c r="K63" s="234">
        <f>SUM(G63:J63)</f>
        <v>49</v>
      </c>
      <c r="L63" s="110"/>
      <c r="M63" s="94"/>
      <c r="N63" s="97"/>
      <c r="O63" s="377"/>
    </row>
    <row r="64" spans="1:15">
      <c r="A64" s="6" t="s">
        <v>34</v>
      </c>
      <c r="B64" s="8" t="s">
        <v>199</v>
      </c>
      <c r="C64" s="8" t="s">
        <v>36</v>
      </c>
      <c r="D64" s="6" t="s">
        <v>37</v>
      </c>
      <c r="E64" s="157" t="s">
        <v>286</v>
      </c>
      <c r="F64" s="157" t="s">
        <v>38</v>
      </c>
      <c r="G64" s="157" t="s">
        <v>51</v>
      </c>
      <c r="H64" s="157" t="s">
        <v>71</v>
      </c>
      <c r="I64" s="157" t="s">
        <v>220</v>
      </c>
      <c r="J64" s="157" t="s">
        <v>131</v>
      </c>
      <c r="K64" s="157" t="s">
        <v>39</v>
      </c>
      <c r="L64" s="157" t="s">
        <v>40</v>
      </c>
      <c r="M64" s="157" t="s">
        <v>41</v>
      </c>
      <c r="N64" s="157" t="s">
        <v>42</v>
      </c>
      <c r="O64" s="157"/>
    </row>
    <row r="65" spans="1:15 16384:16384">
      <c r="A65" s="96">
        <v>1</v>
      </c>
      <c r="B65" s="94" t="s">
        <v>200</v>
      </c>
      <c r="C65" s="94" t="s">
        <v>49</v>
      </c>
      <c r="D65" s="94"/>
      <c r="E65" s="158"/>
      <c r="F65" s="176">
        <f>D53*0.1</f>
        <v>54.400000000000006</v>
      </c>
      <c r="G65" s="158"/>
      <c r="H65" s="158"/>
      <c r="I65" s="158"/>
      <c r="J65" s="158"/>
      <c r="K65" s="234">
        <f>SUM(K66:K78)</f>
        <v>109.5</v>
      </c>
      <c r="L65" s="159"/>
      <c r="M65" s="159"/>
      <c r="N65" s="159"/>
      <c r="O65" s="159"/>
    </row>
    <row r="66" spans="1:15 16384:16384">
      <c r="A66" s="96">
        <v>2</v>
      </c>
      <c r="B66" s="188" t="s">
        <v>120</v>
      </c>
      <c r="C66" s="188" t="s">
        <v>121</v>
      </c>
      <c r="D66" s="136"/>
      <c r="E66" s="189" t="s">
        <v>51</v>
      </c>
      <c r="F66" s="190">
        <v>4</v>
      </c>
      <c r="G66" s="190">
        <v>2</v>
      </c>
      <c r="H66" s="161"/>
      <c r="I66" s="161"/>
      <c r="J66" s="161"/>
      <c r="K66" s="178">
        <f t="shared" ref="K66:K77" si="2">SUM(G66:J66)</f>
        <v>2</v>
      </c>
      <c r="L66" s="162"/>
      <c r="M66" s="162"/>
      <c r="N66" s="163"/>
      <c r="O66" s="159"/>
    </row>
    <row r="67" spans="1:15 16384:16384">
      <c r="A67" s="96"/>
      <c r="B67" s="50" t="s">
        <v>330</v>
      </c>
      <c r="C67" s="50" t="s">
        <v>121</v>
      </c>
      <c r="D67" s="108"/>
      <c r="E67" s="169" t="s">
        <v>51</v>
      </c>
      <c r="F67" s="169">
        <v>1</v>
      </c>
      <c r="G67" s="169">
        <v>1</v>
      </c>
      <c r="H67" s="169"/>
      <c r="I67" s="169"/>
      <c r="J67" s="169"/>
      <c r="K67" s="178">
        <f t="shared" si="2"/>
        <v>1</v>
      </c>
      <c r="L67" s="202">
        <v>43956</v>
      </c>
      <c r="M67" s="202">
        <v>43956</v>
      </c>
      <c r="N67" s="163"/>
      <c r="O67" s="159"/>
    </row>
    <row r="68" spans="1:15 16384:16384">
      <c r="A68" s="96"/>
      <c r="B68" s="50" t="s">
        <v>331</v>
      </c>
      <c r="C68" s="50" t="s">
        <v>332</v>
      </c>
      <c r="D68" s="108"/>
      <c r="E68" s="169" t="s">
        <v>51</v>
      </c>
      <c r="F68" s="169"/>
      <c r="G68" s="169">
        <v>3</v>
      </c>
      <c r="H68" s="169"/>
      <c r="I68" s="169"/>
      <c r="J68" s="169"/>
      <c r="K68" s="178">
        <f t="shared" si="2"/>
        <v>3</v>
      </c>
      <c r="L68" s="202">
        <v>43956</v>
      </c>
      <c r="M68" s="159"/>
      <c r="N68" s="163"/>
      <c r="O68" s="159"/>
    </row>
    <row r="69" spans="1:15 16384:16384">
      <c r="A69" s="96"/>
      <c r="B69" s="50" t="s">
        <v>333</v>
      </c>
      <c r="C69" s="50"/>
      <c r="D69" s="108"/>
      <c r="E69" s="169" t="s">
        <v>198</v>
      </c>
      <c r="F69" s="169"/>
      <c r="G69" s="169"/>
      <c r="H69" s="169">
        <v>3.5</v>
      </c>
      <c r="I69" s="169"/>
      <c r="J69" s="169"/>
      <c r="K69" s="178">
        <f t="shared" si="2"/>
        <v>3.5</v>
      </c>
      <c r="L69" s="159"/>
      <c r="M69" s="159"/>
      <c r="N69" s="163"/>
      <c r="O69" s="159"/>
    </row>
    <row r="70" spans="1:15 16384:16384">
      <c r="A70" s="96"/>
      <c r="B70" s="50" t="s">
        <v>334</v>
      </c>
      <c r="C70" s="50"/>
      <c r="D70" s="108"/>
      <c r="E70" s="169" t="s">
        <v>51</v>
      </c>
      <c r="F70" s="169"/>
      <c r="G70" s="169">
        <v>5</v>
      </c>
      <c r="H70" s="169"/>
      <c r="I70" s="169"/>
      <c r="J70" s="169"/>
      <c r="K70" s="178">
        <f t="shared" si="2"/>
        <v>5</v>
      </c>
      <c r="L70" s="159"/>
      <c r="M70" s="159"/>
      <c r="N70" s="163"/>
      <c r="O70" s="159"/>
    </row>
    <row r="71" spans="1:15 16384:16384">
      <c r="A71" s="96"/>
      <c r="B71" s="210" t="s">
        <v>335</v>
      </c>
      <c r="C71" s="210" t="s">
        <v>336</v>
      </c>
      <c r="D71" s="236"/>
      <c r="E71" s="161" t="s">
        <v>220</v>
      </c>
      <c r="F71" s="176"/>
      <c r="G71" s="158"/>
      <c r="H71" s="158"/>
      <c r="I71" s="158">
        <v>40</v>
      </c>
      <c r="J71" s="169"/>
      <c r="K71" s="178">
        <f t="shared" si="2"/>
        <v>40</v>
      </c>
      <c r="L71" s="159"/>
      <c r="M71" s="159"/>
      <c r="N71" s="163"/>
      <c r="O71" s="159"/>
    </row>
    <row r="72" spans="1:15 16384:16384">
      <c r="A72" s="96"/>
      <c r="B72" s="210" t="s">
        <v>337</v>
      </c>
      <c r="C72" s="210" t="s">
        <v>338</v>
      </c>
      <c r="D72" s="236"/>
      <c r="E72" s="161" t="s">
        <v>51</v>
      </c>
      <c r="F72" s="176">
        <v>6</v>
      </c>
      <c r="G72" s="158">
        <v>1.5</v>
      </c>
      <c r="H72" s="158">
        <v>1.5</v>
      </c>
      <c r="I72" s="158">
        <v>1.5</v>
      </c>
      <c r="J72" s="158">
        <v>1.5</v>
      </c>
      <c r="K72" s="178">
        <f t="shared" si="2"/>
        <v>6</v>
      </c>
      <c r="L72" s="202">
        <v>43970</v>
      </c>
      <c r="M72" s="202">
        <v>43970</v>
      </c>
      <c r="N72" s="163"/>
      <c r="O72" s="159"/>
    </row>
    <row r="73" spans="1:15 16384:16384">
      <c r="A73" s="96"/>
      <c r="B73" s="210" t="s">
        <v>339</v>
      </c>
      <c r="C73" s="210"/>
      <c r="D73" s="236"/>
      <c r="E73" s="161" t="s">
        <v>51</v>
      </c>
      <c r="F73" s="176"/>
      <c r="G73" s="158">
        <v>10</v>
      </c>
      <c r="H73" s="158"/>
      <c r="I73" s="158"/>
      <c r="J73" s="169"/>
      <c r="K73" s="178">
        <f t="shared" si="2"/>
        <v>10</v>
      </c>
      <c r="L73" s="159"/>
      <c r="M73" s="159"/>
      <c r="N73" s="163"/>
      <c r="O73" s="159"/>
    </row>
    <row r="74" spans="1:15 16384:16384">
      <c r="A74" s="96"/>
      <c r="B74" s="210" t="s">
        <v>340</v>
      </c>
      <c r="C74" s="210" t="s">
        <v>341</v>
      </c>
      <c r="D74" s="236"/>
      <c r="E74" s="161" t="s">
        <v>51</v>
      </c>
      <c r="F74" s="176"/>
      <c r="G74" s="158">
        <v>1</v>
      </c>
      <c r="H74" s="158"/>
      <c r="I74" s="158"/>
      <c r="J74" s="169"/>
      <c r="K74" s="178">
        <f t="shared" si="2"/>
        <v>1</v>
      </c>
      <c r="L74" s="202">
        <v>43970</v>
      </c>
      <c r="M74" s="202">
        <v>43970</v>
      </c>
      <c r="N74" s="163"/>
      <c r="O74" s="159"/>
      <c r="XFD74" s="202">
        <v>43970</v>
      </c>
    </row>
    <row r="75" spans="1:15 16384:16384">
      <c r="A75" s="96"/>
      <c r="B75" s="210" t="s">
        <v>342</v>
      </c>
      <c r="C75" s="210"/>
      <c r="D75" s="236"/>
      <c r="E75" s="161" t="s">
        <v>51</v>
      </c>
      <c r="F75" s="176"/>
      <c r="G75" s="158">
        <v>3</v>
      </c>
      <c r="H75" s="158"/>
      <c r="I75" s="158"/>
      <c r="J75" s="169"/>
      <c r="K75" s="178">
        <f t="shared" si="2"/>
        <v>3</v>
      </c>
      <c r="L75" s="202">
        <v>43973</v>
      </c>
      <c r="M75" s="202">
        <v>43973</v>
      </c>
      <c r="N75" s="163"/>
      <c r="O75" s="159"/>
      <c r="XFD75" s="221"/>
    </row>
    <row r="76" spans="1:15 16384:16384">
      <c r="A76" s="96"/>
      <c r="B76" s="210" t="s">
        <v>343</v>
      </c>
      <c r="C76" s="210" t="s">
        <v>344</v>
      </c>
      <c r="D76" s="236"/>
      <c r="E76" s="161" t="s">
        <v>220</v>
      </c>
      <c r="F76" s="176"/>
      <c r="G76" s="158"/>
      <c r="H76" s="158">
        <v>1</v>
      </c>
      <c r="I76" s="158">
        <v>32</v>
      </c>
      <c r="J76" s="169"/>
      <c r="K76" s="178">
        <f t="shared" si="2"/>
        <v>33</v>
      </c>
      <c r="L76" s="202"/>
      <c r="M76" s="202"/>
      <c r="N76" s="163"/>
      <c r="O76" s="159"/>
      <c r="XFD76" s="221"/>
    </row>
    <row r="77" spans="1:15 16384:16384">
      <c r="A77" s="96"/>
      <c r="B77" s="210" t="s">
        <v>345</v>
      </c>
      <c r="C77" s="210"/>
      <c r="D77" s="236"/>
      <c r="E77" s="161" t="s">
        <v>51</v>
      </c>
      <c r="F77" s="176"/>
      <c r="G77" s="158">
        <v>2</v>
      </c>
      <c r="H77" s="158"/>
      <c r="I77" s="158"/>
      <c r="J77" s="169"/>
      <c r="K77" s="178">
        <f t="shared" si="2"/>
        <v>2</v>
      </c>
      <c r="L77" s="202"/>
      <c r="M77" s="202"/>
      <c r="N77" s="163"/>
      <c r="O77" s="159"/>
      <c r="XFD77" s="221"/>
    </row>
    <row r="78" spans="1:15 16384:16384">
      <c r="A78" s="6" t="s">
        <v>34</v>
      </c>
      <c r="B78" s="44" t="s">
        <v>125</v>
      </c>
      <c r="C78" s="8" t="s">
        <v>36</v>
      </c>
      <c r="D78" s="6" t="s">
        <v>37</v>
      </c>
      <c r="E78" s="157" t="s">
        <v>286</v>
      </c>
      <c r="F78" s="157" t="s">
        <v>298</v>
      </c>
      <c r="G78" s="157" t="s">
        <v>51</v>
      </c>
      <c r="H78" s="157" t="s">
        <v>71</v>
      </c>
      <c r="I78" s="157" t="s">
        <v>220</v>
      </c>
      <c r="J78" s="157" t="s">
        <v>131</v>
      </c>
      <c r="K78" s="217" t="s">
        <v>346</v>
      </c>
      <c r="L78" s="157" t="s">
        <v>40</v>
      </c>
      <c r="M78" s="157" t="s">
        <v>41</v>
      </c>
      <c r="N78" s="166" t="s">
        <v>42</v>
      </c>
      <c r="O78" s="167" t="s">
        <v>29</v>
      </c>
    </row>
    <row r="79" spans="1:15 16384:16384">
      <c r="A79" s="191">
        <v>1</v>
      </c>
      <c r="B79" s="235" t="s">
        <v>301</v>
      </c>
      <c r="C79" s="236" t="s">
        <v>302</v>
      </c>
      <c r="D79" s="203" t="s">
        <v>347</v>
      </c>
      <c r="E79" s="160" t="s">
        <v>220</v>
      </c>
      <c r="F79" s="177">
        <v>20</v>
      </c>
      <c r="G79" s="160"/>
      <c r="H79" s="160"/>
      <c r="I79" s="160">
        <v>10</v>
      </c>
      <c r="J79" s="160"/>
      <c r="K79" s="178">
        <f>SUM(G79:J79)</f>
        <v>10</v>
      </c>
      <c r="L79" s="164"/>
      <c r="M79" s="164"/>
      <c r="N79" s="165">
        <v>0.5</v>
      </c>
      <c r="O79" s="201">
        <f>F79/K79*N79</f>
        <v>1</v>
      </c>
    </row>
    <row r="80" spans="1:15 16384:16384">
      <c r="A80" s="191">
        <v>2</v>
      </c>
      <c r="B80" s="136" t="s">
        <v>218</v>
      </c>
      <c r="C80" s="135" t="s">
        <v>348</v>
      </c>
      <c r="D80" s="203" t="s">
        <v>347</v>
      </c>
      <c r="E80" s="158" t="s">
        <v>131</v>
      </c>
      <c r="F80" s="177">
        <v>8</v>
      </c>
      <c r="G80" s="160"/>
      <c r="H80" s="160"/>
      <c r="I80" s="160"/>
      <c r="J80" s="160">
        <v>5</v>
      </c>
      <c r="K80" s="178">
        <f t="shared" ref="K80:K82" si="3">SUM(G80:J80)</f>
        <v>5</v>
      </c>
      <c r="L80" s="164"/>
      <c r="M80" s="164"/>
      <c r="N80" s="165">
        <v>1</v>
      </c>
      <c r="O80" s="201">
        <f>F80/K80*N80</f>
        <v>1.6</v>
      </c>
    </row>
    <row r="81" spans="1:15">
      <c r="A81" s="96">
        <v>3</v>
      </c>
      <c r="B81" s="241" t="s">
        <v>349</v>
      </c>
      <c r="C81" s="241"/>
      <c r="D81" s="236"/>
      <c r="E81" s="158" t="s">
        <v>220</v>
      </c>
      <c r="F81" s="176">
        <v>2</v>
      </c>
      <c r="G81" s="158"/>
      <c r="H81" s="158"/>
      <c r="I81" s="158">
        <v>2</v>
      </c>
      <c r="J81" s="160"/>
      <c r="K81" s="178">
        <f t="shared" si="3"/>
        <v>2</v>
      </c>
      <c r="L81" s="164"/>
      <c r="M81" s="164"/>
      <c r="N81" s="165">
        <v>1</v>
      </c>
      <c r="O81" s="201">
        <f>F81/K81*N81</f>
        <v>1</v>
      </c>
    </row>
    <row r="82" spans="1:15">
      <c r="A82" s="96"/>
      <c r="B82" s="241" t="s">
        <v>310</v>
      </c>
      <c r="C82" s="241" t="s">
        <v>350</v>
      </c>
      <c r="D82" s="236"/>
      <c r="E82" s="158"/>
      <c r="F82" s="176"/>
      <c r="G82" s="158"/>
      <c r="H82" s="158">
        <v>14</v>
      </c>
      <c r="I82" s="158"/>
      <c r="J82" s="160"/>
      <c r="K82" s="178">
        <f t="shared" si="3"/>
        <v>14</v>
      </c>
      <c r="L82" s="164"/>
      <c r="M82" s="164"/>
      <c r="N82" s="165"/>
      <c r="O82" s="201"/>
    </row>
    <row r="83" spans="1:15">
      <c r="A83" s="6" t="s">
        <v>34</v>
      </c>
      <c r="B83" s="44" t="s">
        <v>128</v>
      </c>
      <c r="C83" s="8" t="s">
        <v>36</v>
      </c>
      <c r="D83" s="6" t="s">
        <v>37</v>
      </c>
      <c r="E83" s="157" t="s">
        <v>286</v>
      </c>
      <c r="F83" s="157" t="s">
        <v>312</v>
      </c>
      <c r="G83" s="157" t="s">
        <v>51</v>
      </c>
      <c r="H83" s="157" t="s">
        <v>71</v>
      </c>
      <c r="I83" s="157" t="s">
        <v>220</v>
      </c>
      <c r="J83" s="157" t="s">
        <v>131</v>
      </c>
      <c r="K83" s="217" t="s">
        <v>351</v>
      </c>
      <c r="L83" s="157" t="s">
        <v>40</v>
      </c>
      <c r="M83" s="157" t="s">
        <v>41</v>
      </c>
      <c r="N83" s="166" t="s">
        <v>42</v>
      </c>
      <c r="O83" s="167" t="s">
        <v>29</v>
      </c>
    </row>
    <row r="84" spans="1:15">
      <c r="A84" s="96">
        <v>1</v>
      </c>
      <c r="B84" s="3" t="s">
        <v>352</v>
      </c>
      <c r="C84" s="3" t="s">
        <v>353</v>
      </c>
      <c r="D84" s="94" t="s">
        <v>354</v>
      </c>
      <c r="E84" s="158" t="s">
        <v>51</v>
      </c>
      <c r="F84" s="176">
        <v>20</v>
      </c>
      <c r="G84" s="158"/>
      <c r="H84" s="158"/>
      <c r="I84" s="158"/>
      <c r="J84" s="158"/>
      <c r="K84" s="178">
        <f>SUM(G84:J84)</f>
        <v>0</v>
      </c>
      <c r="L84" s="158"/>
      <c r="M84" s="158"/>
      <c r="N84" s="226" t="s">
        <v>355</v>
      </c>
      <c r="O84" s="201"/>
    </row>
    <row r="85" spans="1:15">
      <c r="A85" s="96">
        <v>2</v>
      </c>
      <c r="B85" s="197" t="s">
        <v>356</v>
      </c>
      <c r="C85" s="197" t="s">
        <v>357</v>
      </c>
      <c r="D85" s="94"/>
      <c r="E85" s="158" t="s">
        <v>198</v>
      </c>
      <c r="F85" s="176">
        <v>15</v>
      </c>
      <c r="G85" s="158"/>
      <c r="H85" s="158">
        <v>14</v>
      </c>
      <c r="I85" s="158"/>
      <c r="J85" s="158"/>
      <c r="K85" s="178">
        <f t="shared" ref="K85:K89" si="4">SUM(G85:J85)</f>
        <v>14</v>
      </c>
      <c r="L85" s="158"/>
      <c r="M85" s="158"/>
      <c r="N85" s="163">
        <v>1</v>
      </c>
      <c r="O85" s="201">
        <f t="shared" ref="O85:O89" si="5">F85/K85*N85</f>
        <v>1.0714285714285714</v>
      </c>
    </row>
    <row r="86" spans="1:15" ht="31.15">
      <c r="A86" s="96">
        <v>3</v>
      </c>
      <c r="B86" s="204" t="s">
        <v>226</v>
      </c>
      <c r="C86" s="205" t="s">
        <v>358</v>
      </c>
      <c r="D86" s="100"/>
      <c r="E86" s="158" t="s">
        <v>71</v>
      </c>
      <c r="F86" s="176">
        <v>5</v>
      </c>
      <c r="G86" s="158"/>
      <c r="H86" s="158">
        <v>2</v>
      </c>
      <c r="I86" s="158"/>
      <c r="J86" s="158"/>
      <c r="K86" s="178">
        <f t="shared" si="4"/>
        <v>2</v>
      </c>
      <c r="L86" s="158"/>
      <c r="M86" s="158"/>
      <c r="N86" s="163">
        <v>0.8</v>
      </c>
      <c r="O86" s="201">
        <f t="shared" si="5"/>
        <v>2</v>
      </c>
    </row>
    <row r="87" spans="1:15" ht="43.15">
      <c r="A87" s="96">
        <v>4</v>
      </c>
      <c r="B87" s="206" t="s">
        <v>359</v>
      </c>
      <c r="C87" s="206" t="s">
        <v>360</v>
      </c>
      <c r="D87" s="206"/>
      <c r="E87" s="207" t="s">
        <v>131</v>
      </c>
      <c r="F87" s="176">
        <v>5</v>
      </c>
      <c r="G87" s="158"/>
      <c r="H87" s="158"/>
      <c r="I87" s="158"/>
      <c r="J87" s="158">
        <v>5</v>
      </c>
      <c r="K87" s="178">
        <f t="shared" si="4"/>
        <v>5</v>
      </c>
      <c r="L87" s="158"/>
      <c r="M87" s="158"/>
      <c r="N87" s="163">
        <v>1</v>
      </c>
      <c r="O87" s="201">
        <f t="shared" si="5"/>
        <v>1</v>
      </c>
    </row>
    <row r="88" spans="1:15">
      <c r="A88" s="96">
        <v>5</v>
      </c>
      <c r="B88" s="206" t="s">
        <v>361</v>
      </c>
      <c r="C88" s="206" t="s">
        <v>362</v>
      </c>
      <c r="D88" s="206"/>
      <c r="E88" s="207" t="s">
        <v>131</v>
      </c>
      <c r="F88" s="176">
        <v>3</v>
      </c>
      <c r="G88" s="158"/>
      <c r="H88" s="158"/>
      <c r="I88" s="158"/>
      <c r="J88" s="158"/>
      <c r="K88" s="178">
        <f t="shared" si="4"/>
        <v>0</v>
      </c>
      <c r="L88" s="158"/>
      <c r="M88" s="158"/>
      <c r="N88" s="226" t="s">
        <v>355</v>
      </c>
      <c r="O88" s="201"/>
    </row>
    <row r="89" spans="1:15" ht="28.9">
      <c r="A89" s="96">
        <v>6</v>
      </c>
      <c r="B89" s="208" t="s">
        <v>363</v>
      </c>
      <c r="C89" s="236" t="s">
        <v>364</v>
      </c>
      <c r="D89" s="100" t="s">
        <v>365</v>
      </c>
      <c r="E89" s="158" t="s">
        <v>51</v>
      </c>
      <c r="F89" s="176">
        <v>10</v>
      </c>
      <c r="G89" s="158">
        <v>8.5</v>
      </c>
      <c r="H89" s="158"/>
      <c r="I89" s="158"/>
      <c r="J89" s="158"/>
      <c r="K89" s="178">
        <f t="shared" si="4"/>
        <v>8.5</v>
      </c>
      <c r="L89" s="158"/>
      <c r="M89" s="158"/>
      <c r="N89" s="163">
        <v>1</v>
      </c>
      <c r="O89" s="201">
        <f t="shared" si="5"/>
        <v>1.1764705882352942</v>
      </c>
    </row>
    <row r="90" spans="1:15">
      <c r="A90" s="170"/>
      <c r="B90" s="171"/>
      <c r="C90" s="194"/>
      <c r="D90" s="171"/>
      <c r="E90" s="170"/>
      <c r="F90" s="213" t="s">
        <v>366</v>
      </c>
      <c r="G90" s="170"/>
      <c r="H90" s="170"/>
      <c r="I90" s="170"/>
      <c r="J90" s="170"/>
      <c r="K90" s="219" t="s">
        <v>288</v>
      </c>
      <c r="L90" s="170"/>
      <c r="M90" s="170"/>
      <c r="N90" s="173"/>
      <c r="O90" s="172"/>
    </row>
    <row r="91" spans="1:15" ht="23.45">
      <c r="A91" s="372" t="s">
        <v>102</v>
      </c>
      <c r="B91" s="372"/>
      <c r="C91" s="372"/>
      <c r="D91" s="372"/>
      <c r="E91" s="372"/>
      <c r="F91" s="183">
        <f>SUM(F59:F90)</f>
        <v>543.79999999999995</v>
      </c>
      <c r="G91" s="223">
        <f>SUM(G59:G90)</f>
        <v>144</v>
      </c>
      <c r="H91" s="223">
        <f>SUM(H59:H90)</f>
        <v>161.5</v>
      </c>
      <c r="I91" s="223">
        <f>SUM(I59:I90)</f>
        <v>163</v>
      </c>
      <c r="J91" s="223">
        <f>SUM(J59:J90)</f>
        <v>80</v>
      </c>
      <c r="K91" s="185">
        <f>SUM(K78:K90,K59,K63,K65)</f>
        <v>548.5</v>
      </c>
      <c r="L91" s="174"/>
      <c r="M91" s="174"/>
      <c r="N91" s="174"/>
      <c r="O91" s="174"/>
    </row>
    <row r="92" spans="1:15" ht="18">
      <c r="A92" s="373" t="s">
        <v>319</v>
      </c>
      <c r="B92" s="373"/>
      <c r="C92" s="373"/>
      <c r="D92" s="373"/>
      <c r="E92" s="373"/>
      <c r="F92" s="373"/>
      <c r="G92" s="224" t="e">
        <f>(#REF!)*24</f>
        <v>#REF!</v>
      </c>
      <c r="H92" s="224" t="e">
        <f>(#REF!)*24</f>
        <v>#REF!</v>
      </c>
      <c r="I92" s="224" t="e">
        <f>(#REF!)*24</f>
        <v>#REF!</v>
      </c>
      <c r="J92" s="224" t="e">
        <f>(#REF!)*24</f>
        <v>#REF!</v>
      </c>
    </row>
    <row r="93" spans="1:15" ht="18">
      <c r="A93" s="374" t="s">
        <v>320</v>
      </c>
      <c r="B93" s="374"/>
      <c r="C93" s="374"/>
      <c r="D93" s="374"/>
      <c r="E93" s="374"/>
      <c r="F93" s="374"/>
      <c r="G93" s="222" t="e">
        <f>G91-G92</f>
        <v>#REF!</v>
      </c>
      <c r="H93" s="222" t="e">
        <f>H91-H92</f>
        <v>#REF!</v>
      </c>
      <c r="I93" s="222" t="e">
        <f>I91-I92</f>
        <v>#REF!</v>
      </c>
      <c r="J93" s="222" t="e">
        <f>J91-J92</f>
        <v>#REF!</v>
      </c>
      <c r="K93" s="225"/>
    </row>
    <row r="94" spans="1:15">
      <c r="A94" s="149"/>
      <c r="B94" s="151"/>
      <c r="C94" s="151"/>
      <c r="D94" s="149"/>
      <c r="E94" s="149"/>
      <c r="F94" s="149"/>
      <c r="G94" s="149"/>
      <c r="H94" s="149"/>
      <c r="J94" s="149"/>
      <c r="K94" s="149"/>
      <c r="L94" s="149"/>
      <c r="M94" s="149"/>
      <c r="N94" s="149"/>
      <c r="O94" s="149"/>
    </row>
    <row r="95" spans="1:15">
      <c r="A95" s="149"/>
      <c r="B95" s="151"/>
      <c r="C95" s="151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</row>
    <row r="96" spans="1:15">
      <c r="A96" s="149"/>
      <c r="B96" s="151"/>
      <c r="C96" s="151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</row>
    <row r="97" spans="1:15">
      <c r="A97" s="85" t="s">
        <v>21</v>
      </c>
      <c r="B97" s="86" t="s">
        <v>22</v>
      </c>
      <c r="C97" s="86" t="s">
        <v>23</v>
      </c>
      <c r="D97" s="87" t="s">
        <v>103</v>
      </c>
      <c r="E97" s="99" t="s">
        <v>149</v>
      </c>
      <c r="F97" s="88" t="s">
        <v>25</v>
      </c>
      <c r="G97" s="88"/>
      <c r="H97" s="88"/>
      <c r="I97" s="88"/>
      <c r="J97" s="88"/>
      <c r="K97" s="99"/>
    </row>
    <row r="98" spans="1:15" ht="18.75" customHeight="1">
      <c r="A98" s="385" t="s">
        <v>367</v>
      </c>
      <c r="B98" s="388">
        <v>168</v>
      </c>
      <c r="C98" s="89" t="s">
        <v>28</v>
      </c>
      <c r="D98" s="90">
        <f>B98-E98</f>
        <v>160</v>
      </c>
      <c r="E98" s="84">
        <v>8</v>
      </c>
      <c r="F98" s="361">
        <f>D106-F137</f>
        <v>4</v>
      </c>
      <c r="G98" s="378" t="s">
        <v>282</v>
      </c>
      <c r="H98" s="378" t="s">
        <v>283</v>
      </c>
      <c r="I98" s="378" t="s">
        <v>284</v>
      </c>
      <c r="J98" s="378" t="s">
        <v>285</v>
      </c>
      <c r="K98" s="335" t="s">
        <v>29</v>
      </c>
    </row>
    <row r="99" spans="1:15" ht="18.75" customHeight="1">
      <c r="A99" s="386"/>
      <c r="B99" s="389"/>
      <c r="C99" s="89" t="s">
        <v>30</v>
      </c>
      <c r="D99" s="90">
        <f>(0.5*B98)-E99</f>
        <v>80</v>
      </c>
      <c r="E99" s="84">
        <v>4</v>
      </c>
      <c r="F99" s="362"/>
      <c r="G99" s="379"/>
      <c r="H99" s="379"/>
      <c r="I99" s="379"/>
      <c r="J99" s="379"/>
      <c r="K99" s="335"/>
    </row>
    <row r="100" spans="1:15" ht="18.75" customHeight="1">
      <c r="A100" s="386"/>
      <c r="B100" s="389"/>
      <c r="C100" s="89" t="s">
        <v>31</v>
      </c>
      <c r="D100" s="90">
        <f>B98-E100</f>
        <v>152</v>
      </c>
      <c r="E100" s="84">
        <v>16</v>
      </c>
      <c r="F100" s="362"/>
      <c r="G100" s="379"/>
      <c r="H100" s="379"/>
      <c r="I100" s="379"/>
      <c r="J100" s="379"/>
      <c r="K100" s="335"/>
    </row>
    <row r="101" spans="1:15" ht="18.75" customHeight="1">
      <c r="A101" s="386"/>
      <c r="B101" s="389"/>
      <c r="C101" s="89" t="s">
        <v>151</v>
      </c>
      <c r="D101" s="90">
        <f>B98-E101</f>
        <v>168</v>
      </c>
      <c r="E101" s="84"/>
      <c r="F101" s="362"/>
      <c r="G101" s="379"/>
      <c r="H101" s="379"/>
      <c r="I101" s="379"/>
      <c r="J101" s="379"/>
      <c r="K101" s="335"/>
    </row>
    <row r="102" spans="1:15" ht="18.75" customHeight="1">
      <c r="A102" s="386"/>
      <c r="B102" s="390"/>
      <c r="C102" s="91" t="s">
        <v>32</v>
      </c>
      <c r="D102" s="92">
        <f>SUM(D98:D101)</f>
        <v>560</v>
      </c>
      <c r="E102" s="84"/>
      <c r="F102" s="362"/>
      <c r="G102" s="379"/>
      <c r="H102" s="379"/>
      <c r="I102" s="379"/>
      <c r="J102" s="379"/>
      <c r="K102" s="335"/>
    </row>
    <row r="103" spans="1:15" ht="15" customHeight="1">
      <c r="A103" s="386"/>
      <c r="B103" s="365" t="s">
        <v>179</v>
      </c>
      <c r="C103" s="77" t="s">
        <v>180</v>
      </c>
      <c r="D103" s="78"/>
      <c r="E103" s="84"/>
      <c r="F103" s="362"/>
      <c r="G103" s="379"/>
      <c r="H103" s="379"/>
      <c r="I103" s="379"/>
      <c r="J103" s="379"/>
      <c r="K103" s="335"/>
      <c r="O103" s="80"/>
    </row>
    <row r="104" spans="1:15" ht="15" customHeight="1">
      <c r="A104" s="386"/>
      <c r="B104" s="366"/>
      <c r="C104" s="77" t="s">
        <v>181</v>
      </c>
      <c r="D104" s="78"/>
      <c r="E104" s="84"/>
      <c r="F104" s="362"/>
      <c r="G104" s="379"/>
      <c r="H104" s="379"/>
      <c r="I104" s="379"/>
      <c r="J104" s="379"/>
      <c r="K104" s="335"/>
      <c r="O104" s="80"/>
    </row>
    <row r="105" spans="1:15" ht="15" customHeight="1">
      <c r="A105" s="386"/>
      <c r="B105" s="367"/>
      <c r="C105" s="81" t="s">
        <v>182</v>
      </c>
      <c r="D105" s="82">
        <f>SUM(D103:D104)</f>
        <v>0</v>
      </c>
      <c r="E105" s="84"/>
      <c r="F105" s="362"/>
      <c r="G105" s="379"/>
      <c r="H105" s="379"/>
      <c r="I105" s="379"/>
      <c r="J105" s="379"/>
      <c r="K105" s="335"/>
      <c r="O105" s="80"/>
    </row>
    <row r="106" spans="1:15" ht="15.75" customHeight="1">
      <c r="A106" s="387"/>
      <c r="B106" s="120"/>
      <c r="C106" s="91" t="s">
        <v>183</v>
      </c>
      <c r="D106" s="92">
        <f>SUM(D102,D105)</f>
        <v>560</v>
      </c>
      <c r="E106" s="84"/>
      <c r="F106" s="363"/>
      <c r="G106" s="380"/>
      <c r="H106" s="380"/>
      <c r="I106" s="380"/>
      <c r="J106" s="380"/>
      <c r="K106" s="335"/>
      <c r="O106" s="80"/>
    </row>
    <row r="107" spans="1:15" ht="15" customHeight="1">
      <c r="A107" s="6" t="s">
        <v>34</v>
      </c>
      <c r="B107" s="44" t="s">
        <v>109</v>
      </c>
      <c r="C107" s="8" t="s">
        <v>36</v>
      </c>
      <c r="D107" s="6" t="s">
        <v>37</v>
      </c>
      <c r="E107" s="157" t="s">
        <v>286</v>
      </c>
      <c r="F107" s="216" t="s">
        <v>287</v>
      </c>
      <c r="G107" s="157" t="s">
        <v>51</v>
      </c>
      <c r="H107" s="157" t="s">
        <v>71</v>
      </c>
      <c r="I107" s="157" t="s">
        <v>220</v>
      </c>
      <c r="J107" s="157" t="s">
        <v>131</v>
      </c>
      <c r="K107" s="217" t="s">
        <v>322</v>
      </c>
      <c r="L107" s="6" t="s">
        <v>152</v>
      </c>
      <c r="M107" s="6" t="s">
        <v>153</v>
      </c>
      <c r="N107" s="6"/>
      <c r="O107" s="6" t="s">
        <v>108</v>
      </c>
    </row>
    <row r="108" spans="1:15" ht="15" customHeight="1">
      <c r="A108" s="96">
        <v>1</v>
      </c>
      <c r="B108" s="94" t="s">
        <v>368</v>
      </c>
      <c r="C108" s="94" t="s">
        <v>369</v>
      </c>
      <c r="D108" s="94"/>
      <c r="E108" s="94"/>
      <c r="F108" s="176">
        <f>(0.5*D98)+(0.5*D99)+(0.5*D101)+(0.3*D100)</f>
        <v>249.6</v>
      </c>
      <c r="G108" s="209">
        <v>102</v>
      </c>
      <c r="H108" s="209">
        <v>90</v>
      </c>
      <c r="I108" s="209">
        <v>122</v>
      </c>
      <c r="J108" s="209">
        <v>82</v>
      </c>
      <c r="K108" s="234">
        <f>SUM(G108:J111)</f>
        <v>396</v>
      </c>
      <c r="L108" s="110" t="s">
        <v>370</v>
      </c>
      <c r="M108" s="94">
        <v>43</v>
      </c>
      <c r="N108" s="97"/>
      <c r="O108" s="376">
        <f>AVERAGE(M108:M112)</f>
        <v>43.75</v>
      </c>
    </row>
    <row r="109" spans="1:15" ht="15" customHeight="1">
      <c r="A109" s="381"/>
      <c r="B109" s="383" t="s">
        <v>179</v>
      </c>
      <c r="C109" s="94" t="s">
        <v>180</v>
      </c>
      <c r="D109" s="84"/>
      <c r="E109" s="195" t="s">
        <v>193</v>
      </c>
      <c r="F109" s="175"/>
      <c r="G109" s="38"/>
      <c r="H109" s="38"/>
      <c r="I109" s="38"/>
      <c r="J109" s="38"/>
      <c r="K109" s="220"/>
      <c r="L109" s="110" t="s">
        <v>371</v>
      </c>
      <c r="M109" s="94">
        <v>42</v>
      </c>
      <c r="N109" s="97"/>
      <c r="O109" s="376"/>
    </row>
    <row r="110" spans="1:15" ht="15" customHeight="1">
      <c r="A110" s="381"/>
      <c r="B110" s="383"/>
      <c r="C110" s="94" t="s">
        <v>181</v>
      </c>
      <c r="D110" s="84"/>
      <c r="E110" s="196" t="s">
        <v>194</v>
      </c>
      <c r="F110" s="175"/>
      <c r="G110" s="38"/>
      <c r="H110" s="38"/>
      <c r="I110" s="38"/>
      <c r="J110" s="38"/>
      <c r="K110" s="220"/>
      <c r="L110" s="110" t="s">
        <v>372</v>
      </c>
      <c r="M110" s="94">
        <v>55</v>
      </c>
      <c r="N110" s="97"/>
      <c r="O110" s="376"/>
    </row>
    <row r="111" spans="1:15" ht="15" customHeight="1">
      <c r="A111" s="382"/>
      <c r="B111" s="384"/>
      <c r="C111" s="94" t="s">
        <v>106</v>
      </c>
      <c r="D111" s="84"/>
      <c r="E111" s="196" t="s">
        <v>133</v>
      </c>
      <c r="F111" s="175"/>
      <c r="G111" s="38"/>
      <c r="H111" s="38"/>
      <c r="I111" s="38"/>
      <c r="J111" s="38"/>
      <c r="K111" s="220"/>
      <c r="L111" s="110" t="s">
        <v>373</v>
      </c>
      <c r="M111" s="94">
        <v>35</v>
      </c>
      <c r="N111" s="97"/>
      <c r="O111" s="376"/>
    </row>
    <row r="112" spans="1:15">
      <c r="A112" s="191">
        <v>2</v>
      </c>
      <c r="B112" s="118" t="s">
        <v>196</v>
      </c>
      <c r="C112" s="94" t="s">
        <v>374</v>
      </c>
      <c r="D112" s="84"/>
      <c r="E112" s="168" t="s">
        <v>198</v>
      </c>
      <c r="F112" s="176">
        <f>0.7*D100</f>
        <v>106.39999999999999</v>
      </c>
      <c r="G112" s="181"/>
      <c r="H112" s="158">
        <v>50</v>
      </c>
      <c r="I112" s="182"/>
      <c r="J112" s="182"/>
      <c r="K112" s="234">
        <f>SUM(G112:J112)</f>
        <v>50</v>
      </c>
      <c r="L112" s="110"/>
      <c r="M112" s="94"/>
      <c r="N112" s="97"/>
      <c r="O112" s="377"/>
    </row>
    <row r="113" spans="1:15">
      <c r="A113" s="6" t="s">
        <v>34</v>
      </c>
      <c r="B113" s="8" t="s">
        <v>199</v>
      </c>
      <c r="C113" s="8" t="s">
        <v>36</v>
      </c>
      <c r="D113" s="6" t="s">
        <v>37</v>
      </c>
      <c r="E113" s="157" t="s">
        <v>286</v>
      </c>
      <c r="F113" s="157" t="s">
        <v>38</v>
      </c>
      <c r="G113" s="157" t="s">
        <v>51</v>
      </c>
      <c r="H113" s="157" t="s">
        <v>71</v>
      </c>
      <c r="I113" s="157" t="s">
        <v>220</v>
      </c>
      <c r="J113" s="157" t="s">
        <v>131</v>
      </c>
      <c r="K113" s="157" t="s">
        <v>39</v>
      </c>
      <c r="L113" s="157" t="s">
        <v>40</v>
      </c>
      <c r="M113" s="157" t="s">
        <v>41</v>
      </c>
      <c r="N113" s="157" t="s">
        <v>42</v>
      </c>
      <c r="O113" s="157"/>
    </row>
    <row r="114" spans="1:15">
      <c r="A114" s="96">
        <v>1</v>
      </c>
      <c r="B114" s="94" t="s">
        <v>200</v>
      </c>
      <c r="C114" s="94" t="s">
        <v>49</v>
      </c>
      <c r="D114" s="94"/>
      <c r="E114" s="158"/>
      <c r="F114" s="176">
        <f>D102*0.1</f>
        <v>56</v>
      </c>
      <c r="G114" s="158"/>
      <c r="H114" s="158"/>
      <c r="I114" s="158"/>
      <c r="J114" s="158"/>
      <c r="K114" s="234">
        <f>SUM(K115:K122)</f>
        <v>20</v>
      </c>
      <c r="L114" s="159"/>
      <c r="M114" s="159"/>
      <c r="N114" s="159"/>
      <c r="O114" s="159"/>
    </row>
    <row r="115" spans="1:15">
      <c r="A115" s="96">
        <v>2</v>
      </c>
      <c r="B115" s="188" t="s">
        <v>120</v>
      </c>
      <c r="C115" s="188" t="s">
        <v>121</v>
      </c>
      <c r="D115" s="136"/>
      <c r="E115" s="189" t="s">
        <v>51</v>
      </c>
      <c r="F115" s="190">
        <v>4</v>
      </c>
      <c r="G115" s="190">
        <v>2</v>
      </c>
      <c r="H115" s="161"/>
      <c r="I115" s="161"/>
      <c r="J115" s="161"/>
      <c r="K115" s="178">
        <f t="shared" ref="K115:K121" si="6">SUM(G115:J115)</f>
        <v>2</v>
      </c>
      <c r="L115" s="162"/>
      <c r="M115" s="162"/>
      <c r="N115" s="163"/>
      <c r="O115" s="159"/>
    </row>
    <row r="116" spans="1:15">
      <c r="A116" s="96"/>
      <c r="B116" s="50" t="s">
        <v>375</v>
      </c>
      <c r="C116" s="101" t="s">
        <v>376</v>
      </c>
      <c r="D116" s="108"/>
      <c r="E116" s="215" t="s">
        <v>51</v>
      </c>
      <c r="F116" s="169"/>
      <c r="G116" s="169">
        <v>2</v>
      </c>
      <c r="H116" s="169"/>
      <c r="I116" s="169"/>
      <c r="J116" s="169"/>
      <c r="K116" s="178">
        <f t="shared" si="6"/>
        <v>2</v>
      </c>
      <c r="L116" s="202"/>
      <c r="M116" s="202"/>
      <c r="N116" s="163"/>
      <c r="O116" s="159"/>
    </row>
    <row r="117" spans="1:15">
      <c r="A117" s="96"/>
      <c r="B117" s="210" t="s">
        <v>377</v>
      </c>
      <c r="C117" s="210" t="s">
        <v>378</v>
      </c>
      <c r="D117" s="236"/>
      <c r="E117" s="161" t="s">
        <v>220</v>
      </c>
      <c r="F117" s="176"/>
      <c r="G117" s="158"/>
      <c r="H117" s="158"/>
      <c r="I117" s="158">
        <v>1</v>
      </c>
      <c r="J117" s="169"/>
      <c r="K117" s="178">
        <f t="shared" si="6"/>
        <v>1</v>
      </c>
      <c r="L117" s="202">
        <v>43990</v>
      </c>
      <c r="M117" s="202">
        <v>43990</v>
      </c>
      <c r="N117" s="163"/>
      <c r="O117" s="159"/>
    </row>
    <row r="118" spans="1:15">
      <c r="A118" s="96"/>
      <c r="B118" s="210" t="s">
        <v>379</v>
      </c>
      <c r="C118" s="210"/>
      <c r="D118" s="236"/>
      <c r="E118" s="161" t="s">
        <v>51</v>
      </c>
      <c r="F118" s="176"/>
      <c r="G118" s="161">
        <v>1</v>
      </c>
      <c r="H118" s="158"/>
      <c r="I118" s="158"/>
      <c r="J118" s="169"/>
      <c r="K118" s="178">
        <f t="shared" si="6"/>
        <v>1</v>
      </c>
      <c r="L118" s="202"/>
      <c r="M118" s="202"/>
      <c r="N118" s="163"/>
      <c r="O118" s="159"/>
    </row>
    <row r="119" spans="1:15">
      <c r="A119" s="96"/>
      <c r="B119" s="210" t="s">
        <v>380</v>
      </c>
      <c r="C119" s="210" t="s">
        <v>381</v>
      </c>
      <c r="D119" s="236"/>
      <c r="E119" s="161" t="s">
        <v>51</v>
      </c>
      <c r="F119" s="176"/>
      <c r="G119" s="161">
        <v>1</v>
      </c>
      <c r="H119" s="158"/>
      <c r="I119" s="158"/>
      <c r="J119" s="169"/>
      <c r="K119" s="178">
        <f t="shared" si="6"/>
        <v>1</v>
      </c>
      <c r="L119" s="202"/>
      <c r="M119" s="202"/>
      <c r="N119" s="163"/>
      <c r="O119" s="159"/>
    </row>
    <row r="120" spans="1:15">
      <c r="A120" s="96"/>
      <c r="B120" s="210" t="s">
        <v>382</v>
      </c>
      <c r="C120" s="210" t="s">
        <v>383</v>
      </c>
      <c r="D120" s="236"/>
      <c r="E120" s="161" t="s">
        <v>51</v>
      </c>
      <c r="F120" s="176"/>
      <c r="G120" s="161">
        <v>7</v>
      </c>
      <c r="H120" s="161">
        <v>3</v>
      </c>
      <c r="I120" s="158"/>
      <c r="J120" s="169"/>
      <c r="K120" s="178">
        <f t="shared" si="6"/>
        <v>10</v>
      </c>
      <c r="L120" s="202"/>
      <c r="M120" s="202"/>
      <c r="N120" s="163"/>
      <c r="O120" s="159"/>
    </row>
    <row r="121" spans="1:15">
      <c r="A121" s="96"/>
      <c r="B121" s="210" t="s">
        <v>384</v>
      </c>
      <c r="C121" s="210"/>
      <c r="D121" s="236"/>
      <c r="E121" s="161" t="s">
        <v>51</v>
      </c>
      <c r="F121" s="176"/>
      <c r="G121" s="161">
        <v>3</v>
      </c>
      <c r="H121" s="161"/>
      <c r="I121" s="158"/>
      <c r="J121" s="169"/>
      <c r="K121" s="178">
        <f t="shared" si="6"/>
        <v>3</v>
      </c>
      <c r="L121" s="202"/>
      <c r="M121" s="202"/>
      <c r="N121" s="163"/>
      <c r="O121" s="159"/>
    </row>
    <row r="122" spans="1:15">
      <c r="A122" s="6" t="s">
        <v>34</v>
      </c>
      <c r="B122" s="44" t="s">
        <v>125</v>
      </c>
      <c r="C122" s="8" t="s">
        <v>36</v>
      </c>
      <c r="D122" s="6" t="s">
        <v>37</v>
      </c>
      <c r="E122" s="157" t="s">
        <v>286</v>
      </c>
      <c r="F122" s="157" t="s">
        <v>298</v>
      </c>
      <c r="G122" s="157" t="s">
        <v>51</v>
      </c>
      <c r="H122" s="157" t="s">
        <v>71</v>
      </c>
      <c r="I122" s="157" t="s">
        <v>220</v>
      </c>
      <c r="J122" s="157" t="s">
        <v>131</v>
      </c>
      <c r="K122" s="217" t="s">
        <v>346</v>
      </c>
      <c r="L122" s="157" t="s">
        <v>40</v>
      </c>
      <c r="M122" s="157" t="s">
        <v>41</v>
      </c>
      <c r="N122" s="166" t="s">
        <v>42</v>
      </c>
      <c r="O122" s="167" t="s">
        <v>29</v>
      </c>
    </row>
    <row r="123" spans="1:15">
      <c r="A123" s="191">
        <v>1</v>
      </c>
      <c r="B123" s="235" t="s">
        <v>385</v>
      </c>
      <c r="C123" s="236" t="s">
        <v>386</v>
      </c>
      <c r="D123" s="203" t="s">
        <v>387</v>
      </c>
      <c r="E123" s="160" t="s">
        <v>220</v>
      </c>
      <c r="F123" s="177">
        <v>20</v>
      </c>
      <c r="G123" s="160">
        <v>7</v>
      </c>
      <c r="H123" s="160"/>
      <c r="I123" s="160">
        <v>5</v>
      </c>
      <c r="J123" s="160"/>
      <c r="K123" s="178">
        <f>SUM(G123:J123)</f>
        <v>12</v>
      </c>
      <c r="L123" s="164"/>
      <c r="M123" s="164"/>
      <c r="N123" s="165">
        <v>0.6</v>
      </c>
      <c r="O123" s="201">
        <f t="shared" ref="O123:O128" si="7">F123/K123*N123</f>
        <v>1</v>
      </c>
    </row>
    <row r="124" spans="1:15">
      <c r="A124" s="191">
        <v>2</v>
      </c>
      <c r="B124" s="214" t="s">
        <v>388</v>
      </c>
      <c r="C124" s="135" t="s">
        <v>389</v>
      </c>
      <c r="D124" s="108" t="s">
        <v>390</v>
      </c>
      <c r="E124" s="215" t="s">
        <v>51</v>
      </c>
      <c r="F124" s="177">
        <v>8</v>
      </c>
      <c r="G124" s="160"/>
      <c r="H124" s="160"/>
      <c r="I124" s="160"/>
      <c r="J124" s="160"/>
      <c r="K124" s="178">
        <f t="shared" ref="K124:K128" si="8">SUM(G124:J124)</f>
        <v>0</v>
      </c>
      <c r="L124" s="164"/>
      <c r="M124" s="164"/>
      <c r="N124" s="226" t="s">
        <v>355</v>
      </c>
      <c r="O124" s="201"/>
    </row>
    <row r="125" spans="1:15">
      <c r="A125" s="96">
        <v>3</v>
      </c>
      <c r="B125" s="241" t="s">
        <v>391</v>
      </c>
      <c r="C125" s="241"/>
      <c r="D125" s="236"/>
      <c r="E125" s="158" t="s">
        <v>131</v>
      </c>
      <c r="F125" s="176">
        <v>4</v>
      </c>
      <c r="G125" s="158"/>
      <c r="H125" s="158"/>
      <c r="I125" s="158"/>
      <c r="J125" s="160">
        <v>4.5</v>
      </c>
      <c r="K125" s="178">
        <f t="shared" si="8"/>
        <v>4.5</v>
      </c>
      <c r="L125" s="164">
        <v>43987</v>
      </c>
      <c r="M125" s="164"/>
      <c r="N125" s="165">
        <v>1</v>
      </c>
      <c r="O125" s="201">
        <f t="shared" si="7"/>
        <v>0.88888888888888884</v>
      </c>
    </row>
    <row r="126" spans="1:15">
      <c r="A126" s="96">
        <v>4</v>
      </c>
      <c r="B126" s="235" t="s">
        <v>301</v>
      </c>
      <c r="C126" s="236" t="s">
        <v>302</v>
      </c>
      <c r="D126" s="108" t="s">
        <v>392</v>
      </c>
      <c r="E126" s="160" t="s">
        <v>220</v>
      </c>
      <c r="F126" s="176">
        <v>10</v>
      </c>
      <c r="G126" s="158"/>
      <c r="H126" s="158"/>
      <c r="I126" s="158">
        <v>5</v>
      </c>
      <c r="J126" s="160"/>
      <c r="K126" s="178">
        <f t="shared" si="8"/>
        <v>5</v>
      </c>
      <c r="L126" s="164"/>
      <c r="M126" s="164"/>
      <c r="N126" s="165">
        <v>1</v>
      </c>
      <c r="O126" s="201">
        <f t="shared" si="7"/>
        <v>2</v>
      </c>
    </row>
    <row r="127" spans="1:15">
      <c r="A127" s="191">
        <v>5</v>
      </c>
      <c r="B127" s="206" t="s">
        <v>361</v>
      </c>
      <c r="C127" s="206" t="s">
        <v>362</v>
      </c>
      <c r="D127" s="206"/>
      <c r="E127" s="207" t="s">
        <v>131</v>
      </c>
      <c r="F127" s="176">
        <v>4</v>
      </c>
      <c r="G127" s="160"/>
      <c r="H127" s="160"/>
      <c r="I127" s="160"/>
      <c r="J127" s="160">
        <v>4</v>
      </c>
      <c r="K127" s="178">
        <f t="shared" si="8"/>
        <v>4</v>
      </c>
      <c r="L127" s="164"/>
      <c r="M127" s="164"/>
      <c r="N127" s="165">
        <v>1</v>
      </c>
      <c r="O127" s="201">
        <f t="shared" si="7"/>
        <v>1</v>
      </c>
    </row>
    <row r="128" spans="1:15">
      <c r="A128" s="191">
        <v>6</v>
      </c>
      <c r="B128" s="206" t="s">
        <v>393</v>
      </c>
      <c r="C128" s="206"/>
      <c r="D128" s="206"/>
      <c r="E128" s="207" t="s">
        <v>131</v>
      </c>
      <c r="F128" s="176">
        <v>2</v>
      </c>
      <c r="G128" s="160"/>
      <c r="H128" s="160"/>
      <c r="I128" s="160"/>
      <c r="J128" s="160">
        <v>1.5</v>
      </c>
      <c r="K128" s="178">
        <f t="shared" si="8"/>
        <v>1.5</v>
      </c>
      <c r="L128" s="164"/>
      <c r="M128" s="164"/>
      <c r="N128" s="165">
        <v>1</v>
      </c>
      <c r="O128" s="201">
        <f t="shared" si="7"/>
        <v>1.3333333333333333</v>
      </c>
    </row>
    <row r="129" spans="1:15">
      <c r="A129" s="6" t="s">
        <v>34</v>
      </c>
      <c r="B129" s="44" t="s">
        <v>128</v>
      </c>
      <c r="C129" s="8" t="s">
        <v>36</v>
      </c>
      <c r="D129" s="6" t="s">
        <v>37</v>
      </c>
      <c r="E129" s="157" t="s">
        <v>286</v>
      </c>
      <c r="F129" s="157" t="s">
        <v>312</v>
      </c>
      <c r="G129" s="157" t="s">
        <v>51</v>
      </c>
      <c r="H129" s="157" t="s">
        <v>71</v>
      </c>
      <c r="I129" s="157" t="s">
        <v>220</v>
      </c>
      <c r="J129" s="157" t="s">
        <v>131</v>
      </c>
      <c r="K129" s="217" t="s">
        <v>351</v>
      </c>
      <c r="L129" s="157" t="s">
        <v>40</v>
      </c>
      <c r="M129" s="157" t="s">
        <v>41</v>
      </c>
      <c r="N129" s="166" t="s">
        <v>42</v>
      </c>
      <c r="O129" s="167" t="s">
        <v>29</v>
      </c>
    </row>
    <row r="130" spans="1:15">
      <c r="A130" s="96">
        <v>1</v>
      </c>
      <c r="B130" s="228" t="s">
        <v>394</v>
      </c>
      <c r="C130" s="135" t="s">
        <v>395</v>
      </c>
      <c r="D130" s="229"/>
      <c r="E130" s="158" t="s">
        <v>51</v>
      </c>
      <c r="F130" s="177">
        <v>25</v>
      </c>
      <c r="G130" s="158">
        <v>22</v>
      </c>
      <c r="H130" s="158"/>
      <c r="I130" s="158"/>
      <c r="J130" s="158"/>
      <c r="K130" s="178">
        <f>SUM(G130:J130)</f>
        <v>22</v>
      </c>
      <c r="L130" s="158"/>
      <c r="M130" s="158"/>
      <c r="N130" s="163">
        <v>1</v>
      </c>
      <c r="O130" s="201">
        <f>F130/K130*N130</f>
        <v>1.1363636363636365</v>
      </c>
    </row>
    <row r="131" spans="1:15">
      <c r="A131" s="96">
        <v>2</v>
      </c>
      <c r="B131" s="231" t="s">
        <v>226</v>
      </c>
      <c r="C131" s="197" t="s">
        <v>396</v>
      </c>
      <c r="D131" s="94" t="s">
        <v>397</v>
      </c>
      <c r="E131" s="158" t="s">
        <v>71</v>
      </c>
      <c r="F131" s="176">
        <v>12</v>
      </c>
      <c r="G131" s="158"/>
      <c r="H131" s="158">
        <v>12</v>
      </c>
      <c r="I131" s="158"/>
      <c r="J131" s="158"/>
      <c r="K131" s="178">
        <f t="shared" ref="K131:K135" si="9">SUM(G131:J131)</f>
        <v>12</v>
      </c>
      <c r="L131" s="158"/>
      <c r="M131" s="158"/>
      <c r="N131" s="163">
        <v>1</v>
      </c>
      <c r="O131" s="201">
        <f t="shared" ref="O131:O135" si="10">F131/K131*N131</f>
        <v>1</v>
      </c>
    </row>
    <row r="132" spans="1:15">
      <c r="A132" s="96">
        <v>3</v>
      </c>
      <c r="B132" s="94" t="s">
        <v>352</v>
      </c>
      <c r="C132" s="94" t="s">
        <v>353</v>
      </c>
      <c r="D132" s="100" t="s">
        <v>398</v>
      </c>
      <c r="E132" s="158" t="s">
        <v>51</v>
      </c>
      <c r="F132" s="176">
        <v>20</v>
      </c>
      <c r="G132" s="158">
        <v>13</v>
      </c>
      <c r="H132" s="158"/>
      <c r="I132" s="158"/>
      <c r="J132" s="158"/>
      <c r="K132" s="178">
        <f t="shared" si="9"/>
        <v>13</v>
      </c>
      <c r="L132" s="158"/>
      <c r="M132" s="158"/>
      <c r="N132" s="163">
        <v>0.75</v>
      </c>
      <c r="O132" s="201">
        <f t="shared" si="10"/>
        <v>1.153846153846154</v>
      </c>
    </row>
    <row r="133" spans="1:15" ht="28.9">
      <c r="A133" s="96">
        <v>4</v>
      </c>
      <c r="B133" s="94" t="s">
        <v>399</v>
      </c>
      <c r="C133" s="94" t="s">
        <v>400</v>
      </c>
      <c r="D133" s="100" t="s">
        <v>401</v>
      </c>
      <c r="E133" s="232" t="s">
        <v>131</v>
      </c>
      <c r="F133" s="233">
        <v>10</v>
      </c>
      <c r="G133" s="158"/>
      <c r="H133" s="158"/>
      <c r="I133" s="158"/>
      <c r="J133" s="158">
        <v>4</v>
      </c>
      <c r="K133" s="178">
        <f t="shared" si="9"/>
        <v>4</v>
      </c>
      <c r="L133" s="158"/>
      <c r="M133" s="158"/>
      <c r="N133" s="163">
        <v>0.5</v>
      </c>
      <c r="O133" s="201">
        <f t="shared" si="10"/>
        <v>1.25</v>
      </c>
    </row>
    <row r="134" spans="1:15">
      <c r="A134" s="96">
        <v>5</v>
      </c>
      <c r="B134" s="206" t="s">
        <v>402</v>
      </c>
      <c r="C134" s="94"/>
      <c r="D134" s="4"/>
      <c r="E134" s="227" t="s">
        <v>220</v>
      </c>
      <c r="F134" s="230">
        <v>12</v>
      </c>
      <c r="G134" s="158"/>
      <c r="H134" s="158"/>
      <c r="I134" s="158">
        <v>12</v>
      </c>
      <c r="J134" s="158"/>
      <c r="K134" s="178">
        <f t="shared" si="9"/>
        <v>12</v>
      </c>
      <c r="L134" s="158"/>
      <c r="M134" s="158"/>
      <c r="N134" s="163">
        <v>1</v>
      </c>
      <c r="O134" s="201">
        <f t="shared" si="10"/>
        <v>1</v>
      </c>
    </row>
    <row r="135" spans="1:15">
      <c r="A135" s="96">
        <v>6</v>
      </c>
      <c r="B135" s="206" t="s">
        <v>403</v>
      </c>
      <c r="C135" s="206" t="s">
        <v>404</v>
      </c>
      <c r="D135" s="206"/>
      <c r="E135" s="207" t="s">
        <v>220</v>
      </c>
      <c r="F135" s="176">
        <v>13</v>
      </c>
      <c r="G135" s="158"/>
      <c r="H135" s="158"/>
      <c r="I135" s="158">
        <v>15</v>
      </c>
      <c r="J135" s="158"/>
      <c r="K135" s="178">
        <f t="shared" si="9"/>
        <v>15</v>
      </c>
      <c r="L135" s="158"/>
      <c r="M135" s="158"/>
      <c r="N135" s="163">
        <v>1</v>
      </c>
      <c r="O135" s="201">
        <f t="shared" si="10"/>
        <v>0.8666666666666667</v>
      </c>
    </row>
    <row r="136" spans="1:15">
      <c r="A136" s="170"/>
      <c r="B136" s="171"/>
      <c r="C136" s="194"/>
      <c r="D136" s="171"/>
      <c r="E136" s="170"/>
      <c r="F136" s="213" t="s">
        <v>366</v>
      </c>
      <c r="G136" s="170"/>
      <c r="H136" s="170"/>
      <c r="I136" s="170"/>
      <c r="J136" s="170"/>
      <c r="K136" s="219" t="s">
        <v>288</v>
      </c>
      <c r="L136" s="170"/>
      <c r="M136" s="170"/>
      <c r="N136" s="173"/>
      <c r="O136" s="172"/>
    </row>
    <row r="137" spans="1:15" ht="23.45">
      <c r="A137" s="372" t="s">
        <v>102</v>
      </c>
      <c r="B137" s="372"/>
      <c r="C137" s="372"/>
      <c r="D137" s="372"/>
      <c r="E137" s="372"/>
      <c r="F137" s="183">
        <f>SUM(F108:F136)</f>
        <v>556</v>
      </c>
      <c r="G137" s="223">
        <f>SUM(G108:G136)</f>
        <v>160</v>
      </c>
      <c r="H137" s="223">
        <f>SUM(H108:H136)</f>
        <v>155</v>
      </c>
      <c r="I137" s="223">
        <f>SUM(I108:I136)</f>
        <v>160</v>
      </c>
      <c r="J137" s="223">
        <f>SUM(J108:J136)</f>
        <v>96</v>
      </c>
      <c r="K137" s="185">
        <f>SUM(K122:K136,K108,K112,K114)</f>
        <v>571</v>
      </c>
      <c r="L137" s="174"/>
      <c r="M137" s="174"/>
      <c r="N137" s="174"/>
      <c r="O137" s="174"/>
    </row>
    <row r="138" spans="1:15" ht="18">
      <c r="A138" s="373" t="s">
        <v>319</v>
      </c>
      <c r="B138" s="373"/>
      <c r="C138" s="373"/>
      <c r="D138" s="373"/>
      <c r="E138" s="373"/>
      <c r="F138" s="373"/>
      <c r="G138" s="224" t="e">
        <f>(#REF!)*24</f>
        <v>#REF!</v>
      </c>
      <c r="H138" s="224" t="e">
        <f>(#REF!)*24</f>
        <v>#REF!</v>
      </c>
      <c r="I138" s="224" t="e">
        <f>(#REF!)*24</f>
        <v>#REF!</v>
      </c>
      <c r="J138" s="224" t="e">
        <f>(#REF!)*24</f>
        <v>#REF!</v>
      </c>
    </row>
    <row r="139" spans="1:15" ht="18">
      <c r="A139" s="374" t="s">
        <v>320</v>
      </c>
      <c r="B139" s="374"/>
      <c r="C139" s="374"/>
      <c r="D139" s="374"/>
      <c r="E139" s="374"/>
      <c r="F139" s="374"/>
      <c r="G139" s="222" t="e">
        <f>G137-G138</f>
        <v>#REF!</v>
      </c>
      <c r="H139" s="222" t="e">
        <f>H137-H138</f>
        <v>#REF!</v>
      </c>
      <c r="I139" s="222" t="e">
        <f>I137-I138</f>
        <v>#REF!</v>
      </c>
      <c r="J139" s="222" t="e">
        <f>J137-J138</f>
        <v>#REF!</v>
      </c>
    </row>
  </sheetData>
  <mergeCells count="47">
    <mergeCell ref="K49:K57"/>
    <mergeCell ref="B54:B56"/>
    <mergeCell ref="A60:A62"/>
    <mergeCell ref="B60:B62"/>
    <mergeCell ref="A49:A57"/>
    <mergeCell ref="B49:B53"/>
    <mergeCell ref="F49:F57"/>
    <mergeCell ref="G49:G57"/>
    <mergeCell ref="H49:H57"/>
    <mergeCell ref="I49:I57"/>
    <mergeCell ref="J49:J57"/>
    <mergeCell ref="A2:B4"/>
    <mergeCell ref="A6:N6"/>
    <mergeCell ref="A9:A18"/>
    <mergeCell ref="B9:B13"/>
    <mergeCell ref="F9:F18"/>
    <mergeCell ref="K9:K18"/>
    <mergeCell ref="B14:B17"/>
    <mergeCell ref="J9:J18"/>
    <mergeCell ref="G9:G18"/>
    <mergeCell ref="H9:H18"/>
    <mergeCell ref="I9:I18"/>
    <mergeCell ref="H98:H106"/>
    <mergeCell ref="A42:E42"/>
    <mergeCell ref="A43:F43"/>
    <mergeCell ref="A44:F44"/>
    <mergeCell ref="A21:A23"/>
    <mergeCell ref="B21:B23"/>
    <mergeCell ref="A91:E91"/>
    <mergeCell ref="A92:F92"/>
    <mergeCell ref="A93:F93"/>
    <mergeCell ref="A137:E137"/>
    <mergeCell ref="A138:F138"/>
    <mergeCell ref="A139:F139"/>
    <mergeCell ref="O20:O24"/>
    <mergeCell ref="O59:O63"/>
    <mergeCell ref="O108:O112"/>
    <mergeCell ref="I98:I106"/>
    <mergeCell ref="J98:J106"/>
    <mergeCell ref="K98:K106"/>
    <mergeCell ref="B103:B105"/>
    <mergeCell ref="A109:A111"/>
    <mergeCell ref="B109:B111"/>
    <mergeCell ref="A98:A106"/>
    <mergeCell ref="B98:B102"/>
    <mergeCell ref="F98:F106"/>
    <mergeCell ref="G98:G106"/>
  </mergeCells>
  <pageMargins left="0.7" right="0.7" top="0.75" bottom="0.75" header="0.3" footer="0.3"/>
  <pageSetup paperSize="216" orientation="landscape" horizontalDpi="300" verticalDpi="300" r:id="rId1"/>
  <ignoredErrors>
    <ignoredError sqref="K27 K31:K36 K38:K40 K66:K67 K7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5C08-BEC2-4B57-90F1-3CE8137FBEFA}">
  <dimension ref="A1:P119"/>
  <sheetViews>
    <sheetView tabSelected="1" topLeftCell="A7" workbookViewId="0">
      <selection activeCell="C54" sqref="C54"/>
    </sheetView>
  </sheetViews>
  <sheetFormatPr defaultRowHeight="15"/>
  <cols>
    <col min="1" max="1" width="9.140625" style="83"/>
    <col min="2" max="2" width="16.5703125" style="11" customWidth="1"/>
    <col min="3" max="3" width="52.28515625" style="15" customWidth="1"/>
    <col min="4" max="4" width="48.7109375" style="15" customWidth="1"/>
    <col min="5" max="5" width="34" style="11" bestFit="1" customWidth="1"/>
    <col min="6" max="6" width="23.7109375" style="11" bestFit="1" customWidth="1"/>
    <col min="7" max="7" width="26.42578125" style="11" bestFit="1" customWidth="1"/>
    <col min="8" max="9" width="11.42578125" style="11" customWidth="1"/>
    <col min="10" max="10" width="11.28515625" style="11" customWidth="1"/>
    <col min="11" max="11" width="27.140625" style="11" bestFit="1" customWidth="1"/>
    <col min="12" max="12" width="19.7109375" style="11" customWidth="1"/>
  </cols>
  <sheetData>
    <row r="1" spans="2:16">
      <c r="B1" s="149"/>
      <c r="C1" s="151"/>
      <c r="D1" s="151"/>
      <c r="E1" s="400"/>
      <c r="F1" s="400"/>
      <c r="G1" s="400"/>
      <c r="H1" s="149"/>
      <c r="I1" s="149"/>
      <c r="J1" s="149"/>
      <c r="M1" s="83"/>
      <c r="N1" s="83"/>
      <c r="O1" s="83"/>
      <c r="P1" s="83"/>
    </row>
    <row r="2" spans="2:16" ht="28.5">
      <c r="B2" s="401"/>
      <c r="C2" s="402"/>
      <c r="D2" s="403"/>
      <c r="E2" s="404"/>
      <c r="F2" s="405"/>
      <c r="G2" s="405"/>
      <c r="H2" s="149"/>
      <c r="I2" s="149"/>
      <c r="J2" s="149"/>
      <c r="M2" s="83"/>
      <c r="N2" s="83"/>
      <c r="O2" s="83"/>
      <c r="P2" s="83"/>
    </row>
    <row r="3" spans="2:16" ht="28.5">
      <c r="B3" s="402"/>
      <c r="C3" s="402"/>
      <c r="D3" s="403"/>
      <c r="E3" s="404"/>
      <c r="F3" s="405"/>
      <c r="G3" s="405"/>
      <c r="H3" s="149"/>
      <c r="I3" s="149"/>
      <c r="J3" s="149"/>
      <c r="M3" s="83"/>
      <c r="N3" s="83"/>
      <c r="O3" s="83"/>
      <c r="P3" s="83"/>
    </row>
    <row r="4" spans="2:16" ht="28.5">
      <c r="B4" s="402"/>
      <c r="C4" s="402"/>
      <c r="D4" s="403"/>
      <c r="E4" s="404"/>
      <c r="F4" s="405"/>
      <c r="G4" s="405"/>
      <c r="H4" s="149"/>
      <c r="I4" s="149"/>
      <c r="J4" s="149"/>
      <c r="M4" s="83"/>
      <c r="N4" s="83"/>
      <c r="O4" s="83"/>
      <c r="P4" s="83"/>
    </row>
    <row r="5" spans="2:16">
      <c r="M5" s="83"/>
      <c r="N5" s="83"/>
      <c r="O5" s="83"/>
      <c r="P5" s="83"/>
    </row>
    <row r="6" spans="2:16" ht="15" customHeight="1">
      <c r="B6" s="392" t="s">
        <v>405</v>
      </c>
      <c r="C6" s="392"/>
      <c r="D6" s="392"/>
      <c r="E6" s="392"/>
      <c r="F6" s="392"/>
      <c r="G6" s="392"/>
      <c r="H6" s="392"/>
      <c r="I6" s="392"/>
      <c r="J6" s="392"/>
      <c r="K6" s="498"/>
      <c r="L6" s="498"/>
      <c r="M6" s="83"/>
      <c r="N6" s="83"/>
      <c r="O6" s="83"/>
      <c r="P6" s="83"/>
    </row>
    <row r="7" spans="2:16" ht="15" customHeight="1">
      <c r="B7" s="392"/>
      <c r="C7" s="392"/>
      <c r="D7" s="392"/>
      <c r="E7" s="392"/>
      <c r="F7" s="392"/>
      <c r="G7" s="392"/>
      <c r="H7" s="392"/>
      <c r="I7" s="392"/>
      <c r="J7" s="392"/>
      <c r="K7" s="498"/>
      <c r="L7" s="498"/>
      <c r="M7" s="83"/>
      <c r="N7" s="83"/>
      <c r="O7" s="83"/>
      <c r="P7" s="83"/>
    </row>
    <row r="8" spans="2:16">
      <c r="B8" s="503" t="s">
        <v>406</v>
      </c>
      <c r="C8" s="504" t="s">
        <v>407</v>
      </c>
      <c r="D8" s="504" t="s">
        <v>408</v>
      </c>
      <c r="E8" s="505" t="s">
        <v>409</v>
      </c>
      <c r="F8" s="506"/>
      <c r="G8" s="507"/>
      <c r="H8" s="508" t="s">
        <v>410</v>
      </c>
      <c r="I8" s="508"/>
      <c r="J8" s="508"/>
      <c r="K8" s="258"/>
      <c r="L8" s="258"/>
      <c r="M8" s="83"/>
      <c r="N8" s="83"/>
      <c r="O8" s="83"/>
      <c r="P8" s="83"/>
    </row>
    <row r="9" spans="2:16" ht="18.75">
      <c r="B9" s="393" t="s">
        <v>411</v>
      </c>
      <c r="C9" s="395">
        <v>60</v>
      </c>
      <c r="D9" s="260" t="s">
        <v>412</v>
      </c>
      <c r="E9" s="261">
        <v>25</v>
      </c>
      <c r="F9" s="397"/>
      <c r="G9" s="397"/>
      <c r="H9" s="501" t="s">
        <v>413</v>
      </c>
      <c r="I9" s="502" t="s">
        <v>414</v>
      </c>
      <c r="J9" s="501" t="s">
        <v>415</v>
      </c>
      <c r="K9" s="258"/>
      <c r="L9" s="258"/>
      <c r="M9" s="83"/>
      <c r="N9" s="83"/>
      <c r="O9" s="83"/>
      <c r="P9" s="83"/>
    </row>
    <row r="10" spans="2:16" ht="18.75">
      <c r="B10" s="393"/>
      <c r="C10" s="395"/>
      <c r="D10" s="260" t="s">
        <v>416</v>
      </c>
      <c r="E10" s="261">
        <v>20</v>
      </c>
      <c r="F10" s="397"/>
      <c r="G10" s="397"/>
      <c r="H10" s="394"/>
      <c r="I10" s="488"/>
      <c r="J10" s="394"/>
      <c r="K10" s="258"/>
      <c r="L10" s="258"/>
      <c r="M10" s="83"/>
      <c r="N10" s="83"/>
      <c r="O10" s="83"/>
      <c r="P10" s="83"/>
    </row>
    <row r="11" spans="2:16" ht="18.75">
      <c r="B11" s="393"/>
      <c r="C11" s="395"/>
      <c r="D11" s="260" t="s">
        <v>417</v>
      </c>
      <c r="E11" s="261">
        <v>20</v>
      </c>
      <c r="F11" s="397"/>
      <c r="G11" s="397"/>
      <c r="H11" s="394"/>
      <c r="I11" s="488"/>
      <c r="J11" s="394"/>
      <c r="K11" s="258"/>
      <c r="L11" s="258"/>
      <c r="M11" s="83"/>
      <c r="N11" s="83"/>
      <c r="O11" s="83"/>
      <c r="P11" s="83"/>
    </row>
    <row r="12" spans="2:16" ht="18.75">
      <c r="B12" s="393"/>
      <c r="C12" s="395"/>
      <c r="D12" s="399"/>
      <c r="E12" s="399"/>
      <c r="F12" s="397"/>
      <c r="G12" s="397"/>
      <c r="H12" s="394"/>
      <c r="I12" s="488"/>
      <c r="J12" s="394"/>
      <c r="K12" s="258"/>
      <c r="L12" s="258"/>
      <c r="M12" s="83"/>
      <c r="N12" s="83"/>
      <c r="O12" s="83"/>
      <c r="P12" s="83"/>
    </row>
    <row r="13" spans="2:16">
      <c r="B13" s="393"/>
      <c r="C13" s="395"/>
      <c r="D13" s="393" t="s">
        <v>32</v>
      </c>
      <c r="E13" s="396">
        <f>SUM(E9:E12)</f>
        <v>65</v>
      </c>
      <c r="F13" s="397"/>
      <c r="G13" s="397"/>
      <c r="H13" s="394"/>
      <c r="I13" s="488"/>
      <c r="J13" s="394"/>
      <c r="K13" s="258"/>
      <c r="L13" s="258"/>
      <c r="M13" s="83"/>
      <c r="N13" s="83"/>
      <c r="O13" s="83"/>
      <c r="P13" s="83"/>
    </row>
    <row r="14" spans="2:16">
      <c r="B14" s="393"/>
      <c r="C14" s="395"/>
      <c r="D14" s="393"/>
      <c r="E14" s="396"/>
      <c r="F14" s="397"/>
      <c r="G14" s="397"/>
      <c r="H14" s="394"/>
      <c r="I14" s="488"/>
      <c r="J14" s="394"/>
      <c r="K14" s="258"/>
      <c r="L14" s="258"/>
      <c r="M14" s="83"/>
      <c r="N14" s="83"/>
      <c r="O14" s="83"/>
      <c r="P14" s="83"/>
    </row>
    <row r="15" spans="2:16">
      <c r="B15" s="393"/>
      <c r="C15" s="395"/>
      <c r="D15" s="393"/>
      <c r="E15" s="396"/>
      <c r="F15" s="397"/>
      <c r="G15" s="397"/>
      <c r="H15" s="394"/>
      <c r="I15" s="488"/>
      <c r="J15" s="394"/>
      <c r="K15" s="258"/>
      <c r="L15" s="258"/>
      <c r="M15" s="83"/>
      <c r="N15" s="83"/>
      <c r="O15" s="83"/>
      <c r="P15" s="83"/>
    </row>
    <row r="16" spans="2:16">
      <c r="B16" s="393"/>
      <c r="C16" s="395"/>
      <c r="D16" s="393"/>
      <c r="E16" s="396"/>
      <c r="F16" s="397"/>
      <c r="G16" s="397"/>
      <c r="H16" s="394"/>
      <c r="I16" s="488"/>
      <c r="J16" s="394"/>
      <c r="K16" s="258"/>
      <c r="L16" s="258"/>
      <c r="M16" s="83"/>
      <c r="N16" s="83"/>
      <c r="O16" s="83"/>
      <c r="P16" s="83"/>
    </row>
    <row r="17" spans="2:16">
      <c r="B17" s="393"/>
      <c r="C17" s="395"/>
      <c r="D17" s="393"/>
      <c r="E17" s="396"/>
      <c r="F17" s="397"/>
      <c r="G17" s="397"/>
      <c r="H17" s="394"/>
      <c r="I17" s="488"/>
      <c r="J17" s="394"/>
      <c r="K17" s="499"/>
      <c r="L17" s="499"/>
      <c r="M17" s="83"/>
      <c r="N17" s="83"/>
      <c r="O17" s="83"/>
      <c r="P17" s="83"/>
    </row>
    <row r="18" spans="2:16">
      <c r="B18" s="262" t="s">
        <v>34</v>
      </c>
      <c r="C18" s="263" t="s">
        <v>418</v>
      </c>
      <c r="D18" s="264" t="s">
        <v>36</v>
      </c>
      <c r="E18" s="262" t="s">
        <v>37</v>
      </c>
      <c r="F18" s="265" t="s">
        <v>419</v>
      </c>
      <c r="G18" s="266" t="s">
        <v>38</v>
      </c>
      <c r="H18" s="265" t="s">
        <v>133</v>
      </c>
      <c r="I18" s="265" t="s">
        <v>420</v>
      </c>
      <c r="J18" s="500" t="s">
        <v>421</v>
      </c>
      <c r="K18" s="489" t="s">
        <v>422</v>
      </c>
      <c r="L18" s="489" t="s">
        <v>152</v>
      </c>
      <c r="M18" s="83"/>
      <c r="N18" s="83"/>
      <c r="O18" s="83"/>
      <c r="P18" s="83"/>
    </row>
    <row r="19" spans="2:16">
      <c r="B19" s="267">
        <v>1</v>
      </c>
      <c r="C19" s="268" t="s">
        <v>423</v>
      </c>
      <c r="D19" s="243" t="s">
        <v>424</v>
      </c>
      <c r="E19" s="243"/>
      <c r="F19" s="269" t="s">
        <v>133</v>
      </c>
      <c r="G19" s="270">
        <v>4</v>
      </c>
      <c r="H19" s="271">
        <v>6</v>
      </c>
      <c r="I19" s="271"/>
      <c r="J19" s="272">
        <v>1</v>
      </c>
      <c r="K19" s="273">
        <f>SUM(H19:J19)</f>
        <v>7</v>
      </c>
      <c r="L19" s="491" t="s">
        <v>425</v>
      </c>
      <c r="M19" s="83"/>
      <c r="N19" s="83"/>
      <c r="O19" s="83"/>
      <c r="P19" s="83"/>
    </row>
    <row r="20" spans="2:16">
      <c r="B20" s="247" t="s">
        <v>132</v>
      </c>
      <c r="C20" s="246" t="s">
        <v>426</v>
      </c>
      <c r="D20" s="243" t="s">
        <v>427</v>
      </c>
      <c r="E20" s="245"/>
      <c r="F20" s="269" t="s">
        <v>133</v>
      </c>
      <c r="G20" s="270">
        <v>3</v>
      </c>
      <c r="H20" s="274">
        <v>3</v>
      </c>
      <c r="I20" s="274"/>
      <c r="J20" s="274"/>
      <c r="K20" s="273">
        <f t="shared" ref="K20:K61" si="0">SUM(H20:J20)</f>
        <v>3</v>
      </c>
      <c r="L20" s="491" t="s">
        <v>425</v>
      </c>
      <c r="M20" s="83"/>
      <c r="N20" s="83"/>
      <c r="O20" s="83"/>
      <c r="P20" s="83"/>
    </row>
    <row r="21" spans="2:16">
      <c r="B21" s="267">
        <v>3</v>
      </c>
      <c r="C21" s="246" t="s">
        <v>428</v>
      </c>
      <c r="D21" s="243" t="s">
        <v>429</v>
      </c>
      <c r="E21" s="245"/>
      <c r="F21" s="275" t="s">
        <v>430</v>
      </c>
      <c r="G21" s="270">
        <v>2</v>
      </c>
      <c r="H21" s="274">
        <v>0.5</v>
      </c>
      <c r="I21" s="274">
        <v>1</v>
      </c>
      <c r="J21" s="274">
        <v>1</v>
      </c>
      <c r="K21" s="273">
        <f t="shared" si="0"/>
        <v>2.5</v>
      </c>
      <c r="L21" s="491" t="s">
        <v>425</v>
      </c>
      <c r="M21" s="83"/>
      <c r="N21" s="83"/>
      <c r="O21" s="83"/>
      <c r="P21" s="83"/>
    </row>
    <row r="22" spans="2:16">
      <c r="B22" s="267">
        <v>4</v>
      </c>
      <c r="C22" s="246" t="s">
        <v>431</v>
      </c>
      <c r="D22" s="243" t="s">
        <v>429</v>
      </c>
      <c r="E22" s="245"/>
      <c r="F22" s="275" t="s">
        <v>420</v>
      </c>
      <c r="G22" s="270">
        <v>0.5</v>
      </c>
      <c r="H22" s="274"/>
      <c r="I22" s="274">
        <v>0.5</v>
      </c>
      <c r="J22" s="274"/>
      <c r="K22" s="273">
        <f t="shared" si="0"/>
        <v>0.5</v>
      </c>
      <c r="L22" s="491" t="s">
        <v>425</v>
      </c>
      <c r="M22" s="83"/>
      <c r="N22" s="83"/>
      <c r="O22" s="83"/>
      <c r="P22" s="83"/>
    </row>
    <row r="23" spans="2:16">
      <c r="B23" s="276">
        <v>5</v>
      </c>
      <c r="C23" s="277" t="s">
        <v>432</v>
      </c>
      <c r="D23" s="245" t="s">
        <v>433</v>
      </c>
      <c r="E23" s="245"/>
      <c r="F23" s="257" t="s">
        <v>421</v>
      </c>
      <c r="G23" s="278">
        <v>1</v>
      </c>
      <c r="H23" s="245"/>
      <c r="I23" s="245"/>
      <c r="J23" s="274">
        <v>1</v>
      </c>
      <c r="K23" s="273">
        <f t="shared" si="0"/>
        <v>1</v>
      </c>
      <c r="L23" s="491" t="s">
        <v>425</v>
      </c>
      <c r="M23" s="83"/>
      <c r="N23" s="83"/>
      <c r="O23" s="83"/>
      <c r="P23" s="83"/>
    </row>
    <row r="24" spans="2:16">
      <c r="B24" s="247">
        <v>6</v>
      </c>
      <c r="C24" s="279" t="s">
        <v>434</v>
      </c>
      <c r="D24" s="280" t="s">
        <v>435</v>
      </c>
      <c r="E24" s="259"/>
      <c r="F24" s="281" t="s">
        <v>430</v>
      </c>
      <c r="G24" s="282">
        <v>1</v>
      </c>
      <c r="H24" s="283">
        <v>0.3</v>
      </c>
      <c r="I24" s="284">
        <v>0.3</v>
      </c>
      <c r="J24" s="285">
        <v>0.3</v>
      </c>
      <c r="K24" s="273">
        <f t="shared" si="0"/>
        <v>0.89999999999999991</v>
      </c>
      <c r="L24" s="491" t="s">
        <v>425</v>
      </c>
      <c r="M24" s="83"/>
      <c r="N24" s="83"/>
      <c r="O24" s="83"/>
      <c r="P24" s="83"/>
    </row>
    <row r="25" spans="2:16">
      <c r="B25" s="286"/>
      <c r="C25" s="287"/>
      <c r="D25" s="288"/>
      <c r="E25" s="289"/>
      <c r="F25" s="290"/>
      <c r="G25" s="290"/>
      <c r="H25" s="291"/>
      <c r="I25" s="292"/>
      <c r="J25" s="293"/>
      <c r="K25" s="244" t="s">
        <v>422</v>
      </c>
      <c r="L25" s="492">
        <f>SUM(K19:K24)</f>
        <v>14.9</v>
      </c>
      <c r="M25" s="83"/>
      <c r="N25" s="83"/>
      <c r="O25" s="83"/>
      <c r="P25" s="83"/>
    </row>
    <row r="26" spans="2:16" ht="15" customHeight="1">
      <c r="B26" s="267">
        <v>7</v>
      </c>
      <c r="C26" s="268" t="s">
        <v>436</v>
      </c>
      <c r="D26" s="245" t="s">
        <v>433</v>
      </c>
      <c r="E26" s="243"/>
      <c r="F26" s="269" t="s">
        <v>133</v>
      </c>
      <c r="G26" s="270">
        <v>1</v>
      </c>
      <c r="H26" s="271">
        <v>1</v>
      </c>
      <c r="I26" s="272">
        <v>1</v>
      </c>
      <c r="J26" s="245"/>
      <c r="K26" s="273">
        <f t="shared" si="0"/>
        <v>2</v>
      </c>
      <c r="L26" s="491" t="s">
        <v>437</v>
      </c>
      <c r="M26" s="83"/>
      <c r="N26" s="83"/>
      <c r="O26" s="83"/>
      <c r="P26" s="83"/>
    </row>
    <row r="27" spans="2:16" ht="15" customHeight="1">
      <c r="B27" s="247">
        <v>8</v>
      </c>
      <c r="C27" s="246" t="s">
        <v>438</v>
      </c>
      <c r="D27" s="243" t="s">
        <v>439</v>
      </c>
      <c r="E27" s="245" t="s">
        <v>440</v>
      </c>
      <c r="F27" s="269" t="s">
        <v>430</v>
      </c>
      <c r="G27" s="270">
        <v>3</v>
      </c>
      <c r="H27" s="274">
        <v>1</v>
      </c>
      <c r="I27" s="274">
        <v>1</v>
      </c>
      <c r="J27" s="274">
        <v>2</v>
      </c>
      <c r="K27" s="273">
        <f t="shared" si="0"/>
        <v>4</v>
      </c>
      <c r="L27" s="491" t="s">
        <v>441</v>
      </c>
      <c r="M27" s="83"/>
      <c r="N27" s="83"/>
      <c r="O27" s="83"/>
      <c r="P27" s="83"/>
    </row>
    <row r="28" spans="2:16" ht="15" customHeight="1">
      <c r="B28" s="267">
        <v>9</v>
      </c>
      <c r="C28" s="246" t="s">
        <v>442</v>
      </c>
      <c r="D28" s="243" t="s">
        <v>439</v>
      </c>
      <c r="E28" s="245" t="s">
        <v>443</v>
      </c>
      <c r="F28" s="275" t="s">
        <v>430</v>
      </c>
      <c r="G28" s="270">
        <v>3</v>
      </c>
      <c r="H28" s="274">
        <v>1</v>
      </c>
      <c r="I28" s="274">
        <v>1</v>
      </c>
      <c r="J28" s="274">
        <v>1</v>
      </c>
      <c r="K28" s="273">
        <f t="shared" si="0"/>
        <v>3</v>
      </c>
      <c r="L28" s="491" t="s">
        <v>444</v>
      </c>
      <c r="M28" s="83"/>
      <c r="N28" s="83"/>
      <c r="O28" s="83"/>
      <c r="P28" s="83"/>
    </row>
    <row r="29" spans="2:16" ht="15" customHeight="1">
      <c r="B29" s="267">
        <v>10</v>
      </c>
      <c r="C29" s="246" t="s">
        <v>445</v>
      </c>
      <c r="D29" s="243" t="s">
        <v>439</v>
      </c>
      <c r="E29" s="245" t="s">
        <v>443</v>
      </c>
      <c r="F29" s="275" t="s">
        <v>430</v>
      </c>
      <c r="G29" s="270">
        <v>3</v>
      </c>
      <c r="H29" s="274">
        <v>1</v>
      </c>
      <c r="I29" s="274">
        <v>1</v>
      </c>
      <c r="J29" s="274">
        <v>1</v>
      </c>
      <c r="K29" s="273">
        <f t="shared" si="0"/>
        <v>3</v>
      </c>
      <c r="L29" s="491" t="s">
        <v>446</v>
      </c>
      <c r="M29" s="83"/>
      <c r="N29" s="83"/>
      <c r="O29" s="83"/>
      <c r="P29" s="83"/>
    </row>
    <row r="30" spans="2:16" ht="15" customHeight="1">
      <c r="B30" s="247">
        <v>12</v>
      </c>
      <c r="C30" s="279" t="s">
        <v>434</v>
      </c>
      <c r="D30" s="280" t="s">
        <v>435</v>
      </c>
      <c r="E30" s="259"/>
      <c r="F30" s="281" t="s">
        <v>430</v>
      </c>
      <c r="G30" s="282">
        <v>1</v>
      </c>
      <c r="H30" s="283">
        <v>0.3</v>
      </c>
      <c r="I30" s="284">
        <v>0.3</v>
      </c>
      <c r="J30" s="285">
        <v>0.3</v>
      </c>
      <c r="K30" s="273">
        <f t="shared" si="0"/>
        <v>0.89999999999999991</v>
      </c>
      <c r="L30" s="491" t="s">
        <v>447</v>
      </c>
      <c r="M30" s="83"/>
      <c r="N30" s="83"/>
      <c r="O30" s="83"/>
      <c r="P30" s="83"/>
    </row>
    <row r="31" spans="2:16">
      <c r="B31" s="262" t="s">
        <v>34</v>
      </c>
      <c r="C31" s="264" t="s">
        <v>448</v>
      </c>
      <c r="D31" s="264" t="s">
        <v>36</v>
      </c>
      <c r="E31" s="262" t="s">
        <v>37</v>
      </c>
      <c r="F31" s="265" t="s">
        <v>419</v>
      </c>
      <c r="G31" s="266" t="s">
        <v>38</v>
      </c>
      <c r="H31" s="265" t="s">
        <v>133</v>
      </c>
      <c r="I31" s="265" t="s">
        <v>420</v>
      </c>
      <c r="J31" s="265" t="s">
        <v>421</v>
      </c>
      <c r="K31" s="244" t="s">
        <v>422</v>
      </c>
      <c r="L31" s="492">
        <f>SUM(K26:K30)</f>
        <v>12.9</v>
      </c>
      <c r="M31" s="83"/>
      <c r="N31" s="83"/>
      <c r="O31" s="83"/>
      <c r="P31" s="83"/>
    </row>
    <row r="32" spans="2:16" ht="15" customHeight="1">
      <c r="B32" s="247">
        <v>1</v>
      </c>
      <c r="C32" s="246" t="s">
        <v>449</v>
      </c>
      <c r="D32" s="243" t="s">
        <v>427</v>
      </c>
      <c r="E32" s="245"/>
      <c r="F32" s="269" t="s">
        <v>133</v>
      </c>
      <c r="G32" s="270">
        <v>2</v>
      </c>
      <c r="H32" s="274">
        <v>2</v>
      </c>
      <c r="I32" s="274"/>
      <c r="J32" s="274"/>
      <c r="K32" s="273">
        <f t="shared" si="0"/>
        <v>2</v>
      </c>
      <c r="L32" s="491" t="s">
        <v>450</v>
      </c>
      <c r="M32" s="83"/>
      <c r="N32" s="83"/>
      <c r="O32" s="83"/>
      <c r="P32" s="83"/>
    </row>
    <row r="33" spans="2:16" ht="15" customHeight="1">
      <c r="B33" s="247" t="s">
        <v>132</v>
      </c>
      <c r="C33" s="246" t="s">
        <v>451</v>
      </c>
      <c r="D33" s="243" t="s">
        <v>452</v>
      </c>
      <c r="E33" s="245"/>
      <c r="F33" s="269" t="s">
        <v>453</v>
      </c>
      <c r="G33" s="270">
        <v>1</v>
      </c>
      <c r="H33" s="274"/>
      <c r="I33" s="274">
        <v>2</v>
      </c>
      <c r="J33" s="274"/>
      <c r="K33" s="273">
        <f t="shared" si="0"/>
        <v>2</v>
      </c>
      <c r="L33" s="491" t="s">
        <v>450</v>
      </c>
      <c r="M33" s="83"/>
      <c r="N33" s="83"/>
      <c r="O33" s="83"/>
      <c r="P33" s="83"/>
    </row>
    <row r="34" spans="2:16" ht="15" customHeight="1">
      <c r="B34" s="267">
        <v>3</v>
      </c>
      <c r="C34" s="246" t="s">
        <v>454</v>
      </c>
      <c r="D34" s="243" t="s">
        <v>439</v>
      </c>
      <c r="E34" s="245" t="s">
        <v>443</v>
      </c>
      <c r="F34" s="275" t="s">
        <v>430</v>
      </c>
      <c r="G34" s="270">
        <v>1.5</v>
      </c>
      <c r="H34" s="274">
        <v>0.5</v>
      </c>
      <c r="I34" s="274">
        <v>0.5</v>
      </c>
      <c r="J34" s="274">
        <v>0.5</v>
      </c>
      <c r="K34" s="273">
        <f t="shared" si="0"/>
        <v>1.5</v>
      </c>
      <c r="L34" s="491" t="s">
        <v>450</v>
      </c>
      <c r="M34" s="83"/>
      <c r="N34" s="83"/>
      <c r="O34" s="83"/>
      <c r="P34" s="83"/>
    </row>
    <row r="35" spans="2:16" ht="15" customHeight="1">
      <c r="B35" s="267">
        <v>4</v>
      </c>
      <c r="C35" s="246" t="s">
        <v>455</v>
      </c>
      <c r="D35" s="243" t="s">
        <v>456</v>
      </c>
      <c r="E35" s="245"/>
      <c r="F35" s="275" t="s">
        <v>420</v>
      </c>
      <c r="G35" s="270">
        <v>1.5</v>
      </c>
      <c r="H35" s="274"/>
      <c r="I35" s="274">
        <v>1.5</v>
      </c>
      <c r="J35" s="274"/>
      <c r="K35" s="273">
        <f t="shared" si="0"/>
        <v>1.5</v>
      </c>
      <c r="L35" s="491" t="s">
        <v>450</v>
      </c>
      <c r="M35" s="83"/>
      <c r="N35" s="83"/>
      <c r="O35" s="83"/>
      <c r="P35" s="83"/>
    </row>
    <row r="36" spans="2:16" ht="15" customHeight="1">
      <c r="B36" s="267">
        <v>5</v>
      </c>
      <c r="C36" s="246" t="s">
        <v>457</v>
      </c>
      <c r="D36" s="243" t="s">
        <v>458</v>
      </c>
      <c r="E36" s="245"/>
      <c r="F36" s="275" t="s">
        <v>133</v>
      </c>
      <c r="G36" s="270">
        <v>0.5</v>
      </c>
      <c r="H36" s="274">
        <v>0.5</v>
      </c>
      <c r="I36" s="274"/>
      <c r="J36" s="245"/>
      <c r="K36" s="273">
        <f t="shared" si="0"/>
        <v>0.5</v>
      </c>
      <c r="L36" s="491" t="s">
        <v>450</v>
      </c>
      <c r="M36" s="83"/>
      <c r="N36" s="83"/>
      <c r="O36" s="83"/>
      <c r="P36" s="83"/>
    </row>
    <row r="37" spans="2:16" ht="15" customHeight="1">
      <c r="B37" s="276">
        <v>6</v>
      </c>
      <c r="C37" s="279" t="s">
        <v>434</v>
      </c>
      <c r="D37" s="280" t="s">
        <v>435</v>
      </c>
      <c r="E37" s="259"/>
      <c r="F37" s="281" t="s">
        <v>430</v>
      </c>
      <c r="G37" s="282">
        <v>1</v>
      </c>
      <c r="H37" s="283">
        <v>0.3</v>
      </c>
      <c r="I37" s="284">
        <v>0.3</v>
      </c>
      <c r="J37" s="285">
        <v>0.3</v>
      </c>
      <c r="K37" s="273">
        <f t="shared" si="0"/>
        <v>0.89999999999999991</v>
      </c>
      <c r="L37" s="491" t="s">
        <v>450</v>
      </c>
      <c r="M37" s="83"/>
      <c r="N37" s="83"/>
      <c r="O37" s="83"/>
      <c r="P37" s="83"/>
    </row>
    <row r="38" spans="2:16">
      <c r="B38" s="286"/>
      <c r="C38" s="287"/>
      <c r="D38" s="288"/>
      <c r="E38" s="289"/>
      <c r="F38" s="290"/>
      <c r="G38" s="290"/>
      <c r="H38" s="291"/>
      <c r="I38" s="292"/>
      <c r="J38" s="293"/>
      <c r="K38" s="244" t="s">
        <v>422</v>
      </c>
      <c r="L38" s="492">
        <f>SUM(K32:K37)</f>
        <v>8.4</v>
      </c>
      <c r="M38" s="83"/>
      <c r="N38" s="83"/>
      <c r="O38" s="83"/>
      <c r="P38" s="83"/>
    </row>
    <row r="39" spans="2:16">
      <c r="B39" s="247">
        <v>7</v>
      </c>
      <c r="C39" s="294" t="s">
        <v>459</v>
      </c>
      <c r="D39" s="245"/>
      <c r="E39" s="245" t="s">
        <v>460</v>
      </c>
      <c r="F39" s="295" t="s">
        <v>133</v>
      </c>
      <c r="G39" s="296">
        <v>0.5</v>
      </c>
      <c r="H39" s="274">
        <v>0.5</v>
      </c>
      <c r="I39" s="297"/>
      <c r="J39" s="297"/>
      <c r="K39" s="273">
        <f t="shared" si="0"/>
        <v>0.5</v>
      </c>
      <c r="L39" s="491" t="s">
        <v>461</v>
      </c>
      <c r="M39" s="83"/>
      <c r="N39" s="83"/>
      <c r="O39" s="83"/>
      <c r="P39" s="83"/>
    </row>
    <row r="40" spans="2:16">
      <c r="B40" s="247">
        <v>8</v>
      </c>
      <c r="C40" s="294" t="s">
        <v>462</v>
      </c>
      <c r="D40" s="243" t="s">
        <v>452</v>
      </c>
      <c r="E40" s="298"/>
      <c r="F40" s="295" t="s">
        <v>430</v>
      </c>
      <c r="G40" s="296">
        <v>1.5</v>
      </c>
      <c r="H40" s="274">
        <v>0.5</v>
      </c>
      <c r="I40" s="299">
        <v>0.5</v>
      </c>
      <c r="J40" s="299">
        <v>0.5</v>
      </c>
      <c r="K40" s="273">
        <f t="shared" si="0"/>
        <v>1.5</v>
      </c>
      <c r="L40" s="491" t="s">
        <v>461</v>
      </c>
      <c r="M40" s="83"/>
      <c r="N40" s="83"/>
      <c r="O40" s="83"/>
      <c r="P40" s="83"/>
    </row>
    <row r="41" spans="2:16">
      <c r="B41" s="276">
        <v>9</v>
      </c>
      <c r="C41" s="279" t="s">
        <v>434</v>
      </c>
      <c r="D41" s="280" t="s">
        <v>435</v>
      </c>
      <c r="E41" s="259"/>
      <c r="F41" s="281" t="s">
        <v>430</v>
      </c>
      <c r="G41" s="282">
        <v>1</v>
      </c>
      <c r="H41" s="283">
        <v>0.3</v>
      </c>
      <c r="I41" s="284">
        <v>0.3</v>
      </c>
      <c r="J41" s="285">
        <v>0.3</v>
      </c>
      <c r="K41" s="273">
        <f t="shared" si="0"/>
        <v>0.89999999999999991</v>
      </c>
      <c r="L41" s="491" t="s">
        <v>461</v>
      </c>
      <c r="M41" s="83"/>
      <c r="N41" s="83"/>
      <c r="O41" s="83"/>
      <c r="P41" s="83"/>
    </row>
    <row r="42" spans="2:16">
      <c r="B42" s="300"/>
      <c r="C42" s="301"/>
      <c r="D42" s="302"/>
      <c r="E42" s="302"/>
      <c r="F42" s="303"/>
      <c r="G42" s="304"/>
      <c r="H42" s="304"/>
      <c r="I42" s="305"/>
      <c r="J42" s="305"/>
      <c r="K42" s="244" t="s">
        <v>422</v>
      </c>
      <c r="L42" s="492">
        <f>SUM(K39:K41)</f>
        <v>2.9</v>
      </c>
      <c r="M42" s="83"/>
      <c r="N42" s="83"/>
      <c r="O42" s="83"/>
      <c r="P42" s="83"/>
    </row>
    <row r="43" spans="2:16">
      <c r="B43" s="247">
        <v>10</v>
      </c>
      <c r="C43" s="294" t="s">
        <v>463</v>
      </c>
      <c r="D43" s="243" t="s">
        <v>452</v>
      </c>
      <c r="E43" s="298"/>
      <c r="F43" s="295" t="s">
        <v>430</v>
      </c>
      <c r="G43" s="296">
        <v>1.5</v>
      </c>
      <c r="H43" s="274">
        <v>0.5</v>
      </c>
      <c r="I43" s="299">
        <v>0.5</v>
      </c>
      <c r="J43" s="299">
        <v>0.5</v>
      </c>
      <c r="K43" s="273">
        <f t="shared" si="0"/>
        <v>1.5</v>
      </c>
      <c r="L43" s="491" t="s">
        <v>464</v>
      </c>
      <c r="M43" s="83"/>
      <c r="N43" s="83"/>
      <c r="O43" s="83"/>
      <c r="P43" s="83"/>
    </row>
    <row r="44" spans="2:16">
      <c r="B44" s="276">
        <v>11</v>
      </c>
      <c r="C44" s="279" t="s">
        <v>434</v>
      </c>
      <c r="D44" s="280" t="s">
        <v>435</v>
      </c>
      <c r="E44" s="259"/>
      <c r="F44" s="281" t="s">
        <v>430</v>
      </c>
      <c r="G44" s="282">
        <v>1</v>
      </c>
      <c r="H44" s="283">
        <v>0.3</v>
      </c>
      <c r="I44" s="284">
        <v>0.3</v>
      </c>
      <c r="J44" s="285">
        <v>0.3</v>
      </c>
      <c r="K44" s="273">
        <f t="shared" si="0"/>
        <v>0.89999999999999991</v>
      </c>
      <c r="L44" s="491" t="s">
        <v>464</v>
      </c>
      <c r="M44" s="83"/>
      <c r="N44" s="83"/>
      <c r="O44" s="83"/>
      <c r="P44" s="83"/>
    </row>
    <row r="45" spans="2:16">
      <c r="B45" s="300"/>
      <c r="C45" s="301"/>
      <c r="D45" s="302"/>
      <c r="E45" s="302"/>
      <c r="F45" s="303"/>
      <c r="G45" s="304"/>
      <c r="H45" s="304"/>
      <c r="I45" s="305"/>
      <c r="J45" s="305"/>
      <c r="K45" s="244" t="s">
        <v>422</v>
      </c>
      <c r="L45" s="492">
        <f>SUM(K43:K44)</f>
        <v>2.4</v>
      </c>
      <c r="M45" s="83"/>
      <c r="N45" s="83"/>
      <c r="O45" s="83"/>
      <c r="P45" s="83"/>
    </row>
    <row r="46" spans="2:16">
      <c r="B46" s="247">
        <v>12</v>
      </c>
      <c r="C46" s="294" t="s">
        <v>465</v>
      </c>
      <c r="D46" s="243" t="s">
        <v>452</v>
      </c>
      <c r="E46" s="298"/>
      <c r="F46" s="295" t="s">
        <v>420</v>
      </c>
      <c r="G46" s="296">
        <v>1.5</v>
      </c>
      <c r="H46" s="274"/>
      <c r="I46" s="299">
        <v>1.5</v>
      </c>
      <c r="J46" s="299"/>
      <c r="K46" s="273">
        <f t="shared" si="0"/>
        <v>1.5</v>
      </c>
      <c r="L46" s="491" t="s">
        <v>466</v>
      </c>
      <c r="M46" s="83"/>
      <c r="N46" s="83"/>
      <c r="O46" s="83"/>
      <c r="P46" s="83"/>
    </row>
    <row r="47" spans="2:16">
      <c r="B47" s="247">
        <v>13</v>
      </c>
      <c r="C47" s="294" t="s">
        <v>467</v>
      </c>
      <c r="D47" s="243" t="s">
        <v>452</v>
      </c>
      <c r="E47" s="298"/>
      <c r="F47" s="295" t="s">
        <v>468</v>
      </c>
      <c r="G47" s="296">
        <v>1</v>
      </c>
      <c r="H47" s="274">
        <v>0.5</v>
      </c>
      <c r="I47" s="299"/>
      <c r="J47" s="299">
        <v>0.5</v>
      </c>
      <c r="K47" s="273">
        <f t="shared" si="0"/>
        <v>1</v>
      </c>
      <c r="L47" s="491" t="s">
        <v>466</v>
      </c>
      <c r="M47" s="83"/>
      <c r="N47" s="83"/>
      <c r="O47" s="83"/>
      <c r="P47" s="83"/>
    </row>
    <row r="48" spans="2:16">
      <c r="B48" s="276">
        <v>11</v>
      </c>
      <c r="C48" s="279" t="s">
        <v>434</v>
      </c>
      <c r="D48" s="280" t="s">
        <v>435</v>
      </c>
      <c r="E48" s="259"/>
      <c r="F48" s="281" t="s">
        <v>430</v>
      </c>
      <c r="G48" s="282">
        <v>1</v>
      </c>
      <c r="H48" s="283">
        <v>0.3</v>
      </c>
      <c r="I48" s="284">
        <v>0.3</v>
      </c>
      <c r="J48" s="285">
        <v>0.3</v>
      </c>
      <c r="K48" s="273">
        <f t="shared" si="0"/>
        <v>0.89999999999999991</v>
      </c>
      <c r="L48" s="491" t="s">
        <v>466</v>
      </c>
      <c r="M48" s="83"/>
      <c r="N48" s="83"/>
      <c r="O48" s="83"/>
      <c r="P48" s="83"/>
    </row>
    <row r="49" spans="2:16">
      <c r="B49" s="262" t="s">
        <v>34</v>
      </c>
      <c r="C49" s="264" t="s">
        <v>469</v>
      </c>
      <c r="D49" s="264" t="s">
        <v>36</v>
      </c>
      <c r="E49" s="262" t="s">
        <v>37</v>
      </c>
      <c r="F49" s="265" t="s">
        <v>419</v>
      </c>
      <c r="G49" s="266" t="s">
        <v>38</v>
      </c>
      <c r="H49" s="265" t="s">
        <v>133</v>
      </c>
      <c r="I49" s="265" t="s">
        <v>420</v>
      </c>
      <c r="J49" s="265" t="s">
        <v>421</v>
      </c>
      <c r="K49" s="244" t="s">
        <v>422</v>
      </c>
      <c r="L49" s="490">
        <f>SUM(K46:K48)</f>
        <v>3.4</v>
      </c>
      <c r="M49" s="83"/>
      <c r="N49" s="83"/>
      <c r="O49" s="83"/>
      <c r="P49" s="83"/>
    </row>
    <row r="50" spans="2:16">
      <c r="B50" s="247">
        <v>1</v>
      </c>
      <c r="C50" s="246" t="s">
        <v>470</v>
      </c>
      <c r="D50" s="243" t="s">
        <v>427</v>
      </c>
      <c r="E50" s="245"/>
      <c r="F50" s="269" t="s">
        <v>133</v>
      </c>
      <c r="G50" s="270">
        <v>1</v>
      </c>
      <c r="H50" s="274">
        <v>1</v>
      </c>
      <c r="I50" s="274"/>
      <c r="J50" s="274"/>
      <c r="K50" s="273">
        <f t="shared" si="0"/>
        <v>1</v>
      </c>
      <c r="L50" s="491" t="s">
        <v>471</v>
      </c>
      <c r="M50" s="83"/>
      <c r="N50" s="83"/>
      <c r="O50" s="83"/>
      <c r="P50" s="83"/>
    </row>
    <row r="51" spans="2:16">
      <c r="B51" s="276">
        <v>2</v>
      </c>
      <c r="C51" s="307" t="s">
        <v>472</v>
      </c>
      <c r="D51" s="280" t="s">
        <v>473</v>
      </c>
      <c r="E51" s="259"/>
      <c r="F51" s="281" t="s">
        <v>430</v>
      </c>
      <c r="G51" s="282">
        <v>3</v>
      </c>
      <c r="H51" s="283">
        <v>1</v>
      </c>
      <c r="I51" s="284">
        <v>1</v>
      </c>
      <c r="J51" s="285">
        <v>1</v>
      </c>
      <c r="K51" s="273">
        <f t="shared" si="0"/>
        <v>3</v>
      </c>
      <c r="L51" s="491" t="s">
        <v>471</v>
      </c>
      <c r="M51" s="83"/>
      <c r="N51" s="83"/>
      <c r="O51" s="83"/>
      <c r="P51" s="83"/>
    </row>
    <row r="52" spans="2:16">
      <c r="B52" s="300"/>
      <c r="C52" s="301"/>
      <c r="D52" s="302"/>
      <c r="E52" s="302"/>
      <c r="F52" s="303"/>
      <c r="G52" s="304"/>
      <c r="H52" s="304"/>
      <c r="I52" s="305"/>
      <c r="J52" s="305"/>
      <c r="K52" s="244" t="s">
        <v>422</v>
      </c>
      <c r="L52" s="492">
        <f>SUM(K50:K51)</f>
        <v>4</v>
      </c>
      <c r="M52" s="83"/>
      <c r="N52" s="83"/>
      <c r="O52" s="83"/>
      <c r="P52" s="83"/>
    </row>
    <row r="53" spans="2:16">
      <c r="B53" s="276">
        <v>3</v>
      </c>
      <c r="C53" s="279" t="s">
        <v>474</v>
      </c>
      <c r="D53" s="243" t="s">
        <v>452</v>
      </c>
      <c r="E53" s="259"/>
      <c r="F53" s="281" t="s">
        <v>430</v>
      </c>
      <c r="G53" s="282">
        <v>12</v>
      </c>
      <c r="H53" s="283">
        <v>3</v>
      </c>
      <c r="I53" s="284">
        <v>3</v>
      </c>
      <c r="J53" s="285">
        <v>3</v>
      </c>
      <c r="K53" s="273">
        <f t="shared" si="0"/>
        <v>9</v>
      </c>
      <c r="L53" s="491" t="s">
        <v>475</v>
      </c>
      <c r="M53" s="83"/>
      <c r="N53" s="83"/>
      <c r="O53" s="83"/>
      <c r="P53" s="83"/>
    </row>
    <row r="54" spans="2:16">
      <c r="B54" s="262" t="s">
        <v>34</v>
      </c>
      <c r="C54" s="509" t="s">
        <v>476</v>
      </c>
      <c r="D54" s="264" t="s">
        <v>36</v>
      </c>
      <c r="E54" s="262" t="s">
        <v>37</v>
      </c>
      <c r="F54" s="265" t="s">
        <v>419</v>
      </c>
      <c r="G54" s="266" t="s">
        <v>38</v>
      </c>
      <c r="H54" s="265" t="s">
        <v>133</v>
      </c>
      <c r="I54" s="265" t="s">
        <v>420</v>
      </c>
      <c r="J54" s="265" t="s">
        <v>421</v>
      </c>
      <c r="K54" s="244" t="s">
        <v>422</v>
      </c>
      <c r="L54" s="492">
        <f>SUM(K52:K53)</f>
        <v>9</v>
      </c>
      <c r="M54" s="83"/>
      <c r="N54" s="83"/>
      <c r="O54" s="83"/>
      <c r="P54" s="83"/>
    </row>
    <row r="55" spans="2:16">
      <c r="B55" s="247">
        <v>1</v>
      </c>
      <c r="C55" s="248" t="s">
        <v>477</v>
      </c>
      <c r="D55" s="249" t="s">
        <v>478</v>
      </c>
      <c r="E55" s="250"/>
      <c r="F55" s="251" t="s">
        <v>430</v>
      </c>
      <c r="G55" s="252">
        <v>1.5</v>
      </c>
      <c r="H55" s="253">
        <v>0.5</v>
      </c>
      <c r="I55" s="253">
        <v>0.5</v>
      </c>
      <c r="J55" s="253">
        <v>0.5</v>
      </c>
      <c r="K55" s="273">
        <f t="shared" si="0"/>
        <v>1.5</v>
      </c>
      <c r="L55" s="491" t="s">
        <v>479</v>
      </c>
      <c r="M55" s="83"/>
      <c r="N55" s="83"/>
      <c r="O55" s="83"/>
      <c r="P55" s="83"/>
    </row>
    <row r="56" spans="2:16">
      <c r="B56" s="308"/>
      <c r="C56" s="309"/>
      <c r="D56" s="310"/>
      <c r="E56" s="308"/>
      <c r="F56" s="311"/>
      <c r="G56" s="312"/>
      <c r="H56" s="311"/>
      <c r="I56" s="311"/>
      <c r="J56" s="311"/>
      <c r="K56" s="244" t="s">
        <v>422</v>
      </c>
      <c r="L56" s="492">
        <f>SUM(K55)</f>
        <v>1.5</v>
      </c>
      <c r="M56" s="83"/>
      <c r="N56" s="83"/>
      <c r="O56" s="83"/>
      <c r="P56" s="83"/>
    </row>
    <row r="57" spans="2:16">
      <c r="B57" s="247">
        <v>2</v>
      </c>
      <c r="C57" s="248" t="s">
        <v>480</v>
      </c>
      <c r="D57" s="249" t="s">
        <v>478</v>
      </c>
      <c r="E57" s="250"/>
      <c r="F57" s="251" t="s">
        <v>430</v>
      </c>
      <c r="G57" s="252">
        <v>1.5</v>
      </c>
      <c r="H57" s="253">
        <v>0.5</v>
      </c>
      <c r="I57" s="253">
        <v>0.5</v>
      </c>
      <c r="J57" s="253">
        <v>0.5</v>
      </c>
      <c r="K57" s="273">
        <f t="shared" si="0"/>
        <v>1.5</v>
      </c>
      <c r="L57" s="491" t="s">
        <v>481</v>
      </c>
      <c r="M57" s="83"/>
      <c r="N57" s="83"/>
      <c r="O57" s="83"/>
      <c r="P57" s="83"/>
    </row>
    <row r="58" spans="2:16">
      <c r="B58" s="308"/>
      <c r="C58" s="309"/>
      <c r="D58" s="310"/>
      <c r="E58" s="308"/>
      <c r="F58" s="311"/>
      <c r="G58" s="312"/>
      <c r="H58" s="311"/>
      <c r="I58" s="311"/>
      <c r="J58" s="311"/>
      <c r="K58" s="244" t="s">
        <v>422</v>
      </c>
      <c r="L58" s="492">
        <f>SUM(K57)</f>
        <v>1.5</v>
      </c>
      <c r="M58" s="83"/>
      <c r="N58" s="83"/>
      <c r="O58" s="83"/>
      <c r="P58" s="83"/>
    </row>
    <row r="59" spans="2:16">
      <c r="B59" s="247">
        <v>3</v>
      </c>
      <c r="C59" s="248" t="s">
        <v>482</v>
      </c>
      <c r="D59" s="249" t="s">
        <v>478</v>
      </c>
      <c r="E59" s="250"/>
      <c r="F59" s="251" t="s">
        <v>430</v>
      </c>
      <c r="G59" s="252">
        <v>1.5</v>
      </c>
      <c r="H59" s="253">
        <v>0.5</v>
      </c>
      <c r="I59" s="253">
        <v>0.5</v>
      </c>
      <c r="J59" s="253">
        <v>0.5</v>
      </c>
      <c r="K59" s="273">
        <f t="shared" si="0"/>
        <v>1.5</v>
      </c>
      <c r="L59" s="491" t="s">
        <v>483</v>
      </c>
      <c r="M59" s="83"/>
      <c r="N59" s="83"/>
      <c r="O59" s="83"/>
      <c r="P59" s="83"/>
    </row>
    <row r="60" spans="2:16">
      <c r="B60" s="254">
        <v>4</v>
      </c>
      <c r="C60" s="255" t="s">
        <v>484</v>
      </c>
      <c r="D60" s="243" t="s">
        <v>424</v>
      </c>
      <c r="E60" s="245"/>
      <c r="F60" s="256" t="s">
        <v>485</v>
      </c>
      <c r="G60" s="257">
        <v>1.5</v>
      </c>
      <c r="H60" s="254">
        <v>1.5</v>
      </c>
      <c r="I60" s="245"/>
      <c r="J60" s="245"/>
      <c r="K60" s="273">
        <f t="shared" si="0"/>
        <v>1.5</v>
      </c>
      <c r="L60" s="491" t="s">
        <v>483</v>
      </c>
      <c r="M60" s="83"/>
      <c r="N60" s="83"/>
      <c r="O60" s="83"/>
      <c r="P60" s="83"/>
    </row>
    <row r="61" spans="2:16">
      <c r="B61" s="254">
        <v>5</v>
      </c>
      <c r="C61" s="255" t="s">
        <v>486</v>
      </c>
      <c r="D61" s="255" t="s">
        <v>435</v>
      </c>
      <c r="E61" s="245"/>
      <c r="F61" s="257" t="s">
        <v>430</v>
      </c>
      <c r="G61" s="257">
        <v>3</v>
      </c>
      <c r="H61" s="254">
        <v>1</v>
      </c>
      <c r="I61" s="254">
        <v>1</v>
      </c>
      <c r="J61" s="254">
        <v>1</v>
      </c>
      <c r="K61" s="273">
        <f t="shared" si="0"/>
        <v>3</v>
      </c>
      <c r="L61" s="491" t="s">
        <v>483</v>
      </c>
      <c r="M61" s="83"/>
      <c r="N61" s="83"/>
      <c r="O61" s="83"/>
      <c r="P61" s="83"/>
    </row>
    <row r="62" spans="2:16">
      <c r="B62" s="300"/>
      <c r="C62" s="313"/>
      <c r="D62" s="313"/>
      <c r="E62" s="314"/>
      <c r="F62" s="303"/>
      <c r="G62" s="315"/>
      <c r="H62" s="306"/>
      <c r="I62" s="306"/>
      <c r="J62" s="306"/>
      <c r="K62" s="244" t="s">
        <v>422</v>
      </c>
      <c r="L62" s="492">
        <f>SUM(K59:K61)</f>
        <v>6</v>
      </c>
      <c r="M62" s="83"/>
      <c r="N62" s="83"/>
      <c r="O62" s="83"/>
      <c r="P62" s="83"/>
    </row>
    <row r="63" spans="2:16">
      <c r="B63" s="316"/>
      <c r="C63" s="317"/>
      <c r="D63" s="318"/>
      <c r="E63" s="317"/>
      <c r="F63" s="316"/>
      <c r="G63" s="319"/>
      <c r="H63" s="316"/>
      <c r="I63" s="316"/>
      <c r="J63" s="316"/>
      <c r="K63" s="494" t="s">
        <v>288</v>
      </c>
      <c r="L63" s="495">
        <f>SUM(L25,L31,L38,L42,L45,L49,L52,L54,L56,L58,L62,)</f>
        <v>66.900000000000006</v>
      </c>
      <c r="M63" s="83"/>
      <c r="N63" s="83"/>
      <c r="O63" s="83"/>
      <c r="P63" s="83"/>
    </row>
    <row r="64" spans="2:16" ht="23.25">
      <c r="B64" s="398" t="s">
        <v>102</v>
      </c>
      <c r="C64" s="398"/>
      <c r="D64" s="398"/>
      <c r="E64" s="398"/>
      <c r="F64" s="398"/>
      <c r="G64" s="320">
        <f>SUM(G19:G63)</f>
        <v>64</v>
      </c>
      <c r="H64" s="321">
        <f>SUM(H19:H24,H26:H30,H32:H37,H39:H41,H43:H44,H46:H48,H50:H51,H53,H55,H57,H59,H60,H61,)</f>
        <v>29.300000000000004</v>
      </c>
      <c r="I64" s="321">
        <f t="shared" ref="I64:J64" si="1">SUM(I19:I24,I26:I30,I32:I37,I39:I41,I43:I44,I46:I48,I50:I51,I53,I55,I57,I59,I60,I61,)</f>
        <v>20.300000000000004</v>
      </c>
      <c r="J64" s="493">
        <f t="shared" si="1"/>
        <v>17.300000000000004</v>
      </c>
      <c r="K64" s="496"/>
      <c r="L64" s="497"/>
      <c r="M64" s="83"/>
      <c r="N64" s="83"/>
      <c r="O64" s="83"/>
      <c r="P64" s="83"/>
    </row>
    <row r="65" spans="2:16" ht="18.75">
      <c r="B65" s="423"/>
      <c r="C65" s="423"/>
      <c r="D65" s="423"/>
      <c r="E65" s="423"/>
      <c r="F65" s="423"/>
      <c r="G65" s="423"/>
      <c r="H65" s="424"/>
      <c r="I65" s="424"/>
      <c r="J65" s="424"/>
      <c r="M65" s="83"/>
      <c r="N65" s="83"/>
      <c r="O65" s="83"/>
      <c r="P65" s="83"/>
    </row>
    <row r="66" spans="2:16" ht="18.75">
      <c r="B66" s="425"/>
      <c r="C66" s="425"/>
      <c r="D66" s="425"/>
      <c r="E66" s="425"/>
      <c r="F66" s="425"/>
      <c r="G66" s="425"/>
      <c r="H66" s="426"/>
      <c r="I66" s="426"/>
      <c r="J66" s="426"/>
      <c r="M66" s="83"/>
      <c r="N66" s="83"/>
      <c r="O66" s="83"/>
      <c r="P66" s="83"/>
    </row>
    <row r="67" spans="2:16">
      <c r="M67" s="83"/>
      <c r="N67" s="83"/>
      <c r="O67" s="83"/>
      <c r="P67" s="83"/>
    </row>
    <row r="68" spans="2:16">
      <c r="B68" s="149"/>
      <c r="C68" s="151"/>
      <c r="D68" s="151"/>
      <c r="E68" s="149"/>
      <c r="F68" s="149"/>
      <c r="G68" s="149"/>
      <c r="H68" s="149"/>
      <c r="I68" s="149"/>
      <c r="J68" s="149"/>
      <c r="K68" s="149"/>
      <c r="L68" s="149"/>
      <c r="M68" s="83"/>
      <c r="N68" s="83"/>
      <c r="O68" s="83"/>
      <c r="P68" s="83"/>
    </row>
    <row r="69" spans="2:16">
      <c r="B69" s="149"/>
      <c r="C69" s="151"/>
      <c r="D69" s="151"/>
      <c r="E69" s="149"/>
      <c r="F69" s="149"/>
      <c r="G69" s="149"/>
      <c r="H69" s="149"/>
      <c r="I69" s="149"/>
      <c r="J69" s="149"/>
      <c r="K69" s="149"/>
      <c r="L69" s="149"/>
      <c r="M69" s="83"/>
      <c r="N69" s="83"/>
      <c r="O69" s="83"/>
      <c r="P69" s="83"/>
    </row>
    <row r="70" spans="2:16">
      <c r="B70" s="152"/>
      <c r="C70" s="153"/>
      <c r="D70" s="153"/>
      <c r="E70" s="154"/>
      <c r="F70" s="156"/>
      <c r="G70" s="155"/>
      <c r="H70" s="427"/>
      <c r="I70" s="427"/>
      <c r="J70" s="427"/>
      <c r="K70" s="156"/>
      <c r="L70" s="149"/>
      <c r="M70" s="83"/>
      <c r="N70" s="83"/>
      <c r="O70" s="83"/>
      <c r="P70" s="83"/>
    </row>
    <row r="71" spans="2:16" ht="18.75">
      <c r="B71" s="428"/>
      <c r="C71" s="429"/>
      <c r="D71" s="146"/>
      <c r="E71" s="147"/>
      <c r="F71" s="149"/>
      <c r="G71" s="430"/>
      <c r="H71" s="431"/>
      <c r="I71" s="431"/>
      <c r="J71" s="431"/>
      <c r="K71" s="432"/>
      <c r="L71" s="149"/>
      <c r="M71" s="83"/>
      <c r="N71" s="83"/>
      <c r="O71" s="83"/>
      <c r="P71" s="83"/>
    </row>
    <row r="72" spans="2:16" ht="18.75">
      <c r="B72" s="428"/>
      <c r="C72" s="429"/>
      <c r="D72" s="146"/>
      <c r="E72" s="147"/>
      <c r="F72" s="149"/>
      <c r="G72" s="430"/>
      <c r="H72" s="433"/>
      <c r="I72" s="433"/>
      <c r="J72" s="433"/>
      <c r="K72" s="434"/>
      <c r="L72" s="149"/>
      <c r="M72" s="83"/>
      <c r="N72" s="83"/>
      <c r="O72" s="83"/>
      <c r="P72" s="83"/>
    </row>
    <row r="73" spans="2:16" ht="18.75">
      <c r="B73" s="428"/>
      <c r="C73" s="429"/>
      <c r="D73" s="146"/>
      <c r="E73" s="147"/>
      <c r="F73" s="149"/>
      <c r="G73" s="430"/>
      <c r="H73" s="433"/>
      <c r="I73" s="433"/>
      <c r="J73" s="433"/>
      <c r="K73" s="434"/>
      <c r="L73" s="149"/>
      <c r="M73" s="83"/>
      <c r="N73" s="83"/>
      <c r="O73" s="83"/>
      <c r="P73" s="83"/>
    </row>
    <row r="74" spans="2:16" ht="18.75">
      <c r="B74" s="428"/>
      <c r="C74" s="429"/>
      <c r="D74" s="146"/>
      <c r="E74" s="147"/>
      <c r="F74" s="149"/>
      <c r="G74" s="430"/>
      <c r="H74" s="433"/>
      <c r="I74" s="433"/>
      <c r="J74" s="433"/>
      <c r="K74" s="434"/>
      <c r="L74" s="149"/>
      <c r="M74" s="83"/>
      <c r="N74" s="83"/>
      <c r="O74" s="83"/>
      <c r="P74" s="83"/>
    </row>
    <row r="75" spans="2:16" ht="18.75">
      <c r="B75" s="428"/>
      <c r="C75" s="429"/>
      <c r="D75" s="435"/>
      <c r="E75" s="436"/>
      <c r="F75" s="149"/>
      <c r="G75" s="430"/>
      <c r="H75" s="433"/>
      <c r="I75" s="433"/>
      <c r="J75" s="433"/>
      <c r="K75" s="434"/>
      <c r="L75" s="149"/>
      <c r="M75" s="83"/>
      <c r="N75" s="83"/>
      <c r="O75" s="83"/>
      <c r="P75" s="83"/>
    </row>
    <row r="76" spans="2:16">
      <c r="B76" s="428"/>
      <c r="C76" s="437"/>
      <c r="D76" s="438"/>
      <c r="E76" s="439"/>
      <c r="F76" s="149"/>
      <c r="G76" s="430"/>
      <c r="H76" s="433"/>
      <c r="I76" s="433"/>
      <c r="J76" s="433"/>
      <c r="K76" s="434"/>
      <c r="L76" s="149"/>
      <c r="M76" s="83"/>
      <c r="N76" s="83"/>
      <c r="O76" s="83"/>
      <c r="P76" s="83"/>
    </row>
    <row r="77" spans="2:16">
      <c r="B77" s="428"/>
      <c r="C77" s="437"/>
      <c r="D77" s="438"/>
      <c r="E77" s="439"/>
      <c r="F77" s="149"/>
      <c r="G77" s="430"/>
      <c r="H77" s="433"/>
      <c r="I77" s="433"/>
      <c r="J77" s="433"/>
      <c r="K77" s="434"/>
      <c r="L77" s="149"/>
      <c r="M77" s="83"/>
      <c r="N77" s="83"/>
      <c r="O77" s="83"/>
      <c r="P77" s="83"/>
    </row>
    <row r="78" spans="2:16" ht="15.75">
      <c r="B78" s="428"/>
      <c r="C78" s="437"/>
      <c r="D78" s="440"/>
      <c r="E78" s="441"/>
      <c r="F78" s="149"/>
      <c r="G78" s="430"/>
      <c r="H78" s="433"/>
      <c r="I78" s="433"/>
      <c r="J78" s="433"/>
      <c r="K78" s="434"/>
      <c r="L78" s="149"/>
      <c r="M78" s="83"/>
      <c r="N78" s="83"/>
      <c r="O78" s="83"/>
      <c r="P78" s="83"/>
    </row>
    <row r="79" spans="2:16" ht="23.25">
      <c r="B79" s="428"/>
      <c r="C79" s="442"/>
      <c r="D79" s="435"/>
      <c r="E79" s="436"/>
      <c r="F79" s="149"/>
      <c r="G79" s="430"/>
      <c r="H79" s="433"/>
      <c r="I79" s="433"/>
      <c r="J79" s="433"/>
      <c r="K79" s="434"/>
      <c r="L79" s="149"/>
      <c r="M79" s="83"/>
      <c r="N79" s="83"/>
      <c r="O79" s="83"/>
      <c r="P79" s="83"/>
    </row>
    <row r="80" spans="2:16">
      <c r="B80" s="80"/>
      <c r="C80" s="443"/>
      <c r="D80" s="444"/>
      <c r="E80" s="80"/>
      <c r="F80" s="413"/>
      <c r="G80" s="445"/>
      <c r="H80" s="413"/>
      <c r="I80" s="413"/>
      <c r="J80" s="413"/>
      <c r="K80" s="446"/>
      <c r="L80" s="80"/>
      <c r="M80" s="83"/>
      <c r="N80" s="83"/>
      <c r="O80" s="83"/>
      <c r="P80" s="83"/>
    </row>
    <row r="81" spans="2:16" ht="15" customHeight="1">
      <c r="B81" s="447"/>
      <c r="C81" s="408"/>
      <c r="D81" s="408"/>
      <c r="E81" s="408"/>
      <c r="F81" s="408"/>
      <c r="G81" s="409"/>
      <c r="H81" s="448"/>
      <c r="I81" s="448"/>
      <c r="J81" s="448"/>
      <c r="K81" s="449"/>
      <c r="L81" s="450"/>
      <c r="M81" s="83"/>
      <c r="N81" s="83"/>
      <c r="O81" s="83"/>
      <c r="P81" s="83"/>
    </row>
    <row r="82" spans="2:16" ht="15" customHeight="1">
      <c r="B82" s="451"/>
      <c r="C82" s="452"/>
      <c r="D82" s="408"/>
      <c r="E82" s="149"/>
      <c r="F82" s="453"/>
      <c r="G82" s="454"/>
      <c r="H82" s="455"/>
      <c r="I82" s="455"/>
      <c r="J82" s="455"/>
      <c r="K82" s="456"/>
      <c r="L82" s="450"/>
      <c r="M82" s="83"/>
      <c r="N82" s="83"/>
      <c r="O82" s="83"/>
      <c r="P82" s="83"/>
    </row>
    <row r="83" spans="2:16" ht="15" customHeight="1">
      <c r="B83" s="451"/>
      <c r="C83" s="452"/>
      <c r="D83" s="408"/>
      <c r="E83" s="149"/>
      <c r="F83" s="457"/>
      <c r="G83" s="454"/>
      <c r="H83" s="455"/>
      <c r="I83" s="455"/>
      <c r="J83" s="455"/>
      <c r="K83" s="456"/>
      <c r="L83" s="450"/>
      <c r="M83" s="83"/>
      <c r="N83" s="83"/>
      <c r="O83" s="83"/>
      <c r="P83" s="83"/>
    </row>
    <row r="84" spans="2:16" ht="15" customHeight="1">
      <c r="B84" s="451"/>
      <c r="C84" s="452"/>
      <c r="D84" s="408"/>
      <c r="E84" s="149"/>
      <c r="F84" s="457"/>
      <c r="G84" s="454"/>
      <c r="H84" s="455"/>
      <c r="I84" s="455"/>
      <c r="J84" s="455"/>
      <c r="K84" s="456"/>
      <c r="L84" s="450"/>
      <c r="M84" s="83"/>
      <c r="N84" s="83"/>
      <c r="O84" s="83"/>
      <c r="P84" s="83"/>
    </row>
    <row r="85" spans="2:16" ht="15" customHeight="1">
      <c r="B85" s="406"/>
      <c r="C85" s="407"/>
      <c r="D85" s="408"/>
      <c r="E85" s="149"/>
      <c r="F85" s="458"/>
      <c r="G85" s="409"/>
      <c r="H85" s="410"/>
      <c r="I85" s="411"/>
      <c r="J85" s="412"/>
      <c r="K85" s="449"/>
      <c r="L85" s="459"/>
      <c r="M85" s="83"/>
      <c r="N85" s="83"/>
      <c r="O85" s="83"/>
      <c r="P85" s="83"/>
    </row>
    <row r="86" spans="2:16">
      <c r="B86" s="80"/>
      <c r="C86" s="444"/>
      <c r="D86" s="444"/>
      <c r="E86" s="80"/>
      <c r="F86" s="413"/>
      <c r="G86" s="413"/>
      <c r="H86" s="413"/>
      <c r="I86" s="413"/>
      <c r="J86" s="413"/>
      <c r="K86" s="413"/>
      <c r="L86" s="413"/>
      <c r="M86" s="83"/>
      <c r="N86" s="83"/>
      <c r="O86" s="83"/>
      <c r="P86" s="83"/>
    </row>
    <row r="87" spans="2:16">
      <c r="B87" s="406"/>
      <c r="C87" s="407"/>
      <c r="D87" s="408"/>
      <c r="E87" s="149"/>
      <c r="F87" s="458"/>
      <c r="G87" s="409"/>
      <c r="H87" s="460"/>
      <c r="I87" s="460"/>
      <c r="J87" s="461"/>
      <c r="K87" s="449"/>
      <c r="L87" s="459"/>
      <c r="M87" s="83"/>
      <c r="N87" s="83"/>
      <c r="O87" s="83"/>
      <c r="P87" s="83"/>
    </row>
    <row r="88" spans="2:16">
      <c r="B88" s="406"/>
      <c r="C88" s="407"/>
      <c r="D88" s="408"/>
      <c r="E88" s="149"/>
      <c r="F88" s="458"/>
      <c r="G88" s="409"/>
      <c r="H88" s="410"/>
      <c r="I88" s="411"/>
      <c r="J88" s="412"/>
      <c r="K88" s="462"/>
      <c r="L88" s="459"/>
      <c r="M88" s="83"/>
      <c r="N88" s="83"/>
      <c r="O88" s="83"/>
      <c r="P88" s="83"/>
    </row>
    <row r="89" spans="2:16">
      <c r="B89" s="80"/>
      <c r="C89" s="444"/>
      <c r="D89" s="444"/>
      <c r="E89" s="80"/>
      <c r="F89" s="413"/>
      <c r="G89" s="413"/>
      <c r="H89" s="413"/>
      <c r="I89" s="413"/>
      <c r="J89" s="413"/>
      <c r="K89" s="413"/>
      <c r="L89" s="413"/>
      <c r="M89" s="83"/>
      <c r="N89" s="83"/>
      <c r="O89" s="83"/>
      <c r="P89" s="83"/>
    </row>
    <row r="90" spans="2:16">
      <c r="B90" s="447"/>
      <c r="C90" s="463"/>
      <c r="D90" s="463"/>
      <c r="E90" s="416"/>
      <c r="F90" s="464"/>
      <c r="G90" s="465"/>
      <c r="H90" s="465"/>
      <c r="I90" s="466"/>
      <c r="J90" s="466"/>
      <c r="K90" s="462"/>
      <c r="L90" s="414"/>
      <c r="M90" s="83"/>
      <c r="N90" s="83"/>
      <c r="O90" s="83"/>
      <c r="P90" s="83"/>
    </row>
    <row r="91" spans="2:16">
      <c r="B91" s="447"/>
      <c r="C91" s="467"/>
      <c r="D91" s="467"/>
      <c r="E91" s="408"/>
      <c r="F91" s="411"/>
      <c r="G91" s="409"/>
      <c r="H91" s="460"/>
      <c r="I91" s="460"/>
      <c r="J91" s="461"/>
      <c r="K91" s="449"/>
      <c r="L91" s="414"/>
      <c r="M91" s="83"/>
      <c r="N91" s="83"/>
      <c r="O91" s="83"/>
      <c r="P91" s="83"/>
    </row>
    <row r="92" spans="2:16">
      <c r="B92" s="447"/>
      <c r="C92" s="467"/>
      <c r="D92" s="467"/>
      <c r="E92" s="408"/>
      <c r="F92" s="411"/>
      <c r="G92" s="409"/>
      <c r="H92" s="468"/>
      <c r="I92" s="469"/>
      <c r="J92" s="469"/>
      <c r="K92" s="462"/>
      <c r="L92" s="414"/>
      <c r="M92" s="83"/>
      <c r="N92" s="83"/>
      <c r="O92" s="83"/>
      <c r="P92" s="83"/>
    </row>
    <row r="93" spans="2:16">
      <c r="B93" s="447"/>
      <c r="C93" s="470"/>
      <c r="D93" s="471"/>
      <c r="E93" s="416"/>
      <c r="F93" s="464"/>
      <c r="G93" s="465"/>
      <c r="H93" s="465"/>
      <c r="I93" s="466"/>
      <c r="J93" s="466"/>
      <c r="K93" s="462"/>
      <c r="L93" s="414"/>
      <c r="M93" s="83"/>
      <c r="N93" s="83"/>
      <c r="O93" s="83"/>
      <c r="P93" s="83"/>
    </row>
    <row r="94" spans="2:16">
      <c r="B94" s="447"/>
      <c r="C94" s="472"/>
      <c r="D94" s="463"/>
      <c r="E94" s="416"/>
      <c r="F94" s="464"/>
      <c r="G94" s="465"/>
      <c r="H94" s="465"/>
      <c r="I94" s="466"/>
      <c r="J94" s="466"/>
      <c r="K94" s="462"/>
      <c r="L94" s="414"/>
      <c r="M94" s="83"/>
      <c r="N94" s="83"/>
      <c r="O94" s="83"/>
      <c r="P94" s="83"/>
    </row>
    <row r="95" spans="2:16">
      <c r="B95" s="447"/>
      <c r="C95" s="473"/>
      <c r="D95" s="463"/>
      <c r="E95" s="416"/>
      <c r="F95" s="464"/>
      <c r="G95" s="465"/>
      <c r="H95" s="465"/>
      <c r="I95" s="466"/>
      <c r="J95" s="466"/>
      <c r="K95" s="462"/>
      <c r="L95" s="414"/>
      <c r="M95" s="83"/>
      <c r="N95" s="83"/>
      <c r="O95" s="83"/>
      <c r="P95" s="83"/>
    </row>
    <row r="96" spans="2:16">
      <c r="B96" s="80"/>
      <c r="C96" s="443"/>
      <c r="D96" s="444"/>
      <c r="E96" s="80"/>
      <c r="F96" s="413"/>
      <c r="G96" s="413"/>
      <c r="H96" s="413"/>
      <c r="I96" s="413"/>
      <c r="J96" s="413"/>
      <c r="K96" s="446"/>
      <c r="L96" s="413"/>
      <c r="M96" s="83"/>
      <c r="N96" s="83"/>
      <c r="O96" s="83"/>
      <c r="P96" s="83"/>
    </row>
    <row r="97" spans="2:16">
      <c r="B97" s="406"/>
      <c r="C97" s="417"/>
      <c r="D97" s="474"/>
      <c r="E97" s="418"/>
      <c r="F97" s="415"/>
      <c r="G97" s="419"/>
      <c r="H97" s="415"/>
      <c r="I97" s="415"/>
      <c r="J97" s="415"/>
      <c r="K97" s="462"/>
      <c r="L97" s="420"/>
      <c r="M97" s="83"/>
      <c r="N97" s="83"/>
      <c r="O97" s="83"/>
      <c r="P97" s="83"/>
    </row>
    <row r="98" spans="2:16">
      <c r="B98" s="406"/>
      <c r="C98" s="463"/>
      <c r="D98" s="463"/>
      <c r="E98" s="416"/>
      <c r="F98" s="464"/>
      <c r="G98" s="419"/>
      <c r="H98" s="415"/>
      <c r="I98" s="415"/>
      <c r="J98" s="415"/>
      <c r="K98" s="462"/>
      <c r="L98" s="420"/>
      <c r="M98" s="83"/>
      <c r="N98" s="83"/>
      <c r="O98" s="83"/>
      <c r="P98" s="83"/>
    </row>
    <row r="99" spans="2:16">
      <c r="B99" s="406"/>
      <c r="C99" s="417"/>
      <c r="D99" s="474"/>
      <c r="E99" s="418"/>
      <c r="F99" s="415"/>
      <c r="G99" s="419"/>
      <c r="H99" s="415"/>
      <c r="I99" s="415"/>
      <c r="J99" s="415"/>
      <c r="K99" s="462"/>
      <c r="L99" s="420"/>
      <c r="M99" s="83"/>
      <c r="N99" s="83"/>
      <c r="O99" s="83"/>
      <c r="P99" s="83"/>
    </row>
    <row r="100" spans="2:16">
      <c r="B100" s="406"/>
      <c r="C100" s="417"/>
      <c r="D100" s="474"/>
      <c r="E100" s="418"/>
      <c r="F100" s="415"/>
      <c r="G100" s="419"/>
      <c r="H100" s="415"/>
      <c r="I100" s="415"/>
      <c r="J100" s="415"/>
      <c r="K100" s="462"/>
      <c r="L100" s="420"/>
      <c r="M100" s="83"/>
      <c r="N100" s="83"/>
      <c r="O100" s="83"/>
      <c r="P100" s="83"/>
    </row>
    <row r="101" spans="2:16">
      <c r="B101" s="80"/>
      <c r="C101" s="443"/>
      <c r="D101" s="444"/>
      <c r="E101" s="80"/>
      <c r="F101" s="413"/>
      <c r="G101" s="413"/>
      <c r="H101" s="413"/>
      <c r="I101" s="413"/>
      <c r="J101" s="413"/>
      <c r="K101" s="446"/>
      <c r="L101" s="413"/>
      <c r="M101" s="83"/>
      <c r="N101" s="83"/>
      <c r="O101" s="83"/>
      <c r="P101" s="83"/>
    </row>
    <row r="102" spans="2:16">
      <c r="B102" s="447"/>
      <c r="C102" s="408"/>
      <c r="D102" s="408"/>
      <c r="E102" s="408"/>
      <c r="F102" s="411"/>
      <c r="G102" s="409"/>
      <c r="H102" s="411"/>
      <c r="I102" s="411"/>
      <c r="J102" s="411"/>
      <c r="K102" s="462"/>
      <c r="L102" s="411"/>
      <c r="M102" s="83"/>
      <c r="N102" s="83"/>
      <c r="O102" s="83"/>
      <c r="P102" s="83"/>
    </row>
    <row r="103" spans="2:16" ht="15.75">
      <c r="B103" s="447"/>
      <c r="C103" s="475"/>
      <c r="D103" s="476"/>
      <c r="E103" s="408"/>
      <c r="F103" s="465"/>
      <c r="G103" s="409"/>
      <c r="H103" s="411"/>
      <c r="I103" s="411"/>
      <c r="J103" s="411"/>
      <c r="K103" s="462"/>
      <c r="L103" s="411"/>
      <c r="M103" s="83"/>
      <c r="N103" s="83"/>
      <c r="O103" s="83"/>
      <c r="P103" s="83"/>
    </row>
    <row r="104" spans="2:16">
      <c r="B104" s="447"/>
      <c r="C104" s="475"/>
      <c r="D104" s="475"/>
      <c r="E104" s="408"/>
      <c r="F104" s="465"/>
      <c r="G104" s="409"/>
      <c r="H104" s="411"/>
      <c r="I104" s="411"/>
      <c r="J104" s="411"/>
      <c r="K104" s="462"/>
      <c r="L104" s="411"/>
      <c r="M104" s="83"/>
      <c r="N104" s="83"/>
      <c r="O104" s="83"/>
      <c r="P104" s="83"/>
    </row>
    <row r="105" spans="2:16">
      <c r="B105" s="421"/>
      <c r="C105" s="477"/>
      <c r="D105" s="478"/>
      <c r="E105" s="477"/>
      <c r="F105" s="421"/>
      <c r="G105" s="479"/>
      <c r="H105" s="421"/>
      <c r="I105" s="421"/>
      <c r="J105" s="421"/>
      <c r="K105" s="480"/>
      <c r="L105" s="421"/>
      <c r="M105" s="83"/>
      <c r="N105" s="83"/>
      <c r="O105" s="83"/>
      <c r="P105" s="83"/>
    </row>
    <row r="106" spans="2:16" ht="23.25">
      <c r="B106" s="481"/>
      <c r="C106" s="481"/>
      <c r="D106" s="481"/>
      <c r="E106" s="481"/>
      <c r="F106" s="481"/>
      <c r="G106" s="482"/>
      <c r="H106" s="483"/>
      <c r="I106" s="483"/>
      <c r="J106" s="483"/>
      <c r="K106" s="484"/>
      <c r="L106" s="422"/>
      <c r="M106" s="83"/>
      <c r="N106" s="83"/>
      <c r="O106" s="83"/>
      <c r="P106" s="83"/>
    </row>
    <row r="107" spans="2:16" ht="18.75">
      <c r="B107" s="485"/>
      <c r="C107" s="485"/>
      <c r="D107" s="485"/>
      <c r="E107" s="485"/>
      <c r="F107" s="485"/>
      <c r="G107" s="485"/>
      <c r="H107" s="486"/>
      <c r="I107" s="486"/>
      <c r="J107" s="486"/>
      <c r="K107" s="149"/>
      <c r="L107" s="149"/>
      <c r="M107" s="83"/>
      <c r="N107" s="83"/>
      <c r="O107" s="83"/>
      <c r="P107" s="83"/>
    </row>
    <row r="108" spans="2:16" ht="18.75">
      <c r="B108" s="487"/>
      <c r="C108" s="487"/>
      <c r="D108" s="487"/>
      <c r="E108" s="487"/>
      <c r="F108" s="487"/>
      <c r="G108" s="487"/>
      <c r="H108" s="225"/>
      <c r="I108" s="225"/>
      <c r="J108" s="225"/>
      <c r="K108" s="149"/>
      <c r="L108" s="149"/>
      <c r="M108" s="83"/>
      <c r="N108" s="83"/>
      <c r="O108" s="83"/>
      <c r="P108" s="83"/>
    </row>
    <row r="109" spans="2:16">
      <c r="B109" s="149"/>
      <c r="C109" s="151"/>
      <c r="D109" s="151"/>
      <c r="E109" s="149"/>
      <c r="F109" s="149"/>
      <c r="G109" s="149"/>
      <c r="H109" s="149"/>
      <c r="I109" s="149"/>
      <c r="J109" s="149"/>
      <c r="K109" s="149"/>
      <c r="L109" s="149"/>
      <c r="M109" s="83"/>
      <c r="N109" s="83"/>
      <c r="O109" s="83"/>
      <c r="P109" s="83"/>
    </row>
    <row r="110" spans="2:16">
      <c r="B110" s="149"/>
      <c r="C110" s="151"/>
      <c r="D110" s="151"/>
      <c r="E110" s="149"/>
      <c r="F110" s="149"/>
      <c r="G110" s="149"/>
      <c r="H110" s="149"/>
      <c r="I110" s="149"/>
      <c r="J110" s="149"/>
      <c r="K110" s="149"/>
      <c r="L110" s="149"/>
      <c r="M110" s="83"/>
      <c r="N110" s="83"/>
      <c r="O110" s="83"/>
      <c r="P110" s="83"/>
    </row>
    <row r="111" spans="2:16">
      <c r="B111" s="149"/>
      <c r="C111" s="151"/>
      <c r="D111" s="151"/>
      <c r="E111" s="149"/>
      <c r="F111" s="149"/>
      <c r="G111" s="149"/>
      <c r="H111" s="149"/>
      <c r="I111" s="149"/>
      <c r="J111" s="149"/>
      <c r="K111" s="149"/>
      <c r="L111" s="149"/>
      <c r="M111" s="83"/>
      <c r="N111" s="83"/>
      <c r="O111" s="83"/>
      <c r="P111" s="83"/>
    </row>
    <row r="112" spans="2:16">
      <c r="B112" s="149"/>
      <c r="C112" s="151"/>
      <c r="D112" s="151"/>
      <c r="E112" s="149"/>
      <c r="F112" s="149"/>
      <c r="G112" s="149"/>
      <c r="H112" s="149"/>
      <c r="I112" s="149"/>
      <c r="J112" s="149"/>
      <c r="K112" s="149"/>
      <c r="L112" s="149"/>
      <c r="M112" s="83"/>
      <c r="N112" s="83"/>
      <c r="O112" s="83"/>
      <c r="P112" s="83"/>
    </row>
    <row r="113" spans="2:16">
      <c r="B113" s="149"/>
      <c r="C113" s="151"/>
      <c r="D113" s="151"/>
      <c r="E113" s="149"/>
      <c r="F113" s="149"/>
      <c r="G113" s="149"/>
      <c r="H113" s="149"/>
      <c r="I113" s="149"/>
      <c r="J113" s="149"/>
      <c r="K113" s="149"/>
      <c r="L113" s="149"/>
      <c r="M113" s="83"/>
      <c r="N113" s="83"/>
      <c r="O113" s="83"/>
      <c r="P113" s="83"/>
    </row>
    <row r="114" spans="2:16">
      <c r="B114" s="149"/>
      <c r="C114" s="151"/>
      <c r="D114" s="151"/>
      <c r="E114" s="149"/>
      <c r="F114" s="149"/>
      <c r="G114" s="149"/>
      <c r="H114" s="149"/>
      <c r="I114" s="149"/>
      <c r="J114" s="149"/>
      <c r="K114" s="149"/>
      <c r="L114" s="149"/>
      <c r="M114" s="83"/>
      <c r="N114" s="83"/>
      <c r="O114" s="83"/>
      <c r="P114" s="83"/>
    </row>
    <row r="115" spans="2:16">
      <c r="B115" s="149"/>
      <c r="C115" s="151"/>
      <c r="D115" s="151"/>
      <c r="E115" s="149"/>
      <c r="F115" s="149"/>
      <c r="G115" s="149"/>
      <c r="H115" s="149"/>
      <c r="I115" s="149"/>
      <c r="J115" s="149"/>
      <c r="K115" s="149"/>
      <c r="L115" s="149"/>
      <c r="M115" s="83"/>
      <c r="N115" s="83"/>
      <c r="O115" s="83"/>
      <c r="P115" s="83"/>
    </row>
    <row r="116" spans="2:16">
      <c r="B116" s="149"/>
      <c r="C116" s="151"/>
      <c r="D116" s="151"/>
      <c r="E116" s="149"/>
      <c r="F116" s="149"/>
      <c r="G116" s="149"/>
      <c r="H116" s="149"/>
      <c r="I116" s="149"/>
      <c r="J116" s="149"/>
      <c r="K116" s="149"/>
      <c r="L116" s="149"/>
      <c r="M116" s="83"/>
      <c r="N116" s="83"/>
      <c r="O116" s="83"/>
      <c r="P116" s="83"/>
    </row>
    <row r="117" spans="2:16">
      <c r="B117" s="149"/>
      <c r="C117" s="151"/>
      <c r="D117" s="151"/>
      <c r="E117" s="149"/>
      <c r="F117" s="149"/>
      <c r="G117" s="149"/>
      <c r="H117" s="149"/>
      <c r="I117" s="149"/>
      <c r="J117" s="149"/>
      <c r="K117" s="149"/>
      <c r="L117" s="149"/>
      <c r="M117" s="83"/>
      <c r="N117" s="83"/>
      <c r="O117" s="83"/>
      <c r="P117" s="83"/>
    </row>
    <row r="118" spans="2:16">
      <c r="B118" s="149"/>
      <c r="C118" s="151"/>
      <c r="D118" s="151"/>
      <c r="E118" s="149"/>
      <c r="F118" s="149"/>
      <c r="G118" s="149"/>
      <c r="H118" s="149"/>
      <c r="I118" s="149"/>
      <c r="J118" s="149"/>
      <c r="K118" s="149"/>
      <c r="L118" s="149"/>
      <c r="M118" s="83"/>
      <c r="N118" s="83"/>
      <c r="O118" s="83"/>
      <c r="P118" s="83"/>
    </row>
    <row r="119" spans="2:16">
      <c r="B119" s="149"/>
      <c r="C119" s="151"/>
      <c r="D119" s="151"/>
      <c r="E119" s="149"/>
      <c r="F119" s="149"/>
      <c r="G119" s="149"/>
      <c r="H119" s="149"/>
      <c r="I119" s="149"/>
      <c r="J119" s="149"/>
      <c r="K119" s="149"/>
      <c r="L119" s="149"/>
      <c r="M119" s="83"/>
      <c r="N119" s="83"/>
      <c r="O119" s="83"/>
      <c r="P119" s="83"/>
    </row>
  </sheetData>
  <mergeCells count="26">
    <mergeCell ref="B107:G107"/>
    <mergeCell ref="B108:G108"/>
    <mergeCell ref="B6:J7"/>
    <mergeCell ref="K71:K79"/>
    <mergeCell ref="C76:C78"/>
    <mergeCell ref="B82:B84"/>
    <mergeCell ref="C82:C84"/>
    <mergeCell ref="B106:F106"/>
    <mergeCell ref="B64:F64"/>
    <mergeCell ref="H70:J70"/>
    <mergeCell ref="B71:B79"/>
    <mergeCell ref="C71:C75"/>
    <mergeCell ref="G71:G79"/>
    <mergeCell ref="H71:H79"/>
    <mergeCell ref="I71:I79"/>
    <mergeCell ref="J71:J79"/>
    <mergeCell ref="E13:E17"/>
    <mergeCell ref="H8:J8"/>
    <mergeCell ref="B9:B17"/>
    <mergeCell ref="C9:C17"/>
    <mergeCell ref="F9:G17"/>
    <mergeCell ref="H9:H17"/>
    <mergeCell ref="I9:I17"/>
    <mergeCell ref="J9:J17"/>
    <mergeCell ref="D12:E12"/>
    <mergeCell ref="D13:D1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Mariusz Czechowski</dc:creator>
  <cp:keywords/>
  <dc:description/>
  <cp:lastModifiedBy/>
  <cp:revision/>
  <dcterms:created xsi:type="dcterms:W3CDTF">2015-06-05T18:19:34Z</dcterms:created>
  <dcterms:modified xsi:type="dcterms:W3CDTF">2021-01-26T19:51:17Z</dcterms:modified>
  <cp:category/>
  <cp:contentStatus/>
</cp:coreProperties>
</file>