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1D\Grupo (6)\"/>
    </mc:Choice>
  </mc:AlternateContent>
  <xr:revisionPtr revIDLastSave="0" documentId="13_ncr:1_{0D5BA6AD-3057-4075-A934-43945590FD11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G84" i="1" s="1"/>
  <c r="D84" i="1"/>
  <c r="E84" i="1" s="1"/>
  <c r="F83" i="1"/>
  <c r="G83" i="1" s="1"/>
  <c r="D83" i="1"/>
  <c r="E83" i="1" s="1"/>
  <c r="F82" i="1"/>
  <c r="G82" i="1" s="1"/>
  <c r="D82" i="1"/>
  <c r="E82" i="1" s="1"/>
  <c r="F81" i="1"/>
  <c r="G81" i="1" s="1"/>
  <c r="D81" i="1"/>
  <c r="E81" i="1" s="1"/>
  <c r="F80" i="1"/>
  <c r="G80" i="1" s="1"/>
  <c r="D80" i="1"/>
  <c r="E80" i="1" s="1"/>
  <c r="F79" i="1"/>
  <c r="G79" i="1" s="1"/>
  <c r="D79" i="1"/>
  <c r="E79" i="1" s="1"/>
  <c r="G78" i="1"/>
  <c r="E78" i="1"/>
  <c r="F71" i="1"/>
  <c r="G71" i="1" s="1"/>
  <c r="D71" i="1"/>
  <c r="E71" i="1" s="1"/>
  <c r="F70" i="1"/>
  <c r="G70" i="1" s="1"/>
  <c r="D70" i="1"/>
  <c r="E70" i="1" s="1"/>
  <c r="F69" i="1"/>
  <c r="G69" i="1" s="1"/>
  <c r="D69" i="1"/>
  <c r="E69" i="1" s="1"/>
  <c r="F68" i="1"/>
  <c r="G68" i="1" s="1"/>
  <c r="D68" i="1"/>
  <c r="E68" i="1" s="1"/>
  <c r="F67" i="1"/>
  <c r="G67" i="1" s="1"/>
  <c r="D67" i="1"/>
  <c r="E67" i="1" s="1"/>
  <c r="F66" i="1"/>
  <c r="G66" i="1" s="1"/>
  <c r="D66" i="1"/>
  <c r="E66" i="1" s="1"/>
  <c r="G65" i="1"/>
  <c r="E65" i="1"/>
  <c r="E52" i="1"/>
  <c r="G52" i="1"/>
  <c r="D53" i="1"/>
  <c r="E53" i="1" s="1"/>
  <c r="F53" i="1"/>
  <c r="G53" i="1"/>
  <c r="D54" i="1"/>
  <c r="E54" i="1" s="1"/>
  <c r="F54" i="1"/>
  <c r="G54" i="1"/>
  <c r="D55" i="1"/>
  <c r="E55" i="1" s="1"/>
  <c r="F55" i="1"/>
  <c r="G55" i="1"/>
  <c r="D56" i="1"/>
  <c r="E56" i="1" s="1"/>
  <c r="F56" i="1"/>
  <c r="G56" i="1"/>
  <c r="D57" i="1"/>
  <c r="E57" i="1" s="1"/>
  <c r="F57" i="1"/>
  <c r="G57" i="1"/>
  <c r="D58" i="1"/>
  <c r="E58" i="1" s="1"/>
  <c r="F58" i="1"/>
  <c r="G58" i="1"/>
  <c r="F45" i="1"/>
  <c r="G45" i="1" s="1"/>
  <c r="D45" i="1"/>
  <c r="E45" i="1" s="1"/>
  <c r="F44" i="1"/>
  <c r="G44" i="1" s="1"/>
  <c r="D44" i="1"/>
  <c r="E44" i="1" s="1"/>
  <c r="F43" i="1"/>
  <c r="G43" i="1" s="1"/>
  <c r="D43" i="1"/>
  <c r="E43" i="1" s="1"/>
  <c r="G42" i="1"/>
  <c r="E42" i="1"/>
  <c r="G41" i="1"/>
  <c r="E41" i="1"/>
  <c r="G40" i="1"/>
  <c r="E40" i="1"/>
  <c r="G39" i="1"/>
  <c r="E39" i="1"/>
  <c r="F32" i="1"/>
  <c r="G32" i="1" s="1"/>
  <c r="D32" i="1"/>
  <c r="E32" i="1" s="1"/>
  <c r="F31" i="1"/>
  <c r="G31" i="1" s="1"/>
  <c r="D31" i="1"/>
  <c r="E31" i="1" s="1"/>
  <c r="F30" i="1"/>
  <c r="G30" i="1" s="1"/>
  <c r="D30" i="1"/>
  <c r="E30" i="1" s="1"/>
  <c r="G29" i="1"/>
  <c r="E29" i="1"/>
  <c r="G28" i="1"/>
  <c r="E28" i="1"/>
  <c r="G27" i="1"/>
  <c r="E27" i="1"/>
  <c r="G26" i="1"/>
  <c r="E26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E14" i="1"/>
  <c r="E15" i="1"/>
  <c r="E16" i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<sst xmlns="http://schemas.openxmlformats.org/spreadsheetml/2006/main" count="179" uniqueCount="67">
  <si>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</si>
  <si>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</si>
  <si>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</si>
  <si>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</si>
  <si>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</si>
  <si>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</si>
  <si>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</si>
  <si>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</si>
  <si>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</si>
  <si>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</si>
  <si>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</si>
  <si>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</si>
  <si>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</si>
  <si>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</si>
  <si>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</si>
  <si>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</si>
  <si>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</si>
  <si>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</si>
  <si>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</si>
  <si>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</si>
  <si>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</si>
  <si>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</si>
  <si>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</si>
  <si>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</si>
  <si>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</si>
  <si>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</si>
  <si>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</si>
  <si>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</si>
  <si>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</si>
  <si>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</si>
  <si>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</si>
  <si>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</si>
  <si>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</si>
  <si>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</si>
  <si>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</si>
  <si>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</si>
  <si>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</si>
  <si>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</si>
  <si>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</si>
  <si>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</si>
  <si>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</si>
  <si>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</si>
  <si>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</si>
  <si>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</si>
  <si>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</si>
  <si>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</si>
  <si>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</si>
  <si>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</si>
  <si>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</si>
  <si>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</si>
  <si>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</si>
  <si>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</si>
  <si>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</si>
  <si>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</si>
  <si>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</si>
  <si>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</si>
  <si>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</si>
  <si>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</si>
  <si>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</si>
  <si>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</si>
  <si>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</si>
  <si>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</si>
  <si>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</si>
  <si>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DEVIA ALFARO ESTEBAN</t>
  </si>
  <si>
    <t>GUZMAN RUBILAR MATIAS KEVIN FELIPE</t>
  </si>
  <si>
    <t>TORRES CARRASCO NICOLAS ALONSO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</si>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</sst>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4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16" t="s">
        <v>63</v>
      </c>
      <c r="C4" s="31">
        <f>C21</f>
        <v>6.4</v>
      </c>
      <c r="D4" s="37">
        <f>C60</f>
        <v>6.6</v>
      </c>
      <c r="E4" s="36">
        <f>C4*C$2+D4*D$2</f>
        <v>6.4599999999999991</v>
      </c>
    </row>
    <row r="5" spans="1:11" x14ac:dyDescent="0.25">
      <c r="A5" s="3">
        <v>2</v>
      </c>
      <c r="B5" s="58" t="s">
        <v>64</v>
      </c>
      <c r="C5" s="31">
        <f>C34</f>
        <v>6.4</v>
      </c>
      <c r="D5" s="37">
        <f>C73</f>
        <v>6.6</v>
      </c>
      <c r="E5" s="36">
        <f t="shared" ref="E5:E6" si="0">C5*C$2+D5*D$2</f>
        <v>6.4599999999999991</v>
      </c>
    </row>
    <row r="6" spans="1:11" x14ac:dyDescent="0.25">
      <c r="A6" s="3">
        <v>3</v>
      </c>
      <c r="B6" s="16" t="s">
        <v>65</v>
      </c>
      <c r="C6" s="31">
        <f>C47</f>
        <v>6.4</v>
      </c>
      <c r="D6" s="37">
        <f>C86</f>
        <v>6.6</v>
      </c>
      <c r="E6" s="36">
        <f t="shared" si="0"/>
        <v>6.4599999999999991</v>
      </c>
    </row>
    <row r="11" spans="1:11" ht="18.75" outlineLevel="1" x14ac:dyDescent="0.25">
      <c r="A11" s="48" t="s">
        <v>4</v>
      </c>
      <c r="B11" s="11" t="str">
        <f>B4</f>
        <v>DEVIA ALFARO ESTEBAN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">
        <v>66</v>
      </c>
      <c r="E14" s="12">
        <f>IF(D14="X",100*0.25,"")</f>
        <v>25</v>
      </c>
      <c r="F14" s="12"/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">
        <v>66</v>
      </c>
      <c r="E15" s="12">
        <f>IF(D15="X",100*0.2,"")</f>
        <v>20</v>
      </c>
      <c r="F15" s="12"/>
      <c r="G15" s="12" t="str">
        <f>IF(F15="X",60*0.2,"")</f>
        <v/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/>
      <c r="E16" s="12" t="str">
        <f>IF(D16="X",100*0.05,"")</f>
        <v/>
      </c>
      <c r="F16" s="12" t="s">
        <v>66</v>
      </c>
      <c r="G16" s="12">
        <f>IF(F16="X",60*0.05,"")</f>
        <v>3</v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ref="D13:D17" si="4">IF($C17=CL,"X","")</f>
        <v>X</v>
      </c>
      <c r="E17" s="12">
        <f>IF(D17="X",100*0.05,"")</f>
        <v>5</v>
      </c>
      <c r="F17" s="12" t="str">
        <f t="shared" ref="F13:F17" si="5">IF($C17=L,"X","")</f>
        <v/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92</v>
      </c>
      <c r="D20" s="13"/>
      <c r="E20" s="13">
        <f>SUM(E13:E19)</f>
        <v>80</v>
      </c>
      <c r="F20" s="13"/>
      <c r="G20" s="13">
        <f>SUM(G13:G19)</f>
        <v>12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6.4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</v>
      </c>
      <c r="B24" s="11" t="str">
        <f>B5</f>
        <v>GUZMAN RUBILAR MATIAS KEVIN FELIPE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">
        <v>66</v>
      </c>
      <c r="E27" s="12">
        <f>IF(D27="X",100*0.25,"")</f>
        <v>25</v>
      </c>
      <c r="F27" s="12"/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">
        <v>66</v>
      </c>
      <c r="E28" s="12">
        <f>IF(D28="X",100*0.2,"")</f>
        <v>20</v>
      </c>
      <c r="F28" s="12"/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/>
      <c r="E29" s="12" t="str">
        <f>IF(D29="X",100*0.05,"")</f>
        <v/>
      </c>
      <c r="F29" s="12" t="s">
        <v>66</v>
      </c>
      <c r="G29" s="12">
        <f>IF(F29="X",60*0.05,"")</f>
        <v>3</v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ref="D30:D32" si="10">IF($C30=CL,"X","")</f>
        <v>X</v>
      </c>
      <c r="E30" s="12">
        <f>IF(D30="X",100*0.05,"")</f>
        <v>5</v>
      </c>
      <c r="F30" s="12" t="str">
        <f t="shared" ref="F30:F32" si="11">IF($C30=L,"X","")</f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40"/>
      <c r="B33" s="18" t="s">
        <v>12</v>
      </c>
      <c r="C33" s="22">
        <f>E33+G33+I33+K33</f>
        <v>92</v>
      </c>
      <c r="D33" s="13"/>
      <c r="E33" s="13">
        <f>SUM(E26:E32)</f>
        <v>80</v>
      </c>
      <c r="F33" s="13"/>
      <c r="G33" s="13">
        <f>SUM(G26:G32)</f>
        <v>12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>
        <f>VLOOKUP(C33,ESCALA_IEP!A15:B215,2,FALSE)</f>
        <v>6.4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</v>
      </c>
      <c r="B37" s="11" t="str">
        <f>B6</f>
        <v>TORRES CARRASCO NICOLAS ALONSO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">
        <v>66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">
        <v>66</v>
      </c>
      <c r="E41" s="12">
        <f>IF(D41="X",100*0.2,"")</f>
        <v>20</v>
      </c>
      <c r="F41" s="12"/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/>
      <c r="E42" s="12" t="str">
        <f>IF(D42="X",100*0.05,"")</f>
        <v/>
      </c>
      <c r="F42" s="12" t="s">
        <v>66</v>
      </c>
      <c r="G42" s="12">
        <f>IF(F42="X",60*0.05,"")</f>
        <v>3</v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ref="D43:D45" si="15">IF($C43=CL,"X","")</f>
        <v>X</v>
      </c>
      <c r="E43" s="12">
        <f>IF(D43="X",100*0.05,"")</f>
        <v>5</v>
      </c>
      <c r="F43" s="12" t="str">
        <f t="shared" ref="F43:F45" si="16">IF($C43=L,"X","")</f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40"/>
      <c r="B46" s="18" t="s">
        <v>12</v>
      </c>
      <c r="C46" s="22">
        <f>E46+G46+I46+K46</f>
        <v>92</v>
      </c>
      <c r="D46" s="13"/>
      <c r="E46" s="13">
        <f>SUM(E39:E45)</f>
        <v>80</v>
      </c>
      <c r="F46" s="13"/>
      <c r="G46" s="13">
        <f>SUM(G39:G45)</f>
        <v>12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>
        <f>VLOOKUP(C46,ESCALA_IEP!A28:B228,2,FALSE)</f>
        <v>6.4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14</v>
      </c>
      <c r="B50" s="11" t="str">
        <f>B4</f>
        <v>DEVIA ALFARO ESTEBAN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ref="D52:D56" si="20">IF($C53=CL,"X","")</f>
        <v>X</v>
      </c>
      <c r="E53" s="12">
        <f>IF(D53="X",100*0.25,"")</f>
        <v>25</v>
      </c>
      <c r="F53" s="12" t="str">
        <f t="shared" ref="F52:F56" si="21">IF($C53=L,"X","")</f>
        <v/>
      </c>
      <c r="G53" s="12" t="str">
        <f>IF(F53="X",60*0.25,"")</f>
        <v/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20"/>
        <v>X</v>
      </c>
      <c r="E54" s="12">
        <f>IF(D54="X",100*0.2,"")</f>
        <v>20</v>
      </c>
      <c r="F54" s="12" t="str">
        <f t="shared" si="21"/>
        <v/>
      </c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20"/>
        <v>X</v>
      </c>
      <c r="E56" s="12">
        <f>IF(D56="X",100*0.05,"")</f>
        <v>5</v>
      </c>
      <c r="F56" s="12" t="str">
        <f t="shared" si="21"/>
        <v/>
      </c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">
      <c r="A59" s="40"/>
      <c r="B59" s="18" t="s">
        <v>12</v>
      </c>
      <c r="C59" s="22">
        <f>E59+G59+I59+K59</f>
        <v>94</v>
      </c>
      <c r="D59" s="13"/>
      <c r="E59" s="13">
        <f>SUM(E52:E58)</f>
        <v>85</v>
      </c>
      <c r="F59" s="13"/>
      <c r="G59" s="13">
        <f>SUM(G52:G58)</f>
        <v>9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>
        <f>VLOOKUP(C59,ESCALA_IEP!A41:B241,2,FALSE)</f>
        <v>6.6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15</v>
      </c>
      <c r="B63" s="11" t="str">
        <f>B5</f>
        <v>GUZMAN RUBILAR MATIAS KEVIN FELIPE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ref="D66:D70" si="25">IF($C66=CL,"X","")</f>
        <v>X</v>
      </c>
      <c r="E66" s="12">
        <f>IF(D66="X",100*0.25,"")</f>
        <v>25</v>
      </c>
      <c r="F66" s="12" t="str">
        <f t="shared" ref="F66:F70" si="26">IF($C66=L,"X","")</f>
        <v/>
      </c>
      <c r="G66" s="12" t="str">
        <f>IF(F66="X",60*0.25,"")</f>
        <v/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5"/>
        <v>X</v>
      </c>
      <c r="E67" s="12">
        <f>IF(D67="X",100*0.2,"")</f>
        <v>20</v>
      </c>
      <c r="F67" s="12" t="str">
        <f t="shared" si="26"/>
        <v/>
      </c>
      <c r="G67" s="12" t="str">
        <f>IF(F67="X",60*0.2,"")</f>
        <v/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5"/>
        <v>X</v>
      </c>
      <c r="E69" s="12">
        <f>IF(D69="X",100*0.05,"")</f>
        <v>5</v>
      </c>
      <c r="F69" s="12" t="str">
        <f t="shared" si="26"/>
        <v/>
      </c>
      <c r="G69" s="12" t="str">
        <f>IF(F69="X",60*0.05,"")</f>
        <v/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">
      <c r="A72" s="40"/>
      <c r="B72" s="18" t="s">
        <v>12</v>
      </c>
      <c r="C72" s="22">
        <f>E72+G72+I72+K72</f>
        <v>94</v>
      </c>
      <c r="D72" s="13"/>
      <c r="E72" s="13">
        <f>SUM(E65:E71)</f>
        <v>85</v>
      </c>
      <c r="F72" s="13"/>
      <c r="G72" s="13">
        <f>SUM(G65:G71)</f>
        <v>9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>
        <f>VLOOKUP(C72,ESCALA_IEP!A54:B254,2,FALSE)</f>
        <v>6.6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16</v>
      </c>
      <c r="B76" s="11" t="str">
        <f>B6</f>
        <v>TORRES CARRASCO NICOLAS ALONSO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ref="D79:D83" si="30">IF($C79=CL,"X","")</f>
        <v>X</v>
      </c>
      <c r="E79" s="12">
        <f>IF(D79="X",100*0.25,"")</f>
        <v>25</v>
      </c>
      <c r="F79" s="12" t="str">
        <f t="shared" ref="F79:F83" si="31">IF($C79=L,"X","")</f>
        <v/>
      </c>
      <c r="G79" s="12" t="str">
        <f>IF(F79="X",60*0.25,"")</f>
        <v/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30"/>
        <v>X</v>
      </c>
      <c r="E80" s="12">
        <f>IF(D80="X",100*0.2,"")</f>
        <v>20</v>
      </c>
      <c r="F80" s="12" t="str">
        <f t="shared" si="31"/>
        <v/>
      </c>
      <c r="G80" s="12" t="str">
        <f>IF(F80="X",60*0.2,"")</f>
        <v/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30"/>
        <v>X</v>
      </c>
      <c r="E81" s="12">
        <f>IF(D81="X",100*0.05,"")</f>
        <v>5</v>
      </c>
      <c r="F81" s="12" t="str">
        <f t="shared" si="31"/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30"/>
        <v>X</v>
      </c>
      <c r="E82" s="12">
        <f>IF(D82="X",100*0.05,"")</f>
        <v>5</v>
      </c>
      <c r="F82" s="12" t="str">
        <f t="shared" si="31"/>
        <v/>
      </c>
      <c r="G82" s="12" t="str">
        <f>IF(F82="X",60*0.05,"")</f>
        <v/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">
      <c r="A85" s="40"/>
      <c r="B85" s="18" t="s">
        <v>12</v>
      </c>
      <c r="C85" s="22">
        <f>E85+G85+I85+K85</f>
        <v>94</v>
      </c>
      <c r="D85" s="13"/>
      <c r="E85" s="13">
        <f>SUM(E78:E84)</f>
        <v>85</v>
      </c>
      <c r="F85" s="13"/>
      <c r="G85" s="13">
        <f>SUM(G78:G84)</f>
        <v>9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>
        <f>VLOOKUP(C85,ESCALA_IEP!A67:B267,2,FALSE)</f>
        <v>6.6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2024-12-08T00:52:32Z</dcterms:modified>
  <cp:category/>
  <cp:contentStatus/>
</cp:coreProperties>
</file>