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5" windowWidth="14805" windowHeight="8010" activeTab="2"/>
  </bookViews>
  <sheets>
    <sheet name="Data" sheetId="1" r:id="rId1"/>
    <sheet name="DashBoard" sheetId="2" r:id="rId2"/>
    <sheet name="Calculation" sheetId="3" r:id="rId3"/>
  </sheets>
  <externalReferences>
    <externalReference r:id="rId4"/>
  </externalReferences>
  <definedNames>
    <definedName name="_xlnm._FilterDatabase" localSheetId="0" hidden="1">Data!$F$7:$J$307</definedName>
  </definedNames>
  <calcPr calcId="124519"/>
  <pivotCaches>
    <pivotCache cacheId="6" r:id="rId5"/>
  </pivotCaches>
</workbook>
</file>

<file path=xl/calcChain.xml><?xml version="1.0" encoding="utf-8"?>
<calcChain xmlns="http://schemas.openxmlformats.org/spreadsheetml/2006/main">
  <c r="G4" i="3"/>
  <c r="H4" s="1"/>
  <c r="N9" i="2"/>
  <c r="N2"/>
  <c r="N3"/>
  <c r="N4"/>
  <c r="N5"/>
  <c r="N6"/>
  <c r="N7"/>
  <c r="N8"/>
  <c r="N10"/>
  <c r="N11"/>
  <c r="N12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12"/>
  <c r="O12" s="1"/>
  <c r="M2"/>
  <c r="O2" s="1"/>
  <c r="H26"/>
  <c r="H23"/>
  <c r="G26"/>
  <c r="G23"/>
  <c r="H20"/>
  <c r="G5" i="3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G91"/>
  <c r="H91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2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35"/>
  <c r="H135" s="1"/>
  <c r="G136"/>
  <c r="H136" s="1"/>
  <c r="G137"/>
  <c r="H137" s="1"/>
  <c r="G138"/>
  <c r="H138" s="1"/>
  <c r="G139"/>
  <c r="H139" s="1"/>
  <c r="G140"/>
  <c r="H140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G151"/>
  <c r="H151" s="1"/>
  <c r="G152"/>
  <c r="H152" s="1"/>
  <c r="G153"/>
  <c r="H153" s="1"/>
  <c r="G154"/>
  <c r="H154" s="1"/>
  <c r="G155"/>
  <c r="H155" s="1"/>
  <c r="G156"/>
  <c r="H156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165"/>
  <c r="H165" s="1"/>
  <c r="G166"/>
  <c r="H166" s="1"/>
  <c r="G167"/>
  <c r="H167" s="1"/>
  <c r="G168"/>
  <c r="H168" s="1"/>
  <c r="G169"/>
  <c r="H169" s="1"/>
  <c r="G170"/>
  <c r="H170" s="1"/>
  <c r="G171"/>
  <c r="H171" s="1"/>
  <c r="G172"/>
  <c r="H172" s="1"/>
  <c r="G173"/>
  <c r="H173" s="1"/>
  <c r="G174"/>
  <c r="H174" s="1"/>
  <c r="G175"/>
  <c r="H175" s="1"/>
  <c r="G176"/>
  <c r="H176" s="1"/>
  <c r="G177"/>
  <c r="H177" s="1"/>
  <c r="G178"/>
  <c r="H178" s="1"/>
  <c r="G179"/>
  <c r="H179" s="1"/>
  <c r="G180"/>
  <c r="H180" s="1"/>
  <c r="G181"/>
  <c r="H181" s="1"/>
  <c r="G182"/>
  <c r="H182" s="1"/>
  <c r="G183"/>
  <c r="H183" s="1"/>
  <c r="G184"/>
  <c r="H184" s="1"/>
  <c r="G185"/>
  <c r="H185" s="1"/>
  <c r="G186"/>
  <c r="H186" s="1"/>
  <c r="G187"/>
  <c r="H187" s="1"/>
  <c r="G188"/>
  <c r="H188" s="1"/>
  <c r="G189"/>
  <c r="H189" s="1"/>
  <c r="G190"/>
  <c r="H190" s="1"/>
  <c r="G191"/>
  <c r="H191" s="1"/>
  <c r="G192"/>
  <c r="H192" s="1"/>
  <c r="G193"/>
  <c r="H193" s="1"/>
  <c r="G194"/>
  <c r="H194" s="1"/>
  <c r="G195"/>
  <c r="H195" s="1"/>
  <c r="G196"/>
  <c r="H196" s="1"/>
  <c r="G197"/>
  <c r="H197" s="1"/>
  <c r="G198"/>
  <c r="H198" s="1"/>
  <c r="G199"/>
  <c r="H199" s="1"/>
  <c r="G200"/>
  <c r="H200" s="1"/>
  <c r="G201"/>
  <c r="H201" s="1"/>
  <c r="G202"/>
  <c r="H202" s="1"/>
  <c r="G203"/>
  <c r="H203" s="1"/>
  <c r="G204"/>
  <c r="H204" s="1"/>
  <c r="G205"/>
  <c r="H205" s="1"/>
  <c r="G206"/>
  <c r="H206" s="1"/>
  <c r="G207"/>
  <c r="H207" s="1"/>
  <c r="G208"/>
  <c r="H208" s="1"/>
  <c r="G209"/>
  <c r="H209" s="1"/>
  <c r="G210"/>
  <c r="H210" s="1"/>
  <c r="G211"/>
  <c r="H211" s="1"/>
  <c r="G212"/>
  <c r="H212" s="1"/>
  <c r="G213"/>
  <c r="H213" s="1"/>
  <c r="G214"/>
  <c r="H214" s="1"/>
  <c r="G215"/>
  <c r="H215" s="1"/>
  <c r="G216"/>
  <c r="H216" s="1"/>
  <c r="G217"/>
  <c r="H217" s="1"/>
  <c r="G218"/>
  <c r="H218" s="1"/>
  <c r="G219"/>
  <c r="H219" s="1"/>
  <c r="G220"/>
  <c r="H220" s="1"/>
  <c r="G221"/>
  <c r="H221" s="1"/>
  <c r="G222"/>
  <c r="H222" s="1"/>
  <c r="G223"/>
  <c r="H223" s="1"/>
  <c r="G224"/>
  <c r="H224" s="1"/>
  <c r="G225"/>
  <c r="H225" s="1"/>
  <c r="G226"/>
  <c r="H226" s="1"/>
  <c r="G227"/>
  <c r="H227" s="1"/>
  <c r="G228"/>
  <c r="H228" s="1"/>
  <c r="G229"/>
  <c r="H229" s="1"/>
  <c r="G230"/>
  <c r="H230" s="1"/>
  <c r="G231"/>
  <c r="H231" s="1"/>
  <c r="G232"/>
  <c r="H232" s="1"/>
  <c r="G233"/>
  <c r="H233" s="1"/>
  <c r="G234"/>
  <c r="H234" s="1"/>
  <c r="G235"/>
  <c r="H235" s="1"/>
  <c r="G236"/>
  <c r="H236" s="1"/>
  <c r="G237"/>
  <c r="H237" s="1"/>
  <c r="G238"/>
  <c r="H238" s="1"/>
  <c r="G239"/>
  <c r="H239" s="1"/>
  <c r="G240"/>
  <c r="H240" s="1"/>
  <c r="G241"/>
  <c r="H241" s="1"/>
  <c r="G242"/>
  <c r="H242" s="1"/>
  <c r="G243"/>
  <c r="H243" s="1"/>
  <c r="G244"/>
  <c r="H244" s="1"/>
  <c r="G245"/>
  <c r="H245" s="1"/>
  <c r="G246"/>
  <c r="H246" s="1"/>
  <c r="G247"/>
  <c r="H247" s="1"/>
  <c r="G248"/>
  <c r="H248" s="1"/>
  <c r="G249"/>
  <c r="H249" s="1"/>
  <c r="G250"/>
  <c r="H250" s="1"/>
  <c r="G251"/>
  <c r="H251" s="1"/>
  <c r="G252"/>
  <c r="H252" s="1"/>
  <c r="G253"/>
  <c r="H253" s="1"/>
  <c r="G254"/>
  <c r="H254" s="1"/>
  <c r="G255"/>
  <c r="H255" s="1"/>
  <c r="G256"/>
  <c r="H256" s="1"/>
  <c r="G257"/>
  <c r="H257" s="1"/>
  <c r="G258"/>
  <c r="H258" s="1"/>
  <c r="G259"/>
  <c r="H259" s="1"/>
  <c r="G260"/>
  <c r="H260" s="1"/>
  <c r="G261"/>
  <c r="H261" s="1"/>
  <c r="G262"/>
  <c r="H262" s="1"/>
  <c r="G263"/>
  <c r="H263" s="1"/>
  <c r="G264"/>
  <c r="H264" s="1"/>
  <c r="G265"/>
  <c r="H265" s="1"/>
  <c r="G266"/>
  <c r="H266" s="1"/>
  <c r="G267"/>
  <c r="H267" s="1"/>
  <c r="G268"/>
  <c r="H268" s="1"/>
  <c r="G269"/>
  <c r="H269" s="1"/>
  <c r="G270"/>
  <c r="H270" s="1"/>
  <c r="G271"/>
  <c r="H271" s="1"/>
  <c r="G272"/>
  <c r="H272" s="1"/>
  <c r="G273"/>
  <c r="H273" s="1"/>
  <c r="G274"/>
  <c r="H274" s="1"/>
  <c r="G275"/>
  <c r="H275" s="1"/>
  <c r="G276"/>
  <c r="H276" s="1"/>
  <c r="G277"/>
  <c r="H277" s="1"/>
  <c r="G278"/>
  <c r="H278" s="1"/>
  <c r="G279"/>
  <c r="H279" s="1"/>
  <c r="G280"/>
  <c r="H280" s="1"/>
  <c r="G281"/>
  <c r="H281" s="1"/>
  <c r="G282"/>
  <c r="H282" s="1"/>
  <c r="G283"/>
  <c r="H283" s="1"/>
  <c r="G284"/>
  <c r="H284" s="1"/>
  <c r="G285"/>
  <c r="H285" s="1"/>
  <c r="G286"/>
  <c r="H286" s="1"/>
  <c r="G287"/>
  <c r="H287" s="1"/>
  <c r="G288"/>
  <c r="H288" s="1"/>
  <c r="G289"/>
  <c r="H289" s="1"/>
  <c r="G290"/>
  <c r="H290" s="1"/>
  <c r="G291"/>
  <c r="H291" s="1"/>
  <c r="G292"/>
  <c r="H292" s="1"/>
  <c r="G293"/>
  <c r="H293" s="1"/>
  <c r="G294"/>
  <c r="H294" s="1"/>
  <c r="G295"/>
  <c r="H295" s="1"/>
  <c r="G296"/>
  <c r="H296" s="1"/>
  <c r="G297"/>
  <c r="H297" s="1"/>
  <c r="G298"/>
  <c r="H298" s="1"/>
  <c r="G299"/>
  <c r="H299" s="1"/>
  <c r="G300"/>
  <c r="H300" s="1"/>
  <c r="G301"/>
  <c r="H301" s="1"/>
  <c r="G302"/>
  <c r="H302" s="1"/>
  <c r="G303"/>
  <c r="H303" s="1"/>
  <c r="H24" i="2" l="1"/>
  <c r="H25" s="1"/>
  <c r="G24"/>
  <c r="G25" s="1"/>
</calcChain>
</file>

<file path=xl/sharedStrings.xml><?xml version="1.0" encoding="utf-8"?>
<sst xmlns="http://schemas.openxmlformats.org/spreadsheetml/2006/main" count="1923" uniqueCount="61">
  <si>
    <t>Sales Profit Analysis</t>
  </si>
  <si>
    <t>Oby Sorrel</t>
  </si>
  <si>
    <t>Australia</t>
  </si>
  <si>
    <t>50% Dark Bites</t>
  </si>
  <si>
    <t>Barr Faughny</t>
  </si>
  <si>
    <t>Almond Choco</t>
  </si>
  <si>
    <t>Brien Boise</t>
  </si>
  <si>
    <t>Milk Bars</t>
  </si>
  <si>
    <t>Carla Molina</t>
  </si>
  <si>
    <t>After Nines</t>
  </si>
  <si>
    <t>Curtice Advani</t>
  </si>
  <si>
    <t>Mint Chip Choco</t>
  </si>
  <si>
    <t>Husein Augar</t>
  </si>
  <si>
    <t>Eclairs</t>
  </si>
  <si>
    <t>White Choc</t>
  </si>
  <si>
    <t>Gigi Bohling</t>
  </si>
  <si>
    <t>Choco Coated Almonds</t>
  </si>
  <si>
    <t>Spicy Special Slims</t>
  </si>
  <si>
    <t>Ram Mahesh</t>
  </si>
  <si>
    <t>Smooth Sliky Salty</t>
  </si>
  <si>
    <t>Manuka Honey Choco</t>
  </si>
  <si>
    <t>85% Dark Bars</t>
  </si>
  <si>
    <t>Organic Choco Syrup</t>
  </si>
  <si>
    <t>Ches Bonnell</t>
  </si>
  <si>
    <t>Baker's Choco Chips</t>
  </si>
  <si>
    <t>Peanut Butter Cubes</t>
  </si>
  <si>
    <t>70% Dark Bites</t>
  </si>
  <si>
    <t>Gunar Cockshoot</t>
  </si>
  <si>
    <t>Fruit &amp; Nut Bars</t>
  </si>
  <si>
    <t>99% Dark &amp; Pure</t>
  </si>
  <si>
    <t>Caramel Stuffed Bars</t>
  </si>
  <si>
    <t>Drinking Coco</t>
  </si>
  <si>
    <t>Sales Person</t>
  </si>
  <si>
    <t>Geography</t>
  </si>
  <si>
    <t>Product</t>
  </si>
  <si>
    <t>Amount</t>
  </si>
  <si>
    <t>Units</t>
  </si>
  <si>
    <t>New Zealand</t>
  </si>
  <si>
    <t>USA</t>
  </si>
  <si>
    <t>Canada</t>
  </si>
  <si>
    <t>UK</t>
  </si>
  <si>
    <t>India</t>
  </si>
  <si>
    <t>Orange Choco</t>
  </si>
  <si>
    <t>Raspberry Choco</t>
  </si>
  <si>
    <t>Data Table</t>
  </si>
  <si>
    <t>Cost per unit</t>
  </si>
  <si>
    <t>Product table</t>
  </si>
  <si>
    <t>Cost</t>
  </si>
  <si>
    <t>Merge cost per unit and TotalCost</t>
  </si>
  <si>
    <t>Grand Total</t>
  </si>
  <si>
    <t>Profit percent</t>
  </si>
  <si>
    <t>Products</t>
  </si>
  <si>
    <t>Dynamic Sales Report By Country</t>
  </si>
  <si>
    <t>Country</t>
  </si>
  <si>
    <t>Pick a Country</t>
  </si>
  <si>
    <t>Number of Transactions</t>
  </si>
  <si>
    <t>Criteria</t>
  </si>
  <si>
    <t>Total</t>
  </si>
  <si>
    <t>Average</t>
  </si>
  <si>
    <t>Profit</t>
  </si>
  <si>
    <t>üû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</si>
</sst>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8" formatCode="&quot;$&quot;#,##0.00_);[Red]\(&quot;$&quot;#,##0.00\)"/>
    <numFmt numFmtId="164" formatCode="&quot;$&quot;#,##0.0"/>
    <numFmt numFmtId="165" formatCode="#,##0.0"/>
    <numFmt numFmtId="166" formatCode="&quot;$&quot;#,##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rgb="FF006100"/>
      <name val="Times New Roman"/>
      <family val="1"/>
    </font>
    <font>
      <sz val="14"/>
      <color theme="1"/>
      <name val="Wingdings"/>
      <charset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3" applyNumberFormat="0" applyFont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43">
    <xf numFmtId="0" fontId="0" fillId="0" borderId="0" xfId="0"/>
    <xf numFmtId="0" fontId="0" fillId="10" borderId="5" xfId="0" applyFont="1" applyFill="1" applyBorder="1"/>
    <xf numFmtId="0" fontId="0" fillId="10" borderId="6" xfId="0" applyFont="1" applyFill="1" applyBorder="1"/>
    <xf numFmtId="6" fontId="0" fillId="10" borderId="6" xfId="0" applyNumberFormat="1" applyFill="1" applyBorder="1"/>
    <xf numFmtId="3" fontId="0" fillId="10" borderId="6" xfId="0" applyNumberFormat="1" applyFont="1" applyFill="1" applyBorder="1"/>
    <xf numFmtId="0" fontId="0" fillId="0" borderId="5" xfId="0" applyFont="1" applyBorder="1"/>
    <xf numFmtId="0" fontId="0" fillId="0" borderId="6" xfId="0" applyFont="1" applyBorder="1"/>
    <xf numFmtId="6" fontId="0" fillId="0" borderId="6" xfId="0" applyNumberFormat="1" applyBorder="1"/>
    <xf numFmtId="3" fontId="0" fillId="0" borderId="6" xfId="0" applyNumberFormat="1" applyFont="1" applyBorder="1"/>
    <xf numFmtId="0" fontId="0" fillId="10" borderId="4" xfId="0" applyFont="1" applyFill="1" applyBorder="1"/>
    <xf numFmtId="8" fontId="0" fillId="10" borderId="7" xfId="0" applyNumberFormat="1" applyFill="1" applyBorder="1"/>
    <xf numFmtId="8" fontId="0" fillId="0" borderId="8" xfId="0" applyNumberFormat="1" applyBorder="1"/>
    <xf numFmtId="8" fontId="0" fillId="10" borderId="8" xfId="0" applyNumberFormat="1" applyFill="1" applyBorder="1"/>
    <xf numFmtId="0" fontId="0" fillId="0" borderId="9" xfId="0" applyFont="1" applyBorder="1"/>
    <xf numFmtId="8" fontId="0" fillId="0" borderId="10" xfId="0" applyNumberFormat="1" applyBorder="1"/>
    <xf numFmtId="0" fontId="4" fillId="9" borderId="6" xfId="0" applyFont="1" applyFill="1" applyBorder="1"/>
    <xf numFmtId="0" fontId="4" fillId="9" borderId="6" xfId="0" applyFont="1" applyFill="1" applyBorder="1" applyAlignment="1">
      <alignment horizontal="right"/>
    </xf>
    <xf numFmtId="0" fontId="0" fillId="0" borderId="0" xfId="0" applyFont="1" applyBorder="1"/>
    <xf numFmtId="6" fontId="0" fillId="0" borderId="0" xfId="0" applyNumberFormat="1" applyBorder="1"/>
    <xf numFmtId="3" fontId="0" fillId="0" borderId="0" xfId="0" applyNumberFormat="1" applyFont="1" applyBorder="1"/>
    <xf numFmtId="0" fontId="0" fillId="0" borderId="5" xfId="0" applyBorder="1"/>
    <xf numFmtId="164" fontId="0" fillId="0" borderId="0" xfId="0" applyNumberFormat="1" applyFont="1" applyBorder="1"/>
    <xf numFmtId="165" fontId="0" fillId="0" borderId="0" xfId="0" applyNumberFormat="1"/>
    <xf numFmtId="165" fontId="4" fillId="9" borderId="6" xfId="0" applyNumberFormat="1" applyFont="1" applyFill="1" applyBorder="1"/>
    <xf numFmtId="3" fontId="0" fillId="0" borderId="0" xfId="0" applyNumberFormat="1"/>
    <xf numFmtId="164" fontId="0" fillId="0" borderId="0" xfId="0" applyNumberFormat="1" applyFont="1"/>
    <xf numFmtId="0" fontId="0" fillId="0" borderId="0" xfId="0" applyAlignment="1">
      <alignment horizontal="left"/>
    </xf>
    <xf numFmtId="166" fontId="0" fillId="0" borderId="0" xfId="0" applyNumberFormat="1"/>
    <xf numFmtId="10" fontId="0" fillId="0" borderId="0" xfId="0" applyNumberFormat="1"/>
    <xf numFmtId="0" fontId="4" fillId="4" borderId="2" xfId="0" applyFont="1" applyFill="1" applyBorder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5" fillId="7" borderId="0" xfId="5"/>
    <xf numFmtId="0" fontId="3" fillId="3" borderId="1" xfId="2"/>
    <xf numFmtId="0" fontId="8" fillId="8" borderId="0" xfId="6" applyFont="1"/>
    <xf numFmtId="166" fontId="3" fillId="3" borderId="1" xfId="2" applyNumberFormat="1"/>
    <xf numFmtId="3" fontId="3" fillId="3" borderId="1" xfId="2" applyNumberFormat="1"/>
    <xf numFmtId="0" fontId="6" fillId="2" borderId="0" xfId="1" applyFont="1" applyAlignment="1">
      <alignment horizontal="left" vertical="center"/>
    </xf>
    <xf numFmtId="0" fontId="2" fillId="2" borderId="0" xfId="1" applyAlignment="1">
      <alignment horizontal="left" vertical="center"/>
    </xf>
    <xf numFmtId="0" fontId="1" fillId="6" borderId="0" xfId="4" applyAlignment="1">
      <alignment horizontal="center"/>
    </xf>
    <xf numFmtId="0" fontId="2" fillId="2" borderId="0" xfId="1" applyAlignment="1">
      <alignment horizontal="center"/>
    </xf>
    <xf numFmtId="0" fontId="0" fillId="5" borderId="3" xfId="3" applyFont="1" applyAlignment="1">
      <alignment horizontal="center"/>
    </xf>
    <xf numFmtId="0" fontId="0" fillId="0" borderId="0" xfId="0" applyAlignment="1">
      <alignment horizontal="center"/>
    </xf>
  </cellXfs>
  <cellStyles count="7">
    <cellStyle name="20% - Accent1" xfId="4" builtinId="30"/>
    <cellStyle name="60% - Accent3" xfId="6" builtinId="40"/>
    <cellStyle name="Accent3" xfId="5" builtinId="37"/>
    <cellStyle name="Calculation" xfId="2" builtinId="22"/>
    <cellStyle name="Good" xfId="1" builtinId="26"/>
    <cellStyle name="Normal" xfId="0" builtinId="0"/>
    <cellStyle name="Note" xfId="3" builtinId="10"/>
  </cellStyles>
  <dxfs count="32">
    <dxf>
      <numFmt numFmtId="12" formatCode="&quot;$&quot;#,##0.00_);[Red]\(&quot;$&quot;#,##0.00\)"/>
      <border diagonalUp="0" diagonalDown="0">
        <left/>
        <right style="thin">
          <color theme="4" tint="0.39997558519241921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"/>
      <border diagonalUp="0" diagonalDown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0" formatCode="&quot;$&quot;#,##0_);[Red]\(&quot;$&quot;#,##0\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relativeIndent="0" justifyLastLine="0" shrinkToFit="0" mergeCell="0" readingOrder="0"/>
    </dxf>
    <dxf>
      <numFmt numFmtId="3" formatCode="#,##0"/>
    </dxf>
    <dxf>
      <numFmt numFmtId="166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0" formatCode="&quot;$&quot;#,##0_);[Red]\(&quot;$&quot;#,##0\)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2" formatCode="&quot;$&quot;#,##0.00_);[Red]\(&quot;$&quot;#,##0.00\)"/>
      <border diagonalUp="0" diagonalDown="0">
        <left/>
        <right style="thin">
          <color theme="4" tint="0.39997558519241921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[1]Sheet5!$C$1</c:f>
              <c:strCache>
                <c:ptCount val="1"/>
                <c:pt idx="0">
                  <c:v>profit percent</c:v>
                </c:pt>
              </c:strCache>
            </c:strRef>
          </c:tx>
          <c:marker>
            <c:symbol val="none"/>
          </c:marker>
          <c:cat>
            <c:strRef>
              <c:f>[1]Sheet5!$B$2:$B$24</c:f>
              <c:strCache>
                <c:ptCount val="23"/>
                <c:pt idx="0">
                  <c:v>Eclairs</c:v>
                </c:pt>
                <c:pt idx="1">
                  <c:v>85% Dark Bars</c:v>
                </c:pt>
                <c:pt idx="2">
                  <c:v>Baker's Choco Chips</c:v>
                </c:pt>
                <c:pt idx="3">
                  <c:v>Fruit &amp; Nut Bars</c:v>
                </c:pt>
                <c:pt idx="4">
                  <c:v>Drinking Coco</c:v>
                </c:pt>
                <c:pt idx="5">
                  <c:v>Smooth Sliky Salty</c:v>
                </c:pt>
                <c:pt idx="6">
                  <c:v>Raspberry Choco</c:v>
                </c:pt>
                <c:pt idx="7">
                  <c:v>Choco Coated Almonds</c:v>
                </c:pt>
                <c:pt idx="8">
                  <c:v>After Nines</c:v>
                </c:pt>
                <c:pt idx="9">
                  <c:v>Mint Chip Choco</c:v>
                </c:pt>
                <c:pt idx="10">
                  <c:v>Spicy Special Slims</c:v>
                </c:pt>
                <c:pt idx="11">
                  <c:v>Peanut Butter Cubes</c:v>
                </c:pt>
                <c:pt idx="12">
                  <c:v>99% Dark &amp; Pure</c:v>
                </c:pt>
                <c:pt idx="13">
                  <c:v>Grand Total</c:v>
                </c:pt>
                <c:pt idx="14">
                  <c:v>Manuka Honey Choco</c:v>
                </c:pt>
                <c:pt idx="15">
                  <c:v>Milk Bars</c:v>
                </c:pt>
                <c:pt idx="16">
                  <c:v>Orange Choco</c:v>
                </c:pt>
                <c:pt idx="17">
                  <c:v>Caramel Stuffed Bars</c:v>
                </c:pt>
                <c:pt idx="18">
                  <c:v>White Choc</c:v>
                </c:pt>
                <c:pt idx="19">
                  <c:v>50% Dark Bites</c:v>
                </c:pt>
                <c:pt idx="20">
                  <c:v>Almond Choco</c:v>
                </c:pt>
                <c:pt idx="21">
                  <c:v>70% Dark Bites</c:v>
                </c:pt>
                <c:pt idx="22">
                  <c:v>Organic Choco Syrup</c:v>
                </c:pt>
              </c:strCache>
            </c:strRef>
          </c:cat>
          <c:val>
            <c:numRef>
              <c:f>[1]Sheet5!$C$2:$C$24</c:f>
              <c:numCache>
                <c:formatCode>General</c:formatCode>
                <c:ptCount val="23"/>
                <c:pt idx="0">
                  <c:v>0.88623201142480512</c:v>
                </c:pt>
                <c:pt idx="1">
                  <c:v>0.85333597150771667</c:v>
                </c:pt>
                <c:pt idx="2">
                  <c:v>0.82930570773981471</c:v>
                </c:pt>
                <c:pt idx="3">
                  <c:v>0.79238966174705183</c:v>
                </c:pt>
                <c:pt idx="4">
                  <c:v>0.78263777564717163</c:v>
                </c:pt>
                <c:pt idx="5">
                  <c:v>0.75181290273285284</c:v>
                </c:pt>
                <c:pt idx="6">
                  <c:v>0.73928042220643464</c:v>
                </c:pt>
                <c:pt idx="7">
                  <c:v>0.72343365709283425</c:v>
                </c:pt>
                <c:pt idx="8">
                  <c:v>0.69753873542235578</c:v>
                </c:pt>
                <c:pt idx="9">
                  <c:v>0.6951641416174269</c:v>
                </c:pt>
                <c:pt idx="10">
                  <c:v>0.68834056973419466</c:v>
                </c:pt>
                <c:pt idx="11">
                  <c:v>0.6683924233661076</c:v>
                </c:pt>
                <c:pt idx="12">
                  <c:v>0.66601466118362251</c:v>
                </c:pt>
                <c:pt idx="13">
                  <c:v>0.64564854952456685</c:v>
                </c:pt>
                <c:pt idx="14">
                  <c:v>0.6326749297522799</c:v>
                </c:pt>
                <c:pt idx="15">
                  <c:v>0.62874214634765502</c:v>
                </c:pt>
                <c:pt idx="16">
                  <c:v>0.57374031291124439</c:v>
                </c:pt>
                <c:pt idx="17">
                  <c:v>0.54004034653807365</c:v>
                </c:pt>
                <c:pt idx="18">
                  <c:v>0.51729240744614091</c:v>
                </c:pt>
                <c:pt idx="19">
                  <c:v>0.45215941458444298</c:v>
                </c:pt>
                <c:pt idx="20">
                  <c:v>0.44549849482876808</c:v>
                </c:pt>
                <c:pt idx="21">
                  <c:v>0.38945894736842124</c:v>
                </c:pt>
                <c:pt idx="22">
                  <c:v>0.28177164164063284</c:v>
                </c:pt>
              </c:numCache>
            </c:numRef>
          </c:val>
        </c:ser>
        <c:marker val="1"/>
        <c:axId val="212569088"/>
        <c:axId val="130904832"/>
      </c:lineChart>
      <c:catAx>
        <c:axId val="212569088"/>
        <c:scaling>
          <c:orientation val="minMax"/>
        </c:scaling>
        <c:axPos val="b"/>
        <c:tickLblPos val="nextTo"/>
        <c:crossAx val="130904832"/>
        <c:crosses val="autoZero"/>
        <c:auto val="1"/>
        <c:lblAlgn val="ctr"/>
        <c:lblOffset val="100"/>
      </c:catAx>
      <c:valAx>
        <c:axId val="130904832"/>
        <c:scaling>
          <c:orientation val="minMax"/>
        </c:scaling>
        <c:axPos val="l"/>
        <c:majorGridlines/>
        <c:numFmt formatCode="0%" sourceLinked="0"/>
        <c:tickLblPos val="nextTo"/>
        <c:crossAx val="21256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/>
      <c:barChart>
        <c:barDir val="col"/>
        <c:grouping val="clustered"/>
        <c:ser>
          <c:idx val="0"/>
          <c:order val="0"/>
          <c:cat>
            <c:strRef>
              <c:f>DashBoard!$L$2:$L$12</c:f>
              <c:strCache>
                <c:ptCount val="11"/>
                <c:pt idx="0">
                  <c:v>Ram Mahesh</c:v>
                </c:pt>
                <c:pt idx="1">
                  <c:v>Brien Boise</c:v>
                </c:pt>
                <c:pt idx="2">
                  <c:v>Husein Augar</c:v>
                </c:pt>
                <c:pt idx="3">
                  <c:v>Carla Molina</c:v>
                </c:pt>
                <c:pt idx="4">
                  <c:v>Curtice Advani</c:v>
                </c:pt>
                <c:pt idx="5">
                  <c:v>Ram Mahesh</c:v>
                </c:pt>
                <c:pt idx="6">
                  <c:v>Ches Bonnell</c:v>
                </c:pt>
                <c:pt idx="7">
                  <c:v>Gigi Bohling</c:v>
                </c:pt>
                <c:pt idx="8">
                  <c:v>Barr Faughny</c:v>
                </c:pt>
                <c:pt idx="9">
                  <c:v>Gunar Cockshoot</c:v>
                </c:pt>
                <c:pt idx="10">
                  <c:v>Oby Sorrel</c:v>
                </c:pt>
              </c:strCache>
            </c:strRef>
          </c:cat>
          <c:val>
            <c:numRef>
              <c:f>DashBoard!$M$2:$M$12</c:f>
              <c:numCache>
                <c:formatCode>"$"#,##0</c:formatCode>
                <c:ptCount val="11"/>
                <c:pt idx="0">
                  <c:v>38325</c:v>
                </c:pt>
                <c:pt idx="1">
                  <c:v>25151</c:v>
                </c:pt>
                <c:pt idx="2">
                  <c:v>11319</c:v>
                </c:pt>
                <c:pt idx="3">
                  <c:v>15785</c:v>
                </c:pt>
                <c:pt idx="4">
                  <c:v>11018</c:v>
                </c:pt>
                <c:pt idx="5">
                  <c:v>38325</c:v>
                </c:pt>
                <c:pt idx="6">
                  <c:v>28546</c:v>
                </c:pt>
                <c:pt idx="7">
                  <c:v>28273</c:v>
                </c:pt>
                <c:pt idx="8">
                  <c:v>2142</c:v>
                </c:pt>
                <c:pt idx="9">
                  <c:v>16492</c:v>
                </c:pt>
                <c:pt idx="10">
                  <c:v>12383</c:v>
                </c:pt>
              </c:numCache>
            </c:numRef>
          </c:val>
        </c:ser>
        <c:axId val="130933120"/>
        <c:axId val="130934656"/>
      </c:barChart>
      <c:catAx>
        <c:axId val="130933120"/>
        <c:scaling>
          <c:orientation val="minMax"/>
        </c:scaling>
        <c:axPos val="b"/>
        <c:tickLblPos val="nextTo"/>
        <c:crossAx val="130934656"/>
        <c:crosses val="autoZero"/>
        <c:auto val="1"/>
        <c:lblAlgn val="ctr"/>
        <c:lblOffset val="100"/>
      </c:catAx>
      <c:valAx>
        <c:axId val="130934656"/>
        <c:scaling>
          <c:orientation val="minMax"/>
        </c:scaling>
        <c:axPos val="l"/>
        <c:majorGridlines/>
        <c:numFmt formatCode="&quot;$&quot;#,##0" sourceLinked="1"/>
        <c:tickLblPos val="nextTo"/>
        <c:crossAx val="13093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0</xdr:row>
      <xdr:rowOff>114300</xdr:rowOff>
    </xdr:from>
    <xdr:to>
      <xdr:col>10</xdr:col>
      <xdr:colOff>533400</xdr:colOff>
      <xdr:row>13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12</xdr:row>
      <xdr:rowOff>38100</xdr:rowOff>
    </xdr:from>
    <xdr:to>
      <xdr:col>15</xdr:col>
      <xdr:colOff>514350</xdr:colOff>
      <xdr:row>25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heet4"/>
      <sheetName val="Sheet1"/>
      <sheetName val="Sheet2"/>
      <sheetName val="Sheet3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profit percent</v>
          </cell>
        </row>
        <row r="2">
          <cell r="B2" t="str">
            <v>Eclairs</v>
          </cell>
          <cell r="C2">
            <v>0.88623201142480512</v>
          </cell>
        </row>
        <row r="3">
          <cell r="B3" t="str">
            <v>85% Dark Bars</v>
          </cell>
          <cell r="C3">
            <v>0.85333597150771667</v>
          </cell>
        </row>
        <row r="4">
          <cell r="B4" t="str">
            <v>Baker's Choco Chips</v>
          </cell>
          <cell r="C4">
            <v>0.82930570773981471</v>
          </cell>
        </row>
        <row r="5">
          <cell r="B5" t="str">
            <v>Fruit &amp; Nut Bars</v>
          </cell>
          <cell r="C5">
            <v>0.79238966174705183</v>
          </cell>
        </row>
        <row r="6">
          <cell r="B6" t="str">
            <v>Drinking Coco</v>
          </cell>
          <cell r="C6">
            <v>0.78263777564717163</v>
          </cell>
        </row>
        <row r="7">
          <cell r="B7" t="str">
            <v>Smooth Sliky Salty</v>
          </cell>
          <cell r="C7">
            <v>0.75181290273285284</v>
          </cell>
        </row>
        <row r="8">
          <cell r="B8" t="str">
            <v>Raspberry Choco</v>
          </cell>
          <cell r="C8">
            <v>0.73928042220643464</v>
          </cell>
        </row>
        <row r="9">
          <cell r="B9" t="str">
            <v>Choco Coated Almonds</v>
          </cell>
          <cell r="C9">
            <v>0.72343365709283425</v>
          </cell>
        </row>
        <row r="10">
          <cell r="B10" t="str">
            <v>After Nines</v>
          </cell>
          <cell r="C10">
            <v>0.69753873542235578</v>
          </cell>
        </row>
        <row r="11">
          <cell r="B11" t="str">
            <v>Mint Chip Choco</v>
          </cell>
          <cell r="C11">
            <v>0.6951641416174269</v>
          </cell>
        </row>
        <row r="12">
          <cell r="B12" t="str">
            <v>Spicy Special Slims</v>
          </cell>
          <cell r="C12">
            <v>0.68834056973419466</v>
          </cell>
        </row>
        <row r="13">
          <cell r="B13" t="str">
            <v>Peanut Butter Cubes</v>
          </cell>
          <cell r="C13">
            <v>0.6683924233661076</v>
          </cell>
        </row>
        <row r="14">
          <cell r="B14" t="str">
            <v>99% Dark &amp; Pure</v>
          </cell>
          <cell r="C14">
            <v>0.66601466118362251</v>
          </cell>
        </row>
        <row r="15">
          <cell r="B15" t="str">
            <v>Grand Total</v>
          </cell>
          <cell r="C15">
            <v>0.64564854952456685</v>
          </cell>
        </row>
        <row r="16">
          <cell r="B16" t="str">
            <v>Manuka Honey Choco</v>
          </cell>
          <cell r="C16">
            <v>0.6326749297522799</v>
          </cell>
        </row>
        <row r="17">
          <cell r="B17" t="str">
            <v>Milk Bars</v>
          </cell>
          <cell r="C17">
            <v>0.62874214634765502</v>
          </cell>
        </row>
        <row r="18">
          <cell r="B18" t="str">
            <v>Orange Choco</v>
          </cell>
          <cell r="C18">
            <v>0.57374031291124439</v>
          </cell>
        </row>
        <row r="19">
          <cell r="B19" t="str">
            <v>Caramel Stuffed Bars</v>
          </cell>
          <cell r="C19">
            <v>0.54004034653807365</v>
          </cell>
        </row>
        <row r="20">
          <cell r="B20" t="str">
            <v>White Choc</v>
          </cell>
          <cell r="C20">
            <v>0.51729240744614091</v>
          </cell>
        </row>
        <row r="21">
          <cell r="B21" t="str">
            <v>50% Dark Bites</v>
          </cell>
          <cell r="C21">
            <v>0.45215941458444298</v>
          </cell>
        </row>
        <row r="22">
          <cell r="B22" t="str">
            <v>Almond Choco</v>
          </cell>
          <cell r="C22">
            <v>0.44549849482876808</v>
          </cell>
        </row>
        <row r="23">
          <cell r="B23" t="str">
            <v>70% Dark Bites</v>
          </cell>
          <cell r="C23">
            <v>0.38945894736842124</v>
          </cell>
        </row>
        <row r="24">
          <cell r="B24" t="str">
            <v>Organic Choco Syrup</v>
          </cell>
          <cell r="C24">
            <v>0.28177164164063284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71.874758217593" createdVersion="3" refreshedVersion="3" minRefreshableVersion="3" recordCount="300">
  <cacheSource type="worksheet">
    <worksheetSource name="data5"/>
  </cacheSource>
  <cacheFields count="9">
    <cacheField name="Sales Person" numFmtId="0">
      <sharedItems/>
    </cacheField>
    <cacheField name="Geography" numFmtId="0">
      <sharedItems/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0" maxValue="16184"/>
    </cacheField>
    <cacheField name="Units" numFmtId="3">
      <sharedItems containsSemiMixedTypes="0" containsString="0" containsNumber="1" containsInteger="1" minValue="0" maxValue="525"/>
    </cacheField>
    <cacheField name="Cost per unit" numFmtId="164">
      <sharedItems containsSemiMixedTypes="0" containsString="0" containsNumber="1" minValue="3.11" maxValue="16.73"/>
    </cacheField>
    <cacheField name="Cost" numFmtId="164">
      <sharedItems containsSemiMixedTypes="0" containsString="0" containsNumber="1" minValue="0" maxValue="8682.8700000000008"/>
    </cacheField>
    <cacheField name="Total Profit" numFmtId="0" formula="Amount-Cost" databaseField="0"/>
    <cacheField name="Profit %" numFmtId="0" formula="'Total Profit'/Amount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s v="Ram Mahesh"/>
    <s v="New Zealand"/>
    <x v="0"/>
    <n v="1624"/>
    <n v="114"/>
    <n v="14.49"/>
    <n v="1651.8600000000001"/>
  </r>
  <r>
    <s v="Brien Boise"/>
    <s v="USA"/>
    <x v="1"/>
    <n v="6706"/>
    <n v="459"/>
    <n v="8.65"/>
    <n v="3970.3500000000004"/>
  </r>
  <r>
    <s v="Husein Augar"/>
    <s v="USA"/>
    <x v="2"/>
    <n v="959"/>
    <n v="147"/>
    <n v="11.88"/>
    <n v="1746.3600000000001"/>
  </r>
  <r>
    <s v="Carla Molina"/>
    <s v="Canada"/>
    <x v="3"/>
    <n v="9632"/>
    <n v="288"/>
    <n v="6.47"/>
    <n v="1863.36"/>
  </r>
  <r>
    <s v="Curtice Advani"/>
    <s v="UK"/>
    <x v="4"/>
    <n v="2100"/>
    <n v="414"/>
    <n v="13.15"/>
    <n v="5444.1"/>
  </r>
  <r>
    <s v="Ram Mahesh"/>
    <s v="USA"/>
    <x v="5"/>
    <n v="8869"/>
    <n v="432"/>
    <n v="12.37"/>
    <n v="5343.8399999999992"/>
  </r>
  <r>
    <s v="Curtice Advani"/>
    <s v="Australia"/>
    <x v="6"/>
    <n v="2681"/>
    <n v="54"/>
    <n v="5.79"/>
    <n v="312.66000000000003"/>
  </r>
  <r>
    <s v="Brien Boise"/>
    <s v="USA"/>
    <x v="7"/>
    <n v="5012"/>
    <n v="210"/>
    <n v="9.77"/>
    <n v="2051.6999999999998"/>
  </r>
  <r>
    <s v="Ches Bonnell"/>
    <s v="Australia"/>
    <x v="8"/>
    <n v="1281"/>
    <n v="75"/>
    <n v="11.7"/>
    <n v="877.5"/>
  </r>
  <r>
    <s v="Gigi Bohling"/>
    <s v="New Zealand"/>
    <x v="8"/>
    <n v="4991"/>
    <n v="12"/>
    <n v="11.7"/>
    <n v="140.39999999999998"/>
  </r>
  <r>
    <s v="Barr Faughny"/>
    <s v="UK"/>
    <x v="4"/>
    <n v="1785"/>
    <n v="462"/>
    <n v="13.15"/>
    <n v="6075.3"/>
  </r>
  <r>
    <s v="Gunar Cockshoot"/>
    <s v="New Zealand"/>
    <x v="9"/>
    <n v="3983"/>
    <n v="144"/>
    <n v="3.11"/>
    <n v="447.84"/>
  </r>
  <r>
    <s v="Husein Augar"/>
    <s v="Australia"/>
    <x v="10"/>
    <n v="2646"/>
    <n v="120"/>
    <n v="8.7899999999999991"/>
    <n v="1054.8"/>
  </r>
  <r>
    <s v="Barr Faughny"/>
    <s v="India"/>
    <x v="11"/>
    <n v="252"/>
    <n v="54"/>
    <n v="9.33"/>
    <n v="503.82"/>
  </r>
  <r>
    <s v="Gunar Cockshoot"/>
    <s v="USA"/>
    <x v="4"/>
    <n v="2464"/>
    <n v="234"/>
    <n v="13.15"/>
    <n v="3077.1"/>
  </r>
  <r>
    <s v="Gunar Cockshoot"/>
    <s v="USA"/>
    <x v="12"/>
    <n v="2114"/>
    <n v="66"/>
    <n v="7.16"/>
    <n v="472.56"/>
  </r>
  <r>
    <s v="Curtice Advani"/>
    <s v="New Zealand"/>
    <x v="6"/>
    <n v="7693"/>
    <n v="87"/>
    <n v="5.79"/>
    <n v="503.73"/>
  </r>
  <r>
    <s v="Gigi Bohling"/>
    <s v="India"/>
    <x v="13"/>
    <n v="15610"/>
    <n v="339"/>
    <n v="10.62"/>
    <n v="3600.18"/>
  </r>
  <r>
    <s v="Carla Molina"/>
    <s v="India"/>
    <x v="7"/>
    <n v="336"/>
    <n v="144"/>
    <n v="9.77"/>
    <n v="1406.8799999999999"/>
  </r>
  <r>
    <s v="Barr Faughny"/>
    <s v="UK"/>
    <x v="13"/>
    <n v="9443"/>
    <n v="162"/>
    <n v="10.62"/>
    <n v="1720.4399999999998"/>
  </r>
  <r>
    <s v="Husein Augar"/>
    <s v="India"/>
    <x v="14"/>
    <n v="8155"/>
    <n v="90"/>
    <n v="6.49"/>
    <n v="584.1"/>
  </r>
  <r>
    <s v="Brien Boise"/>
    <s v="Australia"/>
    <x v="14"/>
    <n v="1701"/>
    <n v="234"/>
    <n v="6.49"/>
    <n v="1518.66"/>
  </r>
  <r>
    <s v="Oby Sorrel"/>
    <s v="Australia"/>
    <x v="7"/>
    <n v="2205"/>
    <n v="141"/>
    <n v="9.77"/>
    <n v="1377.57"/>
  </r>
  <r>
    <s v="Brien Boise"/>
    <s v="New Zealand"/>
    <x v="15"/>
    <n v="1771"/>
    <n v="204"/>
    <n v="7.64"/>
    <n v="1558.56"/>
  </r>
  <r>
    <s v="Carla Molina"/>
    <s v="USA"/>
    <x v="16"/>
    <n v="2114"/>
    <n v="186"/>
    <n v="11.73"/>
    <n v="2181.7800000000002"/>
  </r>
  <r>
    <s v="Carla Molina"/>
    <s v="Canada"/>
    <x v="11"/>
    <n v="10311"/>
    <n v="231"/>
    <n v="9.33"/>
    <n v="2155.23"/>
  </r>
  <r>
    <s v="Gunar Cockshoot"/>
    <s v="UK"/>
    <x v="10"/>
    <n v="21"/>
    <n v="168"/>
    <n v="8.7899999999999991"/>
    <n v="1476.7199999999998"/>
  </r>
  <r>
    <s v="Oby Sorrel"/>
    <s v="USA"/>
    <x v="13"/>
    <n v="1974"/>
    <n v="195"/>
    <n v="10.62"/>
    <n v="2070.8999999999996"/>
  </r>
  <r>
    <s v="Gigi Bohling"/>
    <s v="Canada"/>
    <x v="14"/>
    <n v="6314"/>
    <n v="15"/>
    <n v="6.49"/>
    <n v="97.350000000000009"/>
  </r>
  <r>
    <s v="Oby Sorrel"/>
    <s v="New Zealand"/>
    <x v="14"/>
    <n v="4683"/>
    <n v="30"/>
    <n v="6.49"/>
    <n v="194.70000000000002"/>
  </r>
  <r>
    <s v="Carla Molina"/>
    <s v="New Zealand"/>
    <x v="17"/>
    <n v="6398"/>
    <n v="102"/>
    <n v="4.97"/>
    <n v="506.94"/>
  </r>
  <r>
    <s v="Barr Faughny"/>
    <s v="USA"/>
    <x v="15"/>
    <n v="553"/>
    <n v="15"/>
    <n v="7.64"/>
    <n v="114.6"/>
  </r>
  <r>
    <s v="Brien Boise"/>
    <s v="UK"/>
    <x v="0"/>
    <n v="7021"/>
    <n v="183"/>
    <n v="14.49"/>
    <n v="2651.67"/>
  </r>
  <r>
    <s v="Ram Mahesh"/>
    <s v="UK"/>
    <x v="7"/>
    <n v="5817"/>
    <n v="12"/>
    <n v="9.77"/>
    <n v="117.24"/>
  </r>
  <r>
    <s v="Carla Molina"/>
    <s v="UK"/>
    <x v="8"/>
    <n v="3976"/>
    <n v="72"/>
    <n v="11.7"/>
    <n v="842.4"/>
  </r>
  <r>
    <s v="Curtice Advani"/>
    <s v="Australia"/>
    <x v="18"/>
    <n v="1134"/>
    <n v="282"/>
    <n v="16.73"/>
    <n v="4717.8599999999997"/>
  </r>
  <r>
    <s v="Barr Faughny"/>
    <s v="UK"/>
    <x v="19"/>
    <n v="6027"/>
    <n v="144"/>
    <n v="10.38"/>
    <n v="1494.72"/>
  </r>
  <r>
    <s v="Curtice Advani"/>
    <s v="New Zealand"/>
    <x v="10"/>
    <n v="1904"/>
    <n v="405"/>
    <n v="8.7899999999999991"/>
    <n v="3559.95"/>
  </r>
  <r>
    <s v="Ches Bonnell"/>
    <s v="India"/>
    <x v="1"/>
    <n v="3262"/>
    <n v="75"/>
    <n v="8.65"/>
    <n v="648.75"/>
  </r>
  <r>
    <s v="Ram Mahesh"/>
    <s v="India"/>
    <x v="18"/>
    <n v="2289"/>
    <n v="135"/>
    <n v="16.73"/>
    <n v="2258.5500000000002"/>
  </r>
  <r>
    <s v="Gigi Bohling"/>
    <s v="India"/>
    <x v="18"/>
    <n v="6986"/>
    <n v="21"/>
    <n v="16.73"/>
    <n v="351.33"/>
  </r>
  <r>
    <s v="Barr Faughny"/>
    <s v="Australia"/>
    <x v="14"/>
    <n v="4417"/>
    <n v="153"/>
    <n v="6.49"/>
    <n v="992.97"/>
  </r>
  <r>
    <s v="Curtice Advani"/>
    <s v="India"/>
    <x v="16"/>
    <n v="1442"/>
    <n v="15"/>
    <n v="11.73"/>
    <n v="175.95000000000002"/>
  </r>
  <r>
    <s v="Gunar Cockshoot"/>
    <s v="USA"/>
    <x v="8"/>
    <n v="2415"/>
    <n v="255"/>
    <n v="11.7"/>
    <n v="2983.5"/>
  </r>
  <r>
    <s v="Barr Faughny"/>
    <s v="New Zealand"/>
    <x v="15"/>
    <n v="238"/>
    <n v="18"/>
    <n v="7.64"/>
    <n v="137.51999999999998"/>
  </r>
  <r>
    <s v="Curtice Advani"/>
    <s v="New Zealand"/>
    <x v="14"/>
    <n v="4949"/>
    <n v="189"/>
    <n v="6.49"/>
    <n v="1226.6100000000001"/>
  </r>
  <r>
    <s v="Gigi Bohling"/>
    <s v="Australia"/>
    <x v="1"/>
    <n v="5075"/>
    <n v="21"/>
    <n v="8.65"/>
    <n v="181.65"/>
  </r>
  <r>
    <s v="Gunar Cockshoot"/>
    <s v="Canada"/>
    <x v="10"/>
    <n v="9198"/>
    <n v="36"/>
    <n v="8.7899999999999991"/>
    <n v="316.43999999999994"/>
  </r>
  <r>
    <s v="Curtice Advani"/>
    <s v="India"/>
    <x v="12"/>
    <n v="3339"/>
    <n v="75"/>
    <n v="7.16"/>
    <n v="537"/>
  </r>
  <r>
    <s v="Ram Mahesh"/>
    <s v="India"/>
    <x v="9"/>
    <n v="5019"/>
    <n v="156"/>
    <n v="3.11"/>
    <n v="485.15999999999997"/>
  </r>
  <r>
    <s v="Gigi Bohling"/>
    <s v="Canada"/>
    <x v="10"/>
    <n v="16184"/>
    <n v="39"/>
    <n v="8.7899999999999991"/>
    <n v="342.80999999999995"/>
  </r>
  <r>
    <s v="Curtice Advani"/>
    <s v="Canada"/>
    <x v="20"/>
    <n v="497"/>
    <n v="63"/>
    <n v="9"/>
    <n v="567"/>
  </r>
  <r>
    <s v="Barr Faughny"/>
    <s v="Canada"/>
    <x v="12"/>
    <n v="8211"/>
    <n v="75"/>
    <n v="7.16"/>
    <n v="537"/>
  </r>
  <r>
    <s v="Barr Faughny"/>
    <s v="Australia"/>
    <x v="19"/>
    <n v="6580"/>
    <n v="183"/>
    <n v="10.38"/>
    <n v="1899.5400000000002"/>
  </r>
  <r>
    <s v="Carla Molina"/>
    <s v="USA"/>
    <x v="11"/>
    <n v="4760"/>
    <n v="69"/>
    <n v="9.33"/>
    <n v="643.77"/>
  </r>
  <r>
    <s v="Ram Mahesh"/>
    <s v="Canada"/>
    <x v="4"/>
    <n v="5439"/>
    <n v="30"/>
    <n v="13.15"/>
    <n v="394.5"/>
  </r>
  <r>
    <s v="Carla Molina"/>
    <s v="India"/>
    <x v="9"/>
    <n v="1463"/>
    <n v="39"/>
    <n v="3.11"/>
    <n v="121.28999999999999"/>
  </r>
  <r>
    <s v="Gunar Cockshoot"/>
    <s v="India"/>
    <x v="1"/>
    <n v="7777"/>
    <n v="504"/>
    <n v="8.65"/>
    <n v="4359.6000000000004"/>
  </r>
  <r>
    <s v="Husein Augar"/>
    <s v="New Zealand"/>
    <x v="12"/>
    <n v="1085"/>
    <n v="273"/>
    <n v="7.16"/>
    <n v="1954.68"/>
  </r>
  <r>
    <s v="Gigi Bohling"/>
    <s v="New Zealand"/>
    <x v="6"/>
    <n v="182"/>
    <n v="48"/>
    <n v="5.79"/>
    <n v="277.92"/>
  </r>
  <r>
    <s v="Curtice Advani"/>
    <s v="India"/>
    <x v="18"/>
    <n v="4242"/>
    <n v="207"/>
    <n v="16.73"/>
    <n v="3463.11"/>
  </r>
  <r>
    <s v="Curtice Advani"/>
    <s v="Canada"/>
    <x v="1"/>
    <n v="6118"/>
    <n v="9"/>
    <n v="8.65"/>
    <n v="77.850000000000009"/>
  </r>
  <r>
    <s v="Oby Sorrel"/>
    <s v="Canada"/>
    <x v="14"/>
    <n v="2317"/>
    <n v="261"/>
    <n v="6.49"/>
    <n v="1693.89"/>
  </r>
  <r>
    <s v="Curtice Advani"/>
    <s v="Australia"/>
    <x v="10"/>
    <n v="938"/>
    <n v="6"/>
    <n v="8.7899999999999991"/>
    <n v="52.739999999999995"/>
  </r>
  <r>
    <s v="Brien Boise"/>
    <s v="New Zealand"/>
    <x v="16"/>
    <n v="9709"/>
    <n v="30"/>
    <n v="11.73"/>
    <n v="351.90000000000003"/>
  </r>
  <r>
    <s v="Ches Bonnell"/>
    <s v="India"/>
    <x v="13"/>
    <n v="2205"/>
    <n v="138"/>
    <n v="10.62"/>
    <n v="1465.56"/>
  </r>
  <r>
    <s v="Ches Bonnell"/>
    <s v="New Zealand"/>
    <x v="9"/>
    <n v="4487"/>
    <n v="111"/>
    <n v="3.11"/>
    <n v="345.21"/>
  </r>
  <r>
    <s v="Gigi Bohling"/>
    <s v="USA"/>
    <x v="3"/>
    <n v="2415"/>
    <n v="15"/>
    <n v="6.47"/>
    <n v="97.05"/>
  </r>
  <r>
    <s v="Ram Mahesh"/>
    <s v="India"/>
    <x v="15"/>
    <n v="4018"/>
    <n v="162"/>
    <n v="7.64"/>
    <n v="1237.6799999999998"/>
  </r>
  <r>
    <s v="Gigi Bohling"/>
    <s v="India"/>
    <x v="15"/>
    <n v="861"/>
    <n v="195"/>
    <n v="7.64"/>
    <n v="1489.8"/>
  </r>
  <r>
    <s v="Oby Sorrel"/>
    <s v="Australia"/>
    <x v="8"/>
    <n v="5586"/>
    <n v="525"/>
    <n v="11.7"/>
    <n v="6142.5"/>
  </r>
  <r>
    <s v="Ches Bonnell"/>
    <s v="India"/>
    <x v="5"/>
    <n v="2226"/>
    <n v="48"/>
    <n v="12.37"/>
    <n v="593.76"/>
  </r>
  <r>
    <s v="Husein Augar"/>
    <s v="India"/>
    <x v="19"/>
    <n v="14329"/>
    <n v="150"/>
    <n v="10.38"/>
    <n v="1557.0000000000002"/>
  </r>
  <r>
    <s v="Husein Augar"/>
    <s v="India"/>
    <x v="13"/>
    <n v="8463"/>
    <n v="492"/>
    <n v="10.62"/>
    <n v="5225.04"/>
  </r>
  <r>
    <s v="Gigi Bohling"/>
    <s v="India"/>
    <x v="12"/>
    <n v="2891"/>
    <n v="102"/>
    <n v="7.16"/>
    <n v="730.32"/>
  </r>
  <r>
    <s v="Gunar Cockshoot"/>
    <s v="Canada"/>
    <x v="14"/>
    <n v="3773"/>
    <n v="165"/>
    <n v="6.49"/>
    <n v="1070.8500000000001"/>
  </r>
  <r>
    <s v="Carla Molina"/>
    <s v="Canada"/>
    <x v="19"/>
    <n v="854"/>
    <n v="309"/>
    <n v="10.38"/>
    <n v="3207.42"/>
  </r>
  <r>
    <s v="Curtice Advani"/>
    <s v="Canada"/>
    <x v="9"/>
    <n v="4970"/>
    <n v="156"/>
    <n v="3.11"/>
    <n v="485.15999999999997"/>
  </r>
  <r>
    <s v="Husein Augar"/>
    <s v="USA"/>
    <x v="21"/>
    <n v="98"/>
    <n v="159"/>
    <n v="5.6"/>
    <n v="890.4"/>
  </r>
  <r>
    <s v="Gigi Bohling"/>
    <s v="USA"/>
    <x v="16"/>
    <n v="13391"/>
    <n v="201"/>
    <n v="11.73"/>
    <n v="2357.73"/>
  </r>
  <r>
    <s v="Brien Boise"/>
    <s v="UK"/>
    <x v="6"/>
    <n v="8890"/>
    <n v="210"/>
    <n v="5.79"/>
    <n v="1215.9000000000001"/>
  </r>
  <r>
    <s v="Barr Faughny"/>
    <s v="Australia"/>
    <x v="11"/>
    <n v="56"/>
    <n v="51"/>
    <n v="9.33"/>
    <n v="475.83"/>
  </r>
  <r>
    <s v="Gunar Cockshoot"/>
    <s v="Canada"/>
    <x v="4"/>
    <n v="3339"/>
    <n v="39"/>
    <n v="13.15"/>
    <n v="512.85"/>
  </r>
  <r>
    <s v="Oby Sorrel"/>
    <s v="USA"/>
    <x v="3"/>
    <n v="3808"/>
    <n v="279"/>
    <n v="6.47"/>
    <n v="1805.1299999999999"/>
  </r>
  <r>
    <s v="Oby Sorrel"/>
    <s v="Australia"/>
    <x v="11"/>
    <n v="63"/>
    <n v="123"/>
    <n v="9.33"/>
    <n v="1147.5899999999999"/>
  </r>
  <r>
    <s v="Barr Faughny"/>
    <s v="UK"/>
    <x v="18"/>
    <n v="7812"/>
    <n v="81"/>
    <n v="16.73"/>
    <n v="1355.13"/>
  </r>
  <r>
    <s v="Ram Mahesh"/>
    <s v="New Zealand"/>
    <x v="15"/>
    <n v="7693"/>
    <n v="21"/>
    <n v="7.64"/>
    <n v="160.44"/>
  </r>
  <r>
    <s v="Gunar Cockshoot"/>
    <s v="Canada"/>
    <x v="19"/>
    <n v="973"/>
    <n v="162"/>
    <n v="10.38"/>
    <n v="1681.5600000000002"/>
  </r>
  <r>
    <s v="Oby Sorrel"/>
    <s v="USA"/>
    <x v="20"/>
    <n v="567"/>
    <n v="228"/>
    <n v="9"/>
    <n v="2052"/>
  </r>
  <r>
    <s v="Oby Sorrel"/>
    <s v="Canada"/>
    <x v="12"/>
    <n v="2471"/>
    <n v="342"/>
    <n v="7.16"/>
    <n v="2448.7200000000003"/>
  </r>
  <r>
    <s v="Gigi Bohling"/>
    <s v="Australia"/>
    <x v="11"/>
    <n v="7189"/>
    <n v="54"/>
    <n v="9.33"/>
    <n v="503.82"/>
  </r>
  <r>
    <s v="Carla Molina"/>
    <s v="USA"/>
    <x v="19"/>
    <n v="7455"/>
    <n v="216"/>
    <n v="10.38"/>
    <n v="2242.0800000000004"/>
  </r>
  <r>
    <s v="Gunar Cockshoot"/>
    <s v="India"/>
    <x v="21"/>
    <n v="3108"/>
    <n v="54"/>
    <n v="5.6"/>
    <n v="302.39999999999998"/>
  </r>
  <r>
    <s v="Curtice Advani"/>
    <s v="Australia"/>
    <x v="4"/>
    <n v="469"/>
    <n v="75"/>
    <n v="13.15"/>
    <n v="986.25"/>
  </r>
  <r>
    <s v="Husein Augar"/>
    <s v="New Zealand"/>
    <x v="14"/>
    <n v="2737"/>
    <n v="93"/>
    <n v="6.49"/>
    <n v="603.57000000000005"/>
  </r>
  <r>
    <s v="Husein Augar"/>
    <s v="New Zealand"/>
    <x v="4"/>
    <n v="4305"/>
    <n v="156"/>
    <n v="13.15"/>
    <n v="2051.4"/>
  </r>
  <r>
    <s v="Husein Augar"/>
    <s v="Australia"/>
    <x v="9"/>
    <n v="2408"/>
    <n v="9"/>
    <n v="3.11"/>
    <n v="27.99"/>
  </r>
  <r>
    <s v="Gunar Cockshoot"/>
    <s v="Canada"/>
    <x v="15"/>
    <n v="1281"/>
    <n v="18"/>
    <n v="7.64"/>
    <n v="137.51999999999998"/>
  </r>
  <r>
    <s v="Ram Mahesh"/>
    <s v="USA"/>
    <x v="1"/>
    <n v="12348"/>
    <n v="234"/>
    <n v="8.65"/>
    <n v="2024.1000000000001"/>
  </r>
  <r>
    <s v="Gunar Cockshoot"/>
    <s v="India"/>
    <x v="19"/>
    <n v="3689"/>
    <n v="312"/>
    <n v="10.38"/>
    <n v="3238.5600000000004"/>
  </r>
  <r>
    <s v="Ches Bonnell"/>
    <s v="Canada"/>
    <x v="15"/>
    <n v="2870"/>
    <n v="300"/>
    <n v="7.64"/>
    <n v="2292"/>
  </r>
  <r>
    <s v="Barr Faughny"/>
    <s v="Canada"/>
    <x v="18"/>
    <n v="798"/>
    <n v="519"/>
    <n v="16.73"/>
    <n v="8682.8700000000008"/>
  </r>
  <r>
    <s v="Carla Molina"/>
    <s v="New Zealand"/>
    <x v="20"/>
    <n v="2933"/>
    <n v="9"/>
    <n v="9"/>
    <n v="81"/>
  </r>
  <r>
    <s v="Gigi Bohling"/>
    <s v="USA"/>
    <x v="2"/>
    <n v="2744"/>
    <n v="9"/>
    <n v="11.88"/>
    <n v="106.92"/>
  </r>
  <r>
    <s v="Ram Mahesh"/>
    <s v="Canada"/>
    <x v="5"/>
    <n v="9772"/>
    <n v="90"/>
    <n v="12.37"/>
    <n v="1113.3"/>
  </r>
  <r>
    <s v="Ches Bonnell"/>
    <s v="India"/>
    <x v="4"/>
    <n v="1568"/>
    <n v="96"/>
    <n v="13.15"/>
    <n v="1262.4000000000001"/>
  </r>
  <r>
    <s v="Barr Faughny"/>
    <s v="Canada"/>
    <x v="10"/>
    <n v="11417"/>
    <n v="21"/>
    <n v="8.7899999999999991"/>
    <n v="184.58999999999997"/>
  </r>
  <r>
    <s v="Ram Mahesh"/>
    <s v="India"/>
    <x v="21"/>
    <n v="6748"/>
    <n v="48"/>
    <n v="5.6"/>
    <n v="268.79999999999995"/>
  </r>
  <r>
    <s v="Oby Sorrel"/>
    <s v="Canada"/>
    <x v="18"/>
    <n v="1407"/>
    <n v="72"/>
    <n v="16.73"/>
    <n v="1204.56"/>
  </r>
  <r>
    <s v="Brien Boise"/>
    <s v="USA"/>
    <x v="12"/>
    <n v="2023"/>
    <n v="168"/>
    <n v="7.16"/>
    <n v="1202.8800000000001"/>
  </r>
  <r>
    <s v="Gigi Bohling"/>
    <s v="UK"/>
    <x v="21"/>
    <n v="5236"/>
    <n v="51"/>
    <n v="5.6"/>
    <n v="285.59999999999997"/>
  </r>
  <r>
    <s v="Carla Molina"/>
    <s v="Canada"/>
    <x v="15"/>
    <n v="1925"/>
    <n v="192"/>
    <n v="7.64"/>
    <n v="1466.8799999999999"/>
  </r>
  <r>
    <s v="Ches Bonnell"/>
    <s v="New Zealand"/>
    <x v="8"/>
    <n v="6608"/>
    <n v="225"/>
    <n v="11.7"/>
    <n v="2632.5"/>
  </r>
  <r>
    <s v="Curtice Advani"/>
    <s v="India"/>
    <x v="21"/>
    <n v="8008"/>
    <n v="456"/>
    <n v="5.6"/>
    <n v="2553.6"/>
  </r>
  <r>
    <s v="Oby Sorrel"/>
    <s v="India"/>
    <x v="4"/>
    <n v="1428"/>
    <n v="93"/>
    <n v="13.15"/>
    <n v="1222.95"/>
  </r>
  <r>
    <s v="Curtice Advani"/>
    <s v="India"/>
    <x v="2"/>
    <n v="525"/>
    <n v="48"/>
    <n v="11.88"/>
    <n v="570.24"/>
  </r>
  <r>
    <s v="Curtice Advani"/>
    <s v="New Zealand"/>
    <x v="3"/>
    <n v="1505"/>
    <n v="102"/>
    <n v="6.47"/>
    <n v="659.93999999999994"/>
  </r>
  <r>
    <s v="Ches Bonnell"/>
    <s v="USA"/>
    <x v="0"/>
    <n v="6755"/>
    <n v="252"/>
    <n v="14.49"/>
    <n v="3651.48"/>
  </r>
  <r>
    <s v="Barr Faughny"/>
    <s v="New Zealand"/>
    <x v="3"/>
    <n v="11571"/>
    <n v="138"/>
    <n v="6.47"/>
    <n v="892.86"/>
  </r>
  <r>
    <s v="Ram Mahesh"/>
    <s v="Australia"/>
    <x v="4"/>
    <n v="2541"/>
    <n v="90"/>
    <n v="13.15"/>
    <n v="1183.5"/>
  </r>
  <r>
    <s v="Carla Molina"/>
    <s v="New Zealand"/>
    <x v="0"/>
    <n v="1526"/>
    <n v="240"/>
    <n v="14.49"/>
    <n v="3477.6"/>
  </r>
  <r>
    <s v="Ram Mahesh"/>
    <s v="Australia"/>
    <x v="2"/>
    <n v="6125"/>
    <n v="102"/>
    <n v="11.88"/>
    <n v="1211.76"/>
  </r>
  <r>
    <s v="Carla Molina"/>
    <s v="USA"/>
    <x v="18"/>
    <n v="847"/>
    <n v="129"/>
    <n v="16.73"/>
    <n v="2158.17"/>
  </r>
  <r>
    <s v="Brien Boise"/>
    <s v="USA"/>
    <x v="18"/>
    <n v="4753"/>
    <n v="300"/>
    <n v="16.73"/>
    <n v="5019"/>
  </r>
  <r>
    <s v="Curtice Advani"/>
    <s v="Australia"/>
    <x v="5"/>
    <n v="959"/>
    <n v="135"/>
    <n v="12.37"/>
    <n v="1669.9499999999998"/>
  </r>
  <r>
    <s v="Ches Bonnell"/>
    <s v="USA"/>
    <x v="17"/>
    <n v="2793"/>
    <n v="114"/>
    <n v="4.97"/>
    <n v="566.57999999999993"/>
  </r>
  <r>
    <s v="Ches Bonnell"/>
    <s v="USA"/>
    <x v="8"/>
    <n v="4606"/>
    <n v="63"/>
    <n v="11.7"/>
    <n v="737.09999999999991"/>
  </r>
  <r>
    <s v="Ches Bonnell"/>
    <s v="Canada"/>
    <x v="12"/>
    <n v="5551"/>
    <n v="252"/>
    <n v="7.16"/>
    <n v="1804.32"/>
  </r>
  <r>
    <s v="Oby Sorrel"/>
    <s v="Canada"/>
    <x v="1"/>
    <n v="6657"/>
    <n v="303"/>
    <n v="8.65"/>
    <n v="2620.9500000000003"/>
  </r>
  <r>
    <s v="Ches Bonnell"/>
    <s v="UK"/>
    <x v="9"/>
    <n v="4438"/>
    <n v="246"/>
    <n v="3.11"/>
    <n v="765.06"/>
  </r>
  <r>
    <s v="Brien Boise"/>
    <s v="Australia"/>
    <x v="7"/>
    <n v="168"/>
    <n v="84"/>
    <n v="9.77"/>
    <n v="820.68"/>
  </r>
  <r>
    <s v="Ches Bonnell"/>
    <s v="India"/>
    <x v="9"/>
    <n v="7777"/>
    <n v="39"/>
    <n v="3.11"/>
    <n v="121.28999999999999"/>
  </r>
  <r>
    <s v="Gigi Bohling"/>
    <s v="Canada"/>
    <x v="9"/>
    <n v="3339"/>
    <n v="348"/>
    <n v="3.11"/>
    <n v="1082.28"/>
  </r>
  <r>
    <s v="Ches Bonnell"/>
    <s v="New Zealand"/>
    <x v="5"/>
    <n v="6391"/>
    <n v="48"/>
    <n v="12.37"/>
    <n v="593.76"/>
  </r>
  <r>
    <s v="Gigi Bohling"/>
    <s v="New Zealand"/>
    <x v="7"/>
    <n v="518"/>
    <n v="75"/>
    <n v="9.77"/>
    <n v="732.75"/>
  </r>
  <r>
    <s v="Ches Bonnell"/>
    <s v="Australia"/>
    <x v="19"/>
    <n v="5677"/>
    <n v="258"/>
    <n v="10.38"/>
    <n v="2678.0400000000004"/>
  </r>
  <r>
    <s v="Curtice Advani"/>
    <s v="UK"/>
    <x v="9"/>
    <n v="6048"/>
    <n v="27"/>
    <n v="3.11"/>
    <n v="83.97"/>
  </r>
  <r>
    <s v="Brien Boise"/>
    <s v="Australia"/>
    <x v="1"/>
    <n v="3752"/>
    <n v="213"/>
    <n v="8.65"/>
    <n v="1842.45"/>
  </r>
  <r>
    <s v="Gigi Bohling"/>
    <s v="USA"/>
    <x v="12"/>
    <n v="4480"/>
    <n v="357"/>
    <n v="7.16"/>
    <n v="2556.12"/>
  </r>
  <r>
    <s v="Husein Augar"/>
    <s v="New Zealand"/>
    <x v="2"/>
    <n v="259"/>
    <n v="207"/>
    <n v="11.88"/>
    <n v="2459.1600000000003"/>
  </r>
  <r>
    <s v="Brien Boise"/>
    <s v="New Zealand"/>
    <x v="0"/>
    <n v="42"/>
    <n v="150"/>
    <n v="14.49"/>
    <n v="2173.5"/>
  </r>
  <r>
    <s v="Carla Molina"/>
    <s v="Canada"/>
    <x v="21"/>
    <n v="98"/>
    <n v="204"/>
    <n v="5.6"/>
    <n v="1142.3999999999999"/>
  </r>
  <r>
    <s v="Ches Bonnell"/>
    <s v="USA"/>
    <x v="18"/>
    <n v="2478"/>
    <n v="21"/>
    <n v="16.73"/>
    <n v="351.33"/>
  </r>
  <r>
    <s v="Carla Molina"/>
    <s v="India"/>
    <x v="5"/>
    <n v="7847"/>
    <n v="174"/>
    <n v="12.37"/>
    <n v="2152.3799999999997"/>
  </r>
  <r>
    <s v="Barr Faughny"/>
    <s v="New Zealand"/>
    <x v="9"/>
    <n v="9926"/>
    <n v="201"/>
    <n v="3.11"/>
    <n v="625.11"/>
  </r>
  <r>
    <s v="Brien Boise"/>
    <s v="Australia"/>
    <x v="11"/>
    <n v="819"/>
    <n v="510"/>
    <n v="9.33"/>
    <n v="4758.3"/>
  </r>
  <r>
    <s v="Curtice Advani"/>
    <s v="UK"/>
    <x v="12"/>
    <n v="3052"/>
    <n v="378"/>
    <n v="7.16"/>
    <n v="2706.48"/>
  </r>
  <r>
    <s v="Husein Augar"/>
    <s v="India"/>
    <x v="20"/>
    <n v="6832"/>
    <n v="27"/>
    <n v="9"/>
    <n v="243"/>
  </r>
  <r>
    <s v="Barr Faughny"/>
    <s v="UK"/>
    <x v="10"/>
    <n v="2016"/>
    <n v="117"/>
    <n v="8.7899999999999991"/>
    <n v="1028.4299999999998"/>
  </r>
  <r>
    <s v="Curtice Advani"/>
    <s v="Australia"/>
    <x v="20"/>
    <n v="7322"/>
    <n v="36"/>
    <n v="9"/>
    <n v="324"/>
  </r>
  <r>
    <s v="Brien Boise"/>
    <s v="USA"/>
    <x v="5"/>
    <n v="357"/>
    <n v="126"/>
    <n v="12.37"/>
    <n v="1558.62"/>
  </r>
  <r>
    <s v="Husein Augar"/>
    <s v="UK"/>
    <x v="4"/>
    <n v="3192"/>
    <n v="72"/>
    <n v="13.15"/>
    <n v="946.80000000000007"/>
  </r>
  <r>
    <s v="Ches Bonnell"/>
    <s v="Canada"/>
    <x v="7"/>
    <n v="8435"/>
    <n v="42"/>
    <n v="9.77"/>
    <n v="410.34"/>
  </r>
  <r>
    <s v="Ram Mahesh"/>
    <s v="UK"/>
    <x v="12"/>
    <n v="0"/>
    <n v="135"/>
    <n v="7.16"/>
    <n v="966.6"/>
  </r>
  <r>
    <s v="Ches Bonnell"/>
    <s v="India"/>
    <x v="17"/>
    <n v="8862"/>
    <n v="189"/>
    <n v="4.97"/>
    <n v="939.32999999999993"/>
  </r>
  <r>
    <s v="Curtice Advani"/>
    <s v="New Zealand"/>
    <x v="19"/>
    <n v="3556"/>
    <n v="459"/>
    <n v="10.38"/>
    <n v="4764.42"/>
  </r>
  <r>
    <s v="Gigi Bohling"/>
    <s v="India"/>
    <x v="16"/>
    <n v="7280"/>
    <n v="201"/>
    <n v="11.73"/>
    <n v="2357.73"/>
  </r>
  <r>
    <s v="Curtice Advani"/>
    <s v="India"/>
    <x v="0"/>
    <n v="3402"/>
    <n v="366"/>
    <n v="14.49"/>
    <n v="5303.34"/>
  </r>
  <r>
    <s v="Gunar Cockshoot"/>
    <s v="New Zealand"/>
    <x v="12"/>
    <n v="4592"/>
    <n v="324"/>
    <n v="7.16"/>
    <n v="2319.84"/>
  </r>
  <r>
    <s v="Husein Augar"/>
    <s v="USA"/>
    <x v="16"/>
    <n v="7833"/>
    <n v="243"/>
    <n v="11.73"/>
    <n v="2850.3900000000003"/>
  </r>
  <r>
    <s v="Barr Faughny"/>
    <s v="UK"/>
    <x v="20"/>
    <n v="7651"/>
    <n v="213"/>
    <n v="9"/>
    <n v="1917"/>
  </r>
  <r>
    <s v="Ram Mahesh"/>
    <s v="USA"/>
    <x v="0"/>
    <n v="2275"/>
    <n v="447"/>
    <n v="14.49"/>
    <n v="6477.03"/>
  </r>
  <r>
    <s v="Ram Mahesh"/>
    <s v="Australia"/>
    <x v="11"/>
    <n v="5670"/>
    <n v="297"/>
    <n v="9.33"/>
    <n v="2771.01"/>
  </r>
  <r>
    <s v="Ches Bonnell"/>
    <s v="USA"/>
    <x v="10"/>
    <n v="2135"/>
    <n v="27"/>
    <n v="8.7899999999999991"/>
    <n v="237.32999999999998"/>
  </r>
  <r>
    <s v="Ram Mahesh"/>
    <s v="India"/>
    <x v="14"/>
    <n v="2779"/>
    <n v="75"/>
    <n v="6.49"/>
    <n v="486.75"/>
  </r>
  <r>
    <s v="Oby Sorrel"/>
    <s v="UK"/>
    <x v="5"/>
    <n v="12950"/>
    <n v="30"/>
    <n v="12.37"/>
    <n v="371.09999999999997"/>
  </r>
  <r>
    <s v="Ches Bonnell"/>
    <s v="Canada"/>
    <x v="3"/>
    <n v="2646"/>
    <n v="177"/>
    <n v="6.47"/>
    <n v="1145.19"/>
  </r>
  <r>
    <s v="Ram Mahesh"/>
    <s v="India"/>
    <x v="5"/>
    <n v="3794"/>
    <n v="159"/>
    <n v="12.37"/>
    <n v="1966.83"/>
  </r>
  <r>
    <s v="Gunar Cockshoot"/>
    <s v="USA"/>
    <x v="5"/>
    <n v="819"/>
    <n v="306"/>
    <n v="12.37"/>
    <n v="3785.22"/>
  </r>
  <r>
    <s v="Gunar Cockshoot"/>
    <s v="India"/>
    <x v="13"/>
    <n v="2583"/>
    <n v="18"/>
    <n v="10.62"/>
    <n v="191.16"/>
  </r>
  <r>
    <s v="Ches Bonnell"/>
    <s v="USA"/>
    <x v="15"/>
    <n v="4585"/>
    <n v="240"/>
    <n v="7.64"/>
    <n v="1833.6"/>
  </r>
  <r>
    <s v="Gigi Bohling"/>
    <s v="India"/>
    <x v="5"/>
    <n v="1652"/>
    <n v="93"/>
    <n v="12.37"/>
    <n v="1150.4099999999999"/>
  </r>
  <r>
    <s v="Oby Sorrel"/>
    <s v="India"/>
    <x v="21"/>
    <n v="4991"/>
    <n v="9"/>
    <n v="5.6"/>
    <n v="50.4"/>
  </r>
  <r>
    <s v="Brien Boise"/>
    <s v="India"/>
    <x v="10"/>
    <n v="2009"/>
    <n v="219"/>
    <n v="8.7899999999999991"/>
    <n v="1925.0099999999998"/>
  </r>
  <r>
    <s v="Barr Faughny"/>
    <s v="UK"/>
    <x v="7"/>
    <n v="1568"/>
    <n v="141"/>
    <n v="9.77"/>
    <n v="1377.57"/>
  </r>
  <r>
    <s v="Carla Molina"/>
    <s v="New Zealand"/>
    <x v="13"/>
    <n v="3388"/>
    <n v="123"/>
    <n v="10.62"/>
    <n v="1306.26"/>
  </r>
  <r>
    <s v="Ram Mahesh"/>
    <s v="Australia"/>
    <x v="17"/>
    <n v="623"/>
    <n v="51"/>
    <n v="4.97"/>
    <n v="253.47"/>
  </r>
  <r>
    <s v="Curtice Advani"/>
    <s v="Canada"/>
    <x v="2"/>
    <n v="10073"/>
    <n v="120"/>
    <n v="11.88"/>
    <n v="1425.6000000000001"/>
  </r>
  <r>
    <s v="Brien Boise"/>
    <s v="UK"/>
    <x v="21"/>
    <n v="1561"/>
    <n v="27"/>
    <n v="5.6"/>
    <n v="151.19999999999999"/>
  </r>
  <r>
    <s v="Husein Augar"/>
    <s v="Canada"/>
    <x v="18"/>
    <n v="11522"/>
    <n v="204"/>
    <n v="16.73"/>
    <n v="3412.92"/>
  </r>
  <r>
    <s v="Curtice Advani"/>
    <s v="Australia"/>
    <x v="11"/>
    <n v="2317"/>
    <n v="123"/>
    <n v="9.33"/>
    <n v="1147.5899999999999"/>
  </r>
  <r>
    <s v="Oby Sorrel"/>
    <s v="New Zealand"/>
    <x v="19"/>
    <n v="3059"/>
    <n v="27"/>
    <n v="10.38"/>
    <n v="280.26000000000005"/>
  </r>
  <r>
    <s v="Carla Molina"/>
    <s v="New Zealand"/>
    <x v="21"/>
    <n v="2324"/>
    <n v="177"/>
    <n v="5.6"/>
    <n v="991.19999999999993"/>
  </r>
  <r>
    <s v="Gunar Cockshoot"/>
    <s v="UK"/>
    <x v="21"/>
    <n v="4956"/>
    <n v="171"/>
    <n v="5.6"/>
    <n v="957.59999999999991"/>
  </r>
  <r>
    <s v="Oby Sorrel"/>
    <s v="India"/>
    <x v="15"/>
    <n v="5355"/>
    <n v="204"/>
    <n v="7.64"/>
    <n v="1558.56"/>
  </r>
  <r>
    <s v="Gunar Cockshoot"/>
    <s v="India"/>
    <x v="8"/>
    <n v="7259"/>
    <n v="276"/>
    <n v="11.7"/>
    <n v="3229.2"/>
  </r>
  <r>
    <s v="Brien Boise"/>
    <s v="New Zealand"/>
    <x v="21"/>
    <n v="6279"/>
    <n v="45"/>
    <n v="5.6"/>
    <n v="251.99999999999997"/>
  </r>
  <r>
    <s v="Ram Mahesh"/>
    <s v="Australia"/>
    <x v="12"/>
    <n v="2541"/>
    <n v="45"/>
    <n v="7.16"/>
    <n v="322.2"/>
  </r>
  <r>
    <s v="Curtice Advani"/>
    <s v="USA"/>
    <x v="18"/>
    <n v="3864"/>
    <n v="177"/>
    <n v="16.73"/>
    <n v="2961.21"/>
  </r>
  <r>
    <s v="Gigi Bohling"/>
    <s v="Canada"/>
    <x v="11"/>
    <n v="6146"/>
    <n v="63"/>
    <n v="9.33"/>
    <n v="587.79"/>
  </r>
  <r>
    <s v="Husein Augar"/>
    <s v="UK"/>
    <x v="3"/>
    <n v="2639"/>
    <n v="204"/>
    <n v="6.47"/>
    <n v="1319.8799999999999"/>
  </r>
  <r>
    <s v="Brien Boise"/>
    <s v="New Zealand"/>
    <x v="7"/>
    <n v="1890"/>
    <n v="195"/>
    <n v="9.77"/>
    <n v="1905.1499999999999"/>
  </r>
  <r>
    <s v="Ches Bonnell"/>
    <s v="India"/>
    <x v="8"/>
    <n v="1932"/>
    <n v="369"/>
    <n v="11.7"/>
    <n v="4317.3"/>
  </r>
  <r>
    <s v="Gunar Cockshoot"/>
    <s v="India"/>
    <x v="4"/>
    <n v="6300"/>
    <n v="42"/>
    <n v="13.15"/>
    <n v="552.30000000000007"/>
  </r>
  <r>
    <s v="Curtice Advani"/>
    <s v="New Zealand"/>
    <x v="0"/>
    <n v="560"/>
    <n v="81"/>
    <n v="14.49"/>
    <n v="1173.69"/>
  </r>
  <r>
    <s v="Husein Augar"/>
    <s v="New Zealand"/>
    <x v="21"/>
    <n v="2856"/>
    <n v="246"/>
    <n v="5.6"/>
    <n v="1377.6"/>
  </r>
  <r>
    <s v="Husein Augar"/>
    <s v="India"/>
    <x v="9"/>
    <n v="707"/>
    <n v="174"/>
    <n v="3.11"/>
    <n v="541.14"/>
  </r>
  <r>
    <s v="Brien Boise"/>
    <s v="USA"/>
    <x v="0"/>
    <n v="3598"/>
    <n v="81"/>
    <n v="14.49"/>
    <n v="1173.69"/>
  </r>
  <r>
    <s v="Ram Mahesh"/>
    <s v="USA"/>
    <x v="7"/>
    <n v="6853"/>
    <n v="372"/>
    <n v="9.77"/>
    <n v="3634.44"/>
  </r>
  <r>
    <s v="Ram Mahesh"/>
    <s v="USA"/>
    <x v="10"/>
    <n v="4725"/>
    <n v="174"/>
    <n v="8.7899999999999991"/>
    <n v="1529.4599999999998"/>
  </r>
  <r>
    <s v="Carla Molina"/>
    <s v="Canada"/>
    <x v="1"/>
    <n v="10304"/>
    <n v="84"/>
    <n v="8.65"/>
    <n v="726.6"/>
  </r>
  <r>
    <s v="Carla Molina"/>
    <s v="India"/>
    <x v="10"/>
    <n v="1274"/>
    <n v="225"/>
    <n v="8.7899999999999991"/>
    <n v="1977.7499999999998"/>
  </r>
  <r>
    <s v="Gigi Bohling"/>
    <s v="Canada"/>
    <x v="0"/>
    <n v="1526"/>
    <n v="105"/>
    <n v="14.49"/>
    <n v="1521.45"/>
  </r>
  <r>
    <s v="Ram Mahesh"/>
    <s v="UK"/>
    <x v="19"/>
    <n v="3101"/>
    <n v="225"/>
    <n v="10.38"/>
    <n v="2335.5"/>
  </r>
  <r>
    <s v="Barr Faughny"/>
    <s v="New Zealand"/>
    <x v="8"/>
    <n v="1057"/>
    <n v="54"/>
    <n v="11.7"/>
    <n v="631.79999999999995"/>
  </r>
  <r>
    <s v="Ches Bonnell"/>
    <s v="New Zealand"/>
    <x v="21"/>
    <n v="5306"/>
    <n v="0"/>
    <n v="5.6"/>
    <n v="0"/>
  </r>
  <r>
    <s v="Gigi Bohling"/>
    <s v="UK"/>
    <x v="17"/>
    <n v="4018"/>
    <n v="171"/>
    <n v="4.97"/>
    <n v="849.87"/>
  </r>
  <r>
    <s v="Husein Augar"/>
    <s v="India"/>
    <x v="10"/>
    <n v="938"/>
    <n v="189"/>
    <n v="8.7899999999999991"/>
    <n v="1661.31"/>
  </r>
  <r>
    <s v="Ches Bonnell"/>
    <s v="Australia"/>
    <x v="3"/>
    <n v="1778"/>
    <n v="270"/>
    <n v="6.47"/>
    <n v="1746.8999999999999"/>
  </r>
  <r>
    <s v="Curtice Advani"/>
    <s v="UK"/>
    <x v="0"/>
    <n v="1638"/>
    <n v="63"/>
    <n v="14.49"/>
    <n v="912.87"/>
  </r>
  <r>
    <s v="Carla Molina"/>
    <s v="Australia"/>
    <x v="4"/>
    <n v="154"/>
    <n v="21"/>
    <n v="13.15"/>
    <n v="276.15000000000003"/>
  </r>
  <r>
    <s v="Ches Bonnell"/>
    <s v="New Zealand"/>
    <x v="7"/>
    <n v="9835"/>
    <n v="207"/>
    <n v="9.77"/>
    <n v="2022.3899999999999"/>
  </r>
  <r>
    <s v="Husein Augar"/>
    <s v="New Zealand"/>
    <x v="13"/>
    <n v="7273"/>
    <n v="96"/>
    <n v="10.62"/>
    <n v="1019.52"/>
  </r>
  <r>
    <s v="Gigi Bohling"/>
    <s v="UK"/>
    <x v="7"/>
    <n v="6909"/>
    <n v="81"/>
    <n v="9.77"/>
    <n v="791.37"/>
  </r>
  <r>
    <s v="Husein Augar"/>
    <s v="UK"/>
    <x v="17"/>
    <n v="3920"/>
    <n v="306"/>
    <n v="4.97"/>
    <n v="1520.82"/>
  </r>
  <r>
    <s v="Oby Sorrel"/>
    <s v="UK"/>
    <x v="20"/>
    <n v="4858"/>
    <n v="279"/>
    <n v="9"/>
    <n v="2511"/>
  </r>
  <r>
    <s v="Barr Faughny"/>
    <s v="Australia"/>
    <x v="2"/>
    <n v="3549"/>
    <n v="3"/>
    <n v="11.88"/>
    <n v="35.64"/>
  </r>
  <r>
    <s v="Ches Bonnell"/>
    <s v="UK"/>
    <x v="18"/>
    <n v="966"/>
    <n v="198"/>
    <n v="16.73"/>
    <n v="3312.54"/>
  </r>
  <r>
    <s v="Gigi Bohling"/>
    <s v="UK"/>
    <x v="3"/>
    <n v="385"/>
    <n v="249"/>
    <n v="6.47"/>
    <n v="1611.03"/>
  </r>
  <r>
    <s v="Curtice Advani"/>
    <s v="India"/>
    <x v="10"/>
    <n v="2219"/>
    <n v="75"/>
    <n v="8.7899999999999991"/>
    <n v="659.24999999999989"/>
  </r>
  <r>
    <s v="Husein Augar"/>
    <s v="Canada"/>
    <x v="1"/>
    <n v="2954"/>
    <n v="189"/>
    <n v="8.65"/>
    <n v="1634.8500000000001"/>
  </r>
  <r>
    <s v="Ches Bonnell"/>
    <s v="Canada"/>
    <x v="1"/>
    <n v="280"/>
    <n v="87"/>
    <n v="8.65"/>
    <n v="752.55000000000007"/>
  </r>
  <r>
    <s v="Carla Molina"/>
    <s v="Canada"/>
    <x v="0"/>
    <n v="6118"/>
    <n v="174"/>
    <n v="14.49"/>
    <n v="2521.2600000000002"/>
  </r>
  <r>
    <s v="Barr Faughny"/>
    <s v="UK"/>
    <x v="16"/>
    <n v="4802"/>
    <n v="36"/>
    <n v="11.73"/>
    <n v="422.28000000000003"/>
  </r>
  <r>
    <s v="Husein Augar"/>
    <s v="Australia"/>
    <x v="17"/>
    <n v="4137"/>
    <n v="60"/>
    <n v="4.97"/>
    <n v="298.2"/>
  </r>
  <r>
    <s v="Gunar Cockshoot"/>
    <s v="USA"/>
    <x v="14"/>
    <n v="2023"/>
    <n v="78"/>
    <n v="6.49"/>
    <n v="506.22"/>
  </r>
  <r>
    <s v="Husein Augar"/>
    <s v="Canada"/>
    <x v="0"/>
    <n v="9051"/>
    <n v="57"/>
    <n v="14.49"/>
    <n v="825.93000000000006"/>
  </r>
  <r>
    <s v="Husein Augar"/>
    <s v="New Zealand"/>
    <x v="19"/>
    <n v="2919"/>
    <n v="45"/>
    <n v="10.38"/>
    <n v="467.1"/>
  </r>
  <r>
    <s v="Carla Molina"/>
    <s v="Australia"/>
    <x v="7"/>
    <n v="5915"/>
    <n v="3"/>
    <n v="9.77"/>
    <n v="29.31"/>
  </r>
  <r>
    <s v="Oby Sorrel"/>
    <s v="USA"/>
    <x v="16"/>
    <n v="2562"/>
    <n v="6"/>
    <n v="11.73"/>
    <n v="70.38"/>
  </r>
  <r>
    <s v="Gigi Bohling"/>
    <s v="New Zealand"/>
    <x v="4"/>
    <n v="8813"/>
    <n v="21"/>
    <n v="13.15"/>
    <n v="276.15000000000003"/>
  </r>
  <r>
    <s v="Gigi Bohling"/>
    <s v="Canada"/>
    <x v="3"/>
    <n v="6111"/>
    <n v="3"/>
    <n v="6.47"/>
    <n v="19.41"/>
  </r>
  <r>
    <s v="Brien Boise"/>
    <s v="India"/>
    <x v="6"/>
    <n v="3507"/>
    <n v="288"/>
    <n v="5.79"/>
    <n v="1667.52"/>
  </r>
  <r>
    <s v="Curtice Advani"/>
    <s v="Canada"/>
    <x v="11"/>
    <n v="4319"/>
    <n v="30"/>
    <n v="9.33"/>
    <n v="279.89999999999998"/>
  </r>
  <r>
    <s v="Ram Mahesh"/>
    <s v="Australia"/>
    <x v="21"/>
    <n v="609"/>
    <n v="87"/>
    <n v="5.6"/>
    <n v="487.2"/>
  </r>
  <r>
    <s v="Ram Mahesh"/>
    <s v="UK"/>
    <x v="18"/>
    <n v="6370"/>
    <n v="30"/>
    <n v="16.73"/>
    <n v="501.90000000000003"/>
  </r>
  <r>
    <s v="Gigi Bohling"/>
    <s v="Australia"/>
    <x v="15"/>
    <n v="5474"/>
    <n v="168"/>
    <n v="7.64"/>
    <n v="1283.52"/>
  </r>
  <r>
    <s v="Ram Mahesh"/>
    <s v="Canada"/>
    <x v="18"/>
    <n v="3164"/>
    <n v="306"/>
    <n v="16.73"/>
    <n v="5119.38"/>
  </r>
  <r>
    <s v="Curtice Advani"/>
    <s v="USA"/>
    <x v="2"/>
    <n v="1302"/>
    <n v="402"/>
    <n v="11.88"/>
    <n v="4775.76"/>
  </r>
  <r>
    <s v="Gunar Cockshoot"/>
    <s v="New Zealand"/>
    <x v="19"/>
    <n v="7308"/>
    <n v="327"/>
    <n v="10.38"/>
    <n v="3394.26"/>
  </r>
  <r>
    <s v="Ram Mahesh"/>
    <s v="New Zealand"/>
    <x v="18"/>
    <n v="6132"/>
    <n v="93"/>
    <n v="16.73"/>
    <n v="1555.89"/>
  </r>
  <r>
    <s v="Oby Sorrel"/>
    <s v="USA"/>
    <x v="8"/>
    <n v="3472"/>
    <n v="96"/>
    <n v="11.7"/>
    <n v="1123.1999999999998"/>
  </r>
  <r>
    <s v="Brien Boise"/>
    <s v="UK"/>
    <x v="3"/>
    <n v="9660"/>
    <n v="27"/>
    <n v="6.47"/>
    <n v="174.69"/>
  </r>
  <r>
    <s v="Husein Augar"/>
    <s v="Australia"/>
    <x v="21"/>
    <n v="2436"/>
    <n v="99"/>
    <n v="5.6"/>
    <n v="554.4"/>
  </r>
  <r>
    <s v="Husein Augar"/>
    <s v="Australia"/>
    <x v="5"/>
    <n v="9506"/>
    <n v="87"/>
    <n v="12.37"/>
    <n v="1076.1899999999998"/>
  </r>
  <r>
    <s v="Oby Sorrel"/>
    <s v="New Zealand"/>
    <x v="20"/>
    <n v="245"/>
    <n v="288"/>
    <n v="9"/>
    <n v="2592"/>
  </r>
  <r>
    <s v="Brien Boise"/>
    <s v="USA"/>
    <x v="13"/>
    <n v="2702"/>
    <n v="363"/>
    <n v="10.62"/>
    <n v="3855.0599999999995"/>
  </r>
  <r>
    <s v="Oby Sorrel"/>
    <s v="India"/>
    <x v="9"/>
    <n v="700"/>
    <n v="87"/>
    <n v="3.11"/>
    <n v="270.57"/>
  </r>
  <r>
    <s v="Curtice Advani"/>
    <s v="India"/>
    <x v="9"/>
    <n v="3759"/>
    <n v="150"/>
    <n v="3.11"/>
    <n v="466.5"/>
  </r>
  <r>
    <s v="Barr Faughny"/>
    <s v="USA"/>
    <x v="9"/>
    <n v="1589"/>
    <n v="303"/>
    <n v="3.11"/>
    <n v="942.32999999999993"/>
  </r>
  <r>
    <s v="Ches Bonnell"/>
    <s v="USA"/>
    <x v="19"/>
    <n v="5194"/>
    <n v="288"/>
    <n v="10.38"/>
    <n v="2989.44"/>
  </r>
  <r>
    <s v="Oby Sorrel"/>
    <s v="Canada"/>
    <x v="11"/>
    <n v="945"/>
    <n v="75"/>
    <n v="9.33"/>
    <n v="699.75"/>
  </r>
  <r>
    <s v="Ram Mahesh"/>
    <s v="Australia"/>
    <x v="6"/>
    <n v="1988"/>
    <n v="39"/>
    <n v="5.79"/>
    <n v="225.81"/>
  </r>
  <r>
    <s v="Curtice Advani"/>
    <s v="India"/>
    <x v="1"/>
    <n v="6734"/>
    <n v="123"/>
    <n v="8.65"/>
    <n v="1063.95"/>
  </r>
  <r>
    <s v="Ram Mahesh"/>
    <s v="Canada"/>
    <x v="2"/>
    <n v="217"/>
    <n v="36"/>
    <n v="11.88"/>
    <n v="427.68"/>
  </r>
  <r>
    <s v="Gigi Bohling"/>
    <s v="India"/>
    <x v="7"/>
    <n v="6279"/>
    <n v="237"/>
    <n v="9.77"/>
    <n v="2315.4899999999998"/>
  </r>
  <r>
    <s v="Ram Mahesh"/>
    <s v="Canada"/>
    <x v="11"/>
    <n v="4424"/>
    <n v="201"/>
    <n v="9.33"/>
    <n v="1875.33"/>
  </r>
  <r>
    <s v="Barr Faughny"/>
    <s v="Canada"/>
    <x v="9"/>
    <n v="189"/>
    <n v="48"/>
    <n v="3.11"/>
    <n v="149.28"/>
  </r>
  <r>
    <s v="Gigi Bohling"/>
    <s v="USA"/>
    <x v="7"/>
    <n v="490"/>
    <n v="84"/>
    <n v="9.77"/>
    <n v="820.68"/>
  </r>
  <r>
    <s v="Brien Boise"/>
    <s v="New Zealand"/>
    <x v="20"/>
    <n v="434"/>
    <n v="87"/>
    <n v="9"/>
    <n v="783"/>
  </r>
  <r>
    <s v="Ches Bonnell"/>
    <s v="Australia"/>
    <x v="0"/>
    <n v="10129"/>
    <n v="312"/>
    <n v="14.49"/>
    <n v="4520.88"/>
  </r>
  <r>
    <s v="Gunar Cockshoot"/>
    <s v="UK"/>
    <x v="19"/>
    <n v="1652"/>
    <n v="102"/>
    <n v="10.38"/>
    <n v="1058.76"/>
  </r>
  <r>
    <s v="Brien Boise"/>
    <s v="Australia"/>
    <x v="20"/>
    <n v="6433"/>
    <n v="78"/>
    <n v="9"/>
    <n v="702"/>
  </r>
  <r>
    <s v="Gunar Cockshoot"/>
    <s v="India"/>
    <x v="14"/>
    <n v="2212"/>
    <n v="117"/>
    <n v="6.49"/>
    <n v="759.33"/>
  </r>
  <r>
    <s v="Carla Molina"/>
    <s v="USA"/>
    <x v="15"/>
    <n v="609"/>
    <n v="99"/>
    <n v="7.64"/>
    <n v="756.36"/>
  </r>
  <r>
    <s v="Ram Mahesh"/>
    <s v="USA"/>
    <x v="17"/>
    <n v="1638"/>
    <n v="48"/>
    <n v="4.97"/>
    <n v="238.56"/>
  </r>
  <r>
    <s v="Ches Bonnell"/>
    <s v="India"/>
    <x v="16"/>
    <n v="3829"/>
    <n v="24"/>
    <n v="11.73"/>
    <n v="281.52"/>
  </r>
  <r>
    <s v="Ram Mahesh"/>
    <s v="UK"/>
    <x v="16"/>
    <n v="5775"/>
    <n v="42"/>
    <n v="11.73"/>
    <n v="492.66"/>
  </r>
  <r>
    <s v="Curtice Advani"/>
    <s v="USA"/>
    <x v="13"/>
    <n v="1071"/>
    <n v="270"/>
    <n v="10.62"/>
    <n v="2867.3999999999996"/>
  </r>
  <r>
    <s v="Brien Boise"/>
    <s v="Canada"/>
    <x v="14"/>
    <n v="5019"/>
    <n v="150"/>
    <n v="6.49"/>
    <n v="973.5"/>
  </r>
  <r>
    <s v="Barr Faughny"/>
    <s v="New Zealand"/>
    <x v="16"/>
    <n v="2863"/>
    <n v="42"/>
    <n v="11.73"/>
    <n v="492.66"/>
  </r>
  <r>
    <s v="Ram Mahesh"/>
    <s v="USA"/>
    <x v="12"/>
    <n v="1617"/>
    <n v="126"/>
    <n v="7.16"/>
    <n v="902.16"/>
  </r>
  <r>
    <s v="Curtice Advani"/>
    <s v="New Zealand"/>
    <x v="21"/>
    <n v="6818"/>
    <n v="6"/>
    <n v="5.6"/>
    <n v="33.599999999999994"/>
  </r>
  <r>
    <s v="Gunar Cockshoot"/>
    <s v="USA"/>
    <x v="16"/>
    <n v="6657"/>
    <n v="276"/>
    <n v="11.73"/>
    <n v="3237.48"/>
  </r>
  <r>
    <s v="Gunar Cockshoot"/>
    <s v="India"/>
    <x v="9"/>
    <n v="2919"/>
    <n v="93"/>
    <n v="3.11"/>
    <n v="289.22999999999996"/>
  </r>
  <r>
    <s v="Barr Faughny"/>
    <s v="Canada"/>
    <x v="6"/>
    <n v="3094"/>
    <n v="246"/>
    <n v="5.79"/>
    <n v="1424.34"/>
  </r>
  <r>
    <s v="Curtice Advani"/>
    <s v="UK"/>
    <x v="17"/>
    <n v="2989"/>
    <n v="3"/>
    <n v="4.97"/>
    <n v="14.91"/>
  </r>
  <r>
    <s v="Brien Boise"/>
    <s v="Australia"/>
    <x v="18"/>
    <n v="2268"/>
    <n v="63"/>
    <n v="16.73"/>
    <n v="1053.99"/>
  </r>
  <r>
    <s v="Gigi Bohling"/>
    <s v="USA"/>
    <x v="6"/>
    <n v="4753"/>
    <n v="246"/>
    <n v="5.79"/>
    <n v="1424.34"/>
  </r>
  <r>
    <s v="Barr Faughny"/>
    <s v="India"/>
    <x v="15"/>
    <n v="7511"/>
    <n v="120"/>
    <n v="7.64"/>
    <n v="916.8"/>
  </r>
  <r>
    <s v="Barr Faughny"/>
    <s v="Australia"/>
    <x v="6"/>
    <n v="4326"/>
    <n v="348"/>
    <n v="5.79"/>
    <n v="2014.92"/>
  </r>
  <r>
    <s v="Carla Molina"/>
    <s v="India"/>
    <x v="14"/>
    <n v="4935"/>
    <n v="126"/>
    <n v="6.49"/>
    <n v="817.74"/>
  </r>
  <r>
    <s v="Curtice Advani"/>
    <s v="USA"/>
    <x v="0"/>
    <n v="4781"/>
    <n v="123"/>
    <n v="14.49"/>
    <n v="1782.27"/>
  </r>
  <r>
    <s v="Gigi Bohling"/>
    <s v="Australia"/>
    <x v="4"/>
    <n v="7483"/>
    <n v="45"/>
    <n v="13.15"/>
    <n v="591.75"/>
  </r>
  <r>
    <s v="Oby Sorrel"/>
    <s v="Australia"/>
    <x v="2"/>
    <n v="6860"/>
    <n v="126"/>
    <n v="11.88"/>
    <n v="1496.88"/>
  </r>
  <r>
    <s v="Ram Mahesh"/>
    <s v="New Zealand"/>
    <x v="12"/>
    <n v="9002"/>
    <n v="72"/>
    <n v="7.16"/>
    <n v="515.52"/>
  </r>
  <r>
    <s v="Curtice Advani"/>
    <s v="Canada"/>
    <x v="12"/>
    <n v="1400"/>
    <n v="135"/>
    <n v="7.16"/>
    <n v="966.6"/>
  </r>
  <r>
    <s v="Oby Sorrel"/>
    <s v="India"/>
    <x v="7"/>
    <n v="4053"/>
    <n v="24"/>
    <n v="9.77"/>
    <n v="234.48"/>
  </r>
  <r>
    <s v="Ches Bonnell"/>
    <s v="Canada"/>
    <x v="6"/>
    <n v="2149"/>
    <n v="117"/>
    <n v="5.79"/>
    <n v="677.43"/>
  </r>
  <r>
    <s v="Gunar Cockshoot"/>
    <s v="UK"/>
    <x v="12"/>
    <n v="3640"/>
    <n v="51"/>
    <n v="7.16"/>
    <n v="365.16"/>
  </r>
  <r>
    <s v="Barr Faughny"/>
    <s v="UK"/>
    <x v="14"/>
    <n v="630"/>
    <n v="36"/>
    <n v="6.49"/>
    <n v="233.64000000000001"/>
  </r>
  <r>
    <s v="Husein Augar"/>
    <s v="USA"/>
    <x v="18"/>
    <n v="2429"/>
    <n v="144"/>
    <n v="16.73"/>
    <n v="2409.12"/>
  </r>
  <r>
    <s v="Husein Augar"/>
    <s v="Canada"/>
    <x v="4"/>
    <n v="2142"/>
    <n v="114"/>
    <n v="13.15"/>
    <n v="1499.1000000000001"/>
  </r>
  <r>
    <s v="Ches Bonnell"/>
    <s v="New Zealand"/>
    <x v="0"/>
    <n v="6454"/>
    <n v="54"/>
    <n v="14.49"/>
    <n v="782.46"/>
  </r>
  <r>
    <s v="Ches Bonnell"/>
    <s v="New Zealand"/>
    <x v="10"/>
    <n v="4487"/>
    <n v="333"/>
    <n v="8.7899999999999991"/>
    <n v="2927.0699999999997"/>
  </r>
  <r>
    <s v="Gunar Cockshoot"/>
    <s v="New Zealand"/>
    <x v="2"/>
    <n v="938"/>
    <n v="366"/>
    <n v="11.88"/>
    <n v="4348.08"/>
  </r>
  <r>
    <s v="Gunar Cockshoot"/>
    <s v="Australia"/>
    <x v="21"/>
    <n v="8841"/>
    <n v="303"/>
    <n v="5.6"/>
    <n v="1696.8"/>
  </r>
  <r>
    <s v="Barr Faughny"/>
    <s v="UK"/>
    <x v="5"/>
    <n v="4018"/>
    <n v="126"/>
    <n v="12.37"/>
    <n v="1558.62"/>
  </r>
  <r>
    <s v="Carla Molina"/>
    <s v="New Zealand"/>
    <x v="16"/>
    <n v="714"/>
    <n v="231"/>
    <n v="11.73"/>
    <n v="2709.63"/>
  </r>
  <r>
    <s v="Husein Augar"/>
    <s v="Australia"/>
    <x v="4"/>
    <n v="3850"/>
    <n v="102"/>
    <n v="13.15"/>
    <n v="1341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Products">
  <location ref="A1:B24" firstHeaderRow="1" firstDataRow="1" firstDataCol="1"/>
  <pivotFields count="9">
    <pivotField showAll="0"/>
    <pivotField showAll="0"/>
    <pivotField axis="axisRow" showAll="0" sortType="descending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6" showAll="0"/>
    <pivotField numFmtId="3" showAll="0"/>
    <pivotField numFmtId="164" showAll="0"/>
    <pivotField numFmtId="164" showAl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3">
    <i>
      <x v="10"/>
    </i>
    <i>
      <x v="2"/>
    </i>
    <i>
      <x v="6"/>
    </i>
    <i>
      <x v="11"/>
    </i>
    <i>
      <x v="9"/>
    </i>
    <i>
      <x v="19"/>
    </i>
    <i>
      <x v="18"/>
    </i>
    <i>
      <x v="8"/>
    </i>
    <i>
      <x v="4"/>
    </i>
    <i>
      <x v="14"/>
    </i>
    <i>
      <x v="20"/>
    </i>
    <i>
      <x v="17"/>
    </i>
    <i>
      <x v="3"/>
    </i>
    <i>
      <x v="12"/>
    </i>
    <i>
      <x v="13"/>
    </i>
    <i>
      <x v="15"/>
    </i>
    <i>
      <x v="7"/>
    </i>
    <i>
      <x v="21"/>
    </i>
    <i>
      <x/>
    </i>
    <i>
      <x v="5"/>
    </i>
    <i>
      <x v="1"/>
    </i>
    <i>
      <x v="16"/>
    </i>
    <i t="grand">
      <x/>
    </i>
  </rowItems>
  <colItems count="1">
    <i/>
  </colItems>
  <dataFields count="1">
    <dataField name="Profit percent" fld="8" baseField="0" baseItem="0" numFmtId="10"/>
  </dataFields>
  <formats count="3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field="2" type="button" dataOnly="0" labelOnly="1" outline="0" axis="axisRow" fieldPosition="0"/>
    </format>
    <format dxfId="17">
      <pivotArea dataOnly="0" labelOnly="1" outline="0" axis="axisValues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produts" displayName="produts" ref="L7:M29" totalsRowShown="0" tableBorderDxfId="31">
  <autoFilter ref="L7:M29"/>
  <tableColumns count="2">
    <tableColumn id="1" name="Product" dataDxfId="30"/>
    <tableColumn id="2" name="Cost per unit" dataDxfId="2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data" displayName="data" ref="F7:J307" totalsRowShown="0" headerRowDxfId="28" dataDxfId="26" headerRowBorderDxfId="27" tableBorderDxfId="25">
  <autoFilter ref="F7:J307"/>
  <tableColumns count="5">
    <tableColumn id="1" name="Sales Person" dataDxfId="24"/>
    <tableColumn id="2" name="Geography" dataDxfId="23"/>
    <tableColumn id="3" name="Product" dataDxfId="22"/>
    <tableColumn id="4" name="Amount" dataDxfId="21"/>
    <tableColumn id="5" name="Units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L1:O12" totalsRowShown="0">
  <tableColumns count="4">
    <tableColumn id="1" name="Sales Person"/>
    <tableColumn id="2" name="Amount" dataDxfId="16">
      <calculatedColumnFormula>SUMIFS(data5[Amount],data5[Geography],H$18,data5[Sales Person],L2)</calculatedColumnFormula>
    </tableColumn>
    <tableColumn id="3" name="Units" dataDxfId="15">
      <calculatedColumnFormula>SUMIFS(data5[Units],data5[Geography],H$18,data5[Sales Person],L2)</calculatedColumnFormula>
    </tableColumn>
    <tableColumn id="4" name="üû" dataDxfId="14">
      <calculatedColumnFormula>IF(M2&gt;15000,1,-1)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F22:H26" totalsRowShown="0" headerRowCellStyle="Normal" dataCellStyle="Normal">
  <tableColumns count="3">
    <tableColumn id="1" name="Criteria" dataCellStyle="Normal"/>
    <tableColumn id="2" name="Total" dataCellStyle="Calculation"/>
    <tableColumn id="3" name="Average" dataCellStyle="Calculation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4" name="data5" displayName="data5" ref="B3:H303" totalsRowShown="0" headerRowDxfId="13" dataDxfId="11" headerRowBorderDxfId="12" tableBorderDxfId="10">
  <tableColumns count="7">
    <tableColumn id="1" name="Sales Person" dataDxfId="9"/>
    <tableColumn id="2" name="Geography" dataDxfId="8"/>
    <tableColumn id="3" name="Product" dataDxfId="7"/>
    <tableColumn id="4" name="Amount" dataDxfId="6"/>
    <tableColumn id="5" name="Units" dataDxfId="5"/>
    <tableColumn id="6" name="Cost per unit" dataDxfId="4">
      <calculatedColumnFormula>VLOOKUP(data5[[#This Row],[Product]],productst[],G$2,FALSE)</calculatedColumnFormula>
    </tableColumn>
    <tableColumn id="7" name="Cost" dataDxfId="3">
      <calculatedColumnFormula>data5[[#This Row],[Units]]*data5[[#This Row],[Cost per unit]]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5" name="productst" displayName="productst" ref="M7:N29" totalsRowShown="0" tableBorderDxfId="2">
  <autoFilter ref="M7:N29"/>
  <tableColumns count="2">
    <tableColumn id="1" name="Product" dataDxfId="1"/>
    <tableColumn id="2" name="Cost per uni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7"/>
  <sheetViews>
    <sheetView showGridLines="0" workbookViewId="0">
      <selection activeCell="D21" sqref="D21"/>
    </sheetView>
  </sheetViews>
  <sheetFormatPr defaultRowHeight="15"/>
  <cols>
    <col min="1" max="1" width="9.140625" customWidth="1"/>
    <col min="2" max="2" width="17.42578125" customWidth="1"/>
    <col min="3" max="3" width="9.140625" hidden="1" customWidth="1"/>
    <col min="4" max="4" width="12.85546875" customWidth="1"/>
    <col min="5" max="5" width="9.140625" hidden="1" customWidth="1"/>
    <col min="6" max="6" width="16.140625" customWidth="1"/>
    <col min="7" max="7" width="12.85546875" customWidth="1"/>
    <col min="8" max="8" width="17.28515625" customWidth="1"/>
    <col min="9" max="9" width="10.28515625" customWidth="1"/>
    <col min="10" max="10" width="8.140625" customWidth="1"/>
    <col min="11" max="12" width="16" customWidth="1"/>
    <col min="13" max="13" width="15.28515625" customWidth="1"/>
    <col min="14" max="14" width="19.85546875" customWidth="1"/>
  </cols>
  <sheetData>
    <row r="1" spans="1:21" ht="30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5" spans="1:21">
      <c r="F5" s="39" t="s">
        <v>44</v>
      </c>
      <c r="G5" s="39"/>
      <c r="H5" s="39"/>
      <c r="I5" s="39"/>
      <c r="J5" s="39"/>
      <c r="L5" s="39" t="s">
        <v>46</v>
      </c>
      <c r="M5" s="39"/>
    </row>
    <row r="7" spans="1:21">
      <c r="F7" s="15" t="s">
        <v>32</v>
      </c>
      <c r="G7" s="15" t="s">
        <v>33</v>
      </c>
      <c r="H7" s="15" t="s">
        <v>34</v>
      </c>
      <c r="I7" s="16" t="s">
        <v>35</v>
      </c>
      <c r="J7" s="16" t="s">
        <v>36</v>
      </c>
      <c r="L7" t="s">
        <v>34</v>
      </c>
      <c r="M7" t="s">
        <v>45</v>
      </c>
    </row>
    <row r="8" spans="1:21">
      <c r="F8" s="2" t="s">
        <v>18</v>
      </c>
      <c r="G8" s="2" t="s">
        <v>37</v>
      </c>
      <c r="H8" s="2" t="s">
        <v>26</v>
      </c>
      <c r="I8" s="3">
        <v>1624</v>
      </c>
      <c r="J8" s="4">
        <v>114</v>
      </c>
      <c r="L8" s="9" t="s">
        <v>7</v>
      </c>
      <c r="M8" s="10">
        <v>9.33</v>
      </c>
    </row>
    <row r="9" spans="1:21">
      <c r="F9" s="6" t="s">
        <v>6</v>
      </c>
      <c r="G9" s="6" t="s">
        <v>38</v>
      </c>
      <c r="H9" s="6" t="s">
        <v>16</v>
      </c>
      <c r="I9" s="7">
        <v>6706</v>
      </c>
      <c r="J9" s="8">
        <v>459</v>
      </c>
      <c r="L9" s="5" t="s">
        <v>3</v>
      </c>
      <c r="M9" s="11">
        <v>11.7</v>
      </c>
    </row>
    <row r="10" spans="1:21">
      <c r="F10" s="2" t="s">
        <v>12</v>
      </c>
      <c r="G10" s="2" t="s">
        <v>38</v>
      </c>
      <c r="H10" s="2" t="s">
        <v>5</v>
      </c>
      <c r="I10" s="3">
        <v>959</v>
      </c>
      <c r="J10" s="4">
        <v>147</v>
      </c>
      <c r="L10" s="1" t="s">
        <v>5</v>
      </c>
      <c r="M10" s="12">
        <v>11.88</v>
      </c>
    </row>
    <row r="11" spans="1:21">
      <c r="F11" s="6" t="s">
        <v>8</v>
      </c>
      <c r="G11" s="6" t="s">
        <v>39</v>
      </c>
      <c r="H11" s="6" t="s">
        <v>31</v>
      </c>
      <c r="I11" s="7">
        <v>9632</v>
      </c>
      <c r="J11" s="8">
        <v>288</v>
      </c>
      <c r="L11" s="5" t="s">
        <v>43</v>
      </c>
      <c r="M11" s="11">
        <v>11.73</v>
      </c>
    </row>
    <row r="12" spans="1:21">
      <c r="F12" s="2" t="s">
        <v>10</v>
      </c>
      <c r="G12" s="2" t="s">
        <v>40</v>
      </c>
      <c r="H12" s="2" t="s">
        <v>14</v>
      </c>
      <c r="I12" s="3">
        <v>2100</v>
      </c>
      <c r="J12" s="4">
        <v>414</v>
      </c>
      <c r="L12" s="1" t="s">
        <v>11</v>
      </c>
      <c r="M12" s="12">
        <v>8.7899999999999991</v>
      </c>
    </row>
    <row r="13" spans="1:21">
      <c r="F13" s="6" t="s">
        <v>18</v>
      </c>
      <c r="G13" s="6" t="s">
        <v>38</v>
      </c>
      <c r="H13" s="6" t="s">
        <v>25</v>
      </c>
      <c r="I13" s="7">
        <v>8869</v>
      </c>
      <c r="J13" s="8">
        <v>432</v>
      </c>
      <c r="L13" s="5" t="s">
        <v>13</v>
      </c>
      <c r="M13" s="11">
        <v>3.11</v>
      </c>
    </row>
    <row r="14" spans="1:21">
      <c r="F14" s="2" t="s">
        <v>10</v>
      </c>
      <c r="G14" s="2" t="s">
        <v>2</v>
      </c>
      <c r="H14" s="2" t="s">
        <v>19</v>
      </c>
      <c r="I14" s="3">
        <v>2681</v>
      </c>
      <c r="J14" s="4">
        <v>54</v>
      </c>
      <c r="L14" s="1" t="s">
        <v>31</v>
      </c>
      <c r="M14" s="12">
        <v>6.47</v>
      </c>
    </row>
    <row r="15" spans="1:21">
      <c r="F15" s="6" t="s">
        <v>6</v>
      </c>
      <c r="G15" s="6" t="s">
        <v>38</v>
      </c>
      <c r="H15" s="6" t="s">
        <v>9</v>
      </c>
      <c r="I15" s="7">
        <v>5012</v>
      </c>
      <c r="J15" s="8">
        <v>210</v>
      </c>
      <c r="L15" s="5" t="s">
        <v>29</v>
      </c>
      <c r="M15" s="11">
        <v>7.64</v>
      </c>
    </row>
    <row r="16" spans="1:21">
      <c r="F16" s="2" t="s">
        <v>23</v>
      </c>
      <c r="G16" s="2" t="s">
        <v>2</v>
      </c>
      <c r="H16" s="2" t="s">
        <v>3</v>
      </c>
      <c r="I16" s="3">
        <v>1281</v>
      </c>
      <c r="J16" s="4">
        <v>75</v>
      </c>
      <c r="L16" s="1" t="s">
        <v>42</v>
      </c>
      <c r="M16" s="12">
        <v>10.62</v>
      </c>
    </row>
    <row r="17" spans="6:13">
      <c r="F17" s="6" t="s">
        <v>15</v>
      </c>
      <c r="G17" s="6" t="s">
        <v>37</v>
      </c>
      <c r="H17" s="6" t="s">
        <v>3</v>
      </c>
      <c r="I17" s="7">
        <v>4991</v>
      </c>
      <c r="J17" s="8">
        <v>12</v>
      </c>
      <c r="L17" s="5" t="s">
        <v>17</v>
      </c>
      <c r="M17" s="11">
        <v>9</v>
      </c>
    </row>
    <row r="18" spans="6:13">
      <c r="F18" s="2" t="s">
        <v>4</v>
      </c>
      <c r="G18" s="2" t="s">
        <v>40</v>
      </c>
      <c r="H18" s="2" t="s">
        <v>14</v>
      </c>
      <c r="I18" s="3">
        <v>1785</v>
      </c>
      <c r="J18" s="4">
        <v>462</v>
      </c>
      <c r="L18" s="1" t="s">
        <v>9</v>
      </c>
      <c r="M18" s="12">
        <v>9.77</v>
      </c>
    </row>
    <row r="19" spans="6:13">
      <c r="F19" s="6" t="s">
        <v>27</v>
      </c>
      <c r="G19" s="6" t="s">
        <v>37</v>
      </c>
      <c r="H19" s="6" t="s">
        <v>13</v>
      </c>
      <c r="I19" s="7">
        <v>3983</v>
      </c>
      <c r="J19" s="8">
        <v>144</v>
      </c>
      <c r="L19" s="5" t="s">
        <v>28</v>
      </c>
      <c r="M19" s="11">
        <v>6.49</v>
      </c>
    </row>
    <row r="20" spans="6:13">
      <c r="F20" s="2" t="s">
        <v>12</v>
      </c>
      <c r="G20" s="2" t="s">
        <v>2</v>
      </c>
      <c r="H20" s="2" t="s">
        <v>11</v>
      </c>
      <c r="I20" s="3">
        <v>2646</v>
      </c>
      <c r="J20" s="4">
        <v>120</v>
      </c>
      <c r="L20" s="1" t="s">
        <v>21</v>
      </c>
      <c r="M20" s="12">
        <v>4.97</v>
      </c>
    </row>
    <row r="21" spans="6:13">
      <c r="F21" s="6" t="s">
        <v>4</v>
      </c>
      <c r="G21" s="6" t="s">
        <v>41</v>
      </c>
      <c r="H21" s="6" t="s">
        <v>7</v>
      </c>
      <c r="I21" s="7">
        <v>252</v>
      </c>
      <c r="J21" s="8">
        <v>54</v>
      </c>
      <c r="L21" s="5" t="s">
        <v>14</v>
      </c>
      <c r="M21" s="11">
        <v>13.15</v>
      </c>
    </row>
    <row r="22" spans="6:13">
      <c r="F22" s="2" t="s">
        <v>27</v>
      </c>
      <c r="G22" s="2" t="s">
        <v>38</v>
      </c>
      <c r="H22" s="2" t="s">
        <v>14</v>
      </c>
      <c r="I22" s="3">
        <v>2464</v>
      </c>
      <c r="J22" s="4">
        <v>234</v>
      </c>
      <c r="L22" s="1" t="s">
        <v>24</v>
      </c>
      <c r="M22" s="12">
        <v>5.6</v>
      </c>
    </row>
    <row r="23" spans="6:13">
      <c r="F23" s="6" t="s">
        <v>27</v>
      </c>
      <c r="G23" s="6" t="s">
        <v>38</v>
      </c>
      <c r="H23" s="6" t="s">
        <v>20</v>
      </c>
      <c r="I23" s="7">
        <v>2114</v>
      </c>
      <c r="J23" s="8">
        <v>66</v>
      </c>
      <c r="L23" s="5" t="s">
        <v>22</v>
      </c>
      <c r="M23" s="11">
        <v>16.73</v>
      </c>
    </row>
    <row r="24" spans="6:13">
      <c r="F24" s="2" t="s">
        <v>10</v>
      </c>
      <c r="G24" s="2" t="s">
        <v>37</v>
      </c>
      <c r="H24" s="2" t="s">
        <v>19</v>
      </c>
      <c r="I24" s="3">
        <v>7693</v>
      </c>
      <c r="J24" s="4">
        <v>87</v>
      </c>
      <c r="L24" s="1" t="s">
        <v>30</v>
      </c>
      <c r="M24" s="12">
        <v>10.38</v>
      </c>
    </row>
    <row r="25" spans="6:13">
      <c r="F25" s="6" t="s">
        <v>15</v>
      </c>
      <c r="G25" s="6" t="s">
        <v>41</v>
      </c>
      <c r="H25" s="6" t="s">
        <v>42</v>
      </c>
      <c r="I25" s="7">
        <v>15610</v>
      </c>
      <c r="J25" s="8">
        <v>339</v>
      </c>
      <c r="L25" s="5" t="s">
        <v>20</v>
      </c>
      <c r="M25" s="11">
        <v>7.16</v>
      </c>
    </row>
    <row r="26" spans="6:13">
      <c r="F26" s="2" t="s">
        <v>8</v>
      </c>
      <c r="G26" s="2" t="s">
        <v>41</v>
      </c>
      <c r="H26" s="2" t="s">
        <v>9</v>
      </c>
      <c r="I26" s="3">
        <v>336</v>
      </c>
      <c r="J26" s="4">
        <v>144</v>
      </c>
      <c r="L26" s="1" t="s">
        <v>26</v>
      </c>
      <c r="M26" s="12">
        <v>14.49</v>
      </c>
    </row>
    <row r="27" spans="6:13">
      <c r="F27" s="6" t="s">
        <v>4</v>
      </c>
      <c r="G27" s="6" t="s">
        <v>40</v>
      </c>
      <c r="H27" s="6" t="s">
        <v>42</v>
      </c>
      <c r="I27" s="7">
        <v>9443</v>
      </c>
      <c r="J27" s="8">
        <v>162</v>
      </c>
      <c r="L27" s="5" t="s">
        <v>19</v>
      </c>
      <c r="M27" s="11">
        <v>5.79</v>
      </c>
    </row>
    <row r="28" spans="6:13">
      <c r="F28" s="2" t="s">
        <v>12</v>
      </c>
      <c r="G28" s="2" t="s">
        <v>41</v>
      </c>
      <c r="H28" s="2" t="s">
        <v>28</v>
      </c>
      <c r="I28" s="3">
        <v>8155</v>
      </c>
      <c r="J28" s="4">
        <v>90</v>
      </c>
      <c r="L28" s="1" t="s">
        <v>16</v>
      </c>
      <c r="M28" s="12">
        <v>8.65</v>
      </c>
    </row>
    <row r="29" spans="6:13">
      <c r="F29" s="6" t="s">
        <v>6</v>
      </c>
      <c r="G29" s="6" t="s">
        <v>2</v>
      </c>
      <c r="H29" s="6" t="s">
        <v>28</v>
      </c>
      <c r="I29" s="7">
        <v>1701</v>
      </c>
      <c r="J29" s="8">
        <v>234</v>
      </c>
      <c r="L29" s="13" t="s">
        <v>25</v>
      </c>
      <c r="M29" s="14">
        <v>12.37</v>
      </c>
    </row>
    <row r="30" spans="6:13">
      <c r="F30" s="2" t="s">
        <v>1</v>
      </c>
      <c r="G30" s="2" t="s">
        <v>2</v>
      </c>
      <c r="H30" s="2" t="s">
        <v>9</v>
      </c>
      <c r="I30" s="3">
        <v>2205</v>
      </c>
      <c r="J30" s="4">
        <v>141</v>
      </c>
    </row>
    <row r="31" spans="6:13">
      <c r="F31" s="6" t="s">
        <v>6</v>
      </c>
      <c r="G31" s="6" t="s">
        <v>37</v>
      </c>
      <c r="H31" s="6" t="s">
        <v>29</v>
      </c>
      <c r="I31" s="7">
        <v>1771</v>
      </c>
      <c r="J31" s="8">
        <v>204</v>
      </c>
    </row>
    <row r="32" spans="6:13">
      <c r="F32" s="2" t="s">
        <v>8</v>
      </c>
      <c r="G32" s="2" t="s">
        <v>38</v>
      </c>
      <c r="H32" s="2" t="s">
        <v>43</v>
      </c>
      <c r="I32" s="3">
        <v>2114</v>
      </c>
      <c r="J32" s="4">
        <v>186</v>
      </c>
    </row>
    <row r="33" spans="6:10">
      <c r="F33" s="6" t="s">
        <v>8</v>
      </c>
      <c r="G33" s="6" t="s">
        <v>39</v>
      </c>
      <c r="H33" s="6" t="s">
        <v>7</v>
      </c>
      <c r="I33" s="7">
        <v>10311</v>
      </c>
      <c r="J33" s="8">
        <v>231</v>
      </c>
    </row>
    <row r="34" spans="6:10">
      <c r="F34" s="2" t="s">
        <v>27</v>
      </c>
      <c r="G34" s="2" t="s">
        <v>40</v>
      </c>
      <c r="H34" s="2" t="s">
        <v>11</v>
      </c>
      <c r="I34" s="3">
        <v>21</v>
      </c>
      <c r="J34" s="4">
        <v>168</v>
      </c>
    </row>
    <row r="35" spans="6:10">
      <c r="F35" s="6" t="s">
        <v>1</v>
      </c>
      <c r="G35" s="6" t="s">
        <v>38</v>
      </c>
      <c r="H35" s="6" t="s">
        <v>42</v>
      </c>
      <c r="I35" s="7">
        <v>1974</v>
      </c>
      <c r="J35" s="8">
        <v>195</v>
      </c>
    </row>
    <row r="36" spans="6:10">
      <c r="F36" s="2" t="s">
        <v>15</v>
      </c>
      <c r="G36" s="2" t="s">
        <v>39</v>
      </c>
      <c r="H36" s="2" t="s">
        <v>28</v>
      </c>
      <c r="I36" s="3">
        <v>6314</v>
      </c>
      <c r="J36" s="4">
        <v>15</v>
      </c>
    </row>
    <row r="37" spans="6:10">
      <c r="F37" s="6" t="s">
        <v>1</v>
      </c>
      <c r="G37" s="6" t="s">
        <v>37</v>
      </c>
      <c r="H37" s="6" t="s">
        <v>28</v>
      </c>
      <c r="I37" s="7">
        <v>4683</v>
      </c>
      <c r="J37" s="8">
        <v>30</v>
      </c>
    </row>
    <row r="38" spans="6:10">
      <c r="F38" s="2" t="s">
        <v>8</v>
      </c>
      <c r="G38" s="2" t="s">
        <v>37</v>
      </c>
      <c r="H38" s="2" t="s">
        <v>21</v>
      </c>
      <c r="I38" s="3">
        <v>6398</v>
      </c>
      <c r="J38" s="4">
        <v>102</v>
      </c>
    </row>
    <row r="39" spans="6:10">
      <c r="F39" s="6" t="s">
        <v>4</v>
      </c>
      <c r="G39" s="6" t="s">
        <v>38</v>
      </c>
      <c r="H39" s="6" t="s">
        <v>29</v>
      </c>
      <c r="I39" s="7">
        <v>553</v>
      </c>
      <c r="J39" s="8">
        <v>15</v>
      </c>
    </row>
    <row r="40" spans="6:10">
      <c r="F40" s="2" t="s">
        <v>6</v>
      </c>
      <c r="G40" s="2" t="s">
        <v>40</v>
      </c>
      <c r="H40" s="2" t="s">
        <v>26</v>
      </c>
      <c r="I40" s="3">
        <v>7021</v>
      </c>
      <c r="J40" s="4">
        <v>183</v>
      </c>
    </row>
    <row r="41" spans="6:10">
      <c r="F41" s="6" t="s">
        <v>18</v>
      </c>
      <c r="G41" s="6" t="s">
        <v>40</v>
      </c>
      <c r="H41" s="6" t="s">
        <v>9</v>
      </c>
      <c r="I41" s="7">
        <v>5817</v>
      </c>
      <c r="J41" s="8">
        <v>12</v>
      </c>
    </row>
    <row r="42" spans="6:10">
      <c r="F42" s="2" t="s">
        <v>8</v>
      </c>
      <c r="G42" s="2" t="s">
        <v>40</v>
      </c>
      <c r="H42" s="2" t="s">
        <v>3</v>
      </c>
      <c r="I42" s="3">
        <v>3976</v>
      </c>
      <c r="J42" s="4">
        <v>72</v>
      </c>
    </row>
    <row r="43" spans="6:10">
      <c r="F43" s="6" t="s">
        <v>10</v>
      </c>
      <c r="G43" s="6" t="s">
        <v>2</v>
      </c>
      <c r="H43" s="6" t="s">
        <v>22</v>
      </c>
      <c r="I43" s="7">
        <v>1134</v>
      </c>
      <c r="J43" s="8">
        <v>282</v>
      </c>
    </row>
    <row r="44" spans="6:10">
      <c r="F44" s="2" t="s">
        <v>4</v>
      </c>
      <c r="G44" s="2" t="s">
        <v>40</v>
      </c>
      <c r="H44" s="2" t="s">
        <v>30</v>
      </c>
      <c r="I44" s="3">
        <v>6027</v>
      </c>
      <c r="J44" s="4">
        <v>144</v>
      </c>
    </row>
    <row r="45" spans="6:10">
      <c r="F45" s="6" t="s">
        <v>10</v>
      </c>
      <c r="G45" s="6" t="s">
        <v>37</v>
      </c>
      <c r="H45" s="6" t="s">
        <v>11</v>
      </c>
      <c r="I45" s="7">
        <v>1904</v>
      </c>
      <c r="J45" s="8">
        <v>405</v>
      </c>
    </row>
    <row r="46" spans="6:10">
      <c r="F46" s="2" t="s">
        <v>23</v>
      </c>
      <c r="G46" s="2" t="s">
        <v>41</v>
      </c>
      <c r="H46" s="2" t="s">
        <v>16</v>
      </c>
      <c r="I46" s="3">
        <v>3262</v>
      </c>
      <c r="J46" s="4">
        <v>75</v>
      </c>
    </row>
    <row r="47" spans="6:10">
      <c r="F47" s="6" t="s">
        <v>18</v>
      </c>
      <c r="G47" s="6" t="s">
        <v>41</v>
      </c>
      <c r="H47" s="6" t="s">
        <v>22</v>
      </c>
      <c r="I47" s="7">
        <v>2289</v>
      </c>
      <c r="J47" s="8">
        <v>135</v>
      </c>
    </row>
    <row r="48" spans="6:10">
      <c r="F48" s="2" t="s">
        <v>15</v>
      </c>
      <c r="G48" s="2" t="s">
        <v>41</v>
      </c>
      <c r="H48" s="2" t="s">
        <v>22</v>
      </c>
      <c r="I48" s="3">
        <v>6986</v>
      </c>
      <c r="J48" s="4">
        <v>21</v>
      </c>
    </row>
    <row r="49" spans="6:10">
      <c r="F49" s="6" t="s">
        <v>4</v>
      </c>
      <c r="G49" s="6" t="s">
        <v>2</v>
      </c>
      <c r="H49" s="6" t="s">
        <v>28</v>
      </c>
      <c r="I49" s="7">
        <v>4417</v>
      </c>
      <c r="J49" s="8">
        <v>153</v>
      </c>
    </row>
    <row r="50" spans="6:10">
      <c r="F50" s="2" t="s">
        <v>10</v>
      </c>
      <c r="G50" s="2" t="s">
        <v>41</v>
      </c>
      <c r="H50" s="2" t="s">
        <v>43</v>
      </c>
      <c r="I50" s="3">
        <v>1442</v>
      </c>
      <c r="J50" s="4">
        <v>15</v>
      </c>
    </row>
    <row r="51" spans="6:10">
      <c r="F51" s="6" t="s">
        <v>27</v>
      </c>
      <c r="G51" s="6" t="s">
        <v>38</v>
      </c>
      <c r="H51" s="6" t="s">
        <v>3</v>
      </c>
      <c r="I51" s="7">
        <v>2415</v>
      </c>
      <c r="J51" s="8">
        <v>255</v>
      </c>
    </row>
    <row r="52" spans="6:10">
      <c r="F52" s="2" t="s">
        <v>4</v>
      </c>
      <c r="G52" s="2" t="s">
        <v>37</v>
      </c>
      <c r="H52" s="2" t="s">
        <v>29</v>
      </c>
      <c r="I52" s="3">
        <v>238</v>
      </c>
      <c r="J52" s="4">
        <v>18</v>
      </c>
    </row>
    <row r="53" spans="6:10">
      <c r="F53" s="6" t="s">
        <v>10</v>
      </c>
      <c r="G53" s="6" t="s">
        <v>37</v>
      </c>
      <c r="H53" s="6" t="s">
        <v>28</v>
      </c>
      <c r="I53" s="7">
        <v>4949</v>
      </c>
      <c r="J53" s="8">
        <v>189</v>
      </c>
    </row>
    <row r="54" spans="6:10">
      <c r="F54" s="2" t="s">
        <v>15</v>
      </c>
      <c r="G54" s="2" t="s">
        <v>2</v>
      </c>
      <c r="H54" s="2" t="s">
        <v>16</v>
      </c>
      <c r="I54" s="3">
        <v>5075</v>
      </c>
      <c r="J54" s="4">
        <v>21</v>
      </c>
    </row>
    <row r="55" spans="6:10">
      <c r="F55" s="6" t="s">
        <v>27</v>
      </c>
      <c r="G55" s="6" t="s">
        <v>39</v>
      </c>
      <c r="H55" s="6" t="s">
        <v>11</v>
      </c>
      <c r="I55" s="7">
        <v>9198</v>
      </c>
      <c r="J55" s="8">
        <v>36</v>
      </c>
    </row>
    <row r="56" spans="6:10">
      <c r="F56" s="2" t="s">
        <v>10</v>
      </c>
      <c r="G56" s="2" t="s">
        <v>41</v>
      </c>
      <c r="H56" s="2" t="s">
        <v>20</v>
      </c>
      <c r="I56" s="3">
        <v>3339</v>
      </c>
      <c r="J56" s="4">
        <v>75</v>
      </c>
    </row>
    <row r="57" spans="6:10">
      <c r="F57" s="6" t="s">
        <v>18</v>
      </c>
      <c r="G57" s="6" t="s">
        <v>41</v>
      </c>
      <c r="H57" s="6" t="s">
        <v>13</v>
      </c>
      <c r="I57" s="7">
        <v>5019</v>
      </c>
      <c r="J57" s="8">
        <v>156</v>
      </c>
    </row>
    <row r="58" spans="6:10">
      <c r="F58" s="2" t="s">
        <v>15</v>
      </c>
      <c r="G58" s="2" t="s">
        <v>39</v>
      </c>
      <c r="H58" s="2" t="s">
        <v>11</v>
      </c>
      <c r="I58" s="3">
        <v>16184</v>
      </c>
      <c r="J58" s="4">
        <v>39</v>
      </c>
    </row>
    <row r="59" spans="6:10">
      <c r="F59" s="6" t="s">
        <v>10</v>
      </c>
      <c r="G59" s="6" t="s">
        <v>39</v>
      </c>
      <c r="H59" s="6" t="s">
        <v>17</v>
      </c>
      <c r="I59" s="7">
        <v>497</v>
      </c>
      <c r="J59" s="8">
        <v>63</v>
      </c>
    </row>
    <row r="60" spans="6:10">
      <c r="F60" s="2" t="s">
        <v>4</v>
      </c>
      <c r="G60" s="2" t="s">
        <v>39</v>
      </c>
      <c r="H60" s="2" t="s">
        <v>20</v>
      </c>
      <c r="I60" s="3">
        <v>8211</v>
      </c>
      <c r="J60" s="4">
        <v>75</v>
      </c>
    </row>
    <row r="61" spans="6:10">
      <c r="F61" s="6" t="s">
        <v>4</v>
      </c>
      <c r="G61" s="6" t="s">
        <v>2</v>
      </c>
      <c r="H61" s="6" t="s">
        <v>30</v>
      </c>
      <c r="I61" s="7">
        <v>6580</v>
      </c>
      <c r="J61" s="8">
        <v>183</v>
      </c>
    </row>
    <row r="62" spans="6:10">
      <c r="F62" s="2" t="s">
        <v>8</v>
      </c>
      <c r="G62" s="2" t="s">
        <v>38</v>
      </c>
      <c r="H62" s="2" t="s">
        <v>7</v>
      </c>
      <c r="I62" s="3">
        <v>4760</v>
      </c>
      <c r="J62" s="4">
        <v>69</v>
      </c>
    </row>
    <row r="63" spans="6:10">
      <c r="F63" s="6" t="s">
        <v>18</v>
      </c>
      <c r="G63" s="6" t="s">
        <v>39</v>
      </c>
      <c r="H63" s="6" t="s">
        <v>14</v>
      </c>
      <c r="I63" s="7">
        <v>5439</v>
      </c>
      <c r="J63" s="8">
        <v>30</v>
      </c>
    </row>
    <row r="64" spans="6:10">
      <c r="F64" s="2" t="s">
        <v>8</v>
      </c>
      <c r="G64" s="2" t="s">
        <v>41</v>
      </c>
      <c r="H64" s="2" t="s">
        <v>13</v>
      </c>
      <c r="I64" s="3">
        <v>1463</v>
      </c>
      <c r="J64" s="4">
        <v>39</v>
      </c>
    </row>
    <row r="65" spans="6:10">
      <c r="F65" s="6" t="s">
        <v>27</v>
      </c>
      <c r="G65" s="6" t="s">
        <v>41</v>
      </c>
      <c r="H65" s="6" t="s">
        <v>16</v>
      </c>
      <c r="I65" s="7">
        <v>7777</v>
      </c>
      <c r="J65" s="8">
        <v>504</v>
      </c>
    </row>
    <row r="66" spans="6:10">
      <c r="F66" s="2" t="s">
        <v>12</v>
      </c>
      <c r="G66" s="2" t="s">
        <v>37</v>
      </c>
      <c r="H66" s="2" t="s">
        <v>20</v>
      </c>
      <c r="I66" s="3">
        <v>1085</v>
      </c>
      <c r="J66" s="4">
        <v>273</v>
      </c>
    </row>
    <row r="67" spans="6:10">
      <c r="F67" s="6" t="s">
        <v>15</v>
      </c>
      <c r="G67" s="6" t="s">
        <v>37</v>
      </c>
      <c r="H67" s="6" t="s">
        <v>19</v>
      </c>
      <c r="I67" s="7">
        <v>182</v>
      </c>
      <c r="J67" s="8">
        <v>48</v>
      </c>
    </row>
    <row r="68" spans="6:10">
      <c r="F68" s="2" t="s">
        <v>10</v>
      </c>
      <c r="G68" s="2" t="s">
        <v>41</v>
      </c>
      <c r="H68" s="2" t="s">
        <v>22</v>
      </c>
      <c r="I68" s="3">
        <v>4242</v>
      </c>
      <c r="J68" s="4">
        <v>207</v>
      </c>
    </row>
    <row r="69" spans="6:10">
      <c r="F69" s="6" t="s">
        <v>10</v>
      </c>
      <c r="G69" s="6" t="s">
        <v>39</v>
      </c>
      <c r="H69" s="6" t="s">
        <v>16</v>
      </c>
      <c r="I69" s="7">
        <v>6118</v>
      </c>
      <c r="J69" s="8">
        <v>9</v>
      </c>
    </row>
    <row r="70" spans="6:10">
      <c r="F70" s="2" t="s">
        <v>1</v>
      </c>
      <c r="G70" s="2" t="s">
        <v>39</v>
      </c>
      <c r="H70" s="2" t="s">
        <v>28</v>
      </c>
      <c r="I70" s="3">
        <v>2317</v>
      </c>
      <c r="J70" s="4">
        <v>261</v>
      </c>
    </row>
    <row r="71" spans="6:10">
      <c r="F71" s="6" t="s">
        <v>10</v>
      </c>
      <c r="G71" s="6" t="s">
        <v>2</v>
      </c>
      <c r="H71" s="6" t="s">
        <v>11</v>
      </c>
      <c r="I71" s="7">
        <v>938</v>
      </c>
      <c r="J71" s="8">
        <v>6</v>
      </c>
    </row>
    <row r="72" spans="6:10">
      <c r="F72" s="2" t="s">
        <v>6</v>
      </c>
      <c r="G72" s="2" t="s">
        <v>37</v>
      </c>
      <c r="H72" s="2" t="s">
        <v>43</v>
      </c>
      <c r="I72" s="3">
        <v>9709</v>
      </c>
      <c r="J72" s="4">
        <v>30</v>
      </c>
    </row>
    <row r="73" spans="6:10">
      <c r="F73" s="6" t="s">
        <v>23</v>
      </c>
      <c r="G73" s="6" t="s">
        <v>41</v>
      </c>
      <c r="H73" s="6" t="s">
        <v>42</v>
      </c>
      <c r="I73" s="7">
        <v>2205</v>
      </c>
      <c r="J73" s="8">
        <v>138</v>
      </c>
    </row>
    <row r="74" spans="6:10">
      <c r="F74" s="2" t="s">
        <v>23</v>
      </c>
      <c r="G74" s="2" t="s">
        <v>37</v>
      </c>
      <c r="H74" s="2" t="s">
        <v>13</v>
      </c>
      <c r="I74" s="3">
        <v>4487</v>
      </c>
      <c r="J74" s="4">
        <v>111</v>
      </c>
    </row>
    <row r="75" spans="6:10">
      <c r="F75" s="6" t="s">
        <v>15</v>
      </c>
      <c r="G75" s="6" t="s">
        <v>38</v>
      </c>
      <c r="H75" s="6" t="s">
        <v>31</v>
      </c>
      <c r="I75" s="7">
        <v>2415</v>
      </c>
      <c r="J75" s="8">
        <v>15</v>
      </c>
    </row>
    <row r="76" spans="6:10">
      <c r="F76" s="2" t="s">
        <v>18</v>
      </c>
      <c r="G76" s="2" t="s">
        <v>41</v>
      </c>
      <c r="H76" s="2" t="s">
        <v>29</v>
      </c>
      <c r="I76" s="3">
        <v>4018</v>
      </c>
      <c r="J76" s="4">
        <v>162</v>
      </c>
    </row>
    <row r="77" spans="6:10">
      <c r="F77" s="6" t="s">
        <v>15</v>
      </c>
      <c r="G77" s="6" t="s">
        <v>41</v>
      </c>
      <c r="H77" s="6" t="s">
        <v>29</v>
      </c>
      <c r="I77" s="7">
        <v>861</v>
      </c>
      <c r="J77" s="8">
        <v>195</v>
      </c>
    </row>
    <row r="78" spans="6:10">
      <c r="F78" s="2" t="s">
        <v>1</v>
      </c>
      <c r="G78" s="2" t="s">
        <v>2</v>
      </c>
      <c r="H78" s="2" t="s">
        <v>3</v>
      </c>
      <c r="I78" s="3">
        <v>5586</v>
      </c>
      <c r="J78" s="4">
        <v>525</v>
      </c>
    </row>
    <row r="79" spans="6:10">
      <c r="F79" s="6" t="s">
        <v>23</v>
      </c>
      <c r="G79" s="6" t="s">
        <v>41</v>
      </c>
      <c r="H79" s="6" t="s">
        <v>25</v>
      </c>
      <c r="I79" s="7">
        <v>2226</v>
      </c>
      <c r="J79" s="8">
        <v>48</v>
      </c>
    </row>
    <row r="80" spans="6:10">
      <c r="F80" s="2" t="s">
        <v>12</v>
      </c>
      <c r="G80" s="2" t="s">
        <v>41</v>
      </c>
      <c r="H80" s="2" t="s">
        <v>30</v>
      </c>
      <c r="I80" s="3">
        <v>14329</v>
      </c>
      <c r="J80" s="4">
        <v>150</v>
      </c>
    </row>
    <row r="81" spans="6:10">
      <c r="F81" s="6" t="s">
        <v>12</v>
      </c>
      <c r="G81" s="6" t="s">
        <v>41</v>
      </c>
      <c r="H81" s="6" t="s">
        <v>42</v>
      </c>
      <c r="I81" s="7">
        <v>8463</v>
      </c>
      <c r="J81" s="8">
        <v>492</v>
      </c>
    </row>
    <row r="82" spans="6:10">
      <c r="F82" s="2" t="s">
        <v>15</v>
      </c>
      <c r="G82" s="2" t="s">
        <v>41</v>
      </c>
      <c r="H82" s="2" t="s">
        <v>20</v>
      </c>
      <c r="I82" s="3">
        <v>2891</v>
      </c>
      <c r="J82" s="4">
        <v>102</v>
      </c>
    </row>
    <row r="83" spans="6:10">
      <c r="F83" s="6" t="s">
        <v>27</v>
      </c>
      <c r="G83" s="6" t="s">
        <v>39</v>
      </c>
      <c r="H83" s="6" t="s">
        <v>28</v>
      </c>
      <c r="I83" s="7">
        <v>3773</v>
      </c>
      <c r="J83" s="8">
        <v>165</v>
      </c>
    </row>
    <row r="84" spans="6:10">
      <c r="F84" s="2" t="s">
        <v>8</v>
      </c>
      <c r="G84" s="2" t="s">
        <v>39</v>
      </c>
      <c r="H84" s="2" t="s">
        <v>30</v>
      </c>
      <c r="I84" s="3">
        <v>854</v>
      </c>
      <c r="J84" s="4">
        <v>309</v>
      </c>
    </row>
    <row r="85" spans="6:10">
      <c r="F85" s="6" t="s">
        <v>10</v>
      </c>
      <c r="G85" s="6" t="s">
        <v>39</v>
      </c>
      <c r="H85" s="6" t="s">
        <v>13</v>
      </c>
      <c r="I85" s="7">
        <v>4970</v>
      </c>
      <c r="J85" s="8">
        <v>156</v>
      </c>
    </row>
    <row r="86" spans="6:10">
      <c r="F86" s="2" t="s">
        <v>12</v>
      </c>
      <c r="G86" s="2" t="s">
        <v>38</v>
      </c>
      <c r="H86" s="2" t="s">
        <v>24</v>
      </c>
      <c r="I86" s="3">
        <v>98</v>
      </c>
      <c r="J86" s="4">
        <v>159</v>
      </c>
    </row>
    <row r="87" spans="6:10">
      <c r="F87" s="6" t="s">
        <v>15</v>
      </c>
      <c r="G87" s="6" t="s">
        <v>38</v>
      </c>
      <c r="H87" s="6" t="s">
        <v>43</v>
      </c>
      <c r="I87" s="7">
        <v>13391</v>
      </c>
      <c r="J87" s="8">
        <v>201</v>
      </c>
    </row>
    <row r="88" spans="6:10">
      <c r="F88" s="2" t="s">
        <v>6</v>
      </c>
      <c r="G88" s="2" t="s">
        <v>40</v>
      </c>
      <c r="H88" s="2" t="s">
        <v>19</v>
      </c>
      <c r="I88" s="3">
        <v>8890</v>
      </c>
      <c r="J88" s="4">
        <v>210</v>
      </c>
    </row>
    <row r="89" spans="6:10">
      <c r="F89" s="6" t="s">
        <v>4</v>
      </c>
      <c r="G89" s="6" t="s">
        <v>2</v>
      </c>
      <c r="H89" s="6" t="s">
        <v>7</v>
      </c>
      <c r="I89" s="7">
        <v>56</v>
      </c>
      <c r="J89" s="8">
        <v>51</v>
      </c>
    </row>
    <row r="90" spans="6:10">
      <c r="F90" s="2" t="s">
        <v>27</v>
      </c>
      <c r="G90" s="2" t="s">
        <v>39</v>
      </c>
      <c r="H90" s="2" t="s">
        <v>14</v>
      </c>
      <c r="I90" s="3">
        <v>3339</v>
      </c>
      <c r="J90" s="4">
        <v>39</v>
      </c>
    </row>
    <row r="91" spans="6:10">
      <c r="F91" s="6" t="s">
        <v>1</v>
      </c>
      <c r="G91" s="6" t="s">
        <v>38</v>
      </c>
      <c r="H91" s="6" t="s">
        <v>31</v>
      </c>
      <c r="I91" s="7">
        <v>3808</v>
      </c>
      <c r="J91" s="8">
        <v>279</v>
      </c>
    </row>
    <row r="92" spans="6:10">
      <c r="F92" s="2" t="s">
        <v>1</v>
      </c>
      <c r="G92" s="2" t="s">
        <v>2</v>
      </c>
      <c r="H92" s="2" t="s">
        <v>7</v>
      </c>
      <c r="I92" s="3">
        <v>63</v>
      </c>
      <c r="J92" s="4">
        <v>123</v>
      </c>
    </row>
    <row r="93" spans="6:10">
      <c r="F93" s="6" t="s">
        <v>4</v>
      </c>
      <c r="G93" s="6" t="s">
        <v>40</v>
      </c>
      <c r="H93" s="6" t="s">
        <v>22</v>
      </c>
      <c r="I93" s="7">
        <v>7812</v>
      </c>
      <c r="J93" s="8">
        <v>81</v>
      </c>
    </row>
    <row r="94" spans="6:10">
      <c r="F94" s="2" t="s">
        <v>18</v>
      </c>
      <c r="G94" s="2" t="s">
        <v>37</v>
      </c>
      <c r="H94" s="2" t="s">
        <v>29</v>
      </c>
      <c r="I94" s="3">
        <v>7693</v>
      </c>
      <c r="J94" s="4">
        <v>21</v>
      </c>
    </row>
    <row r="95" spans="6:10">
      <c r="F95" s="6" t="s">
        <v>27</v>
      </c>
      <c r="G95" s="6" t="s">
        <v>39</v>
      </c>
      <c r="H95" s="6" t="s">
        <v>30</v>
      </c>
      <c r="I95" s="7">
        <v>973</v>
      </c>
      <c r="J95" s="8">
        <v>162</v>
      </c>
    </row>
    <row r="96" spans="6:10">
      <c r="F96" s="2" t="s">
        <v>1</v>
      </c>
      <c r="G96" s="2" t="s">
        <v>38</v>
      </c>
      <c r="H96" s="2" t="s">
        <v>17</v>
      </c>
      <c r="I96" s="3">
        <v>567</v>
      </c>
      <c r="J96" s="4">
        <v>228</v>
      </c>
    </row>
    <row r="97" spans="6:10">
      <c r="F97" s="6" t="s">
        <v>1</v>
      </c>
      <c r="G97" s="6" t="s">
        <v>39</v>
      </c>
      <c r="H97" s="6" t="s">
        <v>20</v>
      </c>
      <c r="I97" s="7">
        <v>2471</v>
      </c>
      <c r="J97" s="8">
        <v>342</v>
      </c>
    </row>
    <row r="98" spans="6:10">
      <c r="F98" s="2" t="s">
        <v>15</v>
      </c>
      <c r="G98" s="2" t="s">
        <v>2</v>
      </c>
      <c r="H98" s="2" t="s">
        <v>7</v>
      </c>
      <c r="I98" s="3">
        <v>7189</v>
      </c>
      <c r="J98" s="4">
        <v>54</v>
      </c>
    </row>
    <row r="99" spans="6:10">
      <c r="F99" s="6" t="s">
        <v>8</v>
      </c>
      <c r="G99" s="6" t="s">
        <v>38</v>
      </c>
      <c r="H99" s="6" t="s">
        <v>30</v>
      </c>
      <c r="I99" s="7">
        <v>7455</v>
      </c>
      <c r="J99" s="8">
        <v>216</v>
      </c>
    </row>
    <row r="100" spans="6:10">
      <c r="F100" s="2" t="s">
        <v>27</v>
      </c>
      <c r="G100" s="2" t="s">
        <v>41</v>
      </c>
      <c r="H100" s="2" t="s">
        <v>24</v>
      </c>
      <c r="I100" s="3">
        <v>3108</v>
      </c>
      <c r="J100" s="4">
        <v>54</v>
      </c>
    </row>
    <row r="101" spans="6:10">
      <c r="F101" s="6" t="s">
        <v>10</v>
      </c>
      <c r="G101" s="6" t="s">
        <v>2</v>
      </c>
      <c r="H101" s="6" t="s">
        <v>14</v>
      </c>
      <c r="I101" s="7">
        <v>469</v>
      </c>
      <c r="J101" s="8">
        <v>75</v>
      </c>
    </row>
    <row r="102" spans="6:10">
      <c r="F102" s="2" t="s">
        <v>12</v>
      </c>
      <c r="G102" s="2" t="s">
        <v>37</v>
      </c>
      <c r="H102" s="2" t="s">
        <v>28</v>
      </c>
      <c r="I102" s="3">
        <v>2737</v>
      </c>
      <c r="J102" s="4">
        <v>93</v>
      </c>
    </row>
    <row r="103" spans="6:10">
      <c r="F103" s="6" t="s">
        <v>12</v>
      </c>
      <c r="G103" s="6" t="s">
        <v>37</v>
      </c>
      <c r="H103" s="6" t="s">
        <v>14</v>
      </c>
      <c r="I103" s="7">
        <v>4305</v>
      </c>
      <c r="J103" s="8">
        <v>156</v>
      </c>
    </row>
    <row r="104" spans="6:10">
      <c r="F104" s="2" t="s">
        <v>12</v>
      </c>
      <c r="G104" s="2" t="s">
        <v>2</v>
      </c>
      <c r="H104" s="2" t="s">
        <v>13</v>
      </c>
      <c r="I104" s="3">
        <v>2408</v>
      </c>
      <c r="J104" s="4">
        <v>9</v>
      </c>
    </row>
    <row r="105" spans="6:10">
      <c r="F105" s="6" t="s">
        <v>27</v>
      </c>
      <c r="G105" s="6" t="s">
        <v>39</v>
      </c>
      <c r="H105" s="6" t="s">
        <v>29</v>
      </c>
      <c r="I105" s="7">
        <v>1281</v>
      </c>
      <c r="J105" s="8">
        <v>18</v>
      </c>
    </row>
    <row r="106" spans="6:10">
      <c r="F106" s="2" t="s">
        <v>18</v>
      </c>
      <c r="G106" s="2" t="s">
        <v>38</v>
      </c>
      <c r="H106" s="2" t="s">
        <v>16</v>
      </c>
      <c r="I106" s="3">
        <v>12348</v>
      </c>
      <c r="J106" s="4">
        <v>234</v>
      </c>
    </row>
    <row r="107" spans="6:10">
      <c r="F107" s="6" t="s">
        <v>27</v>
      </c>
      <c r="G107" s="6" t="s">
        <v>41</v>
      </c>
      <c r="H107" s="6" t="s">
        <v>30</v>
      </c>
      <c r="I107" s="7">
        <v>3689</v>
      </c>
      <c r="J107" s="8">
        <v>312</v>
      </c>
    </row>
    <row r="108" spans="6:10">
      <c r="F108" s="2" t="s">
        <v>23</v>
      </c>
      <c r="G108" s="2" t="s">
        <v>39</v>
      </c>
      <c r="H108" s="2" t="s">
        <v>29</v>
      </c>
      <c r="I108" s="3">
        <v>2870</v>
      </c>
      <c r="J108" s="4">
        <v>300</v>
      </c>
    </row>
    <row r="109" spans="6:10">
      <c r="F109" s="6" t="s">
        <v>4</v>
      </c>
      <c r="G109" s="6" t="s">
        <v>39</v>
      </c>
      <c r="H109" s="6" t="s">
        <v>22</v>
      </c>
      <c r="I109" s="7">
        <v>798</v>
      </c>
      <c r="J109" s="8">
        <v>519</v>
      </c>
    </row>
    <row r="110" spans="6:10">
      <c r="F110" s="2" t="s">
        <v>8</v>
      </c>
      <c r="G110" s="2" t="s">
        <v>37</v>
      </c>
      <c r="H110" s="2" t="s">
        <v>17</v>
      </c>
      <c r="I110" s="3">
        <v>2933</v>
      </c>
      <c r="J110" s="4">
        <v>9</v>
      </c>
    </row>
    <row r="111" spans="6:10">
      <c r="F111" s="6" t="s">
        <v>15</v>
      </c>
      <c r="G111" s="6" t="s">
        <v>38</v>
      </c>
      <c r="H111" s="6" t="s">
        <v>5</v>
      </c>
      <c r="I111" s="7">
        <v>2744</v>
      </c>
      <c r="J111" s="8">
        <v>9</v>
      </c>
    </row>
    <row r="112" spans="6:10">
      <c r="F112" s="2" t="s">
        <v>18</v>
      </c>
      <c r="G112" s="2" t="s">
        <v>39</v>
      </c>
      <c r="H112" s="2" t="s">
        <v>25</v>
      </c>
      <c r="I112" s="3">
        <v>9772</v>
      </c>
      <c r="J112" s="4">
        <v>90</v>
      </c>
    </row>
    <row r="113" spans="6:10">
      <c r="F113" s="6" t="s">
        <v>23</v>
      </c>
      <c r="G113" s="6" t="s">
        <v>41</v>
      </c>
      <c r="H113" s="6" t="s">
        <v>14</v>
      </c>
      <c r="I113" s="7">
        <v>1568</v>
      </c>
      <c r="J113" s="8">
        <v>96</v>
      </c>
    </row>
    <row r="114" spans="6:10">
      <c r="F114" s="2" t="s">
        <v>4</v>
      </c>
      <c r="G114" s="2" t="s">
        <v>39</v>
      </c>
      <c r="H114" s="2" t="s">
        <v>11</v>
      </c>
      <c r="I114" s="3">
        <v>11417</v>
      </c>
      <c r="J114" s="4">
        <v>21</v>
      </c>
    </row>
    <row r="115" spans="6:10">
      <c r="F115" s="6" t="s">
        <v>18</v>
      </c>
      <c r="G115" s="6" t="s">
        <v>41</v>
      </c>
      <c r="H115" s="6" t="s">
        <v>24</v>
      </c>
      <c r="I115" s="7">
        <v>6748</v>
      </c>
      <c r="J115" s="8">
        <v>48</v>
      </c>
    </row>
    <row r="116" spans="6:10">
      <c r="F116" s="2" t="s">
        <v>1</v>
      </c>
      <c r="G116" s="2" t="s">
        <v>39</v>
      </c>
      <c r="H116" s="2" t="s">
        <v>22</v>
      </c>
      <c r="I116" s="3">
        <v>1407</v>
      </c>
      <c r="J116" s="4">
        <v>72</v>
      </c>
    </row>
    <row r="117" spans="6:10">
      <c r="F117" s="6" t="s">
        <v>6</v>
      </c>
      <c r="G117" s="6" t="s">
        <v>38</v>
      </c>
      <c r="H117" s="6" t="s">
        <v>20</v>
      </c>
      <c r="I117" s="7">
        <v>2023</v>
      </c>
      <c r="J117" s="8">
        <v>168</v>
      </c>
    </row>
    <row r="118" spans="6:10">
      <c r="F118" s="2" t="s">
        <v>15</v>
      </c>
      <c r="G118" s="2" t="s">
        <v>40</v>
      </c>
      <c r="H118" s="2" t="s">
        <v>24</v>
      </c>
      <c r="I118" s="3">
        <v>5236</v>
      </c>
      <c r="J118" s="4">
        <v>51</v>
      </c>
    </row>
    <row r="119" spans="6:10">
      <c r="F119" s="6" t="s">
        <v>8</v>
      </c>
      <c r="G119" s="6" t="s">
        <v>39</v>
      </c>
      <c r="H119" s="6" t="s">
        <v>29</v>
      </c>
      <c r="I119" s="7">
        <v>1925</v>
      </c>
      <c r="J119" s="8">
        <v>192</v>
      </c>
    </row>
    <row r="120" spans="6:10">
      <c r="F120" s="2" t="s">
        <v>23</v>
      </c>
      <c r="G120" s="2" t="s">
        <v>37</v>
      </c>
      <c r="H120" s="2" t="s">
        <v>3</v>
      </c>
      <c r="I120" s="3">
        <v>6608</v>
      </c>
      <c r="J120" s="4">
        <v>225</v>
      </c>
    </row>
    <row r="121" spans="6:10">
      <c r="F121" s="6" t="s">
        <v>10</v>
      </c>
      <c r="G121" s="6" t="s">
        <v>41</v>
      </c>
      <c r="H121" s="6" t="s">
        <v>24</v>
      </c>
      <c r="I121" s="7">
        <v>8008</v>
      </c>
      <c r="J121" s="8">
        <v>456</v>
      </c>
    </row>
    <row r="122" spans="6:10">
      <c r="F122" s="2" t="s">
        <v>1</v>
      </c>
      <c r="G122" s="2" t="s">
        <v>41</v>
      </c>
      <c r="H122" s="2" t="s">
        <v>14</v>
      </c>
      <c r="I122" s="3">
        <v>1428</v>
      </c>
      <c r="J122" s="4">
        <v>93</v>
      </c>
    </row>
    <row r="123" spans="6:10">
      <c r="F123" s="6" t="s">
        <v>10</v>
      </c>
      <c r="G123" s="6" t="s">
        <v>41</v>
      </c>
      <c r="H123" s="6" t="s">
        <v>5</v>
      </c>
      <c r="I123" s="7">
        <v>525</v>
      </c>
      <c r="J123" s="8">
        <v>48</v>
      </c>
    </row>
    <row r="124" spans="6:10">
      <c r="F124" s="2" t="s">
        <v>10</v>
      </c>
      <c r="G124" s="2" t="s">
        <v>37</v>
      </c>
      <c r="H124" s="2" t="s">
        <v>31</v>
      </c>
      <c r="I124" s="3">
        <v>1505</v>
      </c>
      <c r="J124" s="4">
        <v>102</v>
      </c>
    </row>
    <row r="125" spans="6:10">
      <c r="F125" s="6" t="s">
        <v>23</v>
      </c>
      <c r="G125" s="6" t="s">
        <v>38</v>
      </c>
      <c r="H125" s="6" t="s">
        <v>26</v>
      </c>
      <c r="I125" s="7">
        <v>6755</v>
      </c>
      <c r="J125" s="8">
        <v>252</v>
      </c>
    </row>
    <row r="126" spans="6:10">
      <c r="F126" s="2" t="s">
        <v>4</v>
      </c>
      <c r="G126" s="2" t="s">
        <v>37</v>
      </c>
      <c r="H126" s="2" t="s">
        <v>31</v>
      </c>
      <c r="I126" s="3">
        <v>11571</v>
      </c>
      <c r="J126" s="4">
        <v>138</v>
      </c>
    </row>
    <row r="127" spans="6:10">
      <c r="F127" s="6" t="s">
        <v>18</v>
      </c>
      <c r="G127" s="6" t="s">
        <v>2</v>
      </c>
      <c r="H127" s="6" t="s">
        <v>14</v>
      </c>
      <c r="I127" s="7">
        <v>2541</v>
      </c>
      <c r="J127" s="8">
        <v>90</v>
      </c>
    </row>
    <row r="128" spans="6:10">
      <c r="F128" s="2" t="s">
        <v>8</v>
      </c>
      <c r="G128" s="2" t="s">
        <v>37</v>
      </c>
      <c r="H128" s="2" t="s">
        <v>26</v>
      </c>
      <c r="I128" s="3">
        <v>1526</v>
      </c>
      <c r="J128" s="4">
        <v>240</v>
      </c>
    </row>
    <row r="129" spans="6:10">
      <c r="F129" s="6" t="s">
        <v>18</v>
      </c>
      <c r="G129" s="6" t="s">
        <v>2</v>
      </c>
      <c r="H129" s="6" t="s">
        <v>5</v>
      </c>
      <c r="I129" s="7">
        <v>6125</v>
      </c>
      <c r="J129" s="8">
        <v>102</v>
      </c>
    </row>
    <row r="130" spans="6:10">
      <c r="F130" s="2" t="s">
        <v>8</v>
      </c>
      <c r="G130" s="2" t="s">
        <v>38</v>
      </c>
      <c r="H130" s="2" t="s">
        <v>22</v>
      </c>
      <c r="I130" s="3">
        <v>847</v>
      </c>
      <c r="J130" s="4">
        <v>129</v>
      </c>
    </row>
    <row r="131" spans="6:10">
      <c r="F131" s="6" t="s">
        <v>6</v>
      </c>
      <c r="G131" s="6" t="s">
        <v>38</v>
      </c>
      <c r="H131" s="6" t="s">
        <v>22</v>
      </c>
      <c r="I131" s="7">
        <v>4753</v>
      </c>
      <c r="J131" s="8">
        <v>300</v>
      </c>
    </row>
    <row r="132" spans="6:10">
      <c r="F132" s="2" t="s">
        <v>10</v>
      </c>
      <c r="G132" s="2" t="s">
        <v>2</v>
      </c>
      <c r="H132" s="2" t="s">
        <v>25</v>
      </c>
      <c r="I132" s="3">
        <v>959</v>
      </c>
      <c r="J132" s="4">
        <v>135</v>
      </c>
    </row>
    <row r="133" spans="6:10">
      <c r="F133" s="6" t="s">
        <v>23</v>
      </c>
      <c r="G133" s="6" t="s">
        <v>38</v>
      </c>
      <c r="H133" s="6" t="s">
        <v>21</v>
      </c>
      <c r="I133" s="7">
        <v>2793</v>
      </c>
      <c r="J133" s="8">
        <v>114</v>
      </c>
    </row>
    <row r="134" spans="6:10">
      <c r="F134" s="2" t="s">
        <v>23</v>
      </c>
      <c r="G134" s="2" t="s">
        <v>38</v>
      </c>
      <c r="H134" s="2" t="s">
        <v>3</v>
      </c>
      <c r="I134" s="3">
        <v>4606</v>
      </c>
      <c r="J134" s="4">
        <v>63</v>
      </c>
    </row>
    <row r="135" spans="6:10">
      <c r="F135" s="6" t="s">
        <v>23</v>
      </c>
      <c r="G135" s="6" t="s">
        <v>39</v>
      </c>
      <c r="H135" s="6" t="s">
        <v>20</v>
      </c>
      <c r="I135" s="7">
        <v>5551</v>
      </c>
      <c r="J135" s="8">
        <v>252</v>
      </c>
    </row>
    <row r="136" spans="6:10">
      <c r="F136" s="2" t="s">
        <v>1</v>
      </c>
      <c r="G136" s="2" t="s">
        <v>39</v>
      </c>
      <c r="H136" s="2" t="s">
        <v>16</v>
      </c>
      <c r="I136" s="3">
        <v>6657</v>
      </c>
      <c r="J136" s="4">
        <v>303</v>
      </c>
    </row>
    <row r="137" spans="6:10">
      <c r="F137" s="6" t="s">
        <v>23</v>
      </c>
      <c r="G137" s="6" t="s">
        <v>40</v>
      </c>
      <c r="H137" s="6" t="s">
        <v>13</v>
      </c>
      <c r="I137" s="7">
        <v>4438</v>
      </c>
      <c r="J137" s="8">
        <v>246</v>
      </c>
    </row>
    <row r="138" spans="6:10">
      <c r="F138" s="2" t="s">
        <v>6</v>
      </c>
      <c r="G138" s="2" t="s">
        <v>2</v>
      </c>
      <c r="H138" s="2" t="s">
        <v>9</v>
      </c>
      <c r="I138" s="3">
        <v>168</v>
      </c>
      <c r="J138" s="4">
        <v>84</v>
      </c>
    </row>
    <row r="139" spans="6:10">
      <c r="F139" s="6" t="s">
        <v>23</v>
      </c>
      <c r="G139" s="6" t="s">
        <v>41</v>
      </c>
      <c r="H139" s="6" t="s">
        <v>13</v>
      </c>
      <c r="I139" s="7">
        <v>7777</v>
      </c>
      <c r="J139" s="8">
        <v>39</v>
      </c>
    </row>
    <row r="140" spans="6:10">
      <c r="F140" s="2" t="s">
        <v>15</v>
      </c>
      <c r="G140" s="2" t="s">
        <v>39</v>
      </c>
      <c r="H140" s="2" t="s">
        <v>13</v>
      </c>
      <c r="I140" s="3">
        <v>3339</v>
      </c>
      <c r="J140" s="4">
        <v>348</v>
      </c>
    </row>
    <row r="141" spans="6:10">
      <c r="F141" s="6" t="s">
        <v>23</v>
      </c>
      <c r="G141" s="6" t="s">
        <v>37</v>
      </c>
      <c r="H141" s="6" t="s">
        <v>25</v>
      </c>
      <c r="I141" s="7">
        <v>6391</v>
      </c>
      <c r="J141" s="8">
        <v>48</v>
      </c>
    </row>
    <row r="142" spans="6:10">
      <c r="F142" s="2" t="s">
        <v>15</v>
      </c>
      <c r="G142" s="2" t="s">
        <v>37</v>
      </c>
      <c r="H142" s="2" t="s">
        <v>9</v>
      </c>
      <c r="I142" s="3">
        <v>518</v>
      </c>
      <c r="J142" s="4">
        <v>75</v>
      </c>
    </row>
    <row r="143" spans="6:10">
      <c r="F143" s="6" t="s">
        <v>23</v>
      </c>
      <c r="G143" s="6" t="s">
        <v>2</v>
      </c>
      <c r="H143" s="6" t="s">
        <v>30</v>
      </c>
      <c r="I143" s="7">
        <v>5677</v>
      </c>
      <c r="J143" s="8">
        <v>258</v>
      </c>
    </row>
    <row r="144" spans="6:10">
      <c r="F144" s="2" t="s">
        <v>10</v>
      </c>
      <c r="G144" s="2" t="s">
        <v>40</v>
      </c>
      <c r="H144" s="2" t="s">
        <v>13</v>
      </c>
      <c r="I144" s="3">
        <v>6048</v>
      </c>
      <c r="J144" s="4">
        <v>27</v>
      </c>
    </row>
    <row r="145" spans="6:10">
      <c r="F145" s="6" t="s">
        <v>6</v>
      </c>
      <c r="G145" s="6" t="s">
        <v>2</v>
      </c>
      <c r="H145" s="6" t="s">
        <v>16</v>
      </c>
      <c r="I145" s="7">
        <v>3752</v>
      </c>
      <c r="J145" s="8">
        <v>213</v>
      </c>
    </row>
    <row r="146" spans="6:10">
      <c r="F146" s="2" t="s">
        <v>15</v>
      </c>
      <c r="G146" s="2" t="s">
        <v>38</v>
      </c>
      <c r="H146" s="2" t="s">
        <v>20</v>
      </c>
      <c r="I146" s="3">
        <v>4480</v>
      </c>
      <c r="J146" s="4">
        <v>357</v>
      </c>
    </row>
    <row r="147" spans="6:10">
      <c r="F147" s="6" t="s">
        <v>12</v>
      </c>
      <c r="G147" s="6" t="s">
        <v>37</v>
      </c>
      <c r="H147" s="6" t="s">
        <v>5</v>
      </c>
      <c r="I147" s="7">
        <v>259</v>
      </c>
      <c r="J147" s="8">
        <v>207</v>
      </c>
    </row>
    <row r="148" spans="6:10">
      <c r="F148" s="2" t="s">
        <v>6</v>
      </c>
      <c r="G148" s="2" t="s">
        <v>37</v>
      </c>
      <c r="H148" s="2" t="s">
        <v>26</v>
      </c>
      <c r="I148" s="3">
        <v>42</v>
      </c>
      <c r="J148" s="4">
        <v>150</v>
      </c>
    </row>
    <row r="149" spans="6:10">
      <c r="F149" s="6" t="s">
        <v>8</v>
      </c>
      <c r="G149" s="6" t="s">
        <v>39</v>
      </c>
      <c r="H149" s="6" t="s">
        <v>24</v>
      </c>
      <c r="I149" s="7">
        <v>98</v>
      </c>
      <c r="J149" s="8">
        <v>204</v>
      </c>
    </row>
    <row r="150" spans="6:10">
      <c r="F150" s="2" t="s">
        <v>23</v>
      </c>
      <c r="G150" s="2" t="s">
        <v>38</v>
      </c>
      <c r="H150" s="2" t="s">
        <v>22</v>
      </c>
      <c r="I150" s="3">
        <v>2478</v>
      </c>
      <c r="J150" s="4">
        <v>21</v>
      </c>
    </row>
    <row r="151" spans="6:10">
      <c r="F151" s="6" t="s">
        <v>8</v>
      </c>
      <c r="G151" s="6" t="s">
        <v>41</v>
      </c>
      <c r="H151" s="6" t="s">
        <v>25</v>
      </c>
      <c r="I151" s="7">
        <v>7847</v>
      </c>
      <c r="J151" s="8">
        <v>174</v>
      </c>
    </row>
    <row r="152" spans="6:10">
      <c r="F152" s="2" t="s">
        <v>4</v>
      </c>
      <c r="G152" s="2" t="s">
        <v>37</v>
      </c>
      <c r="H152" s="2" t="s">
        <v>13</v>
      </c>
      <c r="I152" s="3">
        <v>9926</v>
      </c>
      <c r="J152" s="4">
        <v>201</v>
      </c>
    </row>
    <row r="153" spans="6:10">
      <c r="F153" s="6" t="s">
        <v>6</v>
      </c>
      <c r="G153" s="6" t="s">
        <v>2</v>
      </c>
      <c r="H153" s="6" t="s">
        <v>7</v>
      </c>
      <c r="I153" s="7">
        <v>819</v>
      </c>
      <c r="J153" s="8">
        <v>510</v>
      </c>
    </row>
    <row r="154" spans="6:10">
      <c r="F154" s="2" t="s">
        <v>10</v>
      </c>
      <c r="G154" s="2" t="s">
        <v>40</v>
      </c>
      <c r="H154" s="2" t="s">
        <v>20</v>
      </c>
      <c r="I154" s="3">
        <v>3052</v>
      </c>
      <c r="J154" s="4">
        <v>378</v>
      </c>
    </row>
    <row r="155" spans="6:10">
      <c r="F155" s="6" t="s">
        <v>12</v>
      </c>
      <c r="G155" s="6" t="s">
        <v>41</v>
      </c>
      <c r="H155" s="6" t="s">
        <v>17</v>
      </c>
      <c r="I155" s="7">
        <v>6832</v>
      </c>
      <c r="J155" s="8">
        <v>27</v>
      </c>
    </row>
    <row r="156" spans="6:10">
      <c r="F156" s="2" t="s">
        <v>4</v>
      </c>
      <c r="G156" s="2" t="s">
        <v>40</v>
      </c>
      <c r="H156" s="2" t="s">
        <v>11</v>
      </c>
      <c r="I156" s="3">
        <v>2016</v>
      </c>
      <c r="J156" s="4">
        <v>117</v>
      </c>
    </row>
    <row r="157" spans="6:10">
      <c r="F157" s="6" t="s">
        <v>10</v>
      </c>
      <c r="G157" s="6" t="s">
        <v>2</v>
      </c>
      <c r="H157" s="6" t="s">
        <v>17</v>
      </c>
      <c r="I157" s="7">
        <v>7322</v>
      </c>
      <c r="J157" s="8">
        <v>36</v>
      </c>
    </row>
    <row r="158" spans="6:10">
      <c r="F158" s="2" t="s">
        <v>6</v>
      </c>
      <c r="G158" s="2" t="s">
        <v>38</v>
      </c>
      <c r="H158" s="2" t="s">
        <v>25</v>
      </c>
      <c r="I158" s="3">
        <v>357</v>
      </c>
      <c r="J158" s="4">
        <v>126</v>
      </c>
    </row>
    <row r="159" spans="6:10">
      <c r="F159" s="6" t="s">
        <v>12</v>
      </c>
      <c r="G159" s="6" t="s">
        <v>40</v>
      </c>
      <c r="H159" s="6" t="s">
        <v>14</v>
      </c>
      <c r="I159" s="7">
        <v>3192</v>
      </c>
      <c r="J159" s="8">
        <v>72</v>
      </c>
    </row>
    <row r="160" spans="6:10">
      <c r="F160" s="2" t="s">
        <v>23</v>
      </c>
      <c r="G160" s="2" t="s">
        <v>39</v>
      </c>
      <c r="H160" s="2" t="s">
        <v>9</v>
      </c>
      <c r="I160" s="3">
        <v>8435</v>
      </c>
      <c r="J160" s="4">
        <v>42</v>
      </c>
    </row>
    <row r="161" spans="6:10">
      <c r="F161" s="6" t="s">
        <v>18</v>
      </c>
      <c r="G161" s="6" t="s">
        <v>40</v>
      </c>
      <c r="H161" s="6" t="s">
        <v>20</v>
      </c>
      <c r="I161" s="7">
        <v>0</v>
      </c>
      <c r="J161" s="8">
        <v>135</v>
      </c>
    </row>
    <row r="162" spans="6:10">
      <c r="F162" s="2" t="s">
        <v>23</v>
      </c>
      <c r="G162" s="2" t="s">
        <v>41</v>
      </c>
      <c r="H162" s="2" t="s">
        <v>21</v>
      </c>
      <c r="I162" s="3">
        <v>8862</v>
      </c>
      <c r="J162" s="4">
        <v>189</v>
      </c>
    </row>
    <row r="163" spans="6:10">
      <c r="F163" s="6" t="s">
        <v>10</v>
      </c>
      <c r="G163" s="6" t="s">
        <v>37</v>
      </c>
      <c r="H163" s="6" t="s">
        <v>30</v>
      </c>
      <c r="I163" s="7">
        <v>3556</v>
      </c>
      <c r="J163" s="8">
        <v>459</v>
      </c>
    </row>
    <row r="164" spans="6:10">
      <c r="F164" s="2" t="s">
        <v>15</v>
      </c>
      <c r="G164" s="2" t="s">
        <v>41</v>
      </c>
      <c r="H164" s="2" t="s">
        <v>43</v>
      </c>
      <c r="I164" s="3">
        <v>7280</v>
      </c>
      <c r="J164" s="4">
        <v>201</v>
      </c>
    </row>
    <row r="165" spans="6:10">
      <c r="F165" s="6" t="s">
        <v>10</v>
      </c>
      <c r="G165" s="6" t="s">
        <v>41</v>
      </c>
      <c r="H165" s="6" t="s">
        <v>26</v>
      </c>
      <c r="I165" s="7">
        <v>3402</v>
      </c>
      <c r="J165" s="8">
        <v>366</v>
      </c>
    </row>
    <row r="166" spans="6:10">
      <c r="F166" s="2" t="s">
        <v>27</v>
      </c>
      <c r="G166" s="2" t="s">
        <v>37</v>
      </c>
      <c r="H166" s="2" t="s">
        <v>20</v>
      </c>
      <c r="I166" s="3">
        <v>4592</v>
      </c>
      <c r="J166" s="4">
        <v>324</v>
      </c>
    </row>
    <row r="167" spans="6:10">
      <c r="F167" s="6" t="s">
        <v>12</v>
      </c>
      <c r="G167" s="6" t="s">
        <v>38</v>
      </c>
      <c r="H167" s="6" t="s">
        <v>43</v>
      </c>
      <c r="I167" s="7">
        <v>7833</v>
      </c>
      <c r="J167" s="8">
        <v>243</v>
      </c>
    </row>
    <row r="168" spans="6:10">
      <c r="F168" s="2" t="s">
        <v>4</v>
      </c>
      <c r="G168" s="2" t="s">
        <v>40</v>
      </c>
      <c r="H168" s="2" t="s">
        <v>17</v>
      </c>
      <c r="I168" s="3">
        <v>7651</v>
      </c>
      <c r="J168" s="4">
        <v>213</v>
      </c>
    </row>
    <row r="169" spans="6:10">
      <c r="F169" s="6" t="s">
        <v>18</v>
      </c>
      <c r="G169" s="6" t="s">
        <v>38</v>
      </c>
      <c r="H169" s="6" t="s">
        <v>26</v>
      </c>
      <c r="I169" s="7">
        <v>2275</v>
      </c>
      <c r="J169" s="8">
        <v>447</v>
      </c>
    </row>
    <row r="170" spans="6:10">
      <c r="F170" s="2" t="s">
        <v>18</v>
      </c>
      <c r="G170" s="2" t="s">
        <v>2</v>
      </c>
      <c r="H170" s="2" t="s">
        <v>7</v>
      </c>
      <c r="I170" s="3">
        <v>5670</v>
      </c>
      <c r="J170" s="4">
        <v>297</v>
      </c>
    </row>
    <row r="171" spans="6:10">
      <c r="F171" s="6" t="s">
        <v>23</v>
      </c>
      <c r="G171" s="6" t="s">
        <v>38</v>
      </c>
      <c r="H171" s="6" t="s">
        <v>11</v>
      </c>
      <c r="I171" s="7">
        <v>2135</v>
      </c>
      <c r="J171" s="8">
        <v>27</v>
      </c>
    </row>
    <row r="172" spans="6:10">
      <c r="F172" s="2" t="s">
        <v>18</v>
      </c>
      <c r="G172" s="2" t="s">
        <v>41</v>
      </c>
      <c r="H172" s="2" t="s">
        <v>28</v>
      </c>
      <c r="I172" s="3">
        <v>2779</v>
      </c>
      <c r="J172" s="4">
        <v>75</v>
      </c>
    </row>
    <row r="173" spans="6:10">
      <c r="F173" s="6" t="s">
        <v>1</v>
      </c>
      <c r="G173" s="6" t="s">
        <v>40</v>
      </c>
      <c r="H173" s="6" t="s">
        <v>25</v>
      </c>
      <c r="I173" s="7">
        <v>12950</v>
      </c>
      <c r="J173" s="8">
        <v>30</v>
      </c>
    </row>
    <row r="174" spans="6:10">
      <c r="F174" s="2" t="s">
        <v>23</v>
      </c>
      <c r="G174" s="2" t="s">
        <v>39</v>
      </c>
      <c r="H174" s="2" t="s">
        <v>31</v>
      </c>
      <c r="I174" s="3">
        <v>2646</v>
      </c>
      <c r="J174" s="4">
        <v>177</v>
      </c>
    </row>
    <row r="175" spans="6:10">
      <c r="F175" s="6" t="s">
        <v>18</v>
      </c>
      <c r="G175" s="6" t="s">
        <v>41</v>
      </c>
      <c r="H175" s="6" t="s">
        <v>25</v>
      </c>
      <c r="I175" s="7">
        <v>3794</v>
      </c>
      <c r="J175" s="8">
        <v>159</v>
      </c>
    </row>
    <row r="176" spans="6:10">
      <c r="F176" s="2" t="s">
        <v>27</v>
      </c>
      <c r="G176" s="2" t="s">
        <v>38</v>
      </c>
      <c r="H176" s="2" t="s">
        <v>25</v>
      </c>
      <c r="I176" s="3">
        <v>819</v>
      </c>
      <c r="J176" s="4">
        <v>306</v>
      </c>
    </row>
    <row r="177" spans="6:10">
      <c r="F177" s="6" t="s">
        <v>27</v>
      </c>
      <c r="G177" s="6" t="s">
        <v>41</v>
      </c>
      <c r="H177" s="6" t="s">
        <v>42</v>
      </c>
      <c r="I177" s="7">
        <v>2583</v>
      </c>
      <c r="J177" s="8">
        <v>18</v>
      </c>
    </row>
    <row r="178" spans="6:10">
      <c r="F178" s="2" t="s">
        <v>23</v>
      </c>
      <c r="G178" s="2" t="s">
        <v>38</v>
      </c>
      <c r="H178" s="2" t="s">
        <v>29</v>
      </c>
      <c r="I178" s="3">
        <v>4585</v>
      </c>
      <c r="J178" s="4">
        <v>240</v>
      </c>
    </row>
    <row r="179" spans="6:10">
      <c r="F179" s="6" t="s">
        <v>15</v>
      </c>
      <c r="G179" s="6" t="s">
        <v>41</v>
      </c>
      <c r="H179" s="6" t="s">
        <v>25</v>
      </c>
      <c r="I179" s="7">
        <v>1652</v>
      </c>
      <c r="J179" s="8">
        <v>93</v>
      </c>
    </row>
    <row r="180" spans="6:10">
      <c r="F180" s="2" t="s">
        <v>1</v>
      </c>
      <c r="G180" s="2" t="s">
        <v>41</v>
      </c>
      <c r="H180" s="2" t="s">
        <v>24</v>
      </c>
      <c r="I180" s="3">
        <v>4991</v>
      </c>
      <c r="J180" s="4">
        <v>9</v>
      </c>
    </row>
    <row r="181" spans="6:10">
      <c r="F181" s="6" t="s">
        <v>6</v>
      </c>
      <c r="G181" s="6" t="s">
        <v>41</v>
      </c>
      <c r="H181" s="6" t="s">
        <v>11</v>
      </c>
      <c r="I181" s="7">
        <v>2009</v>
      </c>
      <c r="J181" s="8">
        <v>219</v>
      </c>
    </row>
    <row r="182" spans="6:10">
      <c r="F182" s="2" t="s">
        <v>4</v>
      </c>
      <c r="G182" s="2" t="s">
        <v>40</v>
      </c>
      <c r="H182" s="2" t="s">
        <v>9</v>
      </c>
      <c r="I182" s="3">
        <v>1568</v>
      </c>
      <c r="J182" s="4">
        <v>141</v>
      </c>
    </row>
    <row r="183" spans="6:10">
      <c r="F183" s="6" t="s">
        <v>8</v>
      </c>
      <c r="G183" s="6" t="s">
        <v>37</v>
      </c>
      <c r="H183" s="6" t="s">
        <v>42</v>
      </c>
      <c r="I183" s="7">
        <v>3388</v>
      </c>
      <c r="J183" s="8">
        <v>123</v>
      </c>
    </row>
    <row r="184" spans="6:10">
      <c r="F184" s="2" t="s">
        <v>18</v>
      </c>
      <c r="G184" s="2" t="s">
        <v>2</v>
      </c>
      <c r="H184" s="2" t="s">
        <v>21</v>
      </c>
      <c r="I184" s="3">
        <v>623</v>
      </c>
      <c r="J184" s="4">
        <v>51</v>
      </c>
    </row>
    <row r="185" spans="6:10">
      <c r="F185" s="6" t="s">
        <v>10</v>
      </c>
      <c r="G185" s="6" t="s">
        <v>39</v>
      </c>
      <c r="H185" s="6" t="s">
        <v>5</v>
      </c>
      <c r="I185" s="7">
        <v>10073</v>
      </c>
      <c r="J185" s="8">
        <v>120</v>
      </c>
    </row>
    <row r="186" spans="6:10">
      <c r="F186" s="2" t="s">
        <v>6</v>
      </c>
      <c r="G186" s="2" t="s">
        <v>40</v>
      </c>
      <c r="H186" s="2" t="s">
        <v>24</v>
      </c>
      <c r="I186" s="3">
        <v>1561</v>
      </c>
      <c r="J186" s="4">
        <v>27</v>
      </c>
    </row>
    <row r="187" spans="6:10">
      <c r="F187" s="6" t="s">
        <v>12</v>
      </c>
      <c r="G187" s="6" t="s">
        <v>39</v>
      </c>
      <c r="H187" s="6" t="s">
        <v>22</v>
      </c>
      <c r="I187" s="7">
        <v>11522</v>
      </c>
      <c r="J187" s="8">
        <v>204</v>
      </c>
    </row>
    <row r="188" spans="6:10">
      <c r="F188" s="2" t="s">
        <v>10</v>
      </c>
      <c r="G188" s="2" t="s">
        <v>2</v>
      </c>
      <c r="H188" s="2" t="s">
        <v>7</v>
      </c>
      <c r="I188" s="3">
        <v>2317</v>
      </c>
      <c r="J188" s="4">
        <v>123</v>
      </c>
    </row>
    <row r="189" spans="6:10">
      <c r="F189" s="6" t="s">
        <v>1</v>
      </c>
      <c r="G189" s="6" t="s">
        <v>37</v>
      </c>
      <c r="H189" s="6" t="s">
        <v>30</v>
      </c>
      <c r="I189" s="7">
        <v>3059</v>
      </c>
      <c r="J189" s="8">
        <v>27</v>
      </c>
    </row>
    <row r="190" spans="6:10">
      <c r="F190" s="2" t="s">
        <v>8</v>
      </c>
      <c r="G190" s="2" t="s">
        <v>37</v>
      </c>
      <c r="H190" s="2" t="s">
        <v>24</v>
      </c>
      <c r="I190" s="3">
        <v>2324</v>
      </c>
      <c r="J190" s="4">
        <v>177</v>
      </c>
    </row>
    <row r="191" spans="6:10">
      <c r="F191" s="6" t="s">
        <v>27</v>
      </c>
      <c r="G191" s="6" t="s">
        <v>40</v>
      </c>
      <c r="H191" s="6" t="s">
        <v>24</v>
      </c>
      <c r="I191" s="7">
        <v>4956</v>
      </c>
      <c r="J191" s="8">
        <v>171</v>
      </c>
    </row>
    <row r="192" spans="6:10">
      <c r="F192" s="2" t="s">
        <v>1</v>
      </c>
      <c r="G192" s="2" t="s">
        <v>41</v>
      </c>
      <c r="H192" s="2" t="s">
        <v>29</v>
      </c>
      <c r="I192" s="3">
        <v>5355</v>
      </c>
      <c r="J192" s="4">
        <v>204</v>
      </c>
    </row>
    <row r="193" spans="6:10">
      <c r="F193" s="6" t="s">
        <v>27</v>
      </c>
      <c r="G193" s="6" t="s">
        <v>41</v>
      </c>
      <c r="H193" s="6" t="s">
        <v>3</v>
      </c>
      <c r="I193" s="7">
        <v>7259</v>
      </c>
      <c r="J193" s="8">
        <v>276</v>
      </c>
    </row>
    <row r="194" spans="6:10">
      <c r="F194" s="2" t="s">
        <v>6</v>
      </c>
      <c r="G194" s="2" t="s">
        <v>37</v>
      </c>
      <c r="H194" s="2" t="s">
        <v>24</v>
      </c>
      <c r="I194" s="3">
        <v>6279</v>
      </c>
      <c r="J194" s="4">
        <v>45</v>
      </c>
    </row>
    <row r="195" spans="6:10">
      <c r="F195" s="6" t="s">
        <v>18</v>
      </c>
      <c r="G195" s="6" t="s">
        <v>2</v>
      </c>
      <c r="H195" s="6" t="s">
        <v>20</v>
      </c>
      <c r="I195" s="7">
        <v>2541</v>
      </c>
      <c r="J195" s="8">
        <v>45</v>
      </c>
    </row>
    <row r="196" spans="6:10">
      <c r="F196" s="2" t="s">
        <v>10</v>
      </c>
      <c r="G196" s="2" t="s">
        <v>38</v>
      </c>
      <c r="H196" s="2" t="s">
        <v>22</v>
      </c>
      <c r="I196" s="3">
        <v>3864</v>
      </c>
      <c r="J196" s="4">
        <v>177</v>
      </c>
    </row>
    <row r="197" spans="6:10">
      <c r="F197" s="6" t="s">
        <v>15</v>
      </c>
      <c r="G197" s="6" t="s">
        <v>39</v>
      </c>
      <c r="H197" s="6" t="s">
        <v>7</v>
      </c>
      <c r="I197" s="7">
        <v>6146</v>
      </c>
      <c r="J197" s="8">
        <v>63</v>
      </c>
    </row>
    <row r="198" spans="6:10">
      <c r="F198" s="2" t="s">
        <v>12</v>
      </c>
      <c r="G198" s="2" t="s">
        <v>40</v>
      </c>
      <c r="H198" s="2" t="s">
        <v>31</v>
      </c>
      <c r="I198" s="3">
        <v>2639</v>
      </c>
      <c r="J198" s="4">
        <v>204</v>
      </c>
    </row>
    <row r="199" spans="6:10">
      <c r="F199" s="6" t="s">
        <v>6</v>
      </c>
      <c r="G199" s="6" t="s">
        <v>37</v>
      </c>
      <c r="H199" s="6" t="s">
        <v>9</v>
      </c>
      <c r="I199" s="7">
        <v>1890</v>
      </c>
      <c r="J199" s="8">
        <v>195</v>
      </c>
    </row>
    <row r="200" spans="6:10">
      <c r="F200" s="2" t="s">
        <v>23</v>
      </c>
      <c r="G200" s="2" t="s">
        <v>41</v>
      </c>
      <c r="H200" s="2" t="s">
        <v>3</v>
      </c>
      <c r="I200" s="3">
        <v>1932</v>
      </c>
      <c r="J200" s="4">
        <v>369</v>
      </c>
    </row>
    <row r="201" spans="6:10">
      <c r="F201" s="6" t="s">
        <v>27</v>
      </c>
      <c r="G201" s="6" t="s">
        <v>41</v>
      </c>
      <c r="H201" s="6" t="s">
        <v>14</v>
      </c>
      <c r="I201" s="7">
        <v>6300</v>
      </c>
      <c r="J201" s="8">
        <v>42</v>
      </c>
    </row>
    <row r="202" spans="6:10">
      <c r="F202" s="2" t="s">
        <v>10</v>
      </c>
      <c r="G202" s="2" t="s">
        <v>37</v>
      </c>
      <c r="H202" s="2" t="s">
        <v>26</v>
      </c>
      <c r="I202" s="3">
        <v>560</v>
      </c>
      <c r="J202" s="4">
        <v>81</v>
      </c>
    </row>
    <row r="203" spans="6:10">
      <c r="F203" s="6" t="s">
        <v>12</v>
      </c>
      <c r="G203" s="6" t="s">
        <v>37</v>
      </c>
      <c r="H203" s="6" t="s">
        <v>24</v>
      </c>
      <c r="I203" s="7">
        <v>2856</v>
      </c>
      <c r="J203" s="8">
        <v>246</v>
      </c>
    </row>
    <row r="204" spans="6:10">
      <c r="F204" s="2" t="s">
        <v>12</v>
      </c>
      <c r="G204" s="2" t="s">
        <v>41</v>
      </c>
      <c r="H204" s="2" t="s">
        <v>13</v>
      </c>
      <c r="I204" s="3">
        <v>707</v>
      </c>
      <c r="J204" s="4">
        <v>174</v>
      </c>
    </row>
    <row r="205" spans="6:10">
      <c r="F205" s="6" t="s">
        <v>6</v>
      </c>
      <c r="G205" s="6" t="s">
        <v>38</v>
      </c>
      <c r="H205" s="6" t="s">
        <v>26</v>
      </c>
      <c r="I205" s="7">
        <v>3598</v>
      </c>
      <c r="J205" s="8">
        <v>81</v>
      </c>
    </row>
    <row r="206" spans="6:10">
      <c r="F206" s="2" t="s">
        <v>18</v>
      </c>
      <c r="G206" s="2" t="s">
        <v>38</v>
      </c>
      <c r="H206" s="2" t="s">
        <v>9</v>
      </c>
      <c r="I206" s="3">
        <v>6853</v>
      </c>
      <c r="J206" s="4">
        <v>372</v>
      </c>
    </row>
    <row r="207" spans="6:10">
      <c r="F207" s="6" t="s">
        <v>18</v>
      </c>
      <c r="G207" s="6" t="s">
        <v>38</v>
      </c>
      <c r="H207" s="6" t="s">
        <v>11</v>
      </c>
      <c r="I207" s="7">
        <v>4725</v>
      </c>
      <c r="J207" s="8">
        <v>174</v>
      </c>
    </row>
    <row r="208" spans="6:10">
      <c r="F208" s="2" t="s">
        <v>8</v>
      </c>
      <c r="G208" s="2" t="s">
        <v>39</v>
      </c>
      <c r="H208" s="2" t="s">
        <v>16</v>
      </c>
      <c r="I208" s="3">
        <v>10304</v>
      </c>
      <c r="J208" s="4">
        <v>84</v>
      </c>
    </row>
    <row r="209" spans="6:10">
      <c r="F209" s="6" t="s">
        <v>8</v>
      </c>
      <c r="G209" s="6" t="s">
        <v>41</v>
      </c>
      <c r="H209" s="6" t="s">
        <v>11</v>
      </c>
      <c r="I209" s="7">
        <v>1274</v>
      </c>
      <c r="J209" s="8">
        <v>225</v>
      </c>
    </row>
    <row r="210" spans="6:10">
      <c r="F210" s="2" t="s">
        <v>15</v>
      </c>
      <c r="G210" s="2" t="s">
        <v>39</v>
      </c>
      <c r="H210" s="2" t="s">
        <v>26</v>
      </c>
      <c r="I210" s="3">
        <v>1526</v>
      </c>
      <c r="J210" s="4">
        <v>105</v>
      </c>
    </row>
    <row r="211" spans="6:10">
      <c r="F211" s="6" t="s">
        <v>18</v>
      </c>
      <c r="G211" s="6" t="s">
        <v>40</v>
      </c>
      <c r="H211" s="6" t="s">
        <v>30</v>
      </c>
      <c r="I211" s="7">
        <v>3101</v>
      </c>
      <c r="J211" s="8">
        <v>225</v>
      </c>
    </row>
    <row r="212" spans="6:10">
      <c r="F212" s="2" t="s">
        <v>4</v>
      </c>
      <c r="G212" s="2" t="s">
        <v>37</v>
      </c>
      <c r="H212" s="2" t="s">
        <v>3</v>
      </c>
      <c r="I212" s="3">
        <v>1057</v>
      </c>
      <c r="J212" s="4">
        <v>54</v>
      </c>
    </row>
    <row r="213" spans="6:10">
      <c r="F213" s="6" t="s">
        <v>23</v>
      </c>
      <c r="G213" s="6" t="s">
        <v>37</v>
      </c>
      <c r="H213" s="6" t="s">
        <v>24</v>
      </c>
      <c r="I213" s="7">
        <v>5306</v>
      </c>
      <c r="J213" s="8">
        <v>0</v>
      </c>
    </row>
    <row r="214" spans="6:10">
      <c r="F214" s="2" t="s">
        <v>15</v>
      </c>
      <c r="G214" s="2" t="s">
        <v>40</v>
      </c>
      <c r="H214" s="2" t="s">
        <v>21</v>
      </c>
      <c r="I214" s="3">
        <v>4018</v>
      </c>
      <c r="J214" s="4">
        <v>171</v>
      </c>
    </row>
    <row r="215" spans="6:10">
      <c r="F215" s="6" t="s">
        <v>12</v>
      </c>
      <c r="G215" s="6" t="s">
        <v>41</v>
      </c>
      <c r="H215" s="6" t="s">
        <v>11</v>
      </c>
      <c r="I215" s="7">
        <v>938</v>
      </c>
      <c r="J215" s="8">
        <v>189</v>
      </c>
    </row>
    <row r="216" spans="6:10">
      <c r="F216" s="2" t="s">
        <v>23</v>
      </c>
      <c r="G216" s="2" t="s">
        <v>2</v>
      </c>
      <c r="H216" s="2" t="s">
        <v>31</v>
      </c>
      <c r="I216" s="3">
        <v>1778</v>
      </c>
      <c r="J216" s="4">
        <v>270</v>
      </c>
    </row>
    <row r="217" spans="6:10">
      <c r="F217" s="6" t="s">
        <v>10</v>
      </c>
      <c r="G217" s="6" t="s">
        <v>40</v>
      </c>
      <c r="H217" s="6" t="s">
        <v>26</v>
      </c>
      <c r="I217" s="7">
        <v>1638</v>
      </c>
      <c r="J217" s="8">
        <v>63</v>
      </c>
    </row>
    <row r="218" spans="6:10">
      <c r="F218" s="2" t="s">
        <v>8</v>
      </c>
      <c r="G218" s="2" t="s">
        <v>2</v>
      </c>
      <c r="H218" s="2" t="s">
        <v>14</v>
      </c>
      <c r="I218" s="3">
        <v>154</v>
      </c>
      <c r="J218" s="4">
        <v>21</v>
      </c>
    </row>
    <row r="219" spans="6:10">
      <c r="F219" s="6" t="s">
        <v>23</v>
      </c>
      <c r="G219" s="6" t="s">
        <v>37</v>
      </c>
      <c r="H219" s="6" t="s">
        <v>9</v>
      </c>
      <c r="I219" s="7">
        <v>9835</v>
      </c>
      <c r="J219" s="8">
        <v>207</v>
      </c>
    </row>
    <row r="220" spans="6:10">
      <c r="F220" s="2" t="s">
        <v>12</v>
      </c>
      <c r="G220" s="2" t="s">
        <v>37</v>
      </c>
      <c r="H220" s="2" t="s">
        <v>42</v>
      </c>
      <c r="I220" s="3">
        <v>7273</v>
      </c>
      <c r="J220" s="4">
        <v>96</v>
      </c>
    </row>
    <row r="221" spans="6:10">
      <c r="F221" s="6" t="s">
        <v>15</v>
      </c>
      <c r="G221" s="6" t="s">
        <v>40</v>
      </c>
      <c r="H221" s="6" t="s">
        <v>9</v>
      </c>
      <c r="I221" s="7">
        <v>6909</v>
      </c>
      <c r="J221" s="8">
        <v>81</v>
      </c>
    </row>
    <row r="222" spans="6:10">
      <c r="F222" s="2" t="s">
        <v>12</v>
      </c>
      <c r="G222" s="2" t="s">
        <v>40</v>
      </c>
      <c r="H222" s="2" t="s">
        <v>21</v>
      </c>
      <c r="I222" s="3">
        <v>3920</v>
      </c>
      <c r="J222" s="4">
        <v>306</v>
      </c>
    </row>
    <row r="223" spans="6:10">
      <c r="F223" s="6" t="s">
        <v>1</v>
      </c>
      <c r="G223" s="6" t="s">
        <v>40</v>
      </c>
      <c r="H223" s="6" t="s">
        <v>17</v>
      </c>
      <c r="I223" s="7">
        <v>4858</v>
      </c>
      <c r="J223" s="8">
        <v>279</v>
      </c>
    </row>
    <row r="224" spans="6:10">
      <c r="F224" s="2" t="s">
        <v>4</v>
      </c>
      <c r="G224" s="2" t="s">
        <v>2</v>
      </c>
      <c r="H224" s="2" t="s">
        <v>5</v>
      </c>
      <c r="I224" s="3">
        <v>3549</v>
      </c>
      <c r="J224" s="4">
        <v>3</v>
      </c>
    </row>
    <row r="225" spans="6:10">
      <c r="F225" s="6" t="s">
        <v>23</v>
      </c>
      <c r="G225" s="6" t="s">
        <v>40</v>
      </c>
      <c r="H225" s="6" t="s">
        <v>22</v>
      </c>
      <c r="I225" s="7">
        <v>966</v>
      </c>
      <c r="J225" s="8">
        <v>198</v>
      </c>
    </row>
    <row r="226" spans="6:10">
      <c r="F226" s="2" t="s">
        <v>15</v>
      </c>
      <c r="G226" s="2" t="s">
        <v>40</v>
      </c>
      <c r="H226" s="2" t="s">
        <v>31</v>
      </c>
      <c r="I226" s="3">
        <v>385</v>
      </c>
      <c r="J226" s="4">
        <v>249</v>
      </c>
    </row>
    <row r="227" spans="6:10">
      <c r="F227" s="6" t="s">
        <v>10</v>
      </c>
      <c r="G227" s="6" t="s">
        <v>41</v>
      </c>
      <c r="H227" s="6" t="s">
        <v>11</v>
      </c>
      <c r="I227" s="7">
        <v>2219</v>
      </c>
      <c r="J227" s="8">
        <v>75</v>
      </c>
    </row>
    <row r="228" spans="6:10">
      <c r="F228" s="2" t="s">
        <v>12</v>
      </c>
      <c r="G228" s="2" t="s">
        <v>39</v>
      </c>
      <c r="H228" s="2" t="s">
        <v>16</v>
      </c>
      <c r="I228" s="3">
        <v>2954</v>
      </c>
      <c r="J228" s="4">
        <v>189</v>
      </c>
    </row>
    <row r="229" spans="6:10">
      <c r="F229" s="6" t="s">
        <v>23</v>
      </c>
      <c r="G229" s="6" t="s">
        <v>39</v>
      </c>
      <c r="H229" s="6" t="s">
        <v>16</v>
      </c>
      <c r="I229" s="7">
        <v>280</v>
      </c>
      <c r="J229" s="8">
        <v>87</v>
      </c>
    </row>
    <row r="230" spans="6:10">
      <c r="F230" s="2" t="s">
        <v>8</v>
      </c>
      <c r="G230" s="2" t="s">
        <v>39</v>
      </c>
      <c r="H230" s="2" t="s">
        <v>26</v>
      </c>
      <c r="I230" s="3">
        <v>6118</v>
      </c>
      <c r="J230" s="4">
        <v>174</v>
      </c>
    </row>
    <row r="231" spans="6:10">
      <c r="F231" s="6" t="s">
        <v>4</v>
      </c>
      <c r="G231" s="6" t="s">
        <v>40</v>
      </c>
      <c r="H231" s="6" t="s">
        <v>43</v>
      </c>
      <c r="I231" s="7">
        <v>4802</v>
      </c>
      <c r="J231" s="8">
        <v>36</v>
      </c>
    </row>
    <row r="232" spans="6:10">
      <c r="F232" s="2" t="s">
        <v>12</v>
      </c>
      <c r="G232" s="2" t="s">
        <v>2</v>
      </c>
      <c r="H232" s="2" t="s">
        <v>21</v>
      </c>
      <c r="I232" s="3">
        <v>4137</v>
      </c>
      <c r="J232" s="4">
        <v>60</v>
      </c>
    </row>
    <row r="233" spans="6:10">
      <c r="F233" s="6" t="s">
        <v>27</v>
      </c>
      <c r="G233" s="6" t="s">
        <v>38</v>
      </c>
      <c r="H233" s="6" t="s">
        <v>28</v>
      </c>
      <c r="I233" s="7">
        <v>2023</v>
      </c>
      <c r="J233" s="8">
        <v>78</v>
      </c>
    </row>
    <row r="234" spans="6:10">
      <c r="F234" s="2" t="s">
        <v>12</v>
      </c>
      <c r="G234" s="2" t="s">
        <v>39</v>
      </c>
      <c r="H234" s="2" t="s">
        <v>26</v>
      </c>
      <c r="I234" s="3">
        <v>9051</v>
      </c>
      <c r="J234" s="4">
        <v>57</v>
      </c>
    </row>
    <row r="235" spans="6:10">
      <c r="F235" s="6" t="s">
        <v>12</v>
      </c>
      <c r="G235" s="6" t="s">
        <v>37</v>
      </c>
      <c r="H235" s="6" t="s">
        <v>30</v>
      </c>
      <c r="I235" s="7">
        <v>2919</v>
      </c>
      <c r="J235" s="8">
        <v>45</v>
      </c>
    </row>
    <row r="236" spans="6:10">
      <c r="F236" s="2" t="s">
        <v>8</v>
      </c>
      <c r="G236" s="2" t="s">
        <v>2</v>
      </c>
      <c r="H236" s="2" t="s">
        <v>9</v>
      </c>
      <c r="I236" s="3">
        <v>5915</v>
      </c>
      <c r="J236" s="4">
        <v>3</v>
      </c>
    </row>
    <row r="237" spans="6:10">
      <c r="F237" s="6" t="s">
        <v>1</v>
      </c>
      <c r="G237" s="6" t="s">
        <v>38</v>
      </c>
      <c r="H237" s="6" t="s">
        <v>43</v>
      </c>
      <c r="I237" s="7">
        <v>2562</v>
      </c>
      <c r="J237" s="8">
        <v>6</v>
      </c>
    </row>
    <row r="238" spans="6:10">
      <c r="F238" s="2" t="s">
        <v>15</v>
      </c>
      <c r="G238" s="2" t="s">
        <v>37</v>
      </c>
      <c r="H238" s="2" t="s">
        <v>14</v>
      </c>
      <c r="I238" s="3">
        <v>8813</v>
      </c>
      <c r="J238" s="4">
        <v>21</v>
      </c>
    </row>
    <row r="239" spans="6:10">
      <c r="F239" s="6" t="s">
        <v>15</v>
      </c>
      <c r="G239" s="6" t="s">
        <v>39</v>
      </c>
      <c r="H239" s="6" t="s">
        <v>31</v>
      </c>
      <c r="I239" s="7">
        <v>6111</v>
      </c>
      <c r="J239" s="8">
        <v>3</v>
      </c>
    </row>
    <row r="240" spans="6:10">
      <c r="F240" s="2" t="s">
        <v>6</v>
      </c>
      <c r="G240" s="2" t="s">
        <v>41</v>
      </c>
      <c r="H240" s="2" t="s">
        <v>19</v>
      </c>
      <c r="I240" s="3">
        <v>3507</v>
      </c>
      <c r="J240" s="4">
        <v>288</v>
      </c>
    </row>
    <row r="241" spans="6:10">
      <c r="F241" s="6" t="s">
        <v>10</v>
      </c>
      <c r="G241" s="6" t="s">
        <v>39</v>
      </c>
      <c r="H241" s="6" t="s">
        <v>7</v>
      </c>
      <c r="I241" s="7">
        <v>4319</v>
      </c>
      <c r="J241" s="8">
        <v>30</v>
      </c>
    </row>
    <row r="242" spans="6:10">
      <c r="F242" s="2" t="s">
        <v>18</v>
      </c>
      <c r="G242" s="2" t="s">
        <v>2</v>
      </c>
      <c r="H242" s="2" t="s">
        <v>24</v>
      </c>
      <c r="I242" s="3">
        <v>609</v>
      </c>
      <c r="J242" s="4">
        <v>87</v>
      </c>
    </row>
    <row r="243" spans="6:10">
      <c r="F243" s="6" t="s">
        <v>18</v>
      </c>
      <c r="G243" s="6" t="s">
        <v>40</v>
      </c>
      <c r="H243" s="6" t="s">
        <v>22</v>
      </c>
      <c r="I243" s="7">
        <v>6370</v>
      </c>
      <c r="J243" s="8">
        <v>30</v>
      </c>
    </row>
    <row r="244" spans="6:10">
      <c r="F244" s="2" t="s">
        <v>15</v>
      </c>
      <c r="G244" s="2" t="s">
        <v>2</v>
      </c>
      <c r="H244" s="2" t="s">
        <v>29</v>
      </c>
      <c r="I244" s="3">
        <v>5474</v>
      </c>
      <c r="J244" s="4">
        <v>168</v>
      </c>
    </row>
    <row r="245" spans="6:10">
      <c r="F245" s="6" t="s">
        <v>18</v>
      </c>
      <c r="G245" s="6" t="s">
        <v>39</v>
      </c>
      <c r="H245" s="6" t="s">
        <v>22</v>
      </c>
      <c r="I245" s="7">
        <v>3164</v>
      </c>
      <c r="J245" s="8">
        <v>306</v>
      </c>
    </row>
    <row r="246" spans="6:10">
      <c r="F246" s="2" t="s">
        <v>10</v>
      </c>
      <c r="G246" s="2" t="s">
        <v>38</v>
      </c>
      <c r="H246" s="2" t="s">
        <v>5</v>
      </c>
      <c r="I246" s="3">
        <v>1302</v>
      </c>
      <c r="J246" s="4">
        <v>402</v>
      </c>
    </row>
    <row r="247" spans="6:10">
      <c r="F247" s="6" t="s">
        <v>27</v>
      </c>
      <c r="G247" s="6" t="s">
        <v>37</v>
      </c>
      <c r="H247" s="6" t="s">
        <v>30</v>
      </c>
      <c r="I247" s="7">
        <v>7308</v>
      </c>
      <c r="J247" s="8">
        <v>327</v>
      </c>
    </row>
    <row r="248" spans="6:10">
      <c r="F248" s="2" t="s">
        <v>18</v>
      </c>
      <c r="G248" s="2" t="s">
        <v>37</v>
      </c>
      <c r="H248" s="2" t="s">
        <v>22</v>
      </c>
      <c r="I248" s="3">
        <v>6132</v>
      </c>
      <c r="J248" s="4">
        <v>93</v>
      </c>
    </row>
    <row r="249" spans="6:10">
      <c r="F249" s="6" t="s">
        <v>1</v>
      </c>
      <c r="G249" s="6" t="s">
        <v>38</v>
      </c>
      <c r="H249" s="6" t="s">
        <v>3</v>
      </c>
      <c r="I249" s="7">
        <v>3472</v>
      </c>
      <c r="J249" s="8">
        <v>96</v>
      </c>
    </row>
    <row r="250" spans="6:10">
      <c r="F250" s="2" t="s">
        <v>6</v>
      </c>
      <c r="G250" s="2" t="s">
        <v>40</v>
      </c>
      <c r="H250" s="2" t="s">
        <v>31</v>
      </c>
      <c r="I250" s="3">
        <v>9660</v>
      </c>
      <c r="J250" s="4">
        <v>27</v>
      </c>
    </row>
    <row r="251" spans="6:10">
      <c r="F251" s="6" t="s">
        <v>12</v>
      </c>
      <c r="G251" s="6" t="s">
        <v>2</v>
      </c>
      <c r="H251" s="6" t="s">
        <v>24</v>
      </c>
      <c r="I251" s="7">
        <v>2436</v>
      </c>
      <c r="J251" s="8">
        <v>99</v>
      </c>
    </row>
    <row r="252" spans="6:10">
      <c r="F252" s="2" t="s">
        <v>12</v>
      </c>
      <c r="G252" s="2" t="s">
        <v>2</v>
      </c>
      <c r="H252" s="2" t="s">
        <v>25</v>
      </c>
      <c r="I252" s="3">
        <v>9506</v>
      </c>
      <c r="J252" s="4">
        <v>87</v>
      </c>
    </row>
    <row r="253" spans="6:10">
      <c r="F253" s="6" t="s">
        <v>1</v>
      </c>
      <c r="G253" s="6" t="s">
        <v>37</v>
      </c>
      <c r="H253" s="6" t="s">
        <v>17</v>
      </c>
      <c r="I253" s="7">
        <v>245</v>
      </c>
      <c r="J253" s="8">
        <v>288</v>
      </c>
    </row>
    <row r="254" spans="6:10">
      <c r="F254" s="2" t="s">
        <v>6</v>
      </c>
      <c r="G254" s="2" t="s">
        <v>38</v>
      </c>
      <c r="H254" s="2" t="s">
        <v>42</v>
      </c>
      <c r="I254" s="3">
        <v>2702</v>
      </c>
      <c r="J254" s="4">
        <v>363</v>
      </c>
    </row>
    <row r="255" spans="6:10">
      <c r="F255" s="6" t="s">
        <v>1</v>
      </c>
      <c r="G255" s="6" t="s">
        <v>41</v>
      </c>
      <c r="H255" s="6" t="s">
        <v>13</v>
      </c>
      <c r="I255" s="7">
        <v>700</v>
      </c>
      <c r="J255" s="8">
        <v>87</v>
      </c>
    </row>
    <row r="256" spans="6:10">
      <c r="F256" s="2" t="s">
        <v>10</v>
      </c>
      <c r="G256" s="2" t="s">
        <v>41</v>
      </c>
      <c r="H256" s="2" t="s">
        <v>13</v>
      </c>
      <c r="I256" s="3">
        <v>3759</v>
      </c>
      <c r="J256" s="4">
        <v>150</v>
      </c>
    </row>
    <row r="257" spans="6:10">
      <c r="F257" s="6" t="s">
        <v>4</v>
      </c>
      <c r="G257" s="6" t="s">
        <v>38</v>
      </c>
      <c r="H257" s="6" t="s">
        <v>13</v>
      </c>
      <c r="I257" s="7">
        <v>1589</v>
      </c>
      <c r="J257" s="8">
        <v>303</v>
      </c>
    </row>
    <row r="258" spans="6:10">
      <c r="F258" s="2" t="s">
        <v>23</v>
      </c>
      <c r="G258" s="2" t="s">
        <v>38</v>
      </c>
      <c r="H258" s="2" t="s">
        <v>30</v>
      </c>
      <c r="I258" s="3">
        <v>5194</v>
      </c>
      <c r="J258" s="4">
        <v>288</v>
      </c>
    </row>
    <row r="259" spans="6:10">
      <c r="F259" s="6" t="s">
        <v>1</v>
      </c>
      <c r="G259" s="6" t="s">
        <v>39</v>
      </c>
      <c r="H259" s="6" t="s">
        <v>7</v>
      </c>
      <c r="I259" s="7">
        <v>945</v>
      </c>
      <c r="J259" s="8">
        <v>75</v>
      </c>
    </row>
    <row r="260" spans="6:10">
      <c r="F260" s="2" t="s">
        <v>18</v>
      </c>
      <c r="G260" s="2" t="s">
        <v>2</v>
      </c>
      <c r="H260" s="2" t="s">
        <v>19</v>
      </c>
      <c r="I260" s="3">
        <v>1988</v>
      </c>
      <c r="J260" s="4">
        <v>39</v>
      </c>
    </row>
    <row r="261" spans="6:10">
      <c r="F261" s="6" t="s">
        <v>10</v>
      </c>
      <c r="G261" s="6" t="s">
        <v>41</v>
      </c>
      <c r="H261" s="6" t="s">
        <v>16</v>
      </c>
      <c r="I261" s="7">
        <v>6734</v>
      </c>
      <c r="J261" s="8">
        <v>123</v>
      </c>
    </row>
    <row r="262" spans="6:10">
      <c r="F262" s="2" t="s">
        <v>18</v>
      </c>
      <c r="G262" s="2" t="s">
        <v>39</v>
      </c>
      <c r="H262" s="2" t="s">
        <v>5</v>
      </c>
      <c r="I262" s="3">
        <v>217</v>
      </c>
      <c r="J262" s="4">
        <v>36</v>
      </c>
    </row>
    <row r="263" spans="6:10">
      <c r="F263" s="6" t="s">
        <v>15</v>
      </c>
      <c r="G263" s="6" t="s">
        <v>41</v>
      </c>
      <c r="H263" s="6" t="s">
        <v>9</v>
      </c>
      <c r="I263" s="7">
        <v>6279</v>
      </c>
      <c r="J263" s="8">
        <v>237</v>
      </c>
    </row>
    <row r="264" spans="6:10">
      <c r="F264" s="2" t="s">
        <v>18</v>
      </c>
      <c r="G264" s="2" t="s">
        <v>39</v>
      </c>
      <c r="H264" s="2" t="s">
        <v>7</v>
      </c>
      <c r="I264" s="3">
        <v>4424</v>
      </c>
      <c r="J264" s="4">
        <v>201</v>
      </c>
    </row>
    <row r="265" spans="6:10">
      <c r="F265" s="6" t="s">
        <v>4</v>
      </c>
      <c r="G265" s="6" t="s">
        <v>39</v>
      </c>
      <c r="H265" s="6" t="s">
        <v>13</v>
      </c>
      <c r="I265" s="7">
        <v>189</v>
      </c>
      <c r="J265" s="8">
        <v>48</v>
      </c>
    </row>
    <row r="266" spans="6:10">
      <c r="F266" s="2" t="s">
        <v>15</v>
      </c>
      <c r="G266" s="2" t="s">
        <v>38</v>
      </c>
      <c r="H266" s="2" t="s">
        <v>9</v>
      </c>
      <c r="I266" s="3">
        <v>490</v>
      </c>
      <c r="J266" s="4">
        <v>84</v>
      </c>
    </row>
    <row r="267" spans="6:10">
      <c r="F267" s="6" t="s">
        <v>6</v>
      </c>
      <c r="G267" s="6" t="s">
        <v>37</v>
      </c>
      <c r="H267" s="6" t="s">
        <v>17</v>
      </c>
      <c r="I267" s="7">
        <v>434</v>
      </c>
      <c r="J267" s="8">
        <v>87</v>
      </c>
    </row>
    <row r="268" spans="6:10">
      <c r="F268" s="2" t="s">
        <v>23</v>
      </c>
      <c r="G268" s="2" t="s">
        <v>2</v>
      </c>
      <c r="H268" s="2" t="s">
        <v>26</v>
      </c>
      <c r="I268" s="3">
        <v>10129</v>
      </c>
      <c r="J268" s="4">
        <v>312</v>
      </c>
    </row>
    <row r="269" spans="6:10">
      <c r="F269" s="6" t="s">
        <v>27</v>
      </c>
      <c r="G269" s="6" t="s">
        <v>40</v>
      </c>
      <c r="H269" s="6" t="s">
        <v>30</v>
      </c>
      <c r="I269" s="7">
        <v>1652</v>
      </c>
      <c r="J269" s="8">
        <v>102</v>
      </c>
    </row>
    <row r="270" spans="6:10">
      <c r="F270" s="2" t="s">
        <v>6</v>
      </c>
      <c r="G270" s="2" t="s">
        <v>2</v>
      </c>
      <c r="H270" s="2" t="s">
        <v>17</v>
      </c>
      <c r="I270" s="3">
        <v>6433</v>
      </c>
      <c r="J270" s="4">
        <v>78</v>
      </c>
    </row>
    <row r="271" spans="6:10">
      <c r="F271" s="6" t="s">
        <v>27</v>
      </c>
      <c r="G271" s="6" t="s">
        <v>41</v>
      </c>
      <c r="H271" s="6" t="s">
        <v>28</v>
      </c>
      <c r="I271" s="7">
        <v>2212</v>
      </c>
      <c r="J271" s="8">
        <v>117</v>
      </c>
    </row>
    <row r="272" spans="6:10">
      <c r="F272" s="2" t="s">
        <v>8</v>
      </c>
      <c r="G272" s="2" t="s">
        <v>38</v>
      </c>
      <c r="H272" s="2" t="s">
        <v>29</v>
      </c>
      <c r="I272" s="3">
        <v>609</v>
      </c>
      <c r="J272" s="4">
        <v>99</v>
      </c>
    </row>
    <row r="273" spans="6:10">
      <c r="F273" s="6" t="s">
        <v>18</v>
      </c>
      <c r="G273" s="6" t="s">
        <v>38</v>
      </c>
      <c r="H273" s="6" t="s">
        <v>21</v>
      </c>
      <c r="I273" s="7">
        <v>1638</v>
      </c>
      <c r="J273" s="8">
        <v>48</v>
      </c>
    </row>
    <row r="274" spans="6:10">
      <c r="F274" s="2" t="s">
        <v>23</v>
      </c>
      <c r="G274" s="2" t="s">
        <v>41</v>
      </c>
      <c r="H274" s="2" t="s">
        <v>43</v>
      </c>
      <c r="I274" s="3">
        <v>3829</v>
      </c>
      <c r="J274" s="4">
        <v>24</v>
      </c>
    </row>
    <row r="275" spans="6:10">
      <c r="F275" s="6" t="s">
        <v>18</v>
      </c>
      <c r="G275" s="6" t="s">
        <v>40</v>
      </c>
      <c r="H275" s="6" t="s">
        <v>43</v>
      </c>
      <c r="I275" s="7">
        <v>5775</v>
      </c>
      <c r="J275" s="8">
        <v>42</v>
      </c>
    </row>
    <row r="276" spans="6:10">
      <c r="F276" s="2" t="s">
        <v>10</v>
      </c>
      <c r="G276" s="2" t="s">
        <v>38</v>
      </c>
      <c r="H276" s="2" t="s">
        <v>42</v>
      </c>
      <c r="I276" s="3">
        <v>1071</v>
      </c>
      <c r="J276" s="4">
        <v>270</v>
      </c>
    </row>
    <row r="277" spans="6:10">
      <c r="F277" s="6" t="s">
        <v>6</v>
      </c>
      <c r="G277" s="6" t="s">
        <v>39</v>
      </c>
      <c r="H277" s="6" t="s">
        <v>28</v>
      </c>
      <c r="I277" s="7">
        <v>5019</v>
      </c>
      <c r="J277" s="8">
        <v>150</v>
      </c>
    </row>
    <row r="278" spans="6:10">
      <c r="F278" s="2" t="s">
        <v>4</v>
      </c>
      <c r="G278" s="2" t="s">
        <v>37</v>
      </c>
      <c r="H278" s="2" t="s">
        <v>43</v>
      </c>
      <c r="I278" s="3">
        <v>2863</v>
      </c>
      <c r="J278" s="4">
        <v>42</v>
      </c>
    </row>
    <row r="279" spans="6:10">
      <c r="F279" s="6" t="s">
        <v>18</v>
      </c>
      <c r="G279" s="6" t="s">
        <v>38</v>
      </c>
      <c r="H279" s="6" t="s">
        <v>20</v>
      </c>
      <c r="I279" s="7">
        <v>1617</v>
      </c>
      <c r="J279" s="8">
        <v>126</v>
      </c>
    </row>
    <row r="280" spans="6:10">
      <c r="F280" s="2" t="s">
        <v>10</v>
      </c>
      <c r="G280" s="2" t="s">
        <v>37</v>
      </c>
      <c r="H280" s="2" t="s">
        <v>24</v>
      </c>
      <c r="I280" s="3">
        <v>6818</v>
      </c>
      <c r="J280" s="4">
        <v>6</v>
      </c>
    </row>
    <row r="281" spans="6:10">
      <c r="F281" s="6" t="s">
        <v>27</v>
      </c>
      <c r="G281" s="6" t="s">
        <v>38</v>
      </c>
      <c r="H281" s="6" t="s">
        <v>43</v>
      </c>
      <c r="I281" s="7">
        <v>6657</v>
      </c>
      <c r="J281" s="8">
        <v>276</v>
      </c>
    </row>
    <row r="282" spans="6:10">
      <c r="F282" s="2" t="s">
        <v>27</v>
      </c>
      <c r="G282" s="2" t="s">
        <v>41</v>
      </c>
      <c r="H282" s="2" t="s">
        <v>13</v>
      </c>
      <c r="I282" s="3">
        <v>2919</v>
      </c>
      <c r="J282" s="4">
        <v>93</v>
      </c>
    </row>
    <row r="283" spans="6:10">
      <c r="F283" s="6" t="s">
        <v>4</v>
      </c>
      <c r="G283" s="6" t="s">
        <v>39</v>
      </c>
      <c r="H283" s="6" t="s">
        <v>19</v>
      </c>
      <c r="I283" s="7">
        <v>3094</v>
      </c>
      <c r="J283" s="8">
        <v>246</v>
      </c>
    </row>
    <row r="284" spans="6:10">
      <c r="F284" s="2" t="s">
        <v>10</v>
      </c>
      <c r="G284" s="2" t="s">
        <v>40</v>
      </c>
      <c r="H284" s="2" t="s">
        <v>21</v>
      </c>
      <c r="I284" s="3">
        <v>2989</v>
      </c>
      <c r="J284" s="4">
        <v>3</v>
      </c>
    </row>
    <row r="285" spans="6:10">
      <c r="F285" s="6" t="s">
        <v>6</v>
      </c>
      <c r="G285" s="6" t="s">
        <v>2</v>
      </c>
      <c r="H285" s="6" t="s">
        <v>22</v>
      </c>
      <c r="I285" s="7">
        <v>2268</v>
      </c>
      <c r="J285" s="8">
        <v>63</v>
      </c>
    </row>
    <row r="286" spans="6:10">
      <c r="F286" s="2" t="s">
        <v>15</v>
      </c>
      <c r="G286" s="2" t="s">
        <v>38</v>
      </c>
      <c r="H286" s="2" t="s">
        <v>19</v>
      </c>
      <c r="I286" s="3">
        <v>4753</v>
      </c>
      <c r="J286" s="4">
        <v>246</v>
      </c>
    </row>
    <row r="287" spans="6:10">
      <c r="F287" s="6" t="s">
        <v>4</v>
      </c>
      <c r="G287" s="6" t="s">
        <v>41</v>
      </c>
      <c r="H287" s="6" t="s">
        <v>29</v>
      </c>
      <c r="I287" s="7">
        <v>7511</v>
      </c>
      <c r="J287" s="8">
        <v>120</v>
      </c>
    </row>
    <row r="288" spans="6:10">
      <c r="F288" s="2" t="s">
        <v>4</v>
      </c>
      <c r="G288" s="2" t="s">
        <v>2</v>
      </c>
      <c r="H288" s="2" t="s">
        <v>19</v>
      </c>
      <c r="I288" s="3">
        <v>4326</v>
      </c>
      <c r="J288" s="4">
        <v>348</v>
      </c>
    </row>
    <row r="289" spans="6:10">
      <c r="F289" s="6" t="s">
        <v>8</v>
      </c>
      <c r="G289" s="6" t="s">
        <v>41</v>
      </c>
      <c r="H289" s="6" t="s">
        <v>28</v>
      </c>
      <c r="I289" s="7">
        <v>4935</v>
      </c>
      <c r="J289" s="8">
        <v>126</v>
      </c>
    </row>
    <row r="290" spans="6:10">
      <c r="F290" s="2" t="s">
        <v>10</v>
      </c>
      <c r="G290" s="2" t="s">
        <v>38</v>
      </c>
      <c r="H290" s="2" t="s">
        <v>26</v>
      </c>
      <c r="I290" s="3">
        <v>4781</v>
      </c>
      <c r="J290" s="4">
        <v>123</v>
      </c>
    </row>
    <row r="291" spans="6:10">
      <c r="F291" s="6" t="s">
        <v>15</v>
      </c>
      <c r="G291" s="6" t="s">
        <v>2</v>
      </c>
      <c r="H291" s="6" t="s">
        <v>14</v>
      </c>
      <c r="I291" s="7">
        <v>7483</v>
      </c>
      <c r="J291" s="8">
        <v>45</v>
      </c>
    </row>
    <row r="292" spans="6:10">
      <c r="F292" s="2" t="s">
        <v>1</v>
      </c>
      <c r="G292" s="2" t="s">
        <v>2</v>
      </c>
      <c r="H292" s="2" t="s">
        <v>5</v>
      </c>
      <c r="I292" s="3">
        <v>6860</v>
      </c>
      <c r="J292" s="4">
        <v>126</v>
      </c>
    </row>
    <row r="293" spans="6:10">
      <c r="F293" s="6" t="s">
        <v>18</v>
      </c>
      <c r="G293" s="6" t="s">
        <v>37</v>
      </c>
      <c r="H293" s="6" t="s">
        <v>20</v>
      </c>
      <c r="I293" s="7">
        <v>9002</v>
      </c>
      <c r="J293" s="8">
        <v>72</v>
      </c>
    </row>
    <row r="294" spans="6:10">
      <c r="F294" s="2" t="s">
        <v>10</v>
      </c>
      <c r="G294" s="2" t="s">
        <v>39</v>
      </c>
      <c r="H294" s="2" t="s">
        <v>20</v>
      </c>
      <c r="I294" s="3">
        <v>1400</v>
      </c>
      <c r="J294" s="4">
        <v>135</v>
      </c>
    </row>
    <row r="295" spans="6:10">
      <c r="F295" s="6" t="s">
        <v>1</v>
      </c>
      <c r="G295" s="6" t="s">
        <v>41</v>
      </c>
      <c r="H295" s="6" t="s">
        <v>9</v>
      </c>
      <c r="I295" s="7">
        <v>4053</v>
      </c>
      <c r="J295" s="8">
        <v>24</v>
      </c>
    </row>
    <row r="296" spans="6:10">
      <c r="F296" s="2" t="s">
        <v>23</v>
      </c>
      <c r="G296" s="2" t="s">
        <v>39</v>
      </c>
      <c r="H296" s="2" t="s">
        <v>19</v>
      </c>
      <c r="I296" s="3">
        <v>2149</v>
      </c>
      <c r="J296" s="4">
        <v>117</v>
      </c>
    </row>
    <row r="297" spans="6:10">
      <c r="F297" s="6" t="s">
        <v>27</v>
      </c>
      <c r="G297" s="6" t="s">
        <v>40</v>
      </c>
      <c r="H297" s="6" t="s">
        <v>20</v>
      </c>
      <c r="I297" s="7">
        <v>3640</v>
      </c>
      <c r="J297" s="8">
        <v>51</v>
      </c>
    </row>
    <row r="298" spans="6:10">
      <c r="F298" s="2" t="s">
        <v>4</v>
      </c>
      <c r="G298" s="2" t="s">
        <v>40</v>
      </c>
      <c r="H298" s="2" t="s">
        <v>28</v>
      </c>
      <c r="I298" s="3">
        <v>630</v>
      </c>
      <c r="J298" s="4">
        <v>36</v>
      </c>
    </row>
    <row r="299" spans="6:10">
      <c r="F299" s="6" t="s">
        <v>12</v>
      </c>
      <c r="G299" s="6" t="s">
        <v>38</v>
      </c>
      <c r="H299" s="6" t="s">
        <v>22</v>
      </c>
      <c r="I299" s="7">
        <v>2429</v>
      </c>
      <c r="J299" s="8">
        <v>144</v>
      </c>
    </row>
    <row r="300" spans="6:10">
      <c r="F300" s="2" t="s">
        <v>12</v>
      </c>
      <c r="G300" s="2" t="s">
        <v>39</v>
      </c>
      <c r="H300" s="2" t="s">
        <v>14</v>
      </c>
      <c r="I300" s="3">
        <v>2142</v>
      </c>
      <c r="J300" s="4">
        <v>114</v>
      </c>
    </row>
    <row r="301" spans="6:10">
      <c r="F301" s="6" t="s">
        <v>23</v>
      </c>
      <c r="G301" s="6" t="s">
        <v>37</v>
      </c>
      <c r="H301" s="6" t="s">
        <v>26</v>
      </c>
      <c r="I301" s="7">
        <v>6454</v>
      </c>
      <c r="J301" s="8">
        <v>54</v>
      </c>
    </row>
    <row r="302" spans="6:10">
      <c r="F302" s="2" t="s">
        <v>23</v>
      </c>
      <c r="G302" s="2" t="s">
        <v>37</v>
      </c>
      <c r="H302" s="2" t="s">
        <v>11</v>
      </c>
      <c r="I302" s="3">
        <v>4487</v>
      </c>
      <c r="J302" s="4">
        <v>333</v>
      </c>
    </row>
    <row r="303" spans="6:10">
      <c r="F303" s="6" t="s">
        <v>27</v>
      </c>
      <c r="G303" s="6" t="s">
        <v>37</v>
      </c>
      <c r="H303" s="6" t="s">
        <v>5</v>
      </c>
      <c r="I303" s="7">
        <v>938</v>
      </c>
      <c r="J303" s="8">
        <v>366</v>
      </c>
    </row>
    <row r="304" spans="6:10">
      <c r="F304" s="2" t="s">
        <v>27</v>
      </c>
      <c r="G304" s="2" t="s">
        <v>2</v>
      </c>
      <c r="H304" s="2" t="s">
        <v>24</v>
      </c>
      <c r="I304" s="3">
        <v>8841</v>
      </c>
      <c r="J304" s="4">
        <v>303</v>
      </c>
    </row>
    <row r="305" spans="6:10">
      <c r="F305" s="6" t="s">
        <v>4</v>
      </c>
      <c r="G305" s="6" t="s">
        <v>40</v>
      </c>
      <c r="H305" s="6" t="s">
        <v>25</v>
      </c>
      <c r="I305" s="7">
        <v>4018</v>
      </c>
      <c r="J305" s="8">
        <v>126</v>
      </c>
    </row>
    <row r="306" spans="6:10">
      <c r="F306" s="2" t="s">
        <v>8</v>
      </c>
      <c r="G306" s="2" t="s">
        <v>37</v>
      </c>
      <c r="H306" s="2" t="s">
        <v>43</v>
      </c>
      <c r="I306" s="3">
        <v>714</v>
      </c>
      <c r="J306" s="4">
        <v>231</v>
      </c>
    </row>
    <row r="307" spans="6:10">
      <c r="F307" s="17" t="s">
        <v>12</v>
      </c>
      <c r="G307" s="17" t="s">
        <v>2</v>
      </c>
      <c r="H307" s="17" t="s">
        <v>14</v>
      </c>
      <c r="I307" s="18">
        <v>3850</v>
      </c>
      <c r="J307" s="19">
        <v>102</v>
      </c>
    </row>
  </sheetData>
  <mergeCells count="3">
    <mergeCell ref="A1:U1"/>
    <mergeCell ref="L5:M5"/>
    <mergeCell ref="F5:J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26"/>
  <sheetViews>
    <sheetView workbookViewId="0">
      <selection activeCell="J18" sqref="J18"/>
    </sheetView>
  </sheetViews>
  <sheetFormatPr defaultRowHeight="15"/>
  <cols>
    <col min="1" max="1" width="21.85546875" bestFit="1" customWidth="1"/>
    <col min="2" max="4" width="13.42578125" bestFit="1" customWidth="1"/>
    <col min="5" max="5" width="13.42578125" style="28" bestFit="1" customWidth="1"/>
    <col min="6" max="6" width="13.5703125" bestFit="1" customWidth="1"/>
    <col min="8" max="8" width="12.5703125" bestFit="1" customWidth="1"/>
    <col min="12" max="12" width="16" bestFit="1" customWidth="1"/>
    <col min="13" max="13" width="10.28515625" customWidth="1"/>
    <col min="20" max="20" width="12.5703125" bestFit="1" customWidth="1"/>
  </cols>
  <sheetData>
    <row r="1" spans="1:20" ht="19.5" thickTop="1" thickBot="1">
      <c r="A1" s="29" t="s">
        <v>51</v>
      </c>
      <c r="B1" s="29" t="s">
        <v>50</v>
      </c>
      <c r="E1"/>
      <c r="L1" t="s">
        <v>32</v>
      </c>
      <c r="M1" t="s">
        <v>35</v>
      </c>
      <c r="N1" t="s">
        <v>36</v>
      </c>
      <c r="O1" s="31" t="s">
        <v>60</v>
      </c>
    </row>
    <row r="2" spans="1:20" ht="15.75" thickTop="1">
      <c r="A2" s="26" t="s">
        <v>13</v>
      </c>
      <c r="B2" s="28">
        <v>0.88623201142480512</v>
      </c>
      <c r="E2"/>
      <c r="L2" t="s">
        <v>18</v>
      </c>
      <c r="M2" s="27">
        <f>SUMIFS(data5[Amount],data5[Geography],H$18,data5[Sales Person],L2)</f>
        <v>38325</v>
      </c>
      <c r="N2" s="24">
        <f>SUMIFS(data5[Units],data5[Geography],H$18,data5[Sales Person],L2)</f>
        <v>1833</v>
      </c>
      <c r="O2" s="30">
        <f>IF(M2&gt;15000,1,-1)</f>
        <v>1</v>
      </c>
    </row>
    <row r="3" spans="1:20">
      <c r="A3" s="26" t="s">
        <v>21</v>
      </c>
      <c r="B3" s="28">
        <v>0.85333597150771667</v>
      </c>
      <c r="E3"/>
      <c r="L3" t="s">
        <v>6</v>
      </c>
      <c r="M3" s="27">
        <f>SUMIFS(data5[Amount],data5[Geography],H$18,data5[Sales Person],L3)</f>
        <v>25151</v>
      </c>
      <c r="N3" s="24">
        <f>SUMIFS(data5[Units],data5[Geography],H$18,data5[Sales Person],L3)</f>
        <v>1707</v>
      </c>
      <c r="O3" s="30">
        <f t="shared" ref="O3:O12" si="0">IF(M3&gt;15000,1,-1)</f>
        <v>1</v>
      </c>
      <c r="T3" t="s">
        <v>53</v>
      </c>
    </row>
    <row r="4" spans="1:20">
      <c r="A4" s="26" t="s">
        <v>24</v>
      </c>
      <c r="B4" s="28">
        <v>0.82930570773981471</v>
      </c>
      <c r="E4"/>
      <c r="L4" t="s">
        <v>12</v>
      </c>
      <c r="M4" s="27">
        <f>SUMIFS(data5[Amount],data5[Geography],H$18,data5[Sales Person],L4)</f>
        <v>11319</v>
      </c>
      <c r="N4" s="24">
        <f>SUMIFS(data5[Units],data5[Geography],H$18,data5[Sales Person],L4)</f>
        <v>693</v>
      </c>
      <c r="O4" s="30">
        <f t="shared" si="0"/>
        <v>-1</v>
      </c>
    </row>
    <row r="5" spans="1:20">
      <c r="A5" s="26" t="s">
        <v>28</v>
      </c>
      <c r="B5" s="28">
        <v>0.79238966174705183</v>
      </c>
      <c r="E5"/>
      <c r="L5" t="s">
        <v>8</v>
      </c>
      <c r="M5" s="27">
        <f>SUMIFS(data5[Amount],data5[Geography],H$18,data5[Sales Person],L5)</f>
        <v>15785</v>
      </c>
      <c r="N5" s="24">
        <f>SUMIFS(data5[Units],data5[Geography],H$18,data5[Sales Person],L5)</f>
        <v>699</v>
      </c>
      <c r="O5" s="30">
        <f t="shared" si="0"/>
        <v>1</v>
      </c>
      <c r="T5" t="s">
        <v>37</v>
      </c>
    </row>
    <row r="6" spans="1:20">
      <c r="A6" s="26" t="s">
        <v>31</v>
      </c>
      <c r="B6" s="28">
        <v>0.78263777564717163</v>
      </c>
      <c r="E6"/>
      <c r="L6" t="s">
        <v>10</v>
      </c>
      <c r="M6" s="27">
        <f>SUMIFS(data5[Amount],data5[Geography],H$18,data5[Sales Person],L6)</f>
        <v>11018</v>
      </c>
      <c r="N6" s="24">
        <f>SUMIFS(data5[Units],data5[Geography],H$18,data5[Sales Person],L6)</f>
        <v>972</v>
      </c>
      <c r="O6" s="30">
        <f t="shared" si="0"/>
        <v>-1</v>
      </c>
      <c r="T6" t="s">
        <v>38</v>
      </c>
    </row>
    <row r="7" spans="1:20">
      <c r="A7" s="26" t="s">
        <v>19</v>
      </c>
      <c r="B7" s="28">
        <v>0.75181290273285284</v>
      </c>
      <c r="E7"/>
      <c r="L7" t="s">
        <v>18</v>
      </c>
      <c r="M7" s="27">
        <f>SUMIFS(data5[Amount],data5[Geography],H$18,data5[Sales Person],L7)</f>
        <v>38325</v>
      </c>
      <c r="N7" s="24">
        <f>SUMIFS(data5[Units],data5[Geography],H$18,data5[Sales Person],L7)</f>
        <v>1833</v>
      </c>
      <c r="O7" s="30">
        <f t="shared" si="0"/>
        <v>1</v>
      </c>
      <c r="T7" t="s">
        <v>39</v>
      </c>
    </row>
    <row r="8" spans="1:20">
      <c r="A8" s="26" t="s">
        <v>43</v>
      </c>
      <c r="B8" s="28">
        <v>0.73928042220643464</v>
      </c>
      <c r="E8"/>
      <c r="L8" t="s">
        <v>23</v>
      </c>
      <c r="M8" s="27">
        <f>SUMIFS(data5[Amount],data5[Geography],H$18,data5[Sales Person],L8)</f>
        <v>28546</v>
      </c>
      <c r="N8" s="24">
        <f>SUMIFS(data5[Units],data5[Geography],H$18,data5[Sales Person],L8)</f>
        <v>1005</v>
      </c>
      <c r="O8" s="30">
        <f t="shared" si="0"/>
        <v>1</v>
      </c>
      <c r="T8" t="s">
        <v>40</v>
      </c>
    </row>
    <row r="9" spans="1:20">
      <c r="A9" s="26" t="s">
        <v>16</v>
      </c>
      <c r="B9" s="28">
        <v>0.72343365709283425</v>
      </c>
      <c r="E9"/>
      <c r="L9" t="s">
        <v>15</v>
      </c>
      <c r="M9" s="27">
        <f>SUMIFS(data5[Amount],data5[Geography],H$18,data5[Sales Person],L9)</f>
        <v>28273</v>
      </c>
      <c r="N9" s="24">
        <f>SUMIFS(data5[Units],data5[Geography],H$18,data5[Sales Person],L9)</f>
        <v>912</v>
      </c>
      <c r="O9" s="30">
        <f t="shared" si="0"/>
        <v>1</v>
      </c>
      <c r="T9" t="s">
        <v>2</v>
      </c>
    </row>
    <row r="10" spans="1:20">
      <c r="A10" s="26" t="s">
        <v>9</v>
      </c>
      <c r="B10" s="28">
        <v>0.69753873542235578</v>
      </c>
      <c r="E10"/>
      <c r="L10" t="s">
        <v>4</v>
      </c>
      <c r="M10" s="27">
        <f>SUMIFS(data5[Amount],data5[Geography],H$18,data5[Sales Person],L10)</f>
        <v>2142</v>
      </c>
      <c r="N10" s="24">
        <f>SUMIFS(data5[Units],data5[Geography],H$18,data5[Sales Person],L10)</f>
        <v>318</v>
      </c>
      <c r="O10" s="30">
        <f t="shared" si="0"/>
        <v>-1</v>
      </c>
      <c r="T10" t="s">
        <v>37</v>
      </c>
    </row>
    <row r="11" spans="1:20">
      <c r="A11" s="26" t="s">
        <v>11</v>
      </c>
      <c r="B11" s="28">
        <v>0.6951641416174269</v>
      </c>
      <c r="E11"/>
      <c r="L11" t="s">
        <v>27</v>
      </c>
      <c r="M11" s="27">
        <f>SUMIFS(data5[Amount],data5[Geography],H$18,data5[Sales Person],L11)</f>
        <v>16492</v>
      </c>
      <c r="N11" s="24">
        <f>SUMIFS(data5[Units],data5[Geography],H$18,data5[Sales Person],L11)</f>
        <v>1215</v>
      </c>
      <c r="O11" s="30">
        <f t="shared" si="0"/>
        <v>1</v>
      </c>
      <c r="T11" t="s">
        <v>41</v>
      </c>
    </row>
    <row r="12" spans="1:20">
      <c r="A12" s="26" t="s">
        <v>17</v>
      </c>
      <c r="B12" s="28">
        <v>0.68834056973419466</v>
      </c>
      <c r="E12"/>
      <c r="L12" t="s">
        <v>1</v>
      </c>
      <c r="M12" s="27">
        <f>SUMIFS(data5[Amount],data5[Geography],H$18,data5[Sales Person],L12)</f>
        <v>12383</v>
      </c>
      <c r="N12" s="24">
        <f>SUMIFS(data5[Units],data5[Geography],H$18,data5[Sales Person],L12)</f>
        <v>804</v>
      </c>
      <c r="O12" s="30">
        <f t="shared" si="0"/>
        <v>-1</v>
      </c>
    </row>
    <row r="13" spans="1:20">
      <c r="A13" s="26" t="s">
        <v>25</v>
      </c>
      <c r="B13" s="28">
        <v>0.6683924233661076</v>
      </c>
      <c r="E13"/>
    </row>
    <row r="14" spans="1:20">
      <c r="A14" s="26" t="s">
        <v>29</v>
      </c>
      <c r="B14" s="28">
        <v>0.66601466118362251</v>
      </c>
      <c r="E14"/>
    </row>
    <row r="15" spans="1:20">
      <c r="A15" s="26" t="s">
        <v>20</v>
      </c>
      <c r="B15" s="28">
        <v>0.6326749297522799</v>
      </c>
      <c r="E15"/>
    </row>
    <row r="16" spans="1:20">
      <c r="A16" s="26" t="s">
        <v>7</v>
      </c>
      <c r="B16" s="28">
        <v>0.62874214634765502</v>
      </c>
      <c r="D16" s="40" t="s">
        <v>52</v>
      </c>
      <c r="E16" s="40"/>
      <c r="F16" s="40"/>
      <c r="G16" s="40"/>
      <c r="H16" s="40"/>
      <c r="I16" s="40"/>
      <c r="J16" s="40"/>
    </row>
    <row r="17" spans="1:8">
      <c r="A17" s="26" t="s">
        <v>42</v>
      </c>
      <c r="B17" s="28">
        <v>0.57374031291124439</v>
      </c>
      <c r="E17"/>
    </row>
    <row r="18" spans="1:8">
      <c r="A18" s="26" t="s">
        <v>30</v>
      </c>
      <c r="B18" s="28">
        <v>0.54004034653807365</v>
      </c>
      <c r="F18" s="32" t="s">
        <v>54</v>
      </c>
      <c r="H18" s="34" t="s">
        <v>38</v>
      </c>
    </row>
    <row r="19" spans="1:8">
      <c r="A19" s="26" t="s">
        <v>14</v>
      </c>
      <c r="B19" s="28">
        <v>0.51729240744614091</v>
      </c>
      <c r="E19"/>
    </row>
    <row r="20" spans="1:8">
      <c r="A20" s="26" t="s">
        <v>3</v>
      </c>
      <c r="B20" s="28">
        <v>0.45215941458444298</v>
      </c>
      <c r="E20" s="41" t="s">
        <v>55</v>
      </c>
      <c r="F20" s="41"/>
      <c r="H20" s="33">
        <f>COUNTIFS(data5[Geography],H$18)</f>
        <v>53</v>
      </c>
    </row>
    <row r="21" spans="1:8">
      <c r="A21" s="26" t="s">
        <v>5</v>
      </c>
      <c r="B21" s="28">
        <v>0.44549849482876808</v>
      </c>
      <c r="E21"/>
    </row>
    <row r="22" spans="1:8">
      <c r="A22" s="26" t="s">
        <v>26</v>
      </c>
      <c r="B22" s="28">
        <v>0.38945894736842124</v>
      </c>
      <c r="F22" t="s">
        <v>56</v>
      </c>
      <c r="G22" t="s">
        <v>57</v>
      </c>
      <c r="H22" t="s">
        <v>58</v>
      </c>
    </row>
    <row r="23" spans="1:8">
      <c r="A23" s="26" t="s">
        <v>22</v>
      </c>
      <c r="B23" s="28">
        <v>0.28177164164063284</v>
      </c>
      <c r="F23" t="s">
        <v>35</v>
      </c>
      <c r="G23" s="35">
        <f>SUMIFS(data5[Amount],data5[Geography],H$18)</f>
        <v>189434</v>
      </c>
      <c r="H23" s="35">
        <f>AVERAGEIFS(data5[Amount],data5[Geography],H$18)</f>
        <v>3574.2264150943397</v>
      </c>
    </row>
    <row r="24" spans="1:8">
      <c r="A24" s="26" t="s">
        <v>49</v>
      </c>
      <c r="B24" s="28">
        <v>0.64564854952456685</v>
      </c>
      <c r="F24" t="s">
        <v>47</v>
      </c>
      <c r="G24" s="35">
        <f>SUMIFS(data5[Cost],data5[Geography],H$18)</f>
        <v>107216.28</v>
      </c>
      <c r="H24" s="35">
        <f>AVERAGEIFS(data5[Cost],data5[Geography],H$18)</f>
        <v>2022.9486792452831</v>
      </c>
    </row>
    <row r="25" spans="1:8">
      <c r="F25" t="s">
        <v>59</v>
      </c>
      <c r="G25" s="35">
        <f>G23-G24</f>
        <v>82217.72</v>
      </c>
      <c r="H25" s="35">
        <f>H23-H24</f>
        <v>1551.2777358490566</v>
      </c>
    </row>
    <row r="26" spans="1:8">
      <c r="F26" t="s">
        <v>36</v>
      </c>
      <c r="G26" s="36">
        <f>SUMIFS(data5[Units],data5[Geography],H$18)</f>
        <v>10158</v>
      </c>
      <c r="H26" s="36">
        <f>AVERAGEIFS(data5[Units],data5[Geography],H$18)</f>
        <v>191.66037735849056</v>
      </c>
    </row>
  </sheetData>
  <mergeCells count="2">
    <mergeCell ref="D16:J16"/>
    <mergeCell ref="E20:F20"/>
  </mergeCells>
  <conditionalFormatting pivot="1" sqref="B2:B23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O2:O12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M2:M12">
    <cfRule type="dataBar" priority="1">
      <dataBar>
        <cfvo type="min" val="0"/>
        <cfvo type="max" val="0"/>
        <color rgb="FF63C384"/>
      </dataBar>
    </cfRule>
  </conditionalFormatting>
  <dataValidations count="1">
    <dataValidation type="list" allowBlank="1" showInputMessage="1" showErrorMessage="1" sqref="H18">
      <formula1>$T$5:$T$11</formula1>
    </dataValidation>
  </dataValidations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N303"/>
  <sheetViews>
    <sheetView tabSelected="1" topLeftCell="A2" workbookViewId="0">
      <selection activeCell="G4" sqref="G4"/>
    </sheetView>
  </sheetViews>
  <sheetFormatPr defaultRowHeight="15"/>
  <cols>
    <col min="2" max="2" width="16" bestFit="1" customWidth="1"/>
    <col min="3" max="3" width="12.5703125" bestFit="1" customWidth="1"/>
    <col min="4" max="4" width="21.85546875" bestFit="1" customWidth="1"/>
    <col min="5" max="5" width="8.28515625" bestFit="1" customWidth="1"/>
    <col min="6" max="6" width="5.7109375" bestFit="1" customWidth="1"/>
    <col min="7" max="7" width="13.140625" style="22" customWidth="1"/>
    <col min="13" max="13" width="21.85546875" bestFit="1" customWidth="1"/>
    <col min="14" max="14" width="14.5703125" bestFit="1" customWidth="1"/>
  </cols>
  <sheetData>
    <row r="2" spans="2:14">
      <c r="B2" s="42" t="s">
        <v>48</v>
      </c>
      <c r="C2" s="42"/>
      <c r="D2" s="42"/>
      <c r="E2" s="42"/>
      <c r="F2" s="42"/>
      <c r="G2" s="24">
        <v>2</v>
      </c>
    </row>
    <row r="3" spans="2:14">
      <c r="B3" s="15" t="s">
        <v>32</v>
      </c>
      <c r="C3" s="15" t="s">
        <v>33</v>
      </c>
      <c r="D3" s="15" t="s">
        <v>34</v>
      </c>
      <c r="E3" s="16" t="s">
        <v>35</v>
      </c>
      <c r="F3" s="16" t="s">
        <v>36</v>
      </c>
      <c r="G3" s="23" t="s">
        <v>45</v>
      </c>
      <c r="H3" s="15" t="s">
        <v>47</v>
      </c>
    </row>
    <row r="4" spans="2:14">
      <c r="B4" s="2" t="s">
        <v>18</v>
      </c>
      <c r="C4" s="2" t="s">
        <v>37</v>
      </c>
      <c r="D4" s="2" t="s">
        <v>26</v>
      </c>
      <c r="E4" s="3">
        <v>1624</v>
      </c>
      <c r="F4" s="4">
        <v>114</v>
      </c>
      <c r="G4" s="21">
        <f>VLOOKUP(data5[[#This Row],[Product]],productst[],G$2,FALSE)</f>
        <v>14.49</v>
      </c>
      <c r="H4" s="25">
        <f>data5[[#This Row],[Units]]*data5[[#This Row],[Cost per unit]]</f>
        <v>1651.8600000000001</v>
      </c>
    </row>
    <row r="5" spans="2:14">
      <c r="B5" s="6" t="s">
        <v>6</v>
      </c>
      <c r="C5" s="6" t="s">
        <v>38</v>
      </c>
      <c r="D5" s="6" t="s">
        <v>16</v>
      </c>
      <c r="E5" s="7">
        <v>6706</v>
      </c>
      <c r="F5" s="8">
        <v>459</v>
      </c>
      <c r="G5" s="21">
        <f>VLOOKUP(data5[[#This Row],[Product]],productst[],G$2,FALSE)</f>
        <v>8.65</v>
      </c>
      <c r="H5" s="25">
        <f>data5[[#This Row],[Units]]*data5[[#This Row],[Cost per unit]]</f>
        <v>3970.3500000000004</v>
      </c>
    </row>
    <row r="6" spans="2:14">
      <c r="B6" s="2" t="s">
        <v>12</v>
      </c>
      <c r="C6" s="2" t="s">
        <v>38</v>
      </c>
      <c r="D6" s="2" t="s">
        <v>5</v>
      </c>
      <c r="E6" s="3">
        <v>959</v>
      </c>
      <c r="F6" s="4">
        <v>147</v>
      </c>
      <c r="G6" s="21">
        <f>VLOOKUP(data5[[#This Row],[Product]],productst[],G$2,FALSE)</f>
        <v>11.88</v>
      </c>
      <c r="H6" s="25">
        <f>data5[[#This Row],[Units]]*data5[[#This Row],[Cost per unit]]</f>
        <v>1746.3600000000001</v>
      </c>
    </row>
    <row r="7" spans="2:14">
      <c r="B7" s="6" t="s">
        <v>8</v>
      </c>
      <c r="C7" s="6" t="s">
        <v>39</v>
      </c>
      <c r="D7" s="6" t="s">
        <v>31</v>
      </c>
      <c r="E7" s="7">
        <v>9632</v>
      </c>
      <c r="F7" s="8">
        <v>288</v>
      </c>
      <c r="G7" s="21">
        <f>VLOOKUP(data5[[#This Row],[Product]],productst[],G$2,FALSE)</f>
        <v>6.47</v>
      </c>
      <c r="H7" s="25">
        <f>data5[[#This Row],[Units]]*data5[[#This Row],[Cost per unit]]</f>
        <v>1863.36</v>
      </c>
      <c r="M7" t="s">
        <v>34</v>
      </c>
      <c r="N7" t="s">
        <v>45</v>
      </c>
    </row>
    <row r="8" spans="2:14">
      <c r="B8" s="2" t="s">
        <v>10</v>
      </c>
      <c r="C8" s="2" t="s">
        <v>40</v>
      </c>
      <c r="D8" s="2" t="s">
        <v>14</v>
      </c>
      <c r="E8" s="3">
        <v>2100</v>
      </c>
      <c r="F8" s="4">
        <v>414</v>
      </c>
      <c r="G8" s="21">
        <f>VLOOKUP(data5[[#This Row],[Product]],productst[],G$2,FALSE)</f>
        <v>13.15</v>
      </c>
      <c r="H8" s="25">
        <f>data5[[#This Row],[Units]]*data5[[#This Row],[Cost per unit]]</f>
        <v>5444.1</v>
      </c>
      <c r="M8" s="9" t="s">
        <v>7</v>
      </c>
      <c r="N8" s="10">
        <v>9.33</v>
      </c>
    </row>
    <row r="9" spans="2:14">
      <c r="B9" s="6" t="s">
        <v>18</v>
      </c>
      <c r="C9" s="6" t="s">
        <v>38</v>
      </c>
      <c r="D9" s="6" t="s">
        <v>25</v>
      </c>
      <c r="E9" s="7">
        <v>8869</v>
      </c>
      <c r="F9" s="8">
        <v>432</v>
      </c>
      <c r="G9" s="21">
        <f>VLOOKUP(data5[[#This Row],[Product]],productst[],G$2,FALSE)</f>
        <v>12.37</v>
      </c>
      <c r="H9" s="25">
        <f>data5[[#This Row],[Units]]*data5[[#This Row],[Cost per unit]]</f>
        <v>5343.8399999999992</v>
      </c>
      <c r="M9" s="5" t="s">
        <v>3</v>
      </c>
      <c r="N9" s="11">
        <v>11.7</v>
      </c>
    </row>
    <row r="10" spans="2:14">
      <c r="B10" s="2" t="s">
        <v>10</v>
      </c>
      <c r="C10" s="2" t="s">
        <v>2</v>
      </c>
      <c r="D10" s="2" t="s">
        <v>19</v>
      </c>
      <c r="E10" s="3">
        <v>2681</v>
      </c>
      <c r="F10" s="4">
        <v>54</v>
      </c>
      <c r="G10" s="21">
        <f>VLOOKUP(data5[[#This Row],[Product]],productst[],G$2,FALSE)</f>
        <v>5.79</v>
      </c>
      <c r="H10" s="25">
        <f>data5[[#This Row],[Units]]*data5[[#This Row],[Cost per unit]]</f>
        <v>312.66000000000003</v>
      </c>
      <c r="M10" s="1" t="s">
        <v>5</v>
      </c>
      <c r="N10" s="12">
        <v>11.88</v>
      </c>
    </row>
    <row r="11" spans="2:14">
      <c r="B11" s="6" t="s">
        <v>6</v>
      </c>
      <c r="C11" s="6" t="s">
        <v>38</v>
      </c>
      <c r="D11" s="6" t="s">
        <v>9</v>
      </c>
      <c r="E11" s="7">
        <v>5012</v>
      </c>
      <c r="F11" s="8">
        <v>210</v>
      </c>
      <c r="G11" s="21">
        <f>VLOOKUP(data5[[#This Row],[Product]],productst[],G$2,FALSE)</f>
        <v>9.77</v>
      </c>
      <c r="H11" s="25">
        <f>data5[[#This Row],[Units]]*data5[[#This Row],[Cost per unit]]</f>
        <v>2051.6999999999998</v>
      </c>
      <c r="M11" s="5" t="s">
        <v>43</v>
      </c>
      <c r="N11" s="11">
        <v>11.73</v>
      </c>
    </row>
    <row r="12" spans="2:14">
      <c r="B12" s="2" t="s">
        <v>23</v>
      </c>
      <c r="C12" s="2" t="s">
        <v>2</v>
      </c>
      <c r="D12" s="2" t="s">
        <v>3</v>
      </c>
      <c r="E12" s="3">
        <v>1281</v>
      </c>
      <c r="F12" s="4">
        <v>75</v>
      </c>
      <c r="G12" s="21">
        <f>VLOOKUP(data5[[#This Row],[Product]],productst[],G$2,FALSE)</f>
        <v>11.7</v>
      </c>
      <c r="H12" s="25">
        <f>data5[[#This Row],[Units]]*data5[[#This Row],[Cost per unit]]</f>
        <v>877.5</v>
      </c>
      <c r="M12" s="1" t="s">
        <v>11</v>
      </c>
      <c r="N12" s="12">
        <v>8.7899999999999991</v>
      </c>
    </row>
    <row r="13" spans="2:14">
      <c r="B13" s="6" t="s">
        <v>15</v>
      </c>
      <c r="C13" s="6" t="s">
        <v>37</v>
      </c>
      <c r="D13" s="6" t="s">
        <v>3</v>
      </c>
      <c r="E13" s="7">
        <v>4991</v>
      </c>
      <c r="F13" s="8">
        <v>12</v>
      </c>
      <c r="G13" s="21">
        <f>VLOOKUP(data5[[#This Row],[Product]],productst[],G$2,FALSE)</f>
        <v>11.7</v>
      </c>
      <c r="H13" s="25">
        <f>data5[[#This Row],[Units]]*data5[[#This Row],[Cost per unit]]</f>
        <v>140.39999999999998</v>
      </c>
      <c r="M13" s="20" t="s">
        <v>13</v>
      </c>
      <c r="N13" s="11">
        <v>3.11</v>
      </c>
    </row>
    <row r="14" spans="2:14">
      <c r="B14" s="2" t="s">
        <v>4</v>
      </c>
      <c r="C14" s="2" t="s">
        <v>40</v>
      </c>
      <c r="D14" s="2" t="s">
        <v>14</v>
      </c>
      <c r="E14" s="3">
        <v>1785</v>
      </c>
      <c r="F14" s="4">
        <v>462</v>
      </c>
      <c r="G14" s="21">
        <f>VLOOKUP(data5[[#This Row],[Product]],productst[],G$2,FALSE)</f>
        <v>13.15</v>
      </c>
      <c r="H14" s="25">
        <f>data5[[#This Row],[Units]]*data5[[#This Row],[Cost per unit]]</f>
        <v>6075.3</v>
      </c>
      <c r="M14" s="1" t="s">
        <v>31</v>
      </c>
      <c r="N14" s="12">
        <v>6.47</v>
      </c>
    </row>
    <row r="15" spans="2:14">
      <c r="B15" s="6" t="s">
        <v>27</v>
      </c>
      <c r="C15" s="6" t="s">
        <v>37</v>
      </c>
      <c r="D15" s="6" t="s">
        <v>13</v>
      </c>
      <c r="E15" s="7">
        <v>3983</v>
      </c>
      <c r="F15" s="8">
        <v>144</v>
      </c>
      <c r="G15" s="21">
        <f>VLOOKUP(data5[[#This Row],[Product]],productst[],G$2,FALSE)</f>
        <v>3.11</v>
      </c>
      <c r="H15" s="25">
        <f>data5[[#This Row],[Units]]*data5[[#This Row],[Cost per unit]]</f>
        <v>447.84</v>
      </c>
      <c r="M15" s="5" t="s">
        <v>29</v>
      </c>
      <c r="N15" s="11">
        <v>7.64</v>
      </c>
    </row>
    <row r="16" spans="2:14">
      <c r="B16" s="2" t="s">
        <v>12</v>
      </c>
      <c r="C16" s="2" t="s">
        <v>2</v>
      </c>
      <c r="D16" s="2" t="s">
        <v>11</v>
      </c>
      <c r="E16" s="3">
        <v>2646</v>
      </c>
      <c r="F16" s="4">
        <v>120</v>
      </c>
      <c r="G16" s="21">
        <f>VLOOKUP(data5[[#This Row],[Product]],productst[],G$2,FALSE)</f>
        <v>8.7899999999999991</v>
      </c>
      <c r="H16" s="25">
        <f>data5[[#This Row],[Units]]*data5[[#This Row],[Cost per unit]]</f>
        <v>1054.8</v>
      </c>
      <c r="M16" s="1" t="s">
        <v>42</v>
      </c>
      <c r="N16" s="12">
        <v>10.62</v>
      </c>
    </row>
    <row r="17" spans="2:14">
      <c r="B17" s="6" t="s">
        <v>4</v>
      </c>
      <c r="C17" s="6" t="s">
        <v>41</v>
      </c>
      <c r="D17" s="6" t="s">
        <v>7</v>
      </c>
      <c r="E17" s="7">
        <v>252</v>
      </c>
      <c r="F17" s="8">
        <v>54</v>
      </c>
      <c r="G17" s="21">
        <f>VLOOKUP(data5[[#This Row],[Product]],productst[],G$2,FALSE)</f>
        <v>9.33</v>
      </c>
      <c r="H17" s="25">
        <f>data5[[#This Row],[Units]]*data5[[#This Row],[Cost per unit]]</f>
        <v>503.82</v>
      </c>
      <c r="M17" s="5" t="s">
        <v>17</v>
      </c>
      <c r="N17" s="11">
        <v>9</v>
      </c>
    </row>
    <row r="18" spans="2:14">
      <c r="B18" s="2" t="s">
        <v>27</v>
      </c>
      <c r="C18" s="2" t="s">
        <v>38</v>
      </c>
      <c r="D18" s="2" t="s">
        <v>14</v>
      </c>
      <c r="E18" s="3">
        <v>2464</v>
      </c>
      <c r="F18" s="4">
        <v>234</v>
      </c>
      <c r="G18" s="21">
        <f>VLOOKUP(data5[[#This Row],[Product]],productst[],G$2,FALSE)</f>
        <v>13.15</v>
      </c>
      <c r="H18" s="25">
        <f>data5[[#This Row],[Units]]*data5[[#This Row],[Cost per unit]]</f>
        <v>3077.1</v>
      </c>
      <c r="M18" s="1" t="s">
        <v>9</v>
      </c>
      <c r="N18" s="12">
        <v>9.77</v>
      </c>
    </row>
    <row r="19" spans="2:14">
      <c r="B19" s="6" t="s">
        <v>27</v>
      </c>
      <c r="C19" s="6" t="s">
        <v>38</v>
      </c>
      <c r="D19" s="6" t="s">
        <v>20</v>
      </c>
      <c r="E19" s="7">
        <v>2114</v>
      </c>
      <c r="F19" s="8">
        <v>66</v>
      </c>
      <c r="G19" s="21">
        <f>VLOOKUP(data5[[#This Row],[Product]],productst[],G$2,FALSE)</f>
        <v>7.16</v>
      </c>
      <c r="H19" s="25">
        <f>data5[[#This Row],[Units]]*data5[[#This Row],[Cost per unit]]</f>
        <v>472.56</v>
      </c>
      <c r="M19" s="5" t="s">
        <v>28</v>
      </c>
      <c r="N19" s="11">
        <v>6.49</v>
      </c>
    </row>
    <row r="20" spans="2:14">
      <c r="B20" s="2" t="s">
        <v>10</v>
      </c>
      <c r="C20" s="2" t="s">
        <v>37</v>
      </c>
      <c r="D20" s="2" t="s">
        <v>19</v>
      </c>
      <c r="E20" s="3">
        <v>7693</v>
      </c>
      <c r="F20" s="4">
        <v>87</v>
      </c>
      <c r="G20" s="21">
        <f>VLOOKUP(data5[[#This Row],[Product]],productst[],G$2,FALSE)</f>
        <v>5.79</v>
      </c>
      <c r="H20" s="25">
        <f>data5[[#This Row],[Units]]*data5[[#This Row],[Cost per unit]]</f>
        <v>503.73</v>
      </c>
      <c r="M20" s="1" t="s">
        <v>21</v>
      </c>
      <c r="N20" s="12">
        <v>4.97</v>
      </c>
    </row>
    <row r="21" spans="2:14">
      <c r="B21" s="6" t="s">
        <v>15</v>
      </c>
      <c r="C21" s="6" t="s">
        <v>41</v>
      </c>
      <c r="D21" s="6" t="s">
        <v>42</v>
      </c>
      <c r="E21" s="7">
        <v>15610</v>
      </c>
      <c r="F21" s="8">
        <v>339</v>
      </c>
      <c r="G21" s="21">
        <f>VLOOKUP(data5[[#This Row],[Product]],productst[],G$2,FALSE)</f>
        <v>10.62</v>
      </c>
      <c r="H21" s="25">
        <f>data5[[#This Row],[Units]]*data5[[#This Row],[Cost per unit]]</f>
        <v>3600.18</v>
      </c>
      <c r="M21" s="5" t="s">
        <v>14</v>
      </c>
      <c r="N21" s="11">
        <v>13.15</v>
      </c>
    </row>
    <row r="22" spans="2:14">
      <c r="B22" s="2" t="s">
        <v>8</v>
      </c>
      <c r="C22" s="2" t="s">
        <v>41</v>
      </c>
      <c r="D22" s="2" t="s">
        <v>9</v>
      </c>
      <c r="E22" s="3">
        <v>336</v>
      </c>
      <c r="F22" s="4">
        <v>144</v>
      </c>
      <c r="G22" s="21">
        <f>VLOOKUP(data5[[#This Row],[Product]],productst[],G$2,FALSE)</f>
        <v>9.77</v>
      </c>
      <c r="H22" s="25">
        <f>data5[[#This Row],[Units]]*data5[[#This Row],[Cost per unit]]</f>
        <v>1406.8799999999999</v>
      </c>
      <c r="M22" s="1" t="s">
        <v>24</v>
      </c>
      <c r="N22" s="12">
        <v>5.6</v>
      </c>
    </row>
    <row r="23" spans="2:14">
      <c r="B23" s="6" t="s">
        <v>4</v>
      </c>
      <c r="C23" s="6" t="s">
        <v>40</v>
      </c>
      <c r="D23" s="6" t="s">
        <v>42</v>
      </c>
      <c r="E23" s="7">
        <v>9443</v>
      </c>
      <c r="F23" s="8">
        <v>162</v>
      </c>
      <c r="G23" s="21">
        <f>VLOOKUP(data5[[#This Row],[Product]],productst[],G$2,FALSE)</f>
        <v>10.62</v>
      </c>
      <c r="H23" s="25">
        <f>data5[[#This Row],[Units]]*data5[[#This Row],[Cost per unit]]</f>
        <v>1720.4399999999998</v>
      </c>
      <c r="M23" s="5" t="s">
        <v>22</v>
      </c>
      <c r="N23" s="11">
        <v>16.73</v>
      </c>
    </row>
    <row r="24" spans="2:14">
      <c r="B24" s="2" t="s">
        <v>12</v>
      </c>
      <c r="C24" s="2" t="s">
        <v>41</v>
      </c>
      <c r="D24" s="2" t="s">
        <v>28</v>
      </c>
      <c r="E24" s="3">
        <v>8155</v>
      </c>
      <c r="F24" s="4">
        <v>90</v>
      </c>
      <c r="G24" s="21">
        <f>VLOOKUP(data5[[#This Row],[Product]],productst[],G$2,FALSE)</f>
        <v>6.49</v>
      </c>
      <c r="H24" s="25">
        <f>data5[[#This Row],[Units]]*data5[[#This Row],[Cost per unit]]</f>
        <v>584.1</v>
      </c>
      <c r="M24" s="1" t="s">
        <v>30</v>
      </c>
      <c r="N24" s="12">
        <v>10.38</v>
      </c>
    </row>
    <row r="25" spans="2:14">
      <c r="B25" s="6" t="s">
        <v>6</v>
      </c>
      <c r="C25" s="6" t="s">
        <v>2</v>
      </c>
      <c r="D25" s="6" t="s">
        <v>28</v>
      </c>
      <c r="E25" s="7">
        <v>1701</v>
      </c>
      <c r="F25" s="8">
        <v>234</v>
      </c>
      <c r="G25" s="21">
        <f>VLOOKUP(data5[[#This Row],[Product]],productst[],G$2,FALSE)</f>
        <v>6.49</v>
      </c>
      <c r="H25" s="25">
        <f>data5[[#This Row],[Units]]*data5[[#This Row],[Cost per unit]]</f>
        <v>1518.66</v>
      </c>
      <c r="M25" s="5" t="s">
        <v>20</v>
      </c>
      <c r="N25" s="11">
        <v>7.16</v>
      </c>
    </row>
    <row r="26" spans="2:14">
      <c r="B26" s="2" t="s">
        <v>1</v>
      </c>
      <c r="C26" s="2" t="s">
        <v>2</v>
      </c>
      <c r="D26" s="2" t="s">
        <v>9</v>
      </c>
      <c r="E26" s="3">
        <v>2205</v>
      </c>
      <c r="F26" s="4">
        <v>141</v>
      </c>
      <c r="G26" s="21">
        <f>VLOOKUP(data5[[#This Row],[Product]],productst[],G$2,FALSE)</f>
        <v>9.77</v>
      </c>
      <c r="H26" s="25">
        <f>data5[[#This Row],[Units]]*data5[[#This Row],[Cost per unit]]</f>
        <v>1377.57</v>
      </c>
      <c r="M26" s="1" t="s">
        <v>26</v>
      </c>
      <c r="N26" s="12">
        <v>14.49</v>
      </c>
    </row>
    <row r="27" spans="2:14">
      <c r="B27" s="6" t="s">
        <v>6</v>
      </c>
      <c r="C27" s="6" t="s">
        <v>37</v>
      </c>
      <c r="D27" s="6" t="s">
        <v>29</v>
      </c>
      <c r="E27" s="7">
        <v>1771</v>
      </c>
      <c r="F27" s="8">
        <v>204</v>
      </c>
      <c r="G27" s="21">
        <f>VLOOKUP(data5[[#This Row],[Product]],productst[],G$2,FALSE)</f>
        <v>7.64</v>
      </c>
      <c r="H27" s="25">
        <f>data5[[#This Row],[Units]]*data5[[#This Row],[Cost per unit]]</f>
        <v>1558.56</v>
      </c>
      <c r="M27" s="5" t="s">
        <v>19</v>
      </c>
      <c r="N27" s="11">
        <v>5.79</v>
      </c>
    </row>
    <row r="28" spans="2:14">
      <c r="B28" s="2" t="s">
        <v>8</v>
      </c>
      <c r="C28" s="2" t="s">
        <v>38</v>
      </c>
      <c r="D28" s="2" t="s">
        <v>43</v>
      </c>
      <c r="E28" s="3">
        <v>2114</v>
      </c>
      <c r="F28" s="4">
        <v>186</v>
      </c>
      <c r="G28" s="21">
        <f>VLOOKUP(data5[[#This Row],[Product]],productst[],G$2,FALSE)</f>
        <v>11.73</v>
      </c>
      <c r="H28" s="25">
        <f>data5[[#This Row],[Units]]*data5[[#This Row],[Cost per unit]]</f>
        <v>2181.7800000000002</v>
      </c>
      <c r="M28" s="1" t="s">
        <v>16</v>
      </c>
      <c r="N28" s="12">
        <v>8.65</v>
      </c>
    </row>
    <row r="29" spans="2:14">
      <c r="B29" s="6" t="s">
        <v>8</v>
      </c>
      <c r="C29" s="6" t="s">
        <v>39</v>
      </c>
      <c r="D29" s="6" t="s">
        <v>7</v>
      </c>
      <c r="E29" s="7">
        <v>10311</v>
      </c>
      <c r="F29" s="8">
        <v>231</v>
      </c>
      <c r="G29" s="21">
        <f>VLOOKUP(data5[[#This Row],[Product]],productst[],G$2,FALSE)</f>
        <v>9.33</v>
      </c>
      <c r="H29" s="25">
        <f>data5[[#This Row],[Units]]*data5[[#This Row],[Cost per unit]]</f>
        <v>2155.23</v>
      </c>
      <c r="M29" s="13" t="s">
        <v>25</v>
      </c>
      <c r="N29" s="14">
        <v>12.37</v>
      </c>
    </row>
    <row r="30" spans="2:14">
      <c r="B30" s="2" t="s">
        <v>27</v>
      </c>
      <c r="C30" s="2" t="s">
        <v>40</v>
      </c>
      <c r="D30" s="2" t="s">
        <v>11</v>
      </c>
      <c r="E30" s="3">
        <v>21</v>
      </c>
      <c r="F30" s="4">
        <v>168</v>
      </c>
      <c r="G30" s="21">
        <f>VLOOKUP(data5[[#This Row],[Product]],productst[],G$2,FALSE)</f>
        <v>8.7899999999999991</v>
      </c>
      <c r="H30" s="25">
        <f>data5[[#This Row],[Units]]*data5[[#This Row],[Cost per unit]]</f>
        <v>1476.7199999999998</v>
      </c>
    </row>
    <row r="31" spans="2:14">
      <c r="B31" s="6" t="s">
        <v>1</v>
      </c>
      <c r="C31" s="6" t="s">
        <v>38</v>
      </c>
      <c r="D31" s="6" t="s">
        <v>42</v>
      </c>
      <c r="E31" s="7">
        <v>1974</v>
      </c>
      <c r="F31" s="8">
        <v>195</v>
      </c>
      <c r="G31" s="21">
        <f>VLOOKUP(data5[[#This Row],[Product]],productst[],G$2,FALSE)</f>
        <v>10.62</v>
      </c>
      <c r="H31" s="25">
        <f>data5[[#This Row],[Units]]*data5[[#This Row],[Cost per unit]]</f>
        <v>2070.8999999999996</v>
      </c>
    </row>
    <row r="32" spans="2:14">
      <c r="B32" s="2" t="s">
        <v>15</v>
      </c>
      <c r="C32" s="2" t="s">
        <v>39</v>
      </c>
      <c r="D32" s="2" t="s">
        <v>28</v>
      </c>
      <c r="E32" s="3">
        <v>6314</v>
      </c>
      <c r="F32" s="4">
        <v>15</v>
      </c>
      <c r="G32" s="21">
        <f>VLOOKUP(data5[[#This Row],[Product]],productst[],G$2,FALSE)</f>
        <v>6.49</v>
      </c>
      <c r="H32" s="25">
        <f>data5[[#This Row],[Units]]*data5[[#This Row],[Cost per unit]]</f>
        <v>97.350000000000009</v>
      </c>
    </row>
    <row r="33" spans="2:8">
      <c r="B33" s="6" t="s">
        <v>1</v>
      </c>
      <c r="C33" s="6" t="s">
        <v>37</v>
      </c>
      <c r="D33" s="6" t="s">
        <v>28</v>
      </c>
      <c r="E33" s="7">
        <v>4683</v>
      </c>
      <c r="F33" s="8">
        <v>30</v>
      </c>
      <c r="G33" s="21">
        <f>VLOOKUP(data5[[#This Row],[Product]],productst[],G$2,FALSE)</f>
        <v>6.49</v>
      </c>
      <c r="H33" s="25">
        <f>data5[[#This Row],[Units]]*data5[[#This Row],[Cost per unit]]</f>
        <v>194.70000000000002</v>
      </c>
    </row>
    <row r="34" spans="2:8">
      <c r="B34" s="2" t="s">
        <v>8</v>
      </c>
      <c r="C34" s="2" t="s">
        <v>37</v>
      </c>
      <c r="D34" s="2" t="s">
        <v>21</v>
      </c>
      <c r="E34" s="3">
        <v>6398</v>
      </c>
      <c r="F34" s="4">
        <v>102</v>
      </c>
      <c r="G34" s="21">
        <f>VLOOKUP(data5[[#This Row],[Product]],productst[],G$2,FALSE)</f>
        <v>4.97</v>
      </c>
      <c r="H34" s="25">
        <f>data5[[#This Row],[Units]]*data5[[#This Row],[Cost per unit]]</f>
        <v>506.94</v>
      </c>
    </row>
    <row r="35" spans="2:8">
      <c r="B35" s="6" t="s">
        <v>4</v>
      </c>
      <c r="C35" s="6" t="s">
        <v>38</v>
      </c>
      <c r="D35" s="6" t="s">
        <v>29</v>
      </c>
      <c r="E35" s="7">
        <v>553</v>
      </c>
      <c r="F35" s="8">
        <v>15</v>
      </c>
      <c r="G35" s="21">
        <f>VLOOKUP(data5[[#This Row],[Product]],productst[],G$2,FALSE)</f>
        <v>7.64</v>
      </c>
      <c r="H35" s="25">
        <f>data5[[#This Row],[Units]]*data5[[#This Row],[Cost per unit]]</f>
        <v>114.6</v>
      </c>
    </row>
    <row r="36" spans="2:8">
      <c r="B36" s="2" t="s">
        <v>6</v>
      </c>
      <c r="C36" s="2" t="s">
        <v>40</v>
      </c>
      <c r="D36" s="2" t="s">
        <v>26</v>
      </c>
      <c r="E36" s="3">
        <v>7021</v>
      </c>
      <c r="F36" s="4">
        <v>183</v>
      </c>
      <c r="G36" s="21">
        <f>VLOOKUP(data5[[#This Row],[Product]],productst[],G$2,FALSE)</f>
        <v>14.49</v>
      </c>
      <c r="H36" s="25">
        <f>data5[[#This Row],[Units]]*data5[[#This Row],[Cost per unit]]</f>
        <v>2651.67</v>
      </c>
    </row>
    <row r="37" spans="2:8">
      <c r="B37" s="6" t="s">
        <v>18</v>
      </c>
      <c r="C37" s="6" t="s">
        <v>40</v>
      </c>
      <c r="D37" s="6" t="s">
        <v>9</v>
      </c>
      <c r="E37" s="7">
        <v>5817</v>
      </c>
      <c r="F37" s="8">
        <v>12</v>
      </c>
      <c r="G37" s="21">
        <f>VLOOKUP(data5[[#This Row],[Product]],productst[],G$2,FALSE)</f>
        <v>9.77</v>
      </c>
      <c r="H37" s="25">
        <f>data5[[#This Row],[Units]]*data5[[#This Row],[Cost per unit]]</f>
        <v>117.24</v>
      </c>
    </row>
    <row r="38" spans="2:8">
      <c r="B38" s="2" t="s">
        <v>8</v>
      </c>
      <c r="C38" s="2" t="s">
        <v>40</v>
      </c>
      <c r="D38" s="2" t="s">
        <v>3</v>
      </c>
      <c r="E38" s="3">
        <v>3976</v>
      </c>
      <c r="F38" s="4">
        <v>72</v>
      </c>
      <c r="G38" s="21">
        <f>VLOOKUP(data5[[#This Row],[Product]],productst[],G$2,FALSE)</f>
        <v>11.7</v>
      </c>
      <c r="H38" s="25">
        <f>data5[[#This Row],[Units]]*data5[[#This Row],[Cost per unit]]</f>
        <v>842.4</v>
      </c>
    </row>
    <row r="39" spans="2:8">
      <c r="B39" s="6" t="s">
        <v>10</v>
      </c>
      <c r="C39" s="6" t="s">
        <v>2</v>
      </c>
      <c r="D39" s="6" t="s">
        <v>22</v>
      </c>
      <c r="E39" s="7">
        <v>1134</v>
      </c>
      <c r="F39" s="8">
        <v>282</v>
      </c>
      <c r="G39" s="21">
        <f>VLOOKUP(data5[[#This Row],[Product]],productst[],G$2,FALSE)</f>
        <v>16.73</v>
      </c>
      <c r="H39" s="25">
        <f>data5[[#This Row],[Units]]*data5[[#This Row],[Cost per unit]]</f>
        <v>4717.8599999999997</v>
      </c>
    </row>
    <row r="40" spans="2:8">
      <c r="B40" s="2" t="s">
        <v>4</v>
      </c>
      <c r="C40" s="2" t="s">
        <v>40</v>
      </c>
      <c r="D40" s="2" t="s">
        <v>30</v>
      </c>
      <c r="E40" s="3">
        <v>6027</v>
      </c>
      <c r="F40" s="4">
        <v>144</v>
      </c>
      <c r="G40" s="21">
        <f>VLOOKUP(data5[[#This Row],[Product]],productst[],G$2,FALSE)</f>
        <v>10.38</v>
      </c>
      <c r="H40" s="25">
        <f>data5[[#This Row],[Units]]*data5[[#This Row],[Cost per unit]]</f>
        <v>1494.72</v>
      </c>
    </row>
    <row r="41" spans="2:8">
      <c r="B41" s="6" t="s">
        <v>10</v>
      </c>
      <c r="C41" s="6" t="s">
        <v>37</v>
      </c>
      <c r="D41" s="6" t="s">
        <v>11</v>
      </c>
      <c r="E41" s="7">
        <v>1904</v>
      </c>
      <c r="F41" s="8">
        <v>405</v>
      </c>
      <c r="G41" s="21">
        <f>VLOOKUP(data5[[#This Row],[Product]],productst[],G$2,FALSE)</f>
        <v>8.7899999999999991</v>
      </c>
      <c r="H41" s="25">
        <f>data5[[#This Row],[Units]]*data5[[#This Row],[Cost per unit]]</f>
        <v>3559.95</v>
      </c>
    </row>
    <row r="42" spans="2:8">
      <c r="B42" s="2" t="s">
        <v>23</v>
      </c>
      <c r="C42" s="2" t="s">
        <v>41</v>
      </c>
      <c r="D42" s="2" t="s">
        <v>16</v>
      </c>
      <c r="E42" s="3">
        <v>3262</v>
      </c>
      <c r="F42" s="4">
        <v>75</v>
      </c>
      <c r="G42" s="21">
        <f>VLOOKUP(data5[[#This Row],[Product]],productst[],G$2,FALSE)</f>
        <v>8.65</v>
      </c>
      <c r="H42" s="25">
        <f>data5[[#This Row],[Units]]*data5[[#This Row],[Cost per unit]]</f>
        <v>648.75</v>
      </c>
    </row>
    <row r="43" spans="2:8">
      <c r="B43" s="6" t="s">
        <v>18</v>
      </c>
      <c r="C43" s="6" t="s">
        <v>41</v>
      </c>
      <c r="D43" s="6" t="s">
        <v>22</v>
      </c>
      <c r="E43" s="7">
        <v>2289</v>
      </c>
      <c r="F43" s="8">
        <v>135</v>
      </c>
      <c r="G43" s="21">
        <f>VLOOKUP(data5[[#This Row],[Product]],productst[],G$2,FALSE)</f>
        <v>16.73</v>
      </c>
      <c r="H43" s="25">
        <f>data5[[#This Row],[Units]]*data5[[#This Row],[Cost per unit]]</f>
        <v>2258.5500000000002</v>
      </c>
    </row>
    <row r="44" spans="2:8">
      <c r="B44" s="2" t="s">
        <v>15</v>
      </c>
      <c r="C44" s="2" t="s">
        <v>41</v>
      </c>
      <c r="D44" s="2" t="s">
        <v>22</v>
      </c>
      <c r="E44" s="3">
        <v>6986</v>
      </c>
      <c r="F44" s="4">
        <v>21</v>
      </c>
      <c r="G44" s="21">
        <f>VLOOKUP(data5[[#This Row],[Product]],productst[],G$2,FALSE)</f>
        <v>16.73</v>
      </c>
      <c r="H44" s="25">
        <f>data5[[#This Row],[Units]]*data5[[#This Row],[Cost per unit]]</f>
        <v>351.33</v>
      </c>
    </row>
    <row r="45" spans="2:8">
      <c r="B45" s="6" t="s">
        <v>4</v>
      </c>
      <c r="C45" s="6" t="s">
        <v>2</v>
      </c>
      <c r="D45" s="6" t="s">
        <v>28</v>
      </c>
      <c r="E45" s="7">
        <v>4417</v>
      </c>
      <c r="F45" s="8">
        <v>153</v>
      </c>
      <c r="G45" s="21">
        <f>VLOOKUP(data5[[#This Row],[Product]],productst[],G$2,FALSE)</f>
        <v>6.49</v>
      </c>
      <c r="H45" s="25">
        <f>data5[[#This Row],[Units]]*data5[[#This Row],[Cost per unit]]</f>
        <v>992.97</v>
      </c>
    </row>
    <row r="46" spans="2:8">
      <c r="B46" s="2" t="s">
        <v>10</v>
      </c>
      <c r="C46" s="2" t="s">
        <v>41</v>
      </c>
      <c r="D46" s="2" t="s">
        <v>43</v>
      </c>
      <c r="E46" s="3">
        <v>1442</v>
      </c>
      <c r="F46" s="4">
        <v>15</v>
      </c>
      <c r="G46" s="21">
        <f>VLOOKUP(data5[[#This Row],[Product]],productst[],G$2,FALSE)</f>
        <v>11.73</v>
      </c>
      <c r="H46" s="25">
        <f>data5[[#This Row],[Units]]*data5[[#This Row],[Cost per unit]]</f>
        <v>175.95000000000002</v>
      </c>
    </row>
    <row r="47" spans="2:8">
      <c r="B47" s="6" t="s">
        <v>27</v>
      </c>
      <c r="C47" s="6" t="s">
        <v>38</v>
      </c>
      <c r="D47" s="6" t="s">
        <v>3</v>
      </c>
      <c r="E47" s="7">
        <v>2415</v>
      </c>
      <c r="F47" s="8">
        <v>255</v>
      </c>
      <c r="G47" s="21">
        <f>VLOOKUP(data5[[#This Row],[Product]],productst[],G$2,FALSE)</f>
        <v>11.7</v>
      </c>
      <c r="H47" s="25">
        <f>data5[[#This Row],[Units]]*data5[[#This Row],[Cost per unit]]</f>
        <v>2983.5</v>
      </c>
    </row>
    <row r="48" spans="2:8">
      <c r="B48" s="2" t="s">
        <v>4</v>
      </c>
      <c r="C48" s="2" t="s">
        <v>37</v>
      </c>
      <c r="D48" s="2" t="s">
        <v>29</v>
      </c>
      <c r="E48" s="3">
        <v>238</v>
      </c>
      <c r="F48" s="4">
        <v>18</v>
      </c>
      <c r="G48" s="21">
        <f>VLOOKUP(data5[[#This Row],[Product]],productst[],G$2,FALSE)</f>
        <v>7.64</v>
      </c>
      <c r="H48" s="25">
        <f>data5[[#This Row],[Units]]*data5[[#This Row],[Cost per unit]]</f>
        <v>137.51999999999998</v>
      </c>
    </row>
    <row r="49" spans="2:8">
      <c r="B49" s="6" t="s">
        <v>10</v>
      </c>
      <c r="C49" s="6" t="s">
        <v>37</v>
      </c>
      <c r="D49" s="6" t="s">
        <v>28</v>
      </c>
      <c r="E49" s="7">
        <v>4949</v>
      </c>
      <c r="F49" s="8">
        <v>189</v>
      </c>
      <c r="G49" s="21">
        <f>VLOOKUP(data5[[#This Row],[Product]],productst[],G$2,FALSE)</f>
        <v>6.49</v>
      </c>
      <c r="H49" s="25">
        <f>data5[[#This Row],[Units]]*data5[[#This Row],[Cost per unit]]</f>
        <v>1226.6100000000001</v>
      </c>
    </row>
    <row r="50" spans="2:8">
      <c r="B50" s="2" t="s">
        <v>15</v>
      </c>
      <c r="C50" s="2" t="s">
        <v>2</v>
      </c>
      <c r="D50" s="2" t="s">
        <v>16</v>
      </c>
      <c r="E50" s="3">
        <v>5075</v>
      </c>
      <c r="F50" s="4">
        <v>21</v>
      </c>
      <c r="G50" s="21">
        <f>VLOOKUP(data5[[#This Row],[Product]],productst[],G$2,FALSE)</f>
        <v>8.65</v>
      </c>
      <c r="H50" s="25">
        <f>data5[[#This Row],[Units]]*data5[[#This Row],[Cost per unit]]</f>
        <v>181.65</v>
      </c>
    </row>
    <row r="51" spans="2:8">
      <c r="B51" s="6" t="s">
        <v>27</v>
      </c>
      <c r="C51" s="6" t="s">
        <v>39</v>
      </c>
      <c r="D51" s="6" t="s">
        <v>11</v>
      </c>
      <c r="E51" s="7">
        <v>9198</v>
      </c>
      <c r="F51" s="8">
        <v>36</v>
      </c>
      <c r="G51" s="21">
        <f>VLOOKUP(data5[[#This Row],[Product]],productst[],G$2,FALSE)</f>
        <v>8.7899999999999991</v>
      </c>
      <c r="H51" s="25">
        <f>data5[[#This Row],[Units]]*data5[[#This Row],[Cost per unit]]</f>
        <v>316.43999999999994</v>
      </c>
    </row>
    <row r="52" spans="2:8">
      <c r="B52" s="2" t="s">
        <v>10</v>
      </c>
      <c r="C52" s="2" t="s">
        <v>41</v>
      </c>
      <c r="D52" s="2" t="s">
        <v>20</v>
      </c>
      <c r="E52" s="3">
        <v>3339</v>
      </c>
      <c r="F52" s="4">
        <v>75</v>
      </c>
      <c r="G52" s="21">
        <f>VLOOKUP(data5[[#This Row],[Product]],productst[],G$2,FALSE)</f>
        <v>7.16</v>
      </c>
      <c r="H52" s="25">
        <f>data5[[#This Row],[Units]]*data5[[#This Row],[Cost per unit]]</f>
        <v>537</v>
      </c>
    </row>
    <row r="53" spans="2:8">
      <c r="B53" s="6" t="s">
        <v>18</v>
      </c>
      <c r="C53" s="6" t="s">
        <v>41</v>
      </c>
      <c r="D53" s="6" t="s">
        <v>13</v>
      </c>
      <c r="E53" s="7">
        <v>5019</v>
      </c>
      <c r="F53" s="8">
        <v>156</v>
      </c>
      <c r="G53" s="21">
        <f>VLOOKUP(data5[[#This Row],[Product]],productst[],G$2,FALSE)</f>
        <v>3.11</v>
      </c>
      <c r="H53" s="25">
        <f>data5[[#This Row],[Units]]*data5[[#This Row],[Cost per unit]]</f>
        <v>485.15999999999997</v>
      </c>
    </row>
    <row r="54" spans="2:8">
      <c r="B54" s="2" t="s">
        <v>15</v>
      </c>
      <c r="C54" s="2" t="s">
        <v>39</v>
      </c>
      <c r="D54" s="2" t="s">
        <v>11</v>
      </c>
      <c r="E54" s="3">
        <v>16184</v>
      </c>
      <c r="F54" s="4">
        <v>39</v>
      </c>
      <c r="G54" s="21">
        <f>VLOOKUP(data5[[#This Row],[Product]],productst[],G$2,FALSE)</f>
        <v>8.7899999999999991</v>
      </c>
      <c r="H54" s="25">
        <f>data5[[#This Row],[Units]]*data5[[#This Row],[Cost per unit]]</f>
        <v>342.80999999999995</v>
      </c>
    </row>
    <row r="55" spans="2:8">
      <c r="B55" s="6" t="s">
        <v>10</v>
      </c>
      <c r="C55" s="6" t="s">
        <v>39</v>
      </c>
      <c r="D55" s="6" t="s">
        <v>17</v>
      </c>
      <c r="E55" s="7">
        <v>497</v>
      </c>
      <c r="F55" s="8">
        <v>63</v>
      </c>
      <c r="G55" s="21">
        <f>VLOOKUP(data5[[#This Row],[Product]],productst[],G$2,FALSE)</f>
        <v>9</v>
      </c>
      <c r="H55" s="25">
        <f>data5[[#This Row],[Units]]*data5[[#This Row],[Cost per unit]]</f>
        <v>567</v>
      </c>
    </row>
    <row r="56" spans="2:8">
      <c r="B56" s="2" t="s">
        <v>4</v>
      </c>
      <c r="C56" s="2" t="s">
        <v>39</v>
      </c>
      <c r="D56" s="2" t="s">
        <v>20</v>
      </c>
      <c r="E56" s="3">
        <v>8211</v>
      </c>
      <c r="F56" s="4">
        <v>75</v>
      </c>
      <c r="G56" s="21">
        <f>VLOOKUP(data5[[#This Row],[Product]],productst[],G$2,FALSE)</f>
        <v>7.16</v>
      </c>
      <c r="H56" s="25">
        <f>data5[[#This Row],[Units]]*data5[[#This Row],[Cost per unit]]</f>
        <v>537</v>
      </c>
    </row>
    <row r="57" spans="2:8">
      <c r="B57" s="6" t="s">
        <v>4</v>
      </c>
      <c r="C57" s="6" t="s">
        <v>2</v>
      </c>
      <c r="D57" s="6" t="s">
        <v>30</v>
      </c>
      <c r="E57" s="7">
        <v>6580</v>
      </c>
      <c r="F57" s="8">
        <v>183</v>
      </c>
      <c r="G57" s="21">
        <f>VLOOKUP(data5[[#This Row],[Product]],productst[],G$2,FALSE)</f>
        <v>10.38</v>
      </c>
      <c r="H57" s="25">
        <f>data5[[#This Row],[Units]]*data5[[#This Row],[Cost per unit]]</f>
        <v>1899.5400000000002</v>
      </c>
    </row>
    <row r="58" spans="2:8">
      <c r="B58" s="2" t="s">
        <v>8</v>
      </c>
      <c r="C58" s="2" t="s">
        <v>38</v>
      </c>
      <c r="D58" s="2" t="s">
        <v>7</v>
      </c>
      <c r="E58" s="3">
        <v>4760</v>
      </c>
      <c r="F58" s="4">
        <v>69</v>
      </c>
      <c r="G58" s="21">
        <f>VLOOKUP(data5[[#This Row],[Product]],productst[],G$2,FALSE)</f>
        <v>9.33</v>
      </c>
      <c r="H58" s="25">
        <f>data5[[#This Row],[Units]]*data5[[#This Row],[Cost per unit]]</f>
        <v>643.77</v>
      </c>
    </row>
    <row r="59" spans="2:8">
      <c r="B59" s="6" t="s">
        <v>18</v>
      </c>
      <c r="C59" s="6" t="s">
        <v>39</v>
      </c>
      <c r="D59" s="6" t="s">
        <v>14</v>
      </c>
      <c r="E59" s="7">
        <v>5439</v>
      </c>
      <c r="F59" s="8">
        <v>30</v>
      </c>
      <c r="G59" s="21">
        <f>VLOOKUP(data5[[#This Row],[Product]],productst[],G$2,FALSE)</f>
        <v>13.15</v>
      </c>
      <c r="H59" s="25">
        <f>data5[[#This Row],[Units]]*data5[[#This Row],[Cost per unit]]</f>
        <v>394.5</v>
      </c>
    </row>
    <row r="60" spans="2:8">
      <c r="B60" s="2" t="s">
        <v>8</v>
      </c>
      <c r="C60" s="2" t="s">
        <v>41</v>
      </c>
      <c r="D60" s="2" t="s">
        <v>13</v>
      </c>
      <c r="E60" s="3">
        <v>1463</v>
      </c>
      <c r="F60" s="4">
        <v>39</v>
      </c>
      <c r="G60" s="21">
        <f>VLOOKUP(data5[[#This Row],[Product]],productst[],G$2,FALSE)</f>
        <v>3.11</v>
      </c>
      <c r="H60" s="25">
        <f>data5[[#This Row],[Units]]*data5[[#This Row],[Cost per unit]]</f>
        <v>121.28999999999999</v>
      </c>
    </row>
    <row r="61" spans="2:8">
      <c r="B61" s="6" t="s">
        <v>27</v>
      </c>
      <c r="C61" s="6" t="s">
        <v>41</v>
      </c>
      <c r="D61" s="6" t="s">
        <v>16</v>
      </c>
      <c r="E61" s="7">
        <v>7777</v>
      </c>
      <c r="F61" s="8">
        <v>504</v>
      </c>
      <c r="G61" s="21">
        <f>VLOOKUP(data5[[#This Row],[Product]],productst[],G$2,FALSE)</f>
        <v>8.65</v>
      </c>
      <c r="H61" s="25">
        <f>data5[[#This Row],[Units]]*data5[[#This Row],[Cost per unit]]</f>
        <v>4359.6000000000004</v>
      </c>
    </row>
    <row r="62" spans="2:8">
      <c r="B62" s="2" t="s">
        <v>12</v>
      </c>
      <c r="C62" s="2" t="s">
        <v>37</v>
      </c>
      <c r="D62" s="2" t="s">
        <v>20</v>
      </c>
      <c r="E62" s="3">
        <v>1085</v>
      </c>
      <c r="F62" s="4">
        <v>273</v>
      </c>
      <c r="G62" s="21">
        <f>VLOOKUP(data5[[#This Row],[Product]],productst[],G$2,FALSE)</f>
        <v>7.16</v>
      </c>
      <c r="H62" s="25">
        <f>data5[[#This Row],[Units]]*data5[[#This Row],[Cost per unit]]</f>
        <v>1954.68</v>
      </c>
    </row>
    <row r="63" spans="2:8">
      <c r="B63" s="6" t="s">
        <v>15</v>
      </c>
      <c r="C63" s="6" t="s">
        <v>37</v>
      </c>
      <c r="D63" s="6" t="s">
        <v>19</v>
      </c>
      <c r="E63" s="7">
        <v>182</v>
      </c>
      <c r="F63" s="8">
        <v>48</v>
      </c>
      <c r="G63" s="21">
        <f>VLOOKUP(data5[[#This Row],[Product]],productst[],G$2,FALSE)</f>
        <v>5.79</v>
      </c>
      <c r="H63" s="25">
        <f>data5[[#This Row],[Units]]*data5[[#This Row],[Cost per unit]]</f>
        <v>277.92</v>
      </c>
    </row>
    <row r="64" spans="2:8">
      <c r="B64" s="2" t="s">
        <v>10</v>
      </c>
      <c r="C64" s="2" t="s">
        <v>41</v>
      </c>
      <c r="D64" s="2" t="s">
        <v>22</v>
      </c>
      <c r="E64" s="3">
        <v>4242</v>
      </c>
      <c r="F64" s="4">
        <v>207</v>
      </c>
      <c r="G64" s="21">
        <f>VLOOKUP(data5[[#This Row],[Product]],productst[],G$2,FALSE)</f>
        <v>16.73</v>
      </c>
      <c r="H64" s="25">
        <f>data5[[#This Row],[Units]]*data5[[#This Row],[Cost per unit]]</f>
        <v>3463.11</v>
      </c>
    </row>
    <row r="65" spans="2:8">
      <c r="B65" s="6" t="s">
        <v>10</v>
      </c>
      <c r="C65" s="6" t="s">
        <v>39</v>
      </c>
      <c r="D65" s="6" t="s">
        <v>16</v>
      </c>
      <c r="E65" s="7">
        <v>6118</v>
      </c>
      <c r="F65" s="8">
        <v>9</v>
      </c>
      <c r="G65" s="21">
        <f>VLOOKUP(data5[[#This Row],[Product]],productst[],G$2,FALSE)</f>
        <v>8.65</v>
      </c>
      <c r="H65" s="25">
        <f>data5[[#This Row],[Units]]*data5[[#This Row],[Cost per unit]]</f>
        <v>77.850000000000009</v>
      </c>
    </row>
    <row r="66" spans="2:8">
      <c r="B66" s="2" t="s">
        <v>1</v>
      </c>
      <c r="C66" s="2" t="s">
        <v>39</v>
      </c>
      <c r="D66" s="2" t="s">
        <v>28</v>
      </c>
      <c r="E66" s="3">
        <v>2317</v>
      </c>
      <c r="F66" s="4">
        <v>261</v>
      </c>
      <c r="G66" s="21">
        <f>VLOOKUP(data5[[#This Row],[Product]],productst[],G$2,FALSE)</f>
        <v>6.49</v>
      </c>
      <c r="H66" s="25">
        <f>data5[[#This Row],[Units]]*data5[[#This Row],[Cost per unit]]</f>
        <v>1693.89</v>
      </c>
    </row>
    <row r="67" spans="2:8">
      <c r="B67" s="6" t="s">
        <v>10</v>
      </c>
      <c r="C67" s="6" t="s">
        <v>2</v>
      </c>
      <c r="D67" s="6" t="s">
        <v>11</v>
      </c>
      <c r="E67" s="7">
        <v>938</v>
      </c>
      <c r="F67" s="8">
        <v>6</v>
      </c>
      <c r="G67" s="21">
        <f>VLOOKUP(data5[[#This Row],[Product]],productst[],G$2,FALSE)</f>
        <v>8.7899999999999991</v>
      </c>
      <c r="H67" s="25">
        <f>data5[[#This Row],[Units]]*data5[[#This Row],[Cost per unit]]</f>
        <v>52.739999999999995</v>
      </c>
    </row>
    <row r="68" spans="2:8">
      <c r="B68" s="2" t="s">
        <v>6</v>
      </c>
      <c r="C68" s="2" t="s">
        <v>37</v>
      </c>
      <c r="D68" s="2" t="s">
        <v>43</v>
      </c>
      <c r="E68" s="3">
        <v>9709</v>
      </c>
      <c r="F68" s="4">
        <v>30</v>
      </c>
      <c r="G68" s="21">
        <f>VLOOKUP(data5[[#This Row],[Product]],productst[],G$2,FALSE)</f>
        <v>11.73</v>
      </c>
      <c r="H68" s="25">
        <f>data5[[#This Row],[Units]]*data5[[#This Row],[Cost per unit]]</f>
        <v>351.90000000000003</v>
      </c>
    </row>
    <row r="69" spans="2:8">
      <c r="B69" s="6" t="s">
        <v>23</v>
      </c>
      <c r="C69" s="6" t="s">
        <v>41</v>
      </c>
      <c r="D69" s="6" t="s">
        <v>42</v>
      </c>
      <c r="E69" s="7">
        <v>2205</v>
      </c>
      <c r="F69" s="8">
        <v>138</v>
      </c>
      <c r="G69" s="21">
        <f>VLOOKUP(data5[[#This Row],[Product]],productst[],G$2,FALSE)</f>
        <v>10.62</v>
      </c>
      <c r="H69" s="25">
        <f>data5[[#This Row],[Units]]*data5[[#This Row],[Cost per unit]]</f>
        <v>1465.56</v>
      </c>
    </row>
    <row r="70" spans="2:8">
      <c r="B70" s="2" t="s">
        <v>23</v>
      </c>
      <c r="C70" s="2" t="s">
        <v>37</v>
      </c>
      <c r="D70" s="2" t="s">
        <v>13</v>
      </c>
      <c r="E70" s="3">
        <v>4487</v>
      </c>
      <c r="F70" s="4">
        <v>111</v>
      </c>
      <c r="G70" s="21">
        <f>VLOOKUP(data5[[#This Row],[Product]],productst[],G$2,FALSE)</f>
        <v>3.11</v>
      </c>
      <c r="H70" s="25">
        <f>data5[[#This Row],[Units]]*data5[[#This Row],[Cost per unit]]</f>
        <v>345.21</v>
      </c>
    </row>
    <row r="71" spans="2:8">
      <c r="B71" s="6" t="s">
        <v>15</v>
      </c>
      <c r="C71" s="6" t="s">
        <v>38</v>
      </c>
      <c r="D71" s="6" t="s">
        <v>31</v>
      </c>
      <c r="E71" s="7">
        <v>2415</v>
      </c>
      <c r="F71" s="8">
        <v>15</v>
      </c>
      <c r="G71" s="21">
        <f>VLOOKUP(data5[[#This Row],[Product]],productst[],G$2,FALSE)</f>
        <v>6.47</v>
      </c>
      <c r="H71" s="25">
        <f>data5[[#This Row],[Units]]*data5[[#This Row],[Cost per unit]]</f>
        <v>97.05</v>
      </c>
    </row>
    <row r="72" spans="2:8">
      <c r="B72" s="2" t="s">
        <v>18</v>
      </c>
      <c r="C72" s="2" t="s">
        <v>41</v>
      </c>
      <c r="D72" s="2" t="s">
        <v>29</v>
      </c>
      <c r="E72" s="3">
        <v>4018</v>
      </c>
      <c r="F72" s="4">
        <v>162</v>
      </c>
      <c r="G72" s="21">
        <f>VLOOKUP(data5[[#This Row],[Product]],productst[],G$2,FALSE)</f>
        <v>7.64</v>
      </c>
      <c r="H72" s="25">
        <f>data5[[#This Row],[Units]]*data5[[#This Row],[Cost per unit]]</f>
        <v>1237.6799999999998</v>
      </c>
    </row>
    <row r="73" spans="2:8">
      <c r="B73" s="6" t="s">
        <v>15</v>
      </c>
      <c r="C73" s="6" t="s">
        <v>41</v>
      </c>
      <c r="D73" s="6" t="s">
        <v>29</v>
      </c>
      <c r="E73" s="7">
        <v>861</v>
      </c>
      <c r="F73" s="8">
        <v>195</v>
      </c>
      <c r="G73" s="21">
        <f>VLOOKUP(data5[[#This Row],[Product]],productst[],G$2,FALSE)</f>
        <v>7.64</v>
      </c>
      <c r="H73" s="25">
        <f>data5[[#This Row],[Units]]*data5[[#This Row],[Cost per unit]]</f>
        <v>1489.8</v>
      </c>
    </row>
    <row r="74" spans="2:8">
      <c r="B74" s="2" t="s">
        <v>1</v>
      </c>
      <c r="C74" s="2" t="s">
        <v>2</v>
      </c>
      <c r="D74" s="2" t="s">
        <v>3</v>
      </c>
      <c r="E74" s="3">
        <v>5586</v>
      </c>
      <c r="F74" s="4">
        <v>525</v>
      </c>
      <c r="G74" s="21">
        <f>VLOOKUP(data5[[#This Row],[Product]],productst[],G$2,FALSE)</f>
        <v>11.7</v>
      </c>
      <c r="H74" s="25">
        <f>data5[[#This Row],[Units]]*data5[[#This Row],[Cost per unit]]</f>
        <v>6142.5</v>
      </c>
    </row>
    <row r="75" spans="2:8">
      <c r="B75" s="6" t="s">
        <v>23</v>
      </c>
      <c r="C75" s="6" t="s">
        <v>41</v>
      </c>
      <c r="D75" s="6" t="s">
        <v>25</v>
      </c>
      <c r="E75" s="7">
        <v>2226</v>
      </c>
      <c r="F75" s="8">
        <v>48</v>
      </c>
      <c r="G75" s="21">
        <f>VLOOKUP(data5[[#This Row],[Product]],productst[],G$2,FALSE)</f>
        <v>12.37</v>
      </c>
      <c r="H75" s="25">
        <f>data5[[#This Row],[Units]]*data5[[#This Row],[Cost per unit]]</f>
        <v>593.76</v>
      </c>
    </row>
    <row r="76" spans="2:8">
      <c r="B76" s="2" t="s">
        <v>12</v>
      </c>
      <c r="C76" s="2" t="s">
        <v>41</v>
      </c>
      <c r="D76" s="2" t="s">
        <v>30</v>
      </c>
      <c r="E76" s="3">
        <v>14329</v>
      </c>
      <c r="F76" s="4">
        <v>150</v>
      </c>
      <c r="G76" s="21">
        <f>VLOOKUP(data5[[#This Row],[Product]],productst[],G$2,FALSE)</f>
        <v>10.38</v>
      </c>
      <c r="H76" s="25">
        <f>data5[[#This Row],[Units]]*data5[[#This Row],[Cost per unit]]</f>
        <v>1557.0000000000002</v>
      </c>
    </row>
    <row r="77" spans="2:8">
      <c r="B77" s="6" t="s">
        <v>12</v>
      </c>
      <c r="C77" s="6" t="s">
        <v>41</v>
      </c>
      <c r="D77" s="6" t="s">
        <v>42</v>
      </c>
      <c r="E77" s="7">
        <v>8463</v>
      </c>
      <c r="F77" s="8">
        <v>492</v>
      </c>
      <c r="G77" s="21">
        <f>VLOOKUP(data5[[#This Row],[Product]],productst[],G$2,FALSE)</f>
        <v>10.62</v>
      </c>
      <c r="H77" s="25">
        <f>data5[[#This Row],[Units]]*data5[[#This Row],[Cost per unit]]</f>
        <v>5225.04</v>
      </c>
    </row>
    <row r="78" spans="2:8">
      <c r="B78" s="2" t="s">
        <v>15</v>
      </c>
      <c r="C78" s="2" t="s">
        <v>41</v>
      </c>
      <c r="D78" s="2" t="s">
        <v>20</v>
      </c>
      <c r="E78" s="3">
        <v>2891</v>
      </c>
      <c r="F78" s="4">
        <v>102</v>
      </c>
      <c r="G78" s="21">
        <f>VLOOKUP(data5[[#This Row],[Product]],productst[],G$2,FALSE)</f>
        <v>7.16</v>
      </c>
      <c r="H78" s="25">
        <f>data5[[#This Row],[Units]]*data5[[#This Row],[Cost per unit]]</f>
        <v>730.32</v>
      </c>
    </row>
    <row r="79" spans="2:8">
      <c r="B79" s="6" t="s">
        <v>27</v>
      </c>
      <c r="C79" s="6" t="s">
        <v>39</v>
      </c>
      <c r="D79" s="6" t="s">
        <v>28</v>
      </c>
      <c r="E79" s="7">
        <v>3773</v>
      </c>
      <c r="F79" s="8">
        <v>165</v>
      </c>
      <c r="G79" s="21">
        <f>VLOOKUP(data5[[#This Row],[Product]],productst[],G$2,FALSE)</f>
        <v>6.49</v>
      </c>
      <c r="H79" s="25">
        <f>data5[[#This Row],[Units]]*data5[[#This Row],[Cost per unit]]</f>
        <v>1070.8500000000001</v>
      </c>
    </row>
    <row r="80" spans="2:8">
      <c r="B80" s="2" t="s">
        <v>8</v>
      </c>
      <c r="C80" s="2" t="s">
        <v>39</v>
      </c>
      <c r="D80" s="2" t="s">
        <v>30</v>
      </c>
      <c r="E80" s="3">
        <v>854</v>
      </c>
      <c r="F80" s="4">
        <v>309</v>
      </c>
      <c r="G80" s="21">
        <f>VLOOKUP(data5[[#This Row],[Product]],productst[],G$2,FALSE)</f>
        <v>10.38</v>
      </c>
      <c r="H80" s="25">
        <f>data5[[#This Row],[Units]]*data5[[#This Row],[Cost per unit]]</f>
        <v>3207.42</v>
      </c>
    </row>
    <row r="81" spans="2:8">
      <c r="B81" s="6" t="s">
        <v>10</v>
      </c>
      <c r="C81" s="6" t="s">
        <v>39</v>
      </c>
      <c r="D81" s="6" t="s">
        <v>13</v>
      </c>
      <c r="E81" s="7">
        <v>4970</v>
      </c>
      <c r="F81" s="8">
        <v>156</v>
      </c>
      <c r="G81" s="21">
        <f>VLOOKUP(data5[[#This Row],[Product]],productst[],G$2,FALSE)</f>
        <v>3.11</v>
      </c>
      <c r="H81" s="25">
        <f>data5[[#This Row],[Units]]*data5[[#This Row],[Cost per unit]]</f>
        <v>485.15999999999997</v>
      </c>
    </row>
    <row r="82" spans="2:8">
      <c r="B82" s="2" t="s">
        <v>12</v>
      </c>
      <c r="C82" s="2" t="s">
        <v>38</v>
      </c>
      <c r="D82" s="2" t="s">
        <v>24</v>
      </c>
      <c r="E82" s="3">
        <v>98</v>
      </c>
      <c r="F82" s="4">
        <v>159</v>
      </c>
      <c r="G82" s="21">
        <f>VLOOKUP(data5[[#This Row],[Product]],productst[],G$2,FALSE)</f>
        <v>5.6</v>
      </c>
      <c r="H82" s="25">
        <f>data5[[#This Row],[Units]]*data5[[#This Row],[Cost per unit]]</f>
        <v>890.4</v>
      </c>
    </row>
    <row r="83" spans="2:8">
      <c r="B83" s="6" t="s">
        <v>15</v>
      </c>
      <c r="C83" s="6" t="s">
        <v>38</v>
      </c>
      <c r="D83" s="6" t="s">
        <v>43</v>
      </c>
      <c r="E83" s="7">
        <v>13391</v>
      </c>
      <c r="F83" s="8">
        <v>201</v>
      </c>
      <c r="G83" s="21">
        <f>VLOOKUP(data5[[#This Row],[Product]],productst[],G$2,FALSE)</f>
        <v>11.73</v>
      </c>
      <c r="H83" s="25">
        <f>data5[[#This Row],[Units]]*data5[[#This Row],[Cost per unit]]</f>
        <v>2357.73</v>
      </c>
    </row>
    <row r="84" spans="2:8">
      <c r="B84" s="2" t="s">
        <v>6</v>
      </c>
      <c r="C84" s="2" t="s">
        <v>40</v>
      </c>
      <c r="D84" s="2" t="s">
        <v>19</v>
      </c>
      <c r="E84" s="3">
        <v>8890</v>
      </c>
      <c r="F84" s="4">
        <v>210</v>
      </c>
      <c r="G84" s="21">
        <f>VLOOKUP(data5[[#This Row],[Product]],productst[],G$2,FALSE)</f>
        <v>5.79</v>
      </c>
      <c r="H84" s="25">
        <f>data5[[#This Row],[Units]]*data5[[#This Row],[Cost per unit]]</f>
        <v>1215.9000000000001</v>
      </c>
    </row>
    <row r="85" spans="2:8">
      <c r="B85" s="6" t="s">
        <v>4</v>
      </c>
      <c r="C85" s="6" t="s">
        <v>2</v>
      </c>
      <c r="D85" s="6" t="s">
        <v>7</v>
      </c>
      <c r="E85" s="7">
        <v>56</v>
      </c>
      <c r="F85" s="8">
        <v>51</v>
      </c>
      <c r="G85" s="21">
        <f>VLOOKUP(data5[[#This Row],[Product]],productst[],G$2,FALSE)</f>
        <v>9.33</v>
      </c>
      <c r="H85" s="25">
        <f>data5[[#This Row],[Units]]*data5[[#This Row],[Cost per unit]]</f>
        <v>475.83</v>
      </c>
    </row>
    <row r="86" spans="2:8">
      <c r="B86" s="2" t="s">
        <v>27</v>
      </c>
      <c r="C86" s="2" t="s">
        <v>39</v>
      </c>
      <c r="D86" s="2" t="s">
        <v>14</v>
      </c>
      <c r="E86" s="3">
        <v>3339</v>
      </c>
      <c r="F86" s="4">
        <v>39</v>
      </c>
      <c r="G86" s="21">
        <f>VLOOKUP(data5[[#This Row],[Product]],productst[],G$2,FALSE)</f>
        <v>13.15</v>
      </c>
      <c r="H86" s="25">
        <f>data5[[#This Row],[Units]]*data5[[#This Row],[Cost per unit]]</f>
        <v>512.85</v>
      </c>
    </row>
    <row r="87" spans="2:8">
      <c r="B87" s="6" t="s">
        <v>1</v>
      </c>
      <c r="C87" s="6" t="s">
        <v>38</v>
      </c>
      <c r="D87" s="6" t="s">
        <v>31</v>
      </c>
      <c r="E87" s="7">
        <v>3808</v>
      </c>
      <c r="F87" s="8">
        <v>279</v>
      </c>
      <c r="G87" s="21">
        <f>VLOOKUP(data5[[#This Row],[Product]],productst[],G$2,FALSE)</f>
        <v>6.47</v>
      </c>
      <c r="H87" s="25">
        <f>data5[[#This Row],[Units]]*data5[[#This Row],[Cost per unit]]</f>
        <v>1805.1299999999999</v>
      </c>
    </row>
    <row r="88" spans="2:8">
      <c r="B88" s="2" t="s">
        <v>1</v>
      </c>
      <c r="C88" s="2" t="s">
        <v>2</v>
      </c>
      <c r="D88" s="2" t="s">
        <v>7</v>
      </c>
      <c r="E88" s="3">
        <v>63</v>
      </c>
      <c r="F88" s="4">
        <v>123</v>
      </c>
      <c r="G88" s="21">
        <f>VLOOKUP(data5[[#This Row],[Product]],productst[],G$2,FALSE)</f>
        <v>9.33</v>
      </c>
      <c r="H88" s="25">
        <f>data5[[#This Row],[Units]]*data5[[#This Row],[Cost per unit]]</f>
        <v>1147.5899999999999</v>
      </c>
    </row>
    <row r="89" spans="2:8">
      <c r="B89" s="6" t="s">
        <v>4</v>
      </c>
      <c r="C89" s="6" t="s">
        <v>40</v>
      </c>
      <c r="D89" s="6" t="s">
        <v>22</v>
      </c>
      <c r="E89" s="7">
        <v>7812</v>
      </c>
      <c r="F89" s="8">
        <v>81</v>
      </c>
      <c r="G89" s="21">
        <f>VLOOKUP(data5[[#This Row],[Product]],productst[],G$2,FALSE)</f>
        <v>16.73</v>
      </c>
      <c r="H89" s="25">
        <f>data5[[#This Row],[Units]]*data5[[#This Row],[Cost per unit]]</f>
        <v>1355.13</v>
      </c>
    </row>
    <row r="90" spans="2:8">
      <c r="B90" s="2" t="s">
        <v>18</v>
      </c>
      <c r="C90" s="2" t="s">
        <v>37</v>
      </c>
      <c r="D90" s="2" t="s">
        <v>29</v>
      </c>
      <c r="E90" s="3">
        <v>7693</v>
      </c>
      <c r="F90" s="4">
        <v>21</v>
      </c>
      <c r="G90" s="21">
        <f>VLOOKUP(data5[[#This Row],[Product]],productst[],G$2,FALSE)</f>
        <v>7.64</v>
      </c>
      <c r="H90" s="25">
        <f>data5[[#This Row],[Units]]*data5[[#This Row],[Cost per unit]]</f>
        <v>160.44</v>
      </c>
    </row>
    <row r="91" spans="2:8">
      <c r="B91" s="6" t="s">
        <v>27</v>
      </c>
      <c r="C91" s="6" t="s">
        <v>39</v>
      </c>
      <c r="D91" s="6" t="s">
        <v>30</v>
      </c>
      <c r="E91" s="7">
        <v>973</v>
      </c>
      <c r="F91" s="8">
        <v>162</v>
      </c>
      <c r="G91" s="21">
        <f>VLOOKUP(data5[[#This Row],[Product]],productst[],G$2,FALSE)</f>
        <v>10.38</v>
      </c>
      <c r="H91" s="25">
        <f>data5[[#This Row],[Units]]*data5[[#This Row],[Cost per unit]]</f>
        <v>1681.5600000000002</v>
      </c>
    </row>
    <row r="92" spans="2:8">
      <c r="B92" s="2" t="s">
        <v>1</v>
      </c>
      <c r="C92" s="2" t="s">
        <v>38</v>
      </c>
      <c r="D92" s="2" t="s">
        <v>17</v>
      </c>
      <c r="E92" s="3">
        <v>567</v>
      </c>
      <c r="F92" s="4">
        <v>228</v>
      </c>
      <c r="G92" s="21">
        <f>VLOOKUP(data5[[#This Row],[Product]],productst[],G$2,FALSE)</f>
        <v>9</v>
      </c>
      <c r="H92" s="25">
        <f>data5[[#This Row],[Units]]*data5[[#This Row],[Cost per unit]]</f>
        <v>2052</v>
      </c>
    </row>
    <row r="93" spans="2:8">
      <c r="B93" s="6" t="s">
        <v>1</v>
      </c>
      <c r="C93" s="6" t="s">
        <v>39</v>
      </c>
      <c r="D93" s="6" t="s">
        <v>20</v>
      </c>
      <c r="E93" s="7">
        <v>2471</v>
      </c>
      <c r="F93" s="8">
        <v>342</v>
      </c>
      <c r="G93" s="21">
        <f>VLOOKUP(data5[[#This Row],[Product]],productst[],G$2,FALSE)</f>
        <v>7.16</v>
      </c>
      <c r="H93" s="25">
        <f>data5[[#This Row],[Units]]*data5[[#This Row],[Cost per unit]]</f>
        <v>2448.7200000000003</v>
      </c>
    </row>
    <row r="94" spans="2:8">
      <c r="B94" s="2" t="s">
        <v>15</v>
      </c>
      <c r="C94" s="2" t="s">
        <v>2</v>
      </c>
      <c r="D94" s="2" t="s">
        <v>7</v>
      </c>
      <c r="E94" s="3">
        <v>7189</v>
      </c>
      <c r="F94" s="4">
        <v>54</v>
      </c>
      <c r="G94" s="21">
        <f>VLOOKUP(data5[[#This Row],[Product]],productst[],G$2,FALSE)</f>
        <v>9.33</v>
      </c>
      <c r="H94" s="25">
        <f>data5[[#This Row],[Units]]*data5[[#This Row],[Cost per unit]]</f>
        <v>503.82</v>
      </c>
    </row>
    <row r="95" spans="2:8">
      <c r="B95" s="6" t="s">
        <v>8</v>
      </c>
      <c r="C95" s="6" t="s">
        <v>38</v>
      </c>
      <c r="D95" s="6" t="s">
        <v>30</v>
      </c>
      <c r="E95" s="7">
        <v>7455</v>
      </c>
      <c r="F95" s="8">
        <v>216</v>
      </c>
      <c r="G95" s="21">
        <f>VLOOKUP(data5[[#This Row],[Product]],productst[],G$2,FALSE)</f>
        <v>10.38</v>
      </c>
      <c r="H95" s="25">
        <f>data5[[#This Row],[Units]]*data5[[#This Row],[Cost per unit]]</f>
        <v>2242.0800000000004</v>
      </c>
    </row>
    <row r="96" spans="2:8">
      <c r="B96" s="2" t="s">
        <v>27</v>
      </c>
      <c r="C96" s="2" t="s">
        <v>41</v>
      </c>
      <c r="D96" s="2" t="s">
        <v>24</v>
      </c>
      <c r="E96" s="3">
        <v>3108</v>
      </c>
      <c r="F96" s="4">
        <v>54</v>
      </c>
      <c r="G96" s="21">
        <f>VLOOKUP(data5[[#This Row],[Product]],productst[],G$2,FALSE)</f>
        <v>5.6</v>
      </c>
      <c r="H96" s="25">
        <f>data5[[#This Row],[Units]]*data5[[#This Row],[Cost per unit]]</f>
        <v>302.39999999999998</v>
      </c>
    </row>
    <row r="97" spans="2:8">
      <c r="B97" s="6" t="s">
        <v>10</v>
      </c>
      <c r="C97" s="6" t="s">
        <v>2</v>
      </c>
      <c r="D97" s="6" t="s">
        <v>14</v>
      </c>
      <c r="E97" s="7">
        <v>469</v>
      </c>
      <c r="F97" s="8">
        <v>75</v>
      </c>
      <c r="G97" s="21">
        <f>VLOOKUP(data5[[#This Row],[Product]],productst[],G$2,FALSE)</f>
        <v>13.15</v>
      </c>
      <c r="H97" s="25">
        <f>data5[[#This Row],[Units]]*data5[[#This Row],[Cost per unit]]</f>
        <v>986.25</v>
      </c>
    </row>
    <row r="98" spans="2:8">
      <c r="B98" s="2" t="s">
        <v>12</v>
      </c>
      <c r="C98" s="2" t="s">
        <v>37</v>
      </c>
      <c r="D98" s="2" t="s">
        <v>28</v>
      </c>
      <c r="E98" s="3">
        <v>2737</v>
      </c>
      <c r="F98" s="4">
        <v>93</v>
      </c>
      <c r="G98" s="21">
        <f>VLOOKUP(data5[[#This Row],[Product]],productst[],G$2,FALSE)</f>
        <v>6.49</v>
      </c>
      <c r="H98" s="25">
        <f>data5[[#This Row],[Units]]*data5[[#This Row],[Cost per unit]]</f>
        <v>603.57000000000005</v>
      </c>
    </row>
    <row r="99" spans="2:8">
      <c r="B99" s="6" t="s">
        <v>12</v>
      </c>
      <c r="C99" s="6" t="s">
        <v>37</v>
      </c>
      <c r="D99" s="6" t="s">
        <v>14</v>
      </c>
      <c r="E99" s="7">
        <v>4305</v>
      </c>
      <c r="F99" s="8">
        <v>156</v>
      </c>
      <c r="G99" s="21">
        <f>VLOOKUP(data5[[#This Row],[Product]],productst[],G$2,FALSE)</f>
        <v>13.15</v>
      </c>
      <c r="H99" s="25">
        <f>data5[[#This Row],[Units]]*data5[[#This Row],[Cost per unit]]</f>
        <v>2051.4</v>
      </c>
    </row>
    <row r="100" spans="2:8">
      <c r="B100" s="2" t="s">
        <v>12</v>
      </c>
      <c r="C100" s="2" t="s">
        <v>2</v>
      </c>
      <c r="D100" s="2" t="s">
        <v>13</v>
      </c>
      <c r="E100" s="3">
        <v>2408</v>
      </c>
      <c r="F100" s="4">
        <v>9</v>
      </c>
      <c r="G100" s="21">
        <f>VLOOKUP(data5[[#This Row],[Product]],productst[],G$2,FALSE)</f>
        <v>3.11</v>
      </c>
      <c r="H100" s="25">
        <f>data5[[#This Row],[Units]]*data5[[#This Row],[Cost per unit]]</f>
        <v>27.99</v>
      </c>
    </row>
    <row r="101" spans="2:8">
      <c r="B101" s="6" t="s">
        <v>27</v>
      </c>
      <c r="C101" s="6" t="s">
        <v>39</v>
      </c>
      <c r="D101" s="6" t="s">
        <v>29</v>
      </c>
      <c r="E101" s="7">
        <v>1281</v>
      </c>
      <c r="F101" s="8">
        <v>18</v>
      </c>
      <c r="G101" s="21">
        <f>VLOOKUP(data5[[#This Row],[Product]],productst[],G$2,FALSE)</f>
        <v>7.64</v>
      </c>
      <c r="H101" s="25">
        <f>data5[[#This Row],[Units]]*data5[[#This Row],[Cost per unit]]</f>
        <v>137.51999999999998</v>
      </c>
    </row>
    <row r="102" spans="2:8">
      <c r="B102" s="2" t="s">
        <v>18</v>
      </c>
      <c r="C102" s="2" t="s">
        <v>38</v>
      </c>
      <c r="D102" s="2" t="s">
        <v>16</v>
      </c>
      <c r="E102" s="3">
        <v>12348</v>
      </c>
      <c r="F102" s="4">
        <v>234</v>
      </c>
      <c r="G102" s="21">
        <f>VLOOKUP(data5[[#This Row],[Product]],productst[],G$2,FALSE)</f>
        <v>8.65</v>
      </c>
      <c r="H102" s="25">
        <f>data5[[#This Row],[Units]]*data5[[#This Row],[Cost per unit]]</f>
        <v>2024.1000000000001</v>
      </c>
    </row>
    <row r="103" spans="2:8">
      <c r="B103" s="6" t="s">
        <v>27</v>
      </c>
      <c r="C103" s="6" t="s">
        <v>41</v>
      </c>
      <c r="D103" s="6" t="s">
        <v>30</v>
      </c>
      <c r="E103" s="7">
        <v>3689</v>
      </c>
      <c r="F103" s="8">
        <v>312</v>
      </c>
      <c r="G103" s="21">
        <f>VLOOKUP(data5[[#This Row],[Product]],productst[],G$2,FALSE)</f>
        <v>10.38</v>
      </c>
      <c r="H103" s="25">
        <f>data5[[#This Row],[Units]]*data5[[#This Row],[Cost per unit]]</f>
        <v>3238.5600000000004</v>
      </c>
    </row>
    <row r="104" spans="2:8">
      <c r="B104" s="2" t="s">
        <v>23</v>
      </c>
      <c r="C104" s="2" t="s">
        <v>39</v>
      </c>
      <c r="D104" s="2" t="s">
        <v>29</v>
      </c>
      <c r="E104" s="3">
        <v>2870</v>
      </c>
      <c r="F104" s="4">
        <v>300</v>
      </c>
      <c r="G104" s="21">
        <f>VLOOKUP(data5[[#This Row],[Product]],productst[],G$2,FALSE)</f>
        <v>7.64</v>
      </c>
      <c r="H104" s="25">
        <f>data5[[#This Row],[Units]]*data5[[#This Row],[Cost per unit]]</f>
        <v>2292</v>
      </c>
    </row>
    <row r="105" spans="2:8">
      <c r="B105" s="6" t="s">
        <v>4</v>
      </c>
      <c r="C105" s="6" t="s">
        <v>39</v>
      </c>
      <c r="D105" s="6" t="s">
        <v>22</v>
      </c>
      <c r="E105" s="7">
        <v>798</v>
      </c>
      <c r="F105" s="8">
        <v>519</v>
      </c>
      <c r="G105" s="21">
        <f>VLOOKUP(data5[[#This Row],[Product]],productst[],G$2,FALSE)</f>
        <v>16.73</v>
      </c>
      <c r="H105" s="25">
        <f>data5[[#This Row],[Units]]*data5[[#This Row],[Cost per unit]]</f>
        <v>8682.8700000000008</v>
      </c>
    </row>
    <row r="106" spans="2:8">
      <c r="B106" s="2" t="s">
        <v>8</v>
      </c>
      <c r="C106" s="2" t="s">
        <v>37</v>
      </c>
      <c r="D106" s="2" t="s">
        <v>17</v>
      </c>
      <c r="E106" s="3">
        <v>2933</v>
      </c>
      <c r="F106" s="4">
        <v>9</v>
      </c>
      <c r="G106" s="21">
        <f>VLOOKUP(data5[[#This Row],[Product]],productst[],G$2,FALSE)</f>
        <v>9</v>
      </c>
      <c r="H106" s="25">
        <f>data5[[#This Row],[Units]]*data5[[#This Row],[Cost per unit]]</f>
        <v>81</v>
      </c>
    </row>
    <row r="107" spans="2:8">
      <c r="B107" s="6" t="s">
        <v>15</v>
      </c>
      <c r="C107" s="6" t="s">
        <v>38</v>
      </c>
      <c r="D107" s="6" t="s">
        <v>5</v>
      </c>
      <c r="E107" s="7">
        <v>2744</v>
      </c>
      <c r="F107" s="8">
        <v>9</v>
      </c>
      <c r="G107" s="21">
        <f>VLOOKUP(data5[[#This Row],[Product]],productst[],G$2,FALSE)</f>
        <v>11.88</v>
      </c>
      <c r="H107" s="25">
        <f>data5[[#This Row],[Units]]*data5[[#This Row],[Cost per unit]]</f>
        <v>106.92</v>
      </c>
    </row>
    <row r="108" spans="2:8">
      <c r="B108" s="2" t="s">
        <v>18</v>
      </c>
      <c r="C108" s="2" t="s">
        <v>39</v>
      </c>
      <c r="D108" s="2" t="s">
        <v>25</v>
      </c>
      <c r="E108" s="3">
        <v>9772</v>
      </c>
      <c r="F108" s="4">
        <v>90</v>
      </c>
      <c r="G108" s="21">
        <f>VLOOKUP(data5[[#This Row],[Product]],productst[],G$2,FALSE)</f>
        <v>12.37</v>
      </c>
      <c r="H108" s="25">
        <f>data5[[#This Row],[Units]]*data5[[#This Row],[Cost per unit]]</f>
        <v>1113.3</v>
      </c>
    </row>
    <row r="109" spans="2:8">
      <c r="B109" s="6" t="s">
        <v>23</v>
      </c>
      <c r="C109" s="6" t="s">
        <v>41</v>
      </c>
      <c r="D109" s="6" t="s">
        <v>14</v>
      </c>
      <c r="E109" s="7">
        <v>1568</v>
      </c>
      <c r="F109" s="8">
        <v>96</v>
      </c>
      <c r="G109" s="21">
        <f>VLOOKUP(data5[[#This Row],[Product]],productst[],G$2,FALSE)</f>
        <v>13.15</v>
      </c>
      <c r="H109" s="25">
        <f>data5[[#This Row],[Units]]*data5[[#This Row],[Cost per unit]]</f>
        <v>1262.4000000000001</v>
      </c>
    </row>
    <row r="110" spans="2:8">
      <c r="B110" s="2" t="s">
        <v>4</v>
      </c>
      <c r="C110" s="2" t="s">
        <v>39</v>
      </c>
      <c r="D110" s="2" t="s">
        <v>11</v>
      </c>
      <c r="E110" s="3">
        <v>11417</v>
      </c>
      <c r="F110" s="4">
        <v>21</v>
      </c>
      <c r="G110" s="21">
        <f>VLOOKUP(data5[[#This Row],[Product]],productst[],G$2,FALSE)</f>
        <v>8.7899999999999991</v>
      </c>
      <c r="H110" s="25">
        <f>data5[[#This Row],[Units]]*data5[[#This Row],[Cost per unit]]</f>
        <v>184.58999999999997</v>
      </c>
    </row>
    <row r="111" spans="2:8">
      <c r="B111" s="6" t="s">
        <v>18</v>
      </c>
      <c r="C111" s="6" t="s">
        <v>41</v>
      </c>
      <c r="D111" s="6" t="s">
        <v>24</v>
      </c>
      <c r="E111" s="7">
        <v>6748</v>
      </c>
      <c r="F111" s="8">
        <v>48</v>
      </c>
      <c r="G111" s="21">
        <f>VLOOKUP(data5[[#This Row],[Product]],productst[],G$2,FALSE)</f>
        <v>5.6</v>
      </c>
      <c r="H111" s="25">
        <f>data5[[#This Row],[Units]]*data5[[#This Row],[Cost per unit]]</f>
        <v>268.79999999999995</v>
      </c>
    </row>
    <row r="112" spans="2:8">
      <c r="B112" s="2" t="s">
        <v>1</v>
      </c>
      <c r="C112" s="2" t="s">
        <v>39</v>
      </c>
      <c r="D112" s="2" t="s">
        <v>22</v>
      </c>
      <c r="E112" s="3">
        <v>1407</v>
      </c>
      <c r="F112" s="4">
        <v>72</v>
      </c>
      <c r="G112" s="21">
        <f>VLOOKUP(data5[[#This Row],[Product]],productst[],G$2,FALSE)</f>
        <v>16.73</v>
      </c>
      <c r="H112" s="25">
        <f>data5[[#This Row],[Units]]*data5[[#This Row],[Cost per unit]]</f>
        <v>1204.56</v>
      </c>
    </row>
    <row r="113" spans="2:8">
      <c r="B113" s="6" t="s">
        <v>6</v>
      </c>
      <c r="C113" s="6" t="s">
        <v>38</v>
      </c>
      <c r="D113" s="6" t="s">
        <v>20</v>
      </c>
      <c r="E113" s="7">
        <v>2023</v>
      </c>
      <c r="F113" s="8">
        <v>168</v>
      </c>
      <c r="G113" s="21">
        <f>VLOOKUP(data5[[#This Row],[Product]],productst[],G$2,FALSE)</f>
        <v>7.16</v>
      </c>
      <c r="H113" s="25">
        <f>data5[[#This Row],[Units]]*data5[[#This Row],[Cost per unit]]</f>
        <v>1202.8800000000001</v>
      </c>
    </row>
    <row r="114" spans="2:8">
      <c r="B114" s="2" t="s">
        <v>15</v>
      </c>
      <c r="C114" s="2" t="s">
        <v>40</v>
      </c>
      <c r="D114" s="2" t="s">
        <v>24</v>
      </c>
      <c r="E114" s="3">
        <v>5236</v>
      </c>
      <c r="F114" s="4">
        <v>51</v>
      </c>
      <c r="G114" s="21">
        <f>VLOOKUP(data5[[#This Row],[Product]],productst[],G$2,FALSE)</f>
        <v>5.6</v>
      </c>
      <c r="H114" s="25">
        <f>data5[[#This Row],[Units]]*data5[[#This Row],[Cost per unit]]</f>
        <v>285.59999999999997</v>
      </c>
    </row>
    <row r="115" spans="2:8">
      <c r="B115" s="6" t="s">
        <v>8</v>
      </c>
      <c r="C115" s="6" t="s">
        <v>39</v>
      </c>
      <c r="D115" s="6" t="s">
        <v>29</v>
      </c>
      <c r="E115" s="7">
        <v>1925</v>
      </c>
      <c r="F115" s="8">
        <v>192</v>
      </c>
      <c r="G115" s="21">
        <f>VLOOKUP(data5[[#This Row],[Product]],productst[],G$2,FALSE)</f>
        <v>7.64</v>
      </c>
      <c r="H115" s="25">
        <f>data5[[#This Row],[Units]]*data5[[#This Row],[Cost per unit]]</f>
        <v>1466.8799999999999</v>
      </c>
    </row>
    <row r="116" spans="2:8">
      <c r="B116" s="2" t="s">
        <v>23</v>
      </c>
      <c r="C116" s="2" t="s">
        <v>37</v>
      </c>
      <c r="D116" s="2" t="s">
        <v>3</v>
      </c>
      <c r="E116" s="3">
        <v>6608</v>
      </c>
      <c r="F116" s="4">
        <v>225</v>
      </c>
      <c r="G116" s="21">
        <f>VLOOKUP(data5[[#This Row],[Product]],productst[],G$2,FALSE)</f>
        <v>11.7</v>
      </c>
      <c r="H116" s="25">
        <f>data5[[#This Row],[Units]]*data5[[#This Row],[Cost per unit]]</f>
        <v>2632.5</v>
      </c>
    </row>
    <row r="117" spans="2:8">
      <c r="B117" s="6" t="s">
        <v>10</v>
      </c>
      <c r="C117" s="6" t="s">
        <v>41</v>
      </c>
      <c r="D117" s="6" t="s">
        <v>24</v>
      </c>
      <c r="E117" s="7">
        <v>8008</v>
      </c>
      <c r="F117" s="8">
        <v>456</v>
      </c>
      <c r="G117" s="21">
        <f>VLOOKUP(data5[[#This Row],[Product]],productst[],G$2,FALSE)</f>
        <v>5.6</v>
      </c>
      <c r="H117" s="25">
        <f>data5[[#This Row],[Units]]*data5[[#This Row],[Cost per unit]]</f>
        <v>2553.6</v>
      </c>
    </row>
    <row r="118" spans="2:8">
      <c r="B118" s="2" t="s">
        <v>1</v>
      </c>
      <c r="C118" s="2" t="s">
        <v>41</v>
      </c>
      <c r="D118" s="2" t="s">
        <v>14</v>
      </c>
      <c r="E118" s="3">
        <v>1428</v>
      </c>
      <c r="F118" s="4">
        <v>93</v>
      </c>
      <c r="G118" s="21">
        <f>VLOOKUP(data5[[#This Row],[Product]],productst[],G$2,FALSE)</f>
        <v>13.15</v>
      </c>
      <c r="H118" s="25">
        <f>data5[[#This Row],[Units]]*data5[[#This Row],[Cost per unit]]</f>
        <v>1222.95</v>
      </c>
    </row>
    <row r="119" spans="2:8">
      <c r="B119" s="6" t="s">
        <v>10</v>
      </c>
      <c r="C119" s="6" t="s">
        <v>41</v>
      </c>
      <c r="D119" s="6" t="s">
        <v>5</v>
      </c>
      <c r="E119" s="7">
        <v>525</v>
      </c>
      <c r="F119" s="8">
        <v>48</v>
      </c>
      <c r="G119" s="21">
        <f>VLOOKUP(data5[[#This Row],[Product]],productst[],G$2,FALSE)</f>
        <v>11.88</v>
      </c>
      <c r="H119" s="25">
        <f>data5[[#This Row],[Units]]*data5[[#This Row],[Cost per unit]]</f>
        <v>570.24</v>
      </c>
    </row>
    <row r="120" spans="2:8">
      <c r="B120" s="2" t="s">
        <v>10</v>
      </c>
      <c r="C120" s="2" t="s">
        <v>37</v>
      </c>
      <c r="D120" s="2" t="s">
        <v>31</v>
      </c>
      <c r="E120" s="3">
        <v>1505</v>
      </c>
      <c r="F120" s="4">
        <v>102</v>
      </c>
      <c r="G120" s="21">
        <f>VLOOKUP(data5[[#This Row],[Product]],productst[],G$2,FALSE)</f>
        <v>6.47</v>
      </c>
      <c r="H120" s="25">
        <f>data5[[#This Row],[Units]]*data5[[#This Row],[Cost per unit]]</f>
        <v>659.93999999999994</v>
      </c>
    </row>
    <row r="121" spans="2:8">
      <c r="B121" s="6" t="s">
        <v>23</v>
      </c>
      <c r="C121" s="6" t="s">
        <v>38</v>
      </c>
      <c r="D121" s="6" t="s">
        <v>26</v>
      </c>
      <c r="E121" s="7">
        <v>6755</v>
      </c>
      <c r="F121" s="8">
        <v>252</v>
      </c>
      <c r="G121" s="21">
        <f>VLOOKUP(data5[[#This Row],[Product]],productst[],G$2,FALSE)</f>
        <v>14.49</v>
      </c>
      <c r="H121" s="25">
        <f>data5[[#This Row],[Units]]*data5[[#This Row],[Cost per unit]]</f>
        <v>3651.48</v>
      </c>
    </row>
    <row r="122" spans="2:8">
      <c r="B122" s="2" t="s">
        <v>4</v>
      </c>
      <c r="C122" s="2" t="s">
        <v>37</v>
      </c>
      <c r="D122" s="2" t="s">
        <v>31</v>
      </c>
      <c r="E122" s="3">
        <v>11571</v>
      </c>
      <c r="F122" s="4">
        <v>138</v>
      </c>
      <c r="G122" s="21">
        <f>VLOOKUP(data5[[#This Row],[Product]],productst[],G$2,FALSE)</f>
        <v>6.47</v>
      </c>
      <c r="H122" s="25">
        <f>data5[[#This Row],[Units]]*data5[[#This Row],[Cost per unit]]</f>
        <v>892.86</v>
      </c>
    </row>
    <row r="123" spans="2:8">
      <c r="B123" s="6" t="s">
        <v>18</v>
      </c>
      <c r="C123" s="6" t="s">
        <v>2</v>
      </c>
      <c r="D123" s="6" t="s">
        <v>14</v>
      </c>
      <c r="E123" s="7">
        <v>2541</v>
      </c>
      <c r="F123" s="8">
        <v>90</v>
      </c>
      <c r="G123" s="21">
        <f>VLOOKUP(data5[[#This Row],[Product]],productst[],G$2,FALSE)</f>
        <v>13.15</v>
      </c>
      <c r="H123" s="25">
        <f>data5[[#This Row],[Units]]*data5[[#This Row],[Cost per unit]]</f>
        <v>1183.5</v>
      </c>
    </row>
    <row r="124" spans="2:8">
      <c r="B124" s="2" t="s">
        <v>8</v>
      </c>
      <c r="C124" s="2" t="s">
        <v>37</v>
      </c>
      <c r="D124" s="2" t="s">
        <v>26</v>
      </c>
      <c r="E124" s="3">
        <v>1526</v>
      </c>
      <c r="F124" s="4">
        <v>240</v>
      </c>
      <c r="G124" s="21">
        <f>VLOOKUP(data5[[#This Row],[Product]],productst[],G$2,FALSE)</f>
        <v>14.49</v>
      </c>
      <c r="H124" s="25">
        <f>data5[[#This Row],[Units]]*data5[[#This Row],[Cost per unit]]</f>
        <v>3477.6</v>
      </c>
    </row>
    <row r="125" spans="2:8">
      <c r="B125" s="6" t="s">
        <v>18</v>
      </c>
      <c r="C125" s="6" t="s">
        <v>2</v>
      </c>
      <c r="D125" s="6" t="s">
        <v>5</v>
      </c>
      <c r="E125" s="7">
        <v>6125</v>
      </c>
      <c r="F125" s="8">
        <v>102</v>
      </c>
      <c r="G125" s="21">
        <f>VLOOKUP(data5[[#This Row],[Product]],productst[],G$2,FALSE)</f>
        <v>11.88</v>
      </c>
      <c r="H125" s="25">
        <f>data5[[#This Row],[Units]]*data5[[#This Row],[Cost per unit]]</f>
        <v>1211.76</v>
      </c>
    </row>
    <row r="126" spans="2:8">
      <c r="B126" s="2" t="s">
        <v>8</v>
      </c>
      <c r="C126" s="2" t="s">
        <v>38</v>
      </c>
      <c r="D126" s="2" t="s">
        <v>22</v>
      </c>
      <c r="E126" s="3">
        <v>847</v>
      </c>
      <c r="F126" s="4">
        <v>129</v>
      </c>
      <c r="G126" s="21">
        <f>VLOOKUP(data5[[#This Row],[Product]],productst[],G$2,FALSE)</f>
        <v>16.73</v>
      </c>
      <c r="H126" s="25">
        <f>data5[[#This Row],[Units]]*data5[[#This Row],[Cost per unit]]</f>
        <v>2158.17</v>
      </c>
    </row>
    <row r="127" spans="2:8">
      <c r="B127" s="6" t="s">
        <v>6</v>
      </c>
      <c r="C127" s="6" t="s">
        <v>38</v>
      </c>
      <c r="D127" s="6" t="s">
        <v>22</v>
      </c>
      <c r="E127" s="7">
        <v>4753</v>
      </c>
      <c r="F127" s="8">
        <v>300</v>
      </c>
      <c r="G127" s="21">
        <f>VLOOKUP(data5[[#This Row],[Product]],productst[],G$2,FALSE)</f>
        <v>16.73</v>
      </c>
      <c r="H127" s="25">
        <f>data5[[#This Row],[Units]]*data5[[#This Row],[Cost per unit]]</f>
        <v>5019</v>
      </c>
    </row>
    <row r="128" spans="2:8">
      <c r="B128" s="2" t="s">
        <v>10</v>
      </c>
      <c r="C128" s="2" t="s">
        <v>2</v>
      </c>
      <c r="D128" s="2" t="s">
        <v>25</v>
      </c>
      <c r="E128" s="3">
        <v>959</v>
      </c>
      <c r="F128" s="4">
        <v>135</v>
      </c>
      <c r="G128" s="21">
        <f>VLOOKUP(data5[[#This Row],[Product]],productst[],G$2,FALSE)</f>
        <v>12.37</v>
      </c>
      <c r="H128" s="25">
        <f>data5[[#This Row],[Units]]*data5[[#This Row],[Cost per unit]]</f>
        <v>1669.9499999999998</v>
      </c>
    </row>
    <row r="129" spans="2:8">
      <c r="B129" s="6" t="s">
        <v>23</v>
      </c>
      <c r="C129" s="6" t="s">
        <v>38</v>
      </c>
      <c r="D129" s="6" t="s">
        <v>21</v>
      </c>
      <c r="E129" s="7">
        <v>2793</v>
      </c>
      <c r="F129" s="8">
        <v>114</v>
      </c>
      <c r="G129" s="21">
        <f>VLOOKUP(data5[[#This Row],[Product]],productst[],G$2,FALSE)</f>
        <v>4.97</v>
      </c>
      <c r="H129" s="25">
        <f>data5[[#This Row],[Units]]*data5[[#This Row],[Cost per unit]]</f>
        <v>566.57999999999993</v>
      </c>
    </row>
    <row r="130" spans="2:8">
      <c r="B130" s="2" t="s">
        <v>23</v>
      </c>
      <c r="C130" s="2" t="s">
        <v>38</v>
      </c>
      <c r="D130" s="2" t="s">
        <v>3</v>
      </c>
      <c r="E130" s="3">
        <v>4606</v>
      </c>
      <c r="F130" s="4">
        <v>63</v>
      </c>
      <c r="G130" s="21">
        <f>VLOOKUP(data5[[#This Row],[Product]],productst[],G$2,FALSE)</f>
        <v>11.7</v>
      </c>
      <c r="H130" s="25">
        <f>data5[[#This Row],[Units]]*data5[[#This Row],[Cost per unit]]</f>
        <v>737.09999999999991</v>
      </c>
    </row>
    <row r="131" spans="2:8">
      <c r="B131" s="6" t="s">
        <v>23</v>
      </c>
      <c r="C131" s="6" t="s">
        <v>39</v>
      </c>
      <c r="D131" s="6" t="s">
        <v>20</v>
      </c>
      <c r="E131" s="7">
        <v>5551</v>
      </c>
      <c r="F131" s="8">
        <v>252</v>
      </c>
      <c r="G131" s="21">
        <f>VLOOKUP(data5[[#This Row],[Product]],productst[],G$2,FALSE)</f>
        <v>7.16</v>
      </c>
      <c r="H131" s="25">
        <f>data5[[#This Row],[Units]]*data5[[#This Row],[Cost per unit]]</f>
        <v>1804.32</v>
      </c>
    </row>
    <row r="132" spans="2:8">
      <c r="B132" s="2" t="s">
        <v>1</v>
      </c>
      <c r="C132" s="2" t="s">
        <v>39</v>
      </c>
      <c r="D132" s="2" t="s">
        <v>16</v>
      </c>
      <c r="E132" s="3">
        <v>6657</v>
      </c>
      <c r="F132" s="4">
        <v>303</v>
      </c>
      <c r="G132" s="21">
        <f>VLOOKUP(data5[[#This Row],[Product]],productst[],G$2,FALSE)</f>
        <v>8.65</v>
      </c>
      <c r="H132" s="25">
        <f>data5[[#This Row],[Units]]*data5[[#This Row],[Cost per unit]]</f>
        <v>2620.9500000000003</v>
      </c>
    </row>
    <row r="133" spans="2:8">
      <c r="B133" s="6" t="s">
        <v>23</v>
      </c>
      <c r="C133" s="6" t="s">
        <v>40</v>
      </c>
      <c r="D133" s="6" t="s">
        <v>13</v>
      </c>
      <c r="E133" s="7">
        <v>4438</v>
      </c>
      <c r="F133" s="8">
        <v>246</v>
      </c>
      <c r="G133" s="21">
        <f>VLOOKUP(data5[[#This Row],[Product]],productst[],G$2,FALSE)</f>
        <v>3.11</v>
      </c>
      <c r="H133" s="25">
        <f>data5[[#This Row],[Units]]*data5[[#This Row],[Cost per unit]]</f>
        <v>765.06</v>
      </c>
    </row>
    <row r="134" spans="2:8">
      <c r="B134" s="2" t="s">
        <v>6</v>
      </c>
      <c r="C134" s="2" t="s">
        <v>2</v>
      </c>
      <c r="D134" s="2" t="s">
        <v>9</v>
      </c>
      <c r="E134" s="3">
        <v>168</v>
      </c>
      <c r="F134" s="4">
        <v>84</v>
      </c>
      <c r="G134" s="21">
        <f>VLOOKUP(data5[[#This Row],[Product]],productst[],G$2,FALSE)</f>
        <v>9.77</v>
      </c>
      <c r="H134" s="25">
        <f>data5[[#This Row],[Units]]*data5[[#This Row],[Cost per unit]]</f>
        <v>820.68</v>
      </c>
    </row>
    <row r="135" spans="2:8">
      <c r="B135" s="6" t="s">
        <v>23</v>
      </c>
      <c r="C135" s="6" t="s">
        <v>41</v>
      </c>
      <c r="D135" s="6" t="s">
        <v>13</v>
      </c>
      <c r="E135" s="7">
        <v>7777</v>
      </c>
      <c r="F135" s="8">
        <v>39</v>
      </c>
      <c r="G135" s="21">
        <f>VLOOKUP(data5[[#This Row],[Product]],productst[],G$2,FALSE)</f>
        <v>3.11</v>
      </c>
      <c r="H135" s="25">
        <f>data5[[#This Row],[Units]]*data5[[#This Row],[Cost per unit]]</f>
        <v>121.28999999999999</v>
      </c>
    </row>
    <row r="136" spans="2:8">
      <c r="B136" s="2" t="s">
        <v>15</v>
      </c>
      <c r="C136" s="2" t="s">
        <v>39</v>
      </c>
      <c r="D136" s="2" t="s">
        <v>13</v>
      </c>
      <c r="E136" s="3">
        <v>3339</v>
      </c>
      <c r="F136" s="4">
        <v>348</v>
      </c>
      <c r="G136" s="21">
        <f>VLOOKUP(data5[[#This Row],[Product]],productst[],G$2,FALSE)</f>
        <v>3.11</v>
      </c>
      <c r="H136" s="25">
        <f>data5[[#This Row],[Units]]*data5[[#This Row],[Cost per unit]]</f>
        <v>1082.28</v>
      </c>
    </row>
    <row r="137" spans="2:8">
      <c r="B137" s="6" t="s">
        <v>23</v>
      </c>
      <c r="C137" s="6" t="s">
        <v>37</v>
      </c>
      <c r="D137" s="6" t="s">
        <v>25</v>
      </c>
      <c r="E137" s="7">
        <v>6391</v>
      </c>
      <c r="F137" s="8">
        <v>48</v>
      </c>
      <c r="G137" s="21">
        <f>VLOOKUP(data5[[#This Row],[Product]],productst[],G$2,FALSE)</f>
        <v>12.37</v>
      </c>
      <c r="H137" s="25">
        <f>data5[[#This Row],[Units]]*data5[[#This Row],[Cost per unit]]</f>
        <v>593.76</v>
      </c>
    </row>
    <row r="138" spans="2:8">
      <c r="B138" s="2" t="s">
        <v>15</v>
      </c>
      <c r="C138" s="2" t="s">
        <v>37</v>
      </c>
      <c r="D138" s="2" t="s">
        <v>9</v>
      </c>
      <c r="E138" s="3">
        <v>518</v>
      </c>
      <c r="F138" s="4">
        <v>75</v>
      </c>
      <c r="G138" s="21">
        <f>VLOOKUP(data5[[#This Row],[Product]],productst[],G$2,FALSE)</f>
        <v>9.77</v>
      </c>
      <c r="H138" s="25">
        <f>data5[[#This Row],[Units]]*data5[[#This Row],[Cost per unit]]</f>
        <v>732.75</v>
      </c>
    </row>
    <row r="139" spans="2:8">
      <c r="B139" s="6" t="s">
        <v>23</v>
      </c>
      <c r="C139" s="6" t="s">
        <v>2</v>
      </c>
      <c r="D139" s="6" t="s">
        <v>30</v>
      </c>
      <c r="E139" s="7">
        <v>5677</v>
      </c>
      <c r="F139" s="8">
        <v>258</v>
      </c>
      <c r="G139" s="21">
        <f>VLOOKUP(data5[[#This Row],[Product]],productst[],G$2,FALSE)</f>
        <v>10.38</v>
      </c>
      <c r="H139" s="25">
        <f>data5[[#This Row],[Units]]*data5[[#This Row],[Cost per unit]]</f>
        <v>2678.0400000000004</v>
      </c>
    </row>
    <row r="140" spans="2:8">
      <c r="B140" s="2" t="s">
        <v>10</v>
      </c>
      <c r="C140" s="2" t="s">
        <v>40</v>
      </c>
      <c r="D140" s="2" t="s">
        <v>13</v>
      </c>
      <c r="E140" s="3">
        <v>6048</v>
      </c>
      <c r="F140" s="4">
        <v>27</v>
      </c>
      <c r="G140" s="21">
        <f>VLOOKUP(data5[[#This Row],[Product]],productst[],G$2,FALSE)</f>
        <v>3.11</v>
      </c>
      <c r="H140" s="25">
        <f>data5[[#This Row],[Units]]*data5[[#This Row],[Cost per unit]]</f>
        <v>83.97</v>
      </c>
    </row>
    <row r="141" spans="2:8">
      <c r="B141" s="6" t="s">
        <v>6</v>
      </c>
      <c r="C141" s="6" t="s">
        <v>2</v>
      </c>
      <c r="D141" s="6" t="s">
        <v>16</v>
      </c>
      <c r="E141" s="7">
        <v>3752</v>
      </c>
      <c r="F141" s="8">
        <v>213</v>
      </c>
      <c r="G141" s="21">
        <f>VLOOKUP(data5[[#This Row],[Product]],productst[],G$2,FALSE)</f>
        <v>8.65</v>
      </c>
      <c r="H141" s="25">
        <f>data5[[#This Row],[Units]]*data5[[#This Row],[Cost per unit]]</f>
        <v>1842.45</v>
      </c>
    </row>
    <row r="142" spans="2:8">
      <c r="B142" s="2" t="s">
        <v>15</v>
      </c>
      <c r="C142" s="2" t="s">
        <v>38</v>
      </c>
      <c r="D142" s="2" t="s">
        <v>20</v>
      </c>
      <c r="E142" s="3">
        <v>4480</v>
      </c>
      <c r="F142" s="4">
        <v>357</v>
      </c>
      <c r="G142" s="21">
        <f>VLOOKUP(data5[[#This Row],[Product]],productst[],G$2,FALSE)</f>
        <v>7.16</v>
      </c>
      <c r="H142" s="25">
        <f>data5[[#This Row],[Units]]*data5[[#This Row],[Cost per unit]]</f>
        <v>2556.12</v>
      </c>
    </row>
    <row r="143" spans="2:8">
      <c r="B143" s="6" t="s">
        <v>12</v>
      </c>
      <c r="C143" s="6" t="s">
        <v>37</v>
      </c>
      <c r="D143" s="6" t="s">
        <v>5</v>
      </c>
      <c r="E143" s="7">
        <v>259</v>
      </c>
      <c r="F143" s="8">
        <v>207</v>
      </c>
      <c r="G143" s="21">
        <f>VLOOKUP(data5[[#This Row],[Product]],productst[],G$2,FALSE)</f>
        <v>11.88</v>
      </c>
      <c r="H143" s="25">
        <f>data5[[#This Row],[Units]]*data5[[#This Row],[Cost per unit]]</f>
        <v>2459.1600000000003</v>
      </c>
    </row>
    <row r="144" spans="2:8">
      <c r="B144" s="2" t="s">
        <v>6</v>
      </c>
      <c r="C144" s="2" t="s">
        <v>37</v>
      </c>
      <c r="D144" s="2" t="s">
        <v>26</v>
      </c>
      <c r="E144" s="3">
        <v>42</v>
      </c>
      <c r="F144" s="4">
        <v>150</v>
      </c>
      <c r="G144" s="21">
        <f>VLOOKUP(data5[[#This Row],[Product]],productst[],G$2,FALSE)</f>
        <v>14.49</v>
      </c>
      <c r="H144" s="25">
        <f>data5[[#This Row],[Units]]*data5[[#This Row],[Cost per unit]]</f>
        <v>2173.5</v>
      </c>
    </row>
    <row r="145" spans="2:8">
      <c r="B145" s="6" t="s">
        <v>8</v>
      </c>
      <c r="C145" s="6" t="s">
        <v>39</v>
      </c>
      <c r="D145" s="6" t="s">
        <v>24</v>
      </c>
      <c r="E145" s="7">
        <v>98</v>
      </c>
      <c r="F145" s="8">
        <v>204</v>
      </c>
      <c r="G145" s="21">
        <f>VLOOKUP(data5[[#This Row],[Product]],productst[],G$2,FALSE)</f>
        <v>5.6</v>
      </c>
      <c r="H145" s="25">
        <f>data5[[#This Row],[Units]]*data5[[#This Row],[Cost per unit]]</f>
        <v>1142.3999999999999</v>
      </c>
    </row>
    <row r="146" spans="2:8">
      <c r="B146" s="2" t="s">
        <v>23</v>
      </c>
      <c r="C146" s="2" t="s">
        <v>38</v>
      </c>
      <c r="D146" s="2" t="s">
        <v>22</v>
      </c>
      <c r="E146" s="3">
        <v>2478</v>
      </c>
      <c r="F146" s="4">
        <v>21</v>
      </c>
      <c r="G146" s="21">
        <f>VLOOKUP(data5[[#This Row],[Product]],productst[],G$2,FALSE)</f>
        <v>16.73</v>
      </c>
      <c r="H146" s="25">
        <f>data5[[#This Row],[Units]]*data5[[#This Row],[Cost per unit]]</f>
        <v>351.33</v>
      </c>
    </row>
    <row r="147" spans="2:8">
      <c r="B147" s="6" t="s">
        <v>8</v>
      </c>
      <c r="C147" s="6" t="s">
        <v>41</v>
      </c>
      <c r="D147" s="6" t="s">
        <v>25</v>
      </c>
      <c r="E147" s="7">
        <v>7847</v>
      </c>
      <c r="F147" s="8">
        <v>174</v>
      </c>
      <c r="G147" s="21">
        <f>VLOOKUP(data5[[#This Row],[Product]],productst[],G$2,FALSE)</f>
        <v>12.37</v>
      </c>
      <c r="H147" s="25">
        <f>data5[[#This Row],[Units]]*data5[[#This Row],[Cost per unit]]</f>
        <v>2152.3799999999997</v>
      </c>
    </row>
    <row r="148" spans="2:8">
      <c r="B148" s="2" t="s">
        <v>4</v>
      </c>
      <c r="C148" s="2" t="s">
        <v>37</v>
      </c>
      <c r="D148" s="2" t="s">
        <v>13</v>
      </c>
      <c r="E148" s="3">
        <v>9926</v>
      </c>
      <c r="F148" s="4">
        <v>201</v>
      </c>
      <c r="G148" s="21">
        <f>VLOOKUP(data5[[#This Row],[Product]],productst[],G$2,FALSE)</f>
        <v>3.11</v>
      </c>
      <c r="H148" s="25">
        <f>data5[[#This Row],[Units]]*data5[[#This Row],[Cost per unit]]</f>
        <v>625.11</v>
      </c>
    </row>
    <row r="149" spans="2:8">
      <c r="B149" s="6" t="s">
        <v>6</v>
      </c>
      <c r="C149" s="6" t="s">
        <v>2</v>
      </c>
      <c r="D149" s="6" t="s">
        <v>7</v>
      </c>
      <c r="E149" s="7">
        <v>819</v>
      </c>
      <c r="F149" s="8">
        <v>510</v>
      </c>
      <c r="G149" s="21">
        <f>VLOOKUP(data5[[#This Row],[Product]],productst[],G$2,FALSE)</f>
        <v>9.33</v>
      </c>
      <c r="H149" s="25">
        <f>data5[[#This Row],[Units]]*data5[[#This Row],[Cost per unit]]</f>
        <v>4758.3</v>
      </c>
    </row>
    <row r="150" spans="2:8">
      <c r="B150" s="2" t="s">
        <v>10</v>
      </c>
      <c r="C150" s="2" t="s">
        <v>40</v>
      </c>
      <c r="D150" s="2" t="s">
        <v>20</v>
      </c>
      <c r="E150" s="3">
        <v>3052</v>
      </c>
      <c r="F150" s="4">
        <v>378</v>
      </c>
      <c r="G150" s="21">
        <f>VLOOKUP(data5[[#This Row],[Product]],productst[],G$2,FALSE)</f>
        <v>7.16</v>
      </c>
      <c r="H150" s="25">
        <f>data5[[#This Row],[Units]]*data5[[#This Row],[Cost per unit]]</f>
        <v>2706.48</v>
      </c>
    </row>
    <row r="151" spans="2:8">
      <c r="B151" s="6" t="s">
        <v>12</v>
      </c>
      <c r="C151" s="6" t="s">
        <v>41</v>
      </c>
      <c r="D151" s="6" t="s">
        <v>17</v>
      </c>
      <c r="E151" s="7">
        <v>6832</v>
      </c>
      <c r="F151" s="8">
        <v>27</v>
      </c>
      <c r="G151" s="21">
        <f>VLOOKUP(data5[[#This Row],[Product]],productst[],G$2,FALSE)</f>
        <v>9</v>
      </c>
      <c r="H151" s="25">
        <f>data5[[#This Row],[Units]]*data5[[#This Row],[Cost per unit]]</f>
        <v>243</v>
      </c>
    </row>
    <row r="152" spans="2:8">
      <c r="B152" s="2" t="s">
        <v>4</v>
      </c>
      <c r="C152" s="2" t="s">
        <v>40</v>
      </c>
      <c r="D152" s="2" t="s">
        <v>11</v>
      </c>
      <c r="E152" s="3">
        <v>2016</v>
      </c>
      <c r="F152" s="4">
        <v>117</v>
      </c>
      <c r="G152" s="21">
        <f>VLOOKUP(data5[[#This Row],[Product]],productst[],G$2,FALSE)</f>
        <v>8.7899999999999991</v>
      </c>
      <c r="H152" s="25">
        <f>data5[[#This Row],[Units]]*data5[[#This Row],[Cost per unit]]</f>
        <v>1028.4299999999998</v>
      </c>
    </row>
    <row r="153" spans="2:8">
      <c r="B153" s="6" t="s">
        <v>10</v>
      </c>
      <c r="C153" s="6" t="s">
        <v>2</v>
      </c>
      <c r="D153" s="6" t="s">
        <v>17</v>
      </c>
      <c r="E153" s="7">
        <v>7322</v>
      </c>
      <c r="F153" s="8">
        <v>36</v>
      </c>
      <c r="G153" s="21">
        <f>VLOOKUP(data5[[#This Row],[Product]],productst[],G$2,FALSE)</f>
        <v>9</v>
      </c>
      <c r="H153" s="25">
        <f>data5[[#This Row],[Units]]*data5[[#This Row],[Cost per unit]]</f>
        <v>324</v>
      </c>
    </row>
    <row r="154" spans="2:8">
      <c r="B154" s="2" t="s">
        <v>6</v>
      </c>
      <c r="C154" s="2" t="s">
        <v>38</v>
      </c>
      <c r="D154" s="2" t="s">
        <v>25</v>
      </c>
      <c r="E154" s="3">
        <v>357</v>
      </c>
      <c r="F154" s="4">
        <v>126</v>
      </c>
      <c r="G154" s="21">
        <f>VLOOKUP(data5[[#This Row],[Product]],productst[],G$2,FALSE)</f>
        <v>12.37</v>
      </c>
      <c r="H154" s="25">
        <f>data5[[#This Row],[Units]]*data5[[#This Row],[Cost per unit]]</f>
        <v>1558.62</v>
      </c>
    </row>
    <row r="155" spans="2:8">
      <c r="B155" s="6" t="s">
        <v>12</v>
      </c>
      <c r="C155" s="6" t="s">
        <v>40</v>
      </c>
      <c r="D155" s="6" t="s">
        <v>14</v>
      </c>
      <c r="E155" s="7">
        <v>3192</v>
      </c>
      <c r="F155" s="8">
        <v>72</v>
      </c>
      <c r="G155" s="21">
        <f>VLOOKUP(data5[[#This Row],[Product]],productst[],G$2,FALSE)</f>
        <v>13.15</v>
      </c>
      <c r="H155" s="25">
        <f>data5[[#This Row],[Units]]*data5[[#This Row],[Cost per unit]]</f>
        <v>946.80000000000007</v>
      </c>
    </row>
    <row r="156" spans="2:8">
      <c r="B156" s="2" t="s">
        <v>23</v>
      </c>
      <c r="C156" s="2" t="s">
        <v>39</v>
      </c>
      <c r="D156" s="2" t="s">
        <v>9</v>
      </c>
      <c r="E156" s="3">
        <v>8435</v>
      </c>
      <c r="F156" s="4">
        <v>42</v>
      </c>
      <c r="G156" s="21">
        <f>VLOOKUP(data5[[#This Row],[Product]],productst[],G$2,FALSE)</f>
        <v>9.77</v>
      </c>
      <c r="H156" s="25">
        <f>data5[[#This Row],[Units]]*data5[[#This Row],[Cost per unit]]</f>
        <v>410.34</v>
      </c>
    </row>
    <row r="157" spans="2:8">
      <c r="B157" s="6" t="s">
        <v>18</v>
      </c>
      <c r="C157" s="6" t="s">
        <v>40</v>
      </c>
      <c r="D157" s="6" t="s">
        <v>20</v>
      </c>
      <c r="E157" s="7">
        <v>0</v>
      </c>
      <c r="F157" s="8">
        <v>135</v>
      </c>
      <c r="G157" s="21">
        <f>VLOOKUP(data5[[#This Row],[Product]],productst[],G$2,FALSE)</f>
        <v>7.16</v>
      </c>
      <c r="H157" s="25">
        <f>data5[[#This Row],[Units]]*data5[[#This Row],[Cost per unit]]</f>
        <v>966.6</v>
      </c>
    </row>
    <row r="158" spans="2:8">
      <c r="B158" s="2" t="s">
        <v>23</v>
      </c>
      <c r="C158" s="2" t="s">
        <v>41</v>
      </c>
      <c r="D158" s="2" t="s">
        <v>21</v>
      </c>
      <c r="E158" s="3">
        <v>8862</v>
      </c>
      <c r="F158" s="4">
        <v>189</v>
      </c>
      <c r="G158" s="21">
        <f>VLOOKUP(data5[[#This Row],[Product]],productst[],G$2,FALSE)</f>
        <v>4.97</v>
      </c>
      <c r="H158" s="25">
        <f>data5[[#This Row],[Units]]*data5[[#This Row],[Cost per unit]]</f>
        <v>939.32999999999993</v>
      </c>
    </row>
    <row r="159" spans="2:8">
      <c r="B159" s="6" t="s">
        <v>10</v>
      </c>
      <c r="C159" s="6" t="s">
        <v>37</v>
      </c>
      <c r="D159" s="6" t="s">
        <v>30</v>
      </c>
      <c r="E159" s="7">
        <v>3556</v>
      </c>
      <c r="F159" s="8">
        <v>459</v>
      </c>
      <c r="G159" s="21">
        <f>VLOOKUP(data5[[#This Row],[Product]],productst[],G$2,FALSE)</f>
        <v>10.38</v>
      </c>
      <c r="H159" s="25">
        <f>data5[[#This Row],[Units]]*data5[[#This Row],[Cost per unit]]</f>
        <v>4764.42</v>
      </c>
    </row>
    <row r="160" spans="2:8">
      <c r="B160" s="2" t="s">
        <v>15</v>
      </c>
      <c r="C160" s="2" t="s">
        <v>41</v>
      </c>
      <c r="D160" s="2" t="s">
        <v>43</v>
      </c>
      <c r="E160" s="3">
        <v>7280</v>
      </c>
      <c r="F160" s="4">
        <v>201</v>
      </c>
      <c r="G160" s="21">
        <f>VLOOKUP(data5[[#This Row],[Product]],productst[],G$2,FALSE)</f>
        <v>11.73</v>
      </c>
      <c r="H160" s="25">
        <f>data5[[#This Row],[Units]]*data5[[#This Row],[Cost per unit]]</f>
        <v>2357.73</v>
      </c>
    </row>
    <row r="161" spans="2:8">
      <c r="B161" s="6" t="s">
        <v>10</v>
      </c>
      <c r="C161" s="6" t="s">
        <v>41</v>
      </c>
      <c r="D161" s="6" t="s">
        <v>26</v>
      </c>
      <c r="E161" s="7">
        <v>3402</v>
      </c>
      <c r="F161" s="8">
        <v>366</v>
      </c>
      <c r="G161" s="21">
        <f>VLOOKUP(data5[[#This Row],[Product]],productst[],G$2,FALSE)</f>
        <v>14.49</v>
      </c>
      <c r="H161" s="25">
        <f>data5[[#This Row],[Units]]*data5[[#This Row],[Cost per unit]]</f>
        <v>5303.34</v>
      </c>
    </row>
    <row r="162" spans="2:8">
      <c r="B162" s="2" t="s">
        <v>27</v>
      </c>
      <c r="C162" s="2" t="s">
        <v>37</v>
      </c>
      <c r="D162" s="2" t="s">
        <v>20</v>
      </c>
      <c r="E162" s="3">
        <v>4592</v>
      </c>
      <c r="F162" s="4">
        <v>324</v>
      </c>
      <c r="G162" s="21">
        <f>VLOOKUP(data5[[#This Row],[Product]],productst[],G$2,FALSE)</f>
        <v>7.16</v>
      </c>
      <c r="H162" s="25">
        <f>data5[[#This Row],[Units]]*data5[[#This Row],[Cost per unit]]</f>
        <v>2319.84</v>
      </c>
    </row>
    <row r="163" spans="2:8">
      <c r="B163" s="6" t="s">
        <v>12</v>
      </c>
      <c r="C163" s="6" t="s">
        <v>38</v>
      </c>
      <c r="D163" s="6" t="s">
        <v>43</v>
      </c>
      <c r="E163" s="7">
        <v>7833</v>
      </c>
      <c r="F163" s="8">
        <v>243</v>
      </c>
      <c r="G163" s="21">
        <f>VLOOKUP(data5[[#This Row],[Product]],productst[],G$2,FALSE)</f>
        <v>11.73</v>
      </c>
      <c r="H163" s="25">
        <f>data5[[#This Row],[Units]]*data5[[#This Row],[Cost per unit]]</f>
        <v>2850.3900000000003</v>
      </c>
    </row>
    <row r="164" spans="2:8">
      <c r="B164" s="2" t="s">
        <v>4</v>
      </c>
      <c r="C164" s="2" t="s">
        <v>40</v>
      </c>
      <c r="D164" s="2" t="s">
        <v>17</v>
      </c>
      <c r="E164" s="3">
        <v>7651</v>
      </c>
      <c r="F164" s="4">
        <v>213</v>
      </c>
      <c r="G164" s="21">
        <f>VLOOKUP(data5[[#This Row],[Product]],productst[],G$2,FALSE)</f>
        <v>9</v>
      </c>
      <c r="H164" s="25">
        <f>data5[[#This Row],[Units]]*data5[[#This Row],[Cost per unit]]</f>
        <v>1917</v>
      </c>
    </row>
    <row r="165" spans="2:8">
      <c r="B165" s="6" t="s">
        <v>18</v>
      </c>
      <c r="C165" s="6" t="s">
        <v>38</v>
      </c>
      <c r="D165" s="6" t="s">
        <v>26</v>
      </c>
      <c r="E165" s="7">
        <v>2275</v>
      </c>
      <c r="F165" s="8">
        <v>447</v>
      </c>
      <c r="G165" s="21">
        <f>VLOOKUP(data5[[#This Row],[Product]],productst[],G$2,FALSE)</f>
        <v>14.49</v>
      </c>
      <c r="H165" s="25">
        <f>data5[[#This Row],[Units]]*data5[[#This Row],[Cost per unit]]</f>
        <v>6477.03</v>
      </c>
    </row>
    <row r="166" spans="2:8">
      <c r="B166" s="2" t="s">
        <v>18</v>
      </c>
      <c r="C166" s="2" t="s">
        <v>2</v>
      </c>
      <c r="D166" s="2" t="s">
        <v>7</v>
      </c>
      <c r="E166" s="3">
        <v>5670</v>
      </c>
      <c r="F166" s="4">
        <v>297</v>
      </c>
      <c r="G166" s="21">
        <f>VLOOKUP(data5[[#This Row],[Product]],productst[],G$2,FALSE)</f>
        <v>9.33</v>
      </c>
      <c r="H166" s="25">
        <f>data5[[#This Row],[Units]]*data5[[#This Row],[Cost per unit]]</f>
        <v>2771.01</v>
      </c>
    </row>
    <row r="167" spans="2:8">
      <c r="B167" s="6" t="s">
        <v>23</v>
      </c>
      <c r="C167" s="6" t="s">
        <v>38</v>
      </c>
      <c r="D167" s="6" t="s">
        <v>11</v>
      </c>
      <c r="E167" s="7">
        <v>2135</v>
      </c>
      <c r="F167" s="8">
        <v>27</v>
      </c>
      <c r="G167" s="21">
        <f>VLOOKUP(data5[[#This Row],[Product]],productst[],G$2,FALSE)</f>
        <v>8.7899999999999991</v>
      </c>
      <c r="H167" s="25">
        <f>data5[[#This Row],[Units]]*data5[[#This Row],[Cost per unit]]</f>
        <v>237.32999999999998</v>
      </c>
    </row>
    <row r="168" spans="2:8">
      <c r="B168" s="2" t="s">
        <v>18</v>
      </c>
      <c r="C168" s="2" t="s">
        <v>41</v>
      </c>
      <c r="D168" s="2" t="s">
        <v>28</v>
      </c>
      <c r="E168" s="3">
        <v>2779</v>
      </c>
      <c r="F168" s="4">
        <v>75</v>
      </c>
      <c r="G168" s="21">
        <f>VLOOKUP(data5[[#This Row],[Product]],productst[],G$2,FALSE)</f>
        <v>6.49</v>
      </c>
      <c r="H168" s="25">
        <f>data5[[#This Row],[Units]]*data5[[#This Row],[Cost per unit]]</f>
        <v>486.75</v>
      </c>
    </row>
    <row r="169" spans="2:8">
      <c r="B169" s="6" t="s">
        <v>1</v>
      </c>
      <c r="C169" s="6" t="s">
        <v>40</v>
      </c>
      <c r="D169" s="6" t="s">
        <v>25</v>
      </c>
      <c r="E169" s="7">
        <v>12950</v>
      </c>
      <c r="F169" s="8">
        <v>30</v>
      </c>
      <c r="G169" s="21">
        <f>VLOOKUP(data5[[#This Row],[Product]],productst[],G$2,FALSE)</f>
        <v>12.37</v>
      </c>
      <c r="H169" s="25">
        <f>data5[[#This Row],[Units]]*data5[[#This Row],[Cost per unit]]</f>
        <v>371.09999999999997</v>
      </c>
    </row>
    <row r="170" spans="2:8">
      <c r="B170" s="2" t="s">
        <v>23</v>
      </c>
      <c r="C170" s="2" t="s">
        <v>39</v>
      </c>
      <c r="D170" s="2" t="s">
        <v>31</v>
      </c>
      <c r="E170" s="3">
        <v>2646</v>
      </c>
      <c r="F170" s="4">
        <v>177</v>
      </c>
      <c r="G170" s="21">
        <f>VLOOKUP(data5[[#This Row],[Product]],productst[],G$2,FALSE)</f>
        <v>6.47</v>
      </c>
      <c r="H170" s="25">
        <f>data5[[#This Row],[Units]]*data5[[#This Row],[Cost per unit]]</f>
        <v>1145.19</v>
      </c>
    </row>
    <row r="171" spans="2:8">
      <c r="B171" s="6" t="s">
        <v>18</v>
      </c>
      <c r="C171" s="6" t="s">
        <v>41</v>
      </c>
      <c r="D171" s="6" t="s">
        <v>25</v>
      </c>
      <c r="E171" s="7">
        <v>3794</v>
      </c>
      <c r="F171" s="8">
        <v>159</v>
      </c>
      <c r="G171" s="21">
        <f>VLOOKUP(data5[[#This Row],[Product]],productst[],G$2,FALSE)</f>
        <v>12.37</v>
      </c>
      <c r="H171" s="25">
        <f>data5[[#This Row],[Units]]*data5[[#This Row],[Cost per unit]]</f>
        <v>1966.83</v>
      </c>
    </row>
    <row r="172" spans="2:8">
      <c r="B172" s="2" t="s">
        <v>27</v>
      </c>
      <c r="C172" s="2" t="s">
        <v>38</v>
      </c>
      <c r="D172" s="2" t="s">
        <v>25</v>
      </c>
      <c r="E172" s="3">
        <v>819</v>
      </c>
      <c r="F172" s="4">
        <v>306</v>
      </c>
      <c r="G172" s="21">
        <f>VLOOKUP(data5[[#This Row],[Product]],productst[],G$2,FALSE)</f>
        <v>12.37</v>
      </c>
      <c r="H172" s="25">
        <f>data5[[#This Row],[Units]]*data5[[#This Row],[Cost per unit]]</f>
        <v>3785.22</v>
      </c>
    </row>
    <row r="173" spans="2:8">
      <c r="B173" s="6" t="s">
        <v>27</v>
      </c>
      <c r="C173" s="6" t="s">
        <v>41</v>
      </c>
      <c r="D173" s="6" t="s">
        <v>42</v>
      </c>
      <c r="E173" s="7">
        <v>2583</v>
      </c>
      <c r="F173" s="8">
        <v>18</v>
      </c>
      <c r="G173" s="21">
        <f>VLOOKUP(data5[[#This Row],[Product]],productst[],G$2,FALSE)</f>
        <v>10.62</v>
      </c>
      <c r="H173" s="25">
        <f>data5[[#This Row],[Units]]*data5[[#This Row],[Cost per unit]]</f>
        <v>191.16</v>
      </c>
    </row>
    <row r="174" spans="2:8">
      <c r="B174" s="2" t="s">
        <v>23</v>
      </c>
      <c r="C174" s="2" t="s">
        <v>38</v>
      </c>
      <c r="D174" s="2" t="s">
        <v>29</v>
      </c>
      <c r="E174" s="3">
        <v>4585</v>
      </c>
      <c r="F174" s="4">
        <v>240</v>
      </c>
      <c r="G174" s="21">
        <f>VLOOKUP(data5[[#This Row],[Product]],productst[],G$2,FALSE)</f>
        <v>7.64</v>
      </c>
      <c r="H174" s="25">
        <f>data5[[#This Row],[Units]]*data5[[#This Row],[Cost per unit]]</f>
        <v>1833.6</v>
      </c>
    </row>
    <row r="175" spans="2:8">
      <c r="B175" s="6" t="s">
        <v>15</v>
      </c>
      <c r="C175" s="6" t="s">
        <v>41</v>
      </c>
      <c r="D175" s="6" t="s">
        <v>25</v>
      </c>
      <c r="E175" s="7">
        <v>1652</v>
      </c>
      <c r="F175" s="8">
        <v>93</v>
      </c>
      <c r="G175" s="21">
        <f>VLOOKUP(data5[[#This Row],[Product]],productst[],G$2,FALSE)</f>
        <v>12.37</v>
      </c>
      <c r="H175" s="25">
        <f>data5[[#This Row],[Units]]*data5[[#This Row],[Cost per unit]]</f>
        <v>1150.4099999999999</v>
      </c>
    </row>
    <row r="176" spans="2:8">
      <c r="B176" s="2" t="s">
        <v>1</v>
      </c>
      <c r="C176" s="2" t="s">
        <v>41</v>
      </c>
      <c r="D176" s="2" t="s">
        <v>24</v>
      </c>
      <c r="E176" s="3">
        <v>4991</v>
      </c>
      <c r="F176" s="4">
        <v>9</v>
      </c>
      <c r="G176" s="21">
        <f>VLOOKUP(data5[[#This Row],[Product]],productst[],G$2,FALSE)</f>
        <v>5.6</v>
      </c>
      <c r="H176" s="25">
        <f>data5[[#This Row],[Units]]*data5[[#This Row],[Cost per unit]]</f>
        <v>50.4</v>
      </c>
    </row>
    <row r="177" spans="2:8">
      <c r="B177" s="6" t="s">
        <v>6</v>
      </c>
      <c r="C177" s="6" t="s">
        <v>41</v>
      </c>
      <c r="D177" s="6" t="s">
        <v>11</v>
      </c>
      <c r="E177" s="7">
        <v>2009</v>
      </c>
      <c r="F177" s="8">
        <v>219</v>
      </c>
      <c r="G177" s="21">
        <f>VLOOKUP(data5[[#This Row],[Product]],productst[],G$2,FALSE)</f>
        <v>8.7899999999999991</v>
      </c>
      <c r="H177" s="25">
        <f>data5[[#This Row],[Units]]*data5[[#This Row],[Cost per unit]]</f>
        <v>1925.0099999999998</v>
      </c>
    </row>
    <row r="178" spans="2:8">
      <c r="B178" s="2" t="s">
        <v>4</v>
      </c>
      <c r="C178" s="2" t="s">
        <v>40</v>
      </c>
      <c r="D178" s="2" t="s">
        <v>9</v>
      </c>
      <c r="E178" s="3">
        <v>1568</v>
      </c>
      <c r="F178" s="4">
        <v>141</v>
      </c>
      <c r="G178" s="21">
        <f>VLOOKUP(data5[[#This Row],[Product]],productst[],G$2,FALSE)</f>
        <v>9.77</v>
      </c>
      <c r="H178" s="25">
        <f>data5[[#This Row],[Units]]*data5[[#This Row],[Cost per unit]]</f>
        <v>1377.57</v>
      </c>
    </row>
    <row r="179" spans="2:8">
      <c r="B179" s="6" t="s">
        <v>8</v>
      </c>
      <c r="C179" s="6" t="s">
        <v>37</v>
      </c>
      <c r="D179" s="6" t="s">
        <v>42</v>
      </c>
      <c r="E179" s="7">
        <v>3388</v>
      </c>
      <c r="F179" s="8">
        <v>123</v>
      </c>
      <c r="G179" s="21">
        <f>VLOOKUP(data5[[#This Row],[Product]],productst[],G$2,FALSE)</f>
        <v>10.62</v>
      </c>
      <c r="H179" s="25">
        <f>data5[[#This Row],[Units]]*data5[[#This Row],[Cost per unit]]</f>
        <v>1306.26</v>
      </c>
    </row>
    <row r="180" spans="2:8">
      <c r="B180" s="2" t="s">
        <v>18</v>
      </c>
      <c r="C180" s="2" t="s">
        <v>2</v>
      </c>
      <c r="D180" s="2" t="s">
        <v>21</v>
      </c>
      <c r="E180" s="3">
        <v>623</v>
      </c>
      <c r="F180" s="4">
        <v>51</v>
      </c>
      <c r="G180" s="21">
        <f>VLOOKUP(data5[[#This Row],[Product]],productst[],G$2,FALSE)</f>
        <v>4.97</v>
      </c>
      <c r="H180" s="25">
        <f>data5[[#This Row],[Units]]*data5[[#This Row],[Cost per unit]]</f>
        <v>253.47</v>
      </c>
    </row>
    <row r="181" spans="2:8">
      <c r="B181" s="6" t="s">
        <v>10</v>
      </c>
      <c r="C181" s="6" t="s">
        <v>39</v>
      </c>
      <c r="D181" s="6" t="s">
        <v>5</v>
      </c>
      <c r="E181" s="7">
        <v>10073</v>
      </c>
      <c r="F181" s="8">
        <v>120</v>
      </c>
      <c r="G181" s="21">
        <f>VLOOKUP(data5[[#This Row],[Product]],productst[],G$2,FALSE)</f>
        <v>11.88</v>
      </c>
      <c r="H181" s="25">
        <f>data5[[#This Row],[Units]]*data5[[#This Row],[Cost per unit]]</f>
        <v>1425.6000000000001</v>
      </c>
    </row>
    <row r="182" spans="2:8">
      <c r="B182" s="2" t="s">
        <v>6</v>
      </c>
      <c r="C182" s="2" t="s">
        <v>40</v>
      </c>
      <c r="D182" s="2" t="s">
        <v>24</v>
      </c>
      <c r="E182" s="3">
        <v>1561</v>
      </c>
      <c r="F182" s="4">
        <v>27</v>
      </c>
      <c r="G182" s="21">
        <f>VLOOKUP(data5[[#This Row],[Product]],productst[],G$2,FALSE)</f>
        <v>5.6</v>
      </c>
      <c r="H182" s="25">
        <f>data5[[#This Row],[Units]]*data5[[#This Row],[Cost per unit]]</f>
        <v>151.19999999999999</v>
      </c>
    </row>
    <row r="183" spans="2:8">
      <c r="B183" s="6" t="s">
        <v>12</v>
      </c>
      <c r="C183" s="6" t="s">
        <v>39</v>
      </c>
      <c r="D183" s="6" t="s">
        <v>22</v>
      </c>
      <c r="E183" s="7">
        <v>11522</v>
      </c>
      <c r="F183" s="8">
        <v>204</v>
      </c>
      <c r="G183" s="21">
        <f>VLOOKUP(data5[[#This Row],[Product]],productst[],G$2,FALSE)</f>
        <v>16.73</v>
      </c>
      <c r="H183" s="25">
        <f>data5[[#This Row],[Units]]*data5[[#This Row],[Cost per unit]]</f>
        <v>3412.92</v>
      </c>
    </row>
    <row r="184" spans="2:8">
      <c r="B184" s="2" t="s">
        <v>10</v>
      </c>
      <c r="C184" s="2" t="s">
        <v>2</v>
      </c>
      <c r="D184" s="2" t="s">
        <v>7</v>
      </c>
      <c r="E184" s="3">
        <v>2317</v>
      </c>
      <c r="F184" s="4">
        <v>123</v>
      </c>
      <c r="G184" s="21">
        <f>VLOOKUP(data5[[#This Row],[Product]],productst[],G$2,FALSE)</f>
        <v>9.33</v>
      </c>
      <c r="H184" s="25">
        <f>data5[[#This Row],[Units]]*data5[[#This Row],[Cost per unit]]</f>
        <v>1147.5899999999999</v>
      </c>
    </row>
    <row r="185" spans="2:8">
      <c r="B185" s="6" t="s">
        <v>1</v>
      </c>
      <c r="C185" s="6" t="s">
        <v>37</v>
      </c>
      <c r="D185" s="6" t="s">
        <v>30</v>
      </c>
      <c r="E185" s="7">
        <v>3059</v>
      </c>
      <c r="F185" s="8">
        <v>27</v>
      </c>
      <c r="G185" s="21">
        <f>VLOOKUP(data5[[#This Row],[Product]],productst[],G$2,FALSE)</f>
        <v>10.38</v>
      </c>
      <c r="H185" s="25">
        <f>data5[[#This Row],[Units]]*data5[[#This Row],[Cost per unit]]</f>
        <v>280.26000000000005</v>
      </c>
    </row>
    <row r="186" spans="2:8">
      <c r="B186" s="2" t="s">
        <v>8</v>
      </c>
      <c r="C186" s="2" t="s">
        <v>37</v>
      </c>
      <c r="D186" s="2" t="s">
        <v>24</v>
      </c>
      <c r="E186" s="3">
        <v>2324</v>
      </c>
      <c r="F186" s="4">
        <v>177</v>
      </c>
      <c r="G186" s="21">
        <f>VLOOKUP(data5[[#This Row],[Product]],productst[],G$2,FALSE)</f>
        <v>5.6</v>
      </c>
      <c r="H186" s="25">
        <f>data5[[#This Row],[Units]]*data5[[#This Row],[Cost per unit]]</f>
        <v>991.19999999999993</v>
      </c>
    </row>
    <row r="187" spans="2:8">
      <c r="B187" s="6" t="s">
        <v>27</v>
      </c>
      <c r="C187" s="6" t="s">
        <v>40</v>
      </c>
      <c r="D187" s="6" t="s">
        <v>24</v>
      </c>
      <c r="E187" s="7">
        <v>4956</v>
      </c>
      <c r="F187" s="8">
        <v>171</v>
      </c>
      <c r="G187" s="21">
        <f>VLOOKUP(data5[[#This Row],[Product]],productst[],G$2,FALSE)</f>
        <v>5.6</v>
      </c>
      <c r="H187" s="25">
        <f>data5[[#This Row],[Units]]*data5[[#This Row],[Cost per unit]]</f>
        <v>957.59999999999991</v>
      </c>
    </row>
    <row r="188" spans="2:8">
      <c r="B188" s="2" t="s">
        <v>1</v>
      </c>
      <c r="C188" s="2" t="s">
        <v>41</v>
      </c>
      <c r="D188" s="2" t="s">
        <v>29</v>
      </c>
      <c r="E188" s="3">
        <v>5355</v>
      </c>
      <c r="F188" s="4">
        <v>204</v>
      </c>
      <c r="G188" s="21">
        <f>VLOOKUP(data5[[#This Row],[Product]],productst[],G$2,FALSE)</f>
        <v>7.64</v>
      </c>
      <c r="H188" s="25">
        <f>data5[[#This Row],[Units]]*data5[[#This Row],[Cost per unit]]</f>
        <v>1558.56</v>
      </c>
    </row>
    <row r="189" spans="2:8">
      <c r="B189" s="6" t="s">
        <v>27</v>
      </c>
      <c r="C189" s="6" t="s">
        <v>41</v>
      </c>
      <c r="D189" s="6" t="s">
        <v>3</v>
      </c>
      <c r="E189" s="7">
        <v>7259</v>
      </c>
      <c r="F189" s="8">
        <v>276</v>
      </c>
      <c r="G189" s="21">
        <f>VLOOKUP(data5[[#This Row],[Product]],productst[],G$2,FALSE)</f>
        <v>11.7</v>
      </c>
      <c r="H189" s="25">
        <f>data5[[#This Row],[Units]]*data5[[#This Row],[Cost per unit]]</f>
        <v>3229.2</v>
      </c>
    </row>
    <row r="190" spans="2:8">
      <c r="B190" s="2" t="s">
        <v>6</v>
      </c>
      <c r="C190" s="2" t="s">
        <v>37</v>
      </c>
      <c r="D190" s="2" t="s">
        <v>24</v>
      </c>
      <c r="E190" s="3">
        <v>6279</v>
      </c>
      <c r="F190" s="4">
        <v>45</v>
      </c>
      <c r="G190" s="21">
        <f>VLOOKUP(data5[[#This Row],[Product]],productst[],G$2,FALSE)</f>
        <v>5.6</v>
      </c>
      <c r="H190" s="25">
        <f>data5[[#This Row],[Units]]*data5[[#This Row],[Cost per unit]]</f>
        <v>251.99999999999997</v>
      </c>
    </row>
    <row r="191" spans="2:8">
      <c r="B191" s="6" t="s">
        <v>18</v>
      </c>
      <c r="C191" s="6" t="s">
        <v>2</v>
      </c>
      <c r="D191" s="6" t="s">
        <v>20</v>
      </c>
      <c r="E191" s="7">
        <v>2541</v>
      </c>
      <c r="F191" s="8">
        <v>45</v>
      </c>
      <c r="G191" s="21">
        <f>VLOOKUP(data5[[#This Row],[Product]],productst[],G$2,FALSE)</f>
        <v>7.16</v>
      </c>
      <c r="H191" s="25">
        <f>data5[[#This Row],[Units]]*data5[[#This Row],[Cost per unit]]</f>
        <v>322.2</v>
      </c>
    </row>
    <row r="192" spans="2:8">
      <c r="B192" s="2" t="s">
        <v>10</v>
      </c>
      <c r="C192" s="2" t="s">
        <v>38</v>
      </c>
      <c r="D192" s="2" t="s">
        <v>22</v>
      </c>
      <c r="E192" s="3">
        <v>3864</v>
      </c>
      <c r="F192" s="4">
        <v>177</v>
      </c>
      <c r="G192" s="21">
        <f>VLOOKUP(data5[[#This Row],[Product]],productst[],G$2,FALSE)</f>
        <v>16.73</v>
      </c>
      <c r="H192" s="25">
        <f>data5[[#This Row],[Units]]*data5[[#This Row],[Cost per unit]]</f>
        <v>2961.21</v>
      </c>
    </row>
    <row r="193" spans="2:8">
      <c r="B193" s="6" t="s">
        <v>15</v>
      </c>
      <c r="C193" s="6" t="s">
        <v>39</v>
      </c>
      <c r="D193" s="6" t="s">
        <v>7</v>
      </c>
      <c r="E193" s="7">
        <v>6146</v>
      </c>
      <c r="F193" s="8">
        <v>63</v>
      </c>
      <c r="G193" s="21">
        <f>VLOOKUP(data5[[#This Row],[Product]],productst[],G$2,FALSE)</f>
        <v>9.33</v>
      </c>
      <c r="H193" s="25">
        <f>data5[[#This Row],[Units]]*data5[[#This Row],[Cost per unit]]</f>
        <v>587.79</v>
      </c>
    </row>
    <row r="194" spans="2:8">
      <c r="B194" s="2" t="s">
        <v>12</v>
      </c>
      <c r="C194" s="2" t="s">
        <v>40</v>
      </c>
      <c r="D194" s="2" t="s">
        <v>31</v>
      </c>
      <c r="E194" s="3">
        <v>2639</v>
      </c>
      <c r="F194" s="4">
        <v>204</v>
      </c>
      <c r="G194" s="21">
        <f>VLOOKUP(data5[[#This Row],[Product]],productst[],G$2,FALSE)</f>
        <v>6.47</v>
      </c>
      <c r="H194" s="25">
        <f>data5[[#This Row],[Units]]*data5[[#This Row],[Cost per unit]]</f>
        <v>1319.8799999999999</v>
      </c>
    </row>
    <row r="195" spans="2:8">
      <c r="B195" s="6" t="s">
        <v>6</v>
      </c>
      <c r="C195" s="6" t="s">
        <v>37</v>
      </c>
      <c r="D195" s="6" t="s">
        <v>9</v>
      </c>
      <c r="E195" s="7">
        <v>1890</v>
      </c>
      <c r="F195" s="8">
        <v>195</v>
      </c>
      <c r="G195" s="21">
        <f>VLOOKUP(data5[[#This Row],[Product]],productst[],G$2,FALSE)</f>
        <v>9.77</v>
      </c>
      <c r="H195" s="25">
        <f>data5[[#This Row],[Units]]*data5[[#This Row],[Cost per unit]]</f>
        <v>1905.1499999999999</v>
      </c>
    </row>
    <row r="196" spans="2:8">
      <c r="B196" s="2" t="s">
        <v>23</v>
      </c>
      <c r="C196" s="2" t="s">
        <v>41</v>
      </c>
      <c r="D196" s="2" t="s">
        <v>3</v>
      </c>
      <c r="E196" s="3">
        <v>1932</v>
      </c>
      <c r="F196" s="4">
        <v>369</v>
      </c>
      <c r="G196" s="21">
        <f>VLOOKUP(data5[[#This Row],[Product]],productst[],G$2,FALSE)</f>
        <v>11.7</v>
      </c>
      <c r="H196" s="25">
        <f>data5[[#This Row],[Units]]*data5[[#This Row],[Cost per unit]]</f>
        <v>4317.3</v>
      </c>
    </row>
    <row r="197" spans="2:8">
      <c r="B197" s="6" t="s">
        <v>27</v>
      </c>
      <c r="C197" s="6" t="s">
        <v>41</v>
      </c>
      <c r="D197" s="6" t="s">
        <v>14</v>
      </c>
      <c r="E197" s="7">
        <v>6300</v>
      </c>
      <c r="F197" s="8">
        <v>42</v>
      </c>
      <c r="G197" s="21">
        <f>VLOOKUP(data5[[#This Row],[Product]],productst[],G$2,FALSE)</f>
        <v>13.15</v>
      </c>
      <c r="H197" s="25">
        <f>data5[[#This Row],[Units]]*data5[[#This Row],[Cost per unit]]</f>
        <v>552.30000000000007</v>
      </c>
    </row>
    <row r="198" spans="2:8">
      <c r="B198" s="2" t="s">
        <v>10</v>
      </c>
      <c r="C198" s="2" t="s">
        <v>37</v>
      </c>
      <c r="D198" s="2" t="s">
        <v>26</v>
      </c>
      <c r="E198" s="3">
        <v>560</v>
      </c>
      <c r="F198" s="4">
        <v>81</v>
      </c>
      <c r="G198" s="21">
        <f>VLOOKUP(data5[[#This Row],[Product]],productst[],G$2,FALSE)</f>
        <v>14.49</v>
      </c>
      <c r="H198" s="25">
        <f>data5[[#This Row],[Units]]*data5[[#This Row],[Cost per unit]]</f>
        <v>1173.69</v>
      </c>
    </row>
    <row r="199" spans="2:8">
      <c r="B199" s="6" t="s">
        <v>12</v>
      </c>
      <c r="C199" s="6" t="s">
        <v>37</v>
      </c>
      <c r="D199" s="6" t="s">
        <v>24</v>
      </c>
      <c r="E199" s="7">
        <v>2856</v>
      </c>
      <c r="F199" s="8">
        <v>246</v>
      </c>
      <c r="G199" s="21">
        <f>VLOOKUP(data5[[#This Row],[Product]],productst[],G$2,FALSE)</f>
        <v>5.6</v>
      </c>
      <c r="H199" s="25">
        <f>data5[[#This Row],[Units]]*data5[[#This Row],[Cost per unit]]</f>
        <v>1377.6</v>
      </c>
    </row>
    <row r="200" spans="2:8">
      <c r="B200" s="2" t="s">
        <v>12</v>
      </c>
      <c r="C200" s="2" t="s">
        <v>41</v>
      </c>
      <c r="D200" s="2" t="s">
        <v>13</v>
      </c>
      <c r="E200" s="3">
        <v>707</v>
      </c>
      <c r="F200" s="4">
        <v>174</v>
      </c>
      <c r="G200" s="21">
        <f>VLOOKUP(data5[[#This Row],[Product]],productst[],G$2,FALSE)</f>
        <v>3.11</v>
      </c>
      <c r="H200" s="25">
        <f>data5[[#This Row],[Units]]*data5[[#This Row],[Cost per unit]]</f>
        <v>541.14</v>
      </c>
    </row>
    <row r="201" spans="2:8">
      <c r="B201" s="6" t="s">
        <v>6</v>
      </c>
      <c r="C201" s="6" t="s">
        <v>38</v>
      </c>
      <c r="D201" s="6" t="s">
        <v>26</v>
      </c>
      <c r="E201" s="7">
        <v>3598</v>
      </c>
      <c r="F201" s="8">
        <v>81</v>
      </c>
      <c r="G201" s="21">
        <f>VLOOKUP(data5[[#This Row],[Product]],productst[],G$2,FALSE)</f>
        <v>14.49</v>
      </c>
      <c r="H201" s="25">
        <f>data5[[#This Row],[Units]]*data5[[#This Row],[Cost per unit]]</f>
        <v>1173.69</v>
      </c>
    </row>
    <row r="202" spans="2:8">
      <c r="B202" s="2" t="s">
        <v>18</v>
      </c>
      <c r="C202" s="2" t="s">
        <v>38</v>
      </c>
      <c r="D202" s="2" t="s">
        <v>9</v>
      </c>
      <c r="E202" s="3">
        <v>6853</v>
      </c>
      <c r="F202" s="4">
        <v>372</v>
      </c>
      <c r="G202" s="21">
        <f>VLOOKUP(data5[[#This Row],[Product]],productst[],G$2,FALSE)</f>
        <v>9.77</v>
      </c>
      <c r="H202" s="25">
        <f>data5[[#This Row],[Units]]*data5[[#This Row],[Cost per unit]]</f>
        <v>3634.44</v>
      </c>
    </row>
    <row r="203" spans="2:8">
      <c r="B203" s="6" t="s">
        <v>18</v>
      </c>
      <c r="C203" s="6" t="s">
        <v>38</v>
      </c>
      <c r="D203" s="6" t="s">
        <v>11</v>
      </c>
      <c r="E203" s="7">
        <v>4725</v>
      </c>
      <c r="F203" s="8">
        <v>174</v>
      </c>
      <c r="G203" s="21">
        <f>VLOOKUP(data5[[#This Row],[Product]],productst[],G$2,FALSE)</f>
        <v>8.7899999999999991</v>
      </c>
      <c r="H203" s="25">
        <f>data5[[#This Row],[Units]]*data5[[#This Row],[Cost per unit]]</f>
        <v>1529.4599999999998</v>
      </c>
    </row>
    <row r="204" spans="2:8">
      <c r="B204" s="2" t="s">
        <v>8</v>
      </c>
      <c r="C204" s="2" t="s">
        <v>39</v>
      </c>
      <c r="D204" s="2" t="s">
        <v>16</v>
      </c>
      <c r="E204" s="3">
        <v>10304</v>
      </c>
      <c r="F204" s="4">
        <v>84</v>
      </c>
      <c r="G204" s="21">
        <f>VLOOKUP(data5[[#This Row],[Product]],productst[],G$2,FALSE)</f>
        <v>8.65</v>
      </c>
      <c r="H204" s="25">
        <f>data5[[#This Row],[Units]]*data5[[#This Row],[Cost per unit]]</f>
        <v>726.6</v>
      </c>
    </row>
    <row r="205" spans="2:8">
      <c r="B205" s="6" t="s">
        <v>8</v>
      </c>
      <c r="C205" s="6" t="s">
        <v>41</v>
      </c>
      <c r="D205" s="6" t="s">
        <v>11</v>
      </c>
      <c r="E205" s="7">
        <v>1274</v>
      </c>
      <c r="F205" s="8">
        <v>225</v>
      </c>
      <c r="G205" s="21">
        <f>VLOOKUP(data5[[#This Row],[Product]],productst[],G$2,FALSE)</f>
        <v>8.7899999999999991</v>
      </c>
      <c r="H205" s="25">
        <f>data5[[#This Row],[Units]]*data5[[#This Row],[Cost per unit]]</f>
        <v>1977.7499999999998</v>
      </c>
    </row>
    <row r="206" spans="2:8">
      <c r="B206" s="2" t="s">
        <v>15</v>
      </c>
      <c r="C206" s="2" t="s">
        <v>39</v>
      </c>
      <c r="D206" s="2" t="s">
        <v>26</v>
      </c>
      <c r="E206" s="3">
        <v>1526</v>
      </c>
      <c r="F206" s="4">
        <v>105</v>
      </c>
      <c r="G206" s="21">
        <f>VLOOKUP(data5[[#This Row],[Product]],productst[],G$2,FALSE)</f>
        <v>14.49</v>
      </c>
      <c r="H206" s="25">
        <f>data5[[#This Row],[Units]]*data5[[#This Row],[Cost per unit]]</f>
        <v>1521.45</v>
      </c>
    </row>
    <row r="207" spans="2:8">
      <c r="B207" s="6" t="s">
        <v>18</v>
      </c>
      <c r="C207" s="6" t="s">
        <v>40</v>
      </c>
      <c r="D207" s="6" t="s">
        <v>30</v>
      </c>
      <c r="E207" s="7">
        <v>3101</v>
      </c>
      <c r="F207" s="8">
        <v>225</v>
      </c>
      <c r="G207" s="21">
        <f>VLOOKUP(data5[[#This Row],[Product]],productst[],G$2,FALSE)</f>
        <v>10.38</v>
      </c>
      <c r="H207" s="25">
        <f>data5[[#This Row],[Units]]*data5[[#This Row],[Cost per unit]]</f>
        <v>2335.5</v>
      </c>
    </row>
    <row r="208" spans="2:8">
      <c r="B208" s="2" t="s">
        <v>4</v>
      </c>
      <c r="C208" s="2" t="s">
        <v>37</v>
      </c>
      <c r="D208" s="2" t="s">
        <v>3</v>
      </c>
      <c r="E208" s="3">
        <v>1057</v>
      </c>
      <c r="F208" s="4">
        <v>54</v>
      </c>
      <c r="G208" s="21">
        <f>VLOOKUP(data5[[#This Row],[Product]],productst[],G$2,FALSE)</f>
        <v>11.7</v>
      </c>
      <c r="H208" s="25">
        <f>data5[[#This Row],[Units]]*data5[[#This Row],[Cost per unit]]</f>
        <v>631.79999999999995</v>
      </c>
    </row>
    <row r="209" spans="2:8">
      <c r="B209" s="6" t="s">
        <v>23</v>
      </c>
      <c r="C209" s="6" t="s">
        <v>37</v>
      </c>
      <c r="D209" s="6" t="s">
        <v>24</v>
      </c>
      <c r="E209" s="7">
        <v>5306</v>
      </c>
      <c r="F209" s="8">
        <v>0</v>
      </c>
      <c r="G209" s="21">
        <f>VLOOKUP(data5[[#This Row],[Product]],productst[],G$2,FALSE)</f>
        <v>5.6</v>
      </c>
      <c r="H209" s="25">
        <f>data5[[#This Row],[Units]]*data5[[#This Row],[Cost per unit]]</f>
        <v>0</v>
      </c>
    </row>
    <row r="210" spans="2:8">
      <c r="B210" s="2" t="s">
        <v>15</v>
      </c>
      <c r="C210" s="2" t="s">
        <v>40</v>
      </c>
      <c r="D210" s="2" t="s">
        <v>21</v>
      </c>
      <c r="E210" s="3">
        <v>4018</v>
      </c>
      <c r="F210" s="4">
        <v>171</v>
      </c>
      <c r="G210" s="21">
        <f>VLOOKUP(data5[[#This Row],[Product]],productst[],G$2,FALSE)</f>
        <v>4.97</v>
      </c>
      <c r="H210" s="25">
        <f>data5[[#This Row],[Units]]*data5[[#This Row],[Cost per unit]]</f>
        <v>849.87</v>
      </c>
    </row>
    <row r="211" spans="2:8">
      <c r="B211" s="6" t="s">
        <v>12</v>
      </c>
      <c r="C211" s="6" t="s">
        <v>41</v>
      </c>
      <c r="D211" s="6" t="s">
        <v>11</v>
      </c>
      <c r="E211" s="7">
        <v>938</v>
      </c>
      <c r="F211" s="8">
        <v>189</v>
      </c>
      <c r="G211" s="21">
        <f>VLOOKUP(data5[[#This Row],[Product]],productst[],G$2,FALSE)</f>
        <v>8.7899999999999991</v>
      </c>
      <c r="H211" s="25">
        <f>data5[[#This Row],[Units]]*data5[[#This Row],[Cost per unit]]</f>
        <v>1661.31</v>
      </c>
    </row>
    <row r="212" spans="2:8">
      <c r="B212" s="2" t="s">
        <v>23</v>
      </c>
      <c r="C212" s="2" t="s">
        <v>2</v>
      </c>
      <c r="D212" s="2" t="s">
        <v>31</v>
      </c>
      <c r="E212" s="3">
        <v>1778</v>
      </c>
      <c r="F212" s="4">
        <v>270</v>
      </c>
      <c r="G212" s="21">
        <f>VLOOKUP(data5[[#This Row],[Product]],productst[],G$2,FALSE)</f>
        <v>6.47</v>
      </c>
      <c r="H212" s="25">
        <f>data5[[#This Row],[Units]]*data5[[#This Row],[Cost per unit]]</f>
        <v>1746.8999999999999</v>
      </c>
    </row>
    <row r="213" spans="2:8">
      <c r="B213" s="6" t="s">
        <v>10</v>
      </c>
      <c r="C213" s="6" t="s">
        <v>40</v>
      </c>
      <c r="D213" s="6" t="s">
        <v>26</v>
      </c>
      <c r="E213" s="7">
        <v>1638</v>
      </c>
      <c r="F213" s="8">
        <v>63</v>
      </c>
      <c r="G213" s="21">
        <f>VLOOKUP(data5[[#This Row],[Product]],productst[],G$2,FALSE)</f>
        <v>14.49</v>
      </c>
      <c r="H213" s="25">
        <f>data5[[#This Row],[Units]]*data5[[#This Row],[Cost per unit]]</f>
        <v>912.87</v>
      </c>
    </row>
    <row r="214" spans="2:8">
      <c r="B214" s="2" t="s">
        <v>8</v>
      </c>
      <c r="C214" s="2" t="s">
        <v>2</v>
      </c>
      <c r="D214" s="2" t="s">
        <v>14</v>
      </c>
      <c r="E214" s="3">
        <v>154</v>
      </c>
      <c r="F214" s="4">
        <v>21</v>
      </c>
      <c r="G214" s="21">
        <f>VLOOKUP(data5[[#This Row],[Product]],productst[],G$2,FALSE)</f>
        <v>13.15</v>
      </c>
      <c r="H214" s="25">
        <f>data5[[#This Row],[Units]]*data5[[#This Row],[Cost per unit]]</f>
        <v>276.15000000000003</v>
      </c>
    </row>
    <row r="215" spans="2:8">
      <c r="B215" s="6" t="s">
        <v>23</v>
      </c>
      <c r="C215" s="6" t="s">
        <v>37</v>
      </c>
      <c r="D215" s="6" t="s">
        <v>9</v>
      </c>
      <c r="E215" s="7">
        <v>9835</v>
      </c>
      <c r="F215" s="8">
        <v>207</v>
      </c>
      <c r="G215" s="21">
        <f>VLOOKUP(data5[[#This Row],[Product]],productst[],G$2,FALSE)</f>
        <v>9.77</v>
      </c>
      <c r="H215" s="25">
        <f>data5[[#This Row],[Units]]*data5[[#This Row],[Cost per unit]]</f>
        <v>2022.3899999999999</v>
      </c>
    </row>
    <row r="216" spans="2:8">
      <c r="B216" s="2" t="s">
        <v>12</v>
      </c>
      <c r="C216" s="2" t="s">
        <v>37</v>
      </c>
      <c r="D216" s="2" t="s">
        <v>42</v>
      </c>
      <c r="E216" s="3">
        <v>7273</v>
      </c>
      <c r="F216" s="4">
        <v>96</v>
      </c>
      <c r="G216" s="21">
        <f>VLOOKUP(data5[[#This Row],[Product]],productst[],G$2,FALSE)</f>
        <v>10.62</v>
      </c>
      <c r="H216" s="25">
        <f>data5[[#This Row],[Units]]*data5[[#This Row],[Cost per unit]]</f>
        <v>1019.52</v>
      </c>
    </row>
    <row r="217" spans="2:8">
      <c r="B217" s="6" t="s">
        <v>15</v>
      </c>
      <c r="C217" s="6" t="s">
        <v>40</v>
      </c>
      <c r="D217" s="6" t="s">
        <v>9</v>
      </c>
      <c r="E217" s="7">
        <v>6909</v>
      </c>
      <c r="F217" s="8">
        <v>81</v>
      </c>
      <c r="G217" s="21">
        <f>VLOOKUP(data5[[#This Row],[Product]],productst[],G$2,FALSE)</f>
        <v>9.77</v>
      </c>
      <c r="H217" s="25">
        <f>data5[[#This Row],[Units]]*data5[[#This Row],[Cost per unit]]</f>
        <v>791.37</v>
      </c>
    </row>
    <row r="218" spans="2:8">
      <c r="B218" s="2" t="s">
        <v>12</v>
      </c>
      <c r="C218" s="2" t="s">
        <v>40</v>
      </c>
      <c r="D218" s="2" t="s">
        <v>21</v>
      </c>
      <c r="E218" s="3">
        <v>3920</v>
      </c>
      <c r="F218" s="4">
        <v>306</v>
      </c>
      <c r="G218" s="21">
        <f>VLOOKUP(data5[[#This Row],[Product]],productst[],G$2,FALSE)</f>
        <v>4.97</v>
      </c>
      <c r="H218" s="25">
        <f>data5[[#This Row],[Units]]*data5[[#This Row],[Cost per unit]]</f>
        <v>1520.82</v>
      </c>
    </row>
    <row r="219" spans="2:8">
      <c r="B219" s="6" t="s">
        <v>1</v>
      </c>
      <c r="C219" s="6" t="s">
        <v>40</v>
      </c>
      <c r="D219" s="6" t="s">
        <v>17</v>
      </c>
      <c r="E219" s="7">
        <v>4858</v>
      </c>
      <c r="F219" s="8">
        <v>279</v>
      </c>
      <c r="G219" s="21">
        <f>VLOOKUP(data5[[#This Row],[Product]],productst[],G$2,FALSE)</f>
        <v>9</v>
      </c>
      <c r="H219" s="25">
        <f>data5[[#This Row],[Units]]*data5[[#This Row],[Cost per unit]]</f>
        <v>2511</v>
      </c>
    </row>
    <row r="220" spans="2:8">
      <c r="B220" s="2" t="s">
        <v>4</v>
      </c>
      <c r="C220" s="2" t="s">
        <v>2</v>
      </c>
      <c r="D220" s="2" t="s">
        <v>5</v>
      </c>
      <c r="E220" s="3">
        <v>3549</v>
      </c>
      <c r="F220" s="4">
        <v>3</v>
      </c>
      <c r="G220" s="21">
        <f>VLOOKUP(data5[[#This Row],[Product]],productst[],G$2,FALSE)</f>
        <v>11.88</v>
      </c>
      <c r="H220" s="25">
        <f>data5[[#This Row],[Units]]*data5[[#This Row],[Cost per unit]]</f>
        <v>35.64</v>
      </c>
    </row>
    <row r="221" spans="2:8">
      <c r="B221" s="6" t="s">
        <v>23</v>
      </c>
      <c r="C221" s="6" t="s">
        <v>40</v>
      </c>
      <c r="D221" s="6" t="s">
        <v>22</v>
      </c>
      <c r="E221" s="7">
        <v>966</v>
      </c>
      <c r="F221" s="8">
        <v>198</v>
      </c>
      <c r="G221" s="21">
        <f>VLOOKUP(data5[[#This Row],[Product]],productst[],G$2,FALSE)</f>
        <v>16.73</v>
      </c>
      <c r="H221" s="25">
        <f>data5[[#This Row],[Units]]*data5[[#This Row],[Cost per unit]]</f>
        <v>3312.54</v>
      </c>
    </row>
    <row r="222" spans="2:8">
      <c r="B222" s="2" t="s">
        <v>15</v>
      </c>
      <c r="C222" s="2" t="s">
        <v>40</v>
      </c>
      <c r="D222" s="2" t="s">
        <v>31</v>
      </c>
      <c r="E222" s="3">
        <v>385</v>
      </c>
      <c r="F222" s="4">
        <v>249</v>
      </c>
      <c r="G222" s="21">
        <f>VLOOKUP(data5[[#This Row],[Product]],productst[],G$2,FALSE)</f>
        <v>6.47</v>
      </c>
      <c r="H222" s="25">
        <f>data5[[#This Row],[Units]]*data5[[#This Row],[Cost per unit]]</f>
        <v>1611.03</v>
      </c>
    </row>
    <row r="223" spans="2:8">
      <c r="B223" s="6" t="s">
        <v>10</v>
      </c>
      <c r="C223" s="6" t="s">
        <v>41</v>
      </c>
      <c r="D223" s="6" t="s">
        <v>11</v>
      </c>
      <c r="E223" s="7">
        <v>2219</v>
      </c>
      <c r="F223" s="8">
        <v>75</v>
      </c>
      <c r="G223" s="21">
        <f>VLOOKUP(data5[[#This Row],[Product]],productst[],G$2,FALSE)</f>
        <v>8.7899999999999991</v>
      </c>
      <c r="H223" s="25">
        <f>data5[[#This Row],[Units]]*data5[[#This Row],[Cost per unit]]</f>
        <v>659.24999999999989</v>
      </c>
    </row>
    <row r="224" spans="2:8">
      <c r="B224" s="2" t="s">
        <v>12</v>
      </c>
      <c r="C224" s="2" t="s">
        <v>39</v>
      </c>
      <c r="D224" s="2" t="s">
        <v>16</v>
      </c>
      <c r="E224" s="3">
        <v>2954</v>
      </c>
      <c r="F224" s="4">
        <v>189</v>
      </c>
      <c r="G224" s="21">
        <f>VLOOKUP(data5[[#This Row],[Product]],productst[],G$2,FALSE)</f>
        <v>8.65</v>
      </c>
      <c r="H224" s="25">
        <f>data5[[#This Row],[Units]]*data5[[#This Row],[Cost per unit]]</f>
        <v>1634.8500000000001</v>
      </c>
    </row>
    <row r="225" spans="2:8">
      <c r="B225" s="6" t="s">
        <v>23</v>
      </c>
      <c r="C225" s="6" t="s">
        <v>39</v>
      </c>
      <c r="D225" s="6" t="s">
        <v>16</v>
      </c>
      <c r="E225" s="7">
        <v>280</v>
      </c>
      <c r="F225" s="8">
        <v>87</v>
      </c>
      <c r="G225" s="21">
        <f>VLOOKUP(data5[[#This Row],[Product]],productst[],G$2,FALSE)</f>
        <v>8.65</v>
      </c>
      <c r="H225" s="25">
        <f>data5[[#This Row],[Units]]*data5[[#This Row],[Cost per unit]]</f>
        <v>752.55000000000007</v>
      </c>
    </row>
    <row r="226" spans="2:8">
      <c r="B226" s="2" t="s">
        <v>8</v>
      </c>
      <c r="C226" s="2" t="s">
        <v>39</v>
      </c>
      <c r="D226" s="2" t="s">
        <v>26</v>
      </c>
      <c r="E226" s="3">
        <v>6118</v>
      </c>
      <c r="F226" s="4">
        <v>174</v>
      </c>
      <c r="G226" s="21">
        <f>VLOOKUP(data5[[#This Row],[Product]],productst[],G$2,FALSE)</f>
        <v>14.49</v>
      </c>
      <c r="H226" s="25">
        <f>data5[[#This Row],[Units]]*data5[[#This Row],[Cost per unit]]</f>
        <v>2521.2600000000002</v>
      </c>
    </row>
    <row r="227" spans="2:8">
      <c r="B227" s="6" t="s">
        <v>4</v>
      </c>
      <c r="C227" s="6" t="s">
        <v>40</v>
      </c>
      <c r="D227" s="6" t="s">
        <v>43</v>
      </c>
      <c r="E227" s="7">
        <v>4802</v>
      </c>
      <c r="F227" s="8">
        <v>36</v>
      </c>
      <c r="G227" s="21">
        <f>VLOOKUP(data5[[#This Row],[Product]],productst[],G$2,FALSE)</f>
        <v>11.73</v>
      </c>
      <c r="H227" s="25">
        <f>data5[[#This Row],[Units]]*data5[[#This Row],[Cost per unit]]</f>
        <v>422.28000000000003</v>
      </c>
    </row>
    <row r="228" spans="2:8">
      <c r="B228" s="2" t="s">
        <v>12</v>
      </c>
      <c r="C228" s="2" t="s">
        <v>2</v>
      </c>
      <c r="D228" s="2" t="s">
        <v>21</v>
      </c>
      <c r="E228" s="3">
        <v>4137</v>
      </c>
      <c r="F228" s="4">
        <v>60</v>
      </c>
      <c r="G228" s="21">
        <f>VLOOKUP(data5[[#This Row],[Product]],productst[],G$2,FALSE)</f>
        <v>4.97</v>
      </c>
      <c r="H228" s="25">
        <f>data5[[#This Row],[Units]]*data5[[#This Row],[Cost per unit]]</f>
        <v>298.2</v>
      </c>
    </row>
    <row r="229" spans="2:8">
      <c r="B229" s="6" t="s">
        <v>27</v>
      </c>
      <c r="C229" s="6" t="s">
        <v>38</v>
      </c>
      <c r="D229" s="6" t="s">
        <v>28</v>
      </c>
      <c r="E229" s="7">
        <v>2023</v>
      </c>
      <c r="F229" s="8">
        <v>78</v>
      </c>
      <c r="G229" s="21">
        <f>VLOOKUP(data5[[#This Row],[Product]],productst[],G$2,FALSE)</f>
        <v>6.49</v>
      </c>
      <c r="H229" s="25">
        <f>data5[[#This Row],[Units]]*data5[[#This Row],[Cost per unit]]</f>
        <v>506.22</v>
      </c>
    </row>
    <row r="230" spans="2:8">
      <c r="B230" s="2" t="s">
        <v>12</v>
      </c>
      <c r="C230" s="2" t="s">
        <v>39</v>
      </c>
      <c r="D230" s="2" t="s">
        <v>26</v>
      </c>
      <c r="E230" s="3">
        <v>9051</v>
      </c>
      <c r="F230" s="4">
        <v>57</v>
      </c>
      <c r="G230" s="21">
        <f>VLOOKUP(data5[[#This Row],[Product]],productst[],G$2,FALSE)</f>
        <v>14.49</v>
      </c>
      <c r="H230" s="25">
        <f>data5[[#This Row],[Units]]*data5[[#This Row],[Cost per unit]]</f>
        <v>825.93000000000006</v>
      </c>
    </row>
    <row r="231" spans="2:8">
      <c r="B231" s="6" t="s">
        <v>12</v>
      </c>
      <c r="C231" s="6" t="s">
        <v>37</v>
      </c>
      <c r="D231" s="6" t="s">
        <v>30</v>
      </c>
      <c r="E231" s="7">
        <v>2919</v>
      </c>
      <c r="F231" s="8">
        <v>45</v>
      </c>
      <c r="G231" s="21">
        <f>VLOOKUP(data5[[#This Row],[Product]],productst[],G$2,FALSE)</f>
        <v>10.38</v>
      </c>
      <c r="H231" s="25">
        <f>data5[[#This Row],[Units]]*data5[[#This Row],[Cost per unit]]</f>
        <v>467.1</v>
      </c>
    </row>
    <row r="232" spans="2:8">
      <c r="B232" s="2" t="s">
        <v>8</v>
      </c>
      <c r="C232" s="2" t="s">
        <v>2</v>
      </c>
      <c r="D232" s="2" t="s">
        <v>9</v>
      </c>
      <c r="E232" s="3">
        <v>5915</v>
      </c>
      <c r="F232" s="4">
        <v>3</v>
      </c>
      <c r="G232" s="21">
        <f>VLOOKUP(data5[[#This Row],[Product]],productst[],G$2,FALSE)</f>
        <v>9.77</v>
      </c>
      <c r="H232" s="25">
        <f>data5[[#This Row],[Units]]*data5[[#This Row],[Cost per unit]]</f>
        <v>29.31</v>
      </c>
    </row>
    <row r="233" spans="2:8">
      <c r="B233" s="6" t="s">
        <v>1</v>
      </c>
      <c r="C233" s="6" t="s">
        <v>38</v>
      </c>
      <c r="D233" s="6" t="s">
        <v>43</v>
      </c>
      <c r="E233" s="7">
        <v>2562</v>
      </c>
      <c r="F233" s="8">
        <v>6</v>
      </c>
      <c r="G233" s="21">
        <f>VLOOKUP(data5[[#This Row],[Product]],productst[],G$2,FALSE)</f>
        <v>11.73</v>
      </c>
      <c r="H233" s="25">
        <f>data5[[#This Row],[Units]]*data5[[#This Row],[Cost per unit]]</f>
        <v>70.38</v>
      </c>
    </row>
    <row r="234" spans="2:8">
      <c r="B234" s="2" t="s">
        <v>15</v>
      </c>
      <c r="C234" s="2" t="s">
        <v>37</v>
      </c>
      <c r="D234" s="2" t="s">
        <v>14</v>
      </c>
      <c r="E234" s="3">
        <v>8813</v>
      </c>
      <c r="F234" s="4">
        <v>21</v>
      </c>
      <c r="G234" s="21">
        <f>VLOOKUP(data5[[#This Row],[Product]],productst[],G$2,FALSE)</f>
        <v>13.15</v>
      </c>
      <c r="H234" s="25">
        <f>data5[[#This Row],[Units]]*data5[[#This Row],[Cost per unit]]</f>
        <v>276.15000000000003</v>
      </c>
    </row>
    <row r="235" spans="2:8">
      <c r="B235" s="6" t="s">
        <v>15</v>
      </c>
      <c r="C235" s="6" t="s">
        <v>39</v>
      </c>
      <c r="D235" s="6" t="s">
        <v>31</v>
      </c>
      <c r="E235" s="7">
        <v>6111</v>
      </c>
      <c r="F235" s="8">
        <v>3</v>
      </c>
      <c r="G235" s="21">
        <f>VLOOKUP(data5[[#This Row],[Product]],productst[],G$2,FALSE)</f>
        <v>6.47</v>
      </c>
      <c r="H235" s="25">
        <f>data5[[#This Row],[Units]]*data5[[#This Row],[Cost per unit]]</f>
        <v>19.41</v>
      </c>
    </row>
    <row r="236" spans="2:8">
      <c r="B236" s="2" t="s">
        <v>6</v>
      </c>
      <c r="C236" s="2" t="s">
        <v>41</v>
      </c>
      <c r="D236" s="2" t="s">
        <v>19</v>
      </c>
      <c r="E236" s="3">
        <v>3507</v>
      </c>
      <c r="F236" s="4">
        <v>288</v>
      </c>
      <c r="G236" s="21">
        <f>VLOOKUP(data5[[#This Row],[Product]],productst[],G$2,FALSE)</f>
        <v>5.79</v>
      </c>
      <c r="H236" s="25">
        <f>data5[[#This Row],[Units]]*data5[[#This Row],[Cost per unit]]</f>
        <v>1667.52</v>
      </c>
    </row>
    <row r="237" spans="2:8">
      <c r="B237" s="6" t="s">
        <v>10</v>
      </c>
      <c r="C237" s="6" t="s">
        <v>39</v>
      </c>
      <c r="D237" s="6" t="s">
        <v>7</v>
      </c>
      <c r="E237" s="7">
        <v>4319</v>
      </c>
      <c r="F237" s="8">
        <v>30</v>
      </c>
      <c r="G237" s="21">
        <f>VLOOKUP(data5[[#This Row],[Product]],productst[],G$2,FALSE)</f>
        <v>9.33</v>
      </c>
      <c r="H237" s="25">
        <f>data5[[#This Row],[Units]]*data5[[#This Row],[Cost per unit]]</f>
        <v>279.89999999999998</v>
      </c>
    </row>
    <row r="238" spans="2:8">
      <c r="B238" s="2" t="s">
        <v>18</v>
      </c>
      <c r="C238" s="2" t="s">
        <v>2</v>
      </c>
      <c r="D238" s="2" t="s">
        <v>24</v>
      </c>
      <c r="E238" s="3">
        <v>609</v>
      </c>
      <c r="F238" s="4">
        <v>87</v>
      </c>
      <c r="G238" s="21">
        <f>VLOOKUP(data5[[#This Row],[Product]],productst[],G$2,FALSE)</f>
        <v>5.6</v>
      </c>
      <c r="H238" s="25">
        <f>data5[[#This Row],[Units]]*data5[[#This Row],[Cost per unit]]</f>
        <v>487.2</v>
      </c>
    </row>
    <row r="239" spans="2:8">
      <c r="B239" s="6" t="s">
        <v>18</v>
      </c>
      <c r="C239" s="6" t="s">
        <v>40</v>
      </c>
      <c r="D239" s="6" t="s">
        <v>22</v>
      </c>
      <c r="E239" s="7">
        <v>6370</v>
      </c>
      <c r="F239" s="8">
        <v>30</v>
      </c>
      <c r="G239" s="21">
        <f>VLOOKUP(data5[[#This Row],[Product]],productst[],G$2,FALSE)</f>
        <v>16.73</v>
      </c>
      <c r="H239" s="25">
        <f>data5[[#This Row],[Units]]*data5[[#This Row],[Cost per unit]]</f>
        <v>501.90000000000003</v>
      </c>
    </row>
    <row r="240" spans="2:8">
      <c r="B240" s="2" t="s">
        <v>15</v>
      </c>
      <c r="C240" s="2" t="s">
        <v>2</v>
      </c>
      <c r="D240" s="2" t="s">
        <v>29</v>
      </c>
      <c r="E240" s="3">
        <v>5474</v>
      </c>
      <c r="F240" s="4">
        <v>168</v>
      </c>
      <c r="G240" s="21">
        <f>VLOOKUP(data5[[#This Row],[Product]],productst[],G$2,FALSE)</f>
        <v>7.64</v>
      </c>
      <c r="H240" s="25">
        <f>data5[[#This Row],[Units]]*data5[[#This Row],[Cost per unit]]</f>
        <v>1283.52</v>
      </c>
    </row>
    <row r="241" spans="2:8">
      <c r="B241" s="6" t="s">
        <v>18</v>
      </c>
      <c r="C241" s="6" t="s">
        <v>39</v>
      </c>
      <c r="D241" s="6" t="s">
        <v>22</v>
      </c>
      <c r="E241" s="7">
        <v>3164</v>
      </c>
      <c r="F241" s="8">
        <v>306</v>
      </c>
      <c r="G241" s="21">
        <f>VLOOKUP(data5[[#This Row],[Product]],productst[],G$2,FALSE)</f>
        <v>16.73</v>
      </c>
      <c r="H241" s="25">
        <f>data5[[#This Row],[Units]]*data5[[#This Row],[Cost per unit]]</f>
        <v>5119.38</v>
      </c>
    </row>
    <row r="242" spans="2:8">
      <c r="B242" s="2" t="s">
        <v>10</v>
      </c>
      <c r="C242" s="2" t="s">
        <v>38</v>
      </c>
      <c r="D242" s="2" t="s">
        <v>5</v>
      </c>
      <c r="E242" s="3">
        <v>1302</v>
      </c>
      <c r="F242" s="4">
        <v>402</v>
      </c>
      <c r="G242" s="21">
        <f>VLOOKUP(data5[[#This Row],[Product]],productst[],G$2,FALSE)</f>
        <v>11.88</v>
      </c>
      <c r="H242" s="25">
        <f>data5[[#This Row],[Units]]*data5[[#This Row],[Cost per unit]]</f>
        <v>4775.76</v>
      </c>
    </row>
    <row r="243" spans="2:8">
      <c r="B243" s="6" t="s">
        <v>27</v>
      </c>
      <c r="C243" s="6" t="s">
        <v>37</v>
      </c>
      <c r="D243" s="6" t="s">
        <v>30</v>
      </c>
      <c r="E243" s="7">
        <v>7308</v>
      </c>
      <c r="F243" s="8">
        <v>327</v>
      </c>
      <c r="G243" s="21">
        <f>VLOOKUP(data5[[#This Row],[Product]],productst[],G$2,FALSE)</f>
        <v>10.38</v>
      </c>
      <c r="H243" s="25">
        <f>data5[[#This Row],[Units]]*data5[[#This Row],[Cost per unit]]</f>
        <v>3394.26</v>
      </c>
    </row>
    <row r="244" spans="2:8">
      <c r="B244" s="2" t="s">
        <v>18</v>
      </c>
      <c r="C244" s="2" t="s">
        <v>37</v>
      </c>
      <c r="D244" s="2" t="s">
        <v>22</v>
      </c>
      <c r="E244" s="3">
        <v>6132</v>
      </c>
      <c r="F244" s="4">
        <v>93</v>
      </c>
      <c r="G244" s="21">
        <f>VLOOKUP(data5[[#This Row],[Product]],productst[],G$2,FALSE)</f>
        <v>16.73</v>
      </c>
      <c r="H244" s="25">
        <f>data5[[#This Row],[Units]]*data5[[#This Row],[Cost per unit]]</f>
        <v>1555.89</v>
      </c>
    </row>
    <row r="245" spans="2:8">
      <c r="B245" s="6" t="s">
        <v>1</v>
      </c>
      <c r="C245" s="6" t="s">
        <v>38</v>
      </c>
      <c r="D245" s="6" t="s">
        <v>3</v>
      </c>
      <c r="E245" s="7">
        <v>3472</v>
      </c>
      <c r="F245" s="8">
        <v>96</v>
      </c>
      <c r="G245" s="21">
        <f>VLOOKUP(data5[[#This Row],[Product]],productst[],G$2,FALSE)</f>
        <v>11.7</v>
      </c>
      <c r="H245" s="25">
        <f>data5[[#This Row],[Units]]*data5[[#This Row],[Cost per unit]]</f>
        <v>1123.1999999999998</v>
      </c>
    </row>
    <row r="246" spans="2:8">
      <c r="B246" s="2" t="s">
        <v>6</v>
      </c>
      <c r="C246" s="2" t="s">
        <v>40</v>
      </c>
      <c r="D246" s="2" t="s">
        <v>31</v>
      </c>
      <c r="E246" s="3">
        <v>9660</v>
      </c>
      <c r="F246" s="4">
        <v>27</v>
      </c>
      <c r="G246" s="21">
        <f>VLOOKUP(data5[[#This Row],[Product]],productst[],G$2,FALSE)</f>
        <v>6.47</v>
      </c>
      <c r="H246" s="25">
        <f>data5[[#This Row],[Units]]*data5[[#This Row],[Cost per unit]]</f>
        <v>174.69</v>
      </c>
    </row>
    <row r="247" spans="2:8">
      <c r="B247" s="6" t="s">
        <v>12</v>
      </c>
      <c r="C247" s="6" t="s">
        <v>2</v>
      </c>
      <c r="D247" s="6" t="s">
        <v>24</v>
      </c>
      <c r="E247" s="7">
        <v>2436</v>
      </c>
      <c r="F247" s="8">
        <v>99</v>
      </c>
      <c r="G247" s="21">
        <f>VLOOKUP(data5[[#This Row],[Product]],productst[],G$2,FALSE)</f>
        <v>5.6</v>
      </c>
      <c r="H247" s="25">
        <f>data5[[#This Row],[Units]]*data5[[#This Row],[Cost per unit]]</f>
        <v>554.4</v>
      </c>
    </row>
    <row r="248" spans="2:8">
      <c r="B248" s="2" t="s">
        <v>12</v>
      </c>
      <c r="C248" s="2" t="s">
        <v>2</v>
      </c>
      <c r="D248" s="2" t="s">
        <v>25</v>
      </c>
      <c r="E248" s="3">
        <v>9506</v>
      </c>
      <c r="F248" s="4">
        <v>87</v>
      </c>
      <c r="G248" s="21">
        <f>VLOOKUP(data5[[#This Row],[Product]],productst[],G$2,FALSE)</f>
        <v>12.37</v>
      </c>
      <c r="H248" s="25">
        <f>data5[[#This Row],[Units]]*data5[[#This Row],[Cost per unit]]</f>
        <v>1076.1899999999998</v>
      </c>
    </row>
    <row r="249" spans="2:8">
      <c r="B249" s="6" t="s">
        <v>1</v>
      </c>
      <c r="C249" s="6" t="s">
        <v>37</v>
      </c>
      <c r="D249" s="6" t="s">
        <v>17</v>
      </c>
      <c r="E249" s="7">
        <v>245</v>
      </c>
      <c r="F249" s="8">
        <v>288</v>
      </c>
      <c r="G249" s="21">
        <f>VLOOKUP(data5[[#This Row],[Product]],productst[],G$2,FALSE)</f>
        <v>9</v>
      </c>
      <c r="H249" s="25">
        <f>data5[[#This Row],[Units]]*data5[[#This Row],[Cost per unit]]</f>
        <v>2592</v>
      </c>
    </row>
    <row r="250" spans="2:8">
      <c r="B250" s="2" t="s">
        <v>6</v>
      </c>
      <c r="C250" s="2" t="s">
        <v>38</v>
      </c>
      <c r="D250" s="2" t="s">
        <v>42</v>
      </c>
      <c r="E250" s="3">
        <v>2702</v>
      </c>
      <c r="F250" s="4">
        <v>363</v>
      </c>
      <c r="G250" s="21">
        <f>VLOOKUP(data5[[#This Row],[Product]],productst[],G$2,FALSE)</f>
        <v>10.62</v>
      </c>
      <c r="H250" s="25">
        <f>data5[[#This Row],[Units]]*data5[[#This Row],[Cost per unit]]</f>
        <v>3855.0599999999995</v>
      </c>
    </row>
    <row r="251" spans="2:8">
      <c r="B251" s="6" t="s">
        <v>1</v>
      </c>
      <c r="C251" s="6" t="s">
        <v>41</v>
      </c>
      <c r="D251" s="6" t="s">
        <v>13</v>
      </c>
      <c r="E251" s="7">
        <v>700</v>
      </c>
      <c r="F251" s="8">
        <v>87</v>
      </c>
      <c r="G251" s="21">
        <f>VLOOKUP(data5[[#This Row],[Product]],productst[],G$2,FALSE)</f>
        <v>3.11</v>
      </c>
      <c r="H251" s="25">
        <f>data5[[#This Row],[Units]]*data5[[#This Row],[Cost per unit]]</f>
        <v>270.57</v>
      </c>
    </row>
    <row r="252" spans="2:8">
      <c r="B252" s="2" t="s">
        <v>10</v>
      </c>
      <c r="C252" s="2" t="s">
        <v>41</v>
      </c>
      <c r="D252" s="2" t="s">
        <v>13</v>
      </c>
      <c r="E252" s="3">
        <v>3759</v>
      </c>
      <c r="F252" s="4">
        <v>150</v>
      </c>
      <c r="G252" s="21">
        <f>VLOOKUP(data5[[#This Row],[Product]],productst[],G$2,FALSE)</f>
        <v>3.11</v>
      </c>
      <c r="H252" s="25">
        <f>data5[[#This Row],[Units]]*data5[[#This Row],[Cost per unit]]</f>
        <v>466.5</v>
      </c>
    </row>
    <row r="253" spans="2:8">
      <c r="B253" s="6" t="s">
        <v>4</v>
      </c>
      <c r="C253" s="6" t="s">
        <v>38</v>
      </c>
      <c r="D253" s="6" t="s">
        <v>13</v>
      </c>
      <c r="E253" s="7">
        <v>1589</v>
      </c>
      <c r="F253" s="8">
        <v>303</v>
      </c>
      <c r="G253" s="21">
        <f>VLOOKUP(data5[[#This Row],[Product]],productst[],G$2,FALSE)</f>
        <v>3.11</v>
      </c>
      <c r="H253" s="25">
        <f>data5[[#This Row],[Units]]*data5[[#This Row],[Cost per unit]]</f>
        <v>942.32999999999993</v>
      </c>
    </row>
    <row r="254" spans="2:8">
      <c r="B254" s="2" t="s">
        <v>23</v>
      </c>
      <c r="C254" s="2" t="s">
        <v>38</v>
      </c>
      <c r="D254" s="2" t="s">
        <v>30</v>
      </c>
      <c r="E254" s="3">
        <v>5194</v>
      </c>
      <c r="F254" s="4">
        <v>288</v>
      </c>
      <c r="G254" s="21">
        <f>VLOOKUP(data5[[#This Row],[Product]],productst[],G$2,FALSE)</f>
        <v>10.38</v>
      </c>
      <c r="H254" s="25">
        <f>data5[[#This Row],[Units]]*data5[[#This Row],[Cost per unit]]</f>
        <v>2989.44</v>
      </c>
    </row>
    <row r="255" spans="2:8">
      <c r="B255" s="6" t="s">
        <v>1</v>
      </c>
      <c r="C255" s="6" t="s">
        <v>39</v>
      </c>
      <c r="D255" s="6" t="s">
        <v>7</v>
      </c>
      <c r="E255" s="7">
        <v>945</v>
      </c>
      <c r="F255" s="8">
        <v>75</v>
      </c>
      <c r="G255" s="21">
        <f>VLOOKUP(data5[[#This Row],[Product]],productst[],G$2,FALSE)</f>
        <v>9.33</v>
      </c>
      <c r="H255" s="25">
        <f>data5[[#This Row],[Units]]*data5[[#This Row],[Cost per unit]]</f>
        <v>699.75</v>
      </c>
    </row>
    <row r="256" spans="2:8">
      <c r="B256" s="2" t="s">
        <v>18</v>
      </c>
      <c r="C256" s="2" t="s">
        <v>2</v>
      </c>
      <c r="D256" s="2" t="s">
        <v>19</v>
      </c>
      <c r="E256" s="3">
        <v>1988</v>
      </c>
      <c r="F256" s="4">
        <v>39</v>
      </c>
      <c r="G256" s="21">
        <f>VLOOKUP(data5[[#This Row],[Product]],productst[],G$2,FALSE)</f>
        <v>5.79</v>
      </c>
      <c r="H256" s="25">
        <f>data5[[#This Row],[Units]]*data5[[#This Row],[Cost per unit]]</f>
        <v>225.81</v>
      </c>
    </row>
    <row r="257" spans="2:8">
      <c r="B257" s="6" t="s">
        <v>10</v>
      </c>
      <c r="C257" s="6" t="s">
        <v>41</v>
      </c>
      <c r="D257" s="6" t="s">
        <v>16</v>
      </c>
      <c r="E257" s="7">
        <v>6734</v>
      </c>
      <c r="F257" s="8">
        <v>123</v>
      </c>
      <c r="G257" s="21">
        <f>VLOOKUP(data5[[#This Row],[Product]],productst[],G$2,FALSE)</f>
        <v>8.65</v>
      </c>
      <c r="H257" s="25">
        <f>data5[[#This Row],[Units]]*data5[[#This Row],[Cost per unit]]</f>
        <v>1063.95</v>
      </c>
    </row>
    <row r="258" spans="2:8">
      <c r="B258" s="2" t="s">
        <v>18</v>
      </c>
      <c r="C258" s="2" t="s">
        <v>39</v>
      </c>
      <c r="D258" s="2" t="s">
        <v>5</v>
      </c>
      <c r="E258" s="3">
        <v>217</v>
      </c>
      <c r="F258" s="4">
        <v>36</v>
      </c>
      <c r="G258" s="21">
        <f>VLOOKUP(data5[[#This Row],[Product]],productst[],G$2,FALSE)</f>
        <v>11.88</v>
      </c>
      <c r="H258" s="25">
        <f>data5[[#This Row],[Units]]*data5[[#This Row],[Cost per unit]]</f>
        <v>427.68</v>
      </c>
    </row>
    <row r="259" spans="2:8">
      <c r="B259" s="6" t="s">
        <v>15</v>
      </c>
      <c r="C259" s="6" t="s">
        <v>41</v>
      </c>
      <c r="D259" s="6" t="s">
        <v>9</v>
      </c>
      <c r="E259" s="7">
        <v>6279</v>
      </c>
      <c r="F259" s="8">
        <v>237</v>
      </c>
      <c r="G259" s="21">
        <f>VLOOKUP(data5[[#This Row],[Product]],productst[],G$2,FALSE)</f>
        <v>9.77</v>
      </c>
      <c r="H259" s="25">
        <f>data5[[#This Row],[Units]]*data5[[#This Row],[Cost per unit]]</f>
        <v>2315.4899999999998</v>
      </c>
    </row>
    <row r="260" spans="2:8">
      <c r="B260" s="2" t="s">
        <v>18</v>
      </c>
      <c r="C260" s="2" t="s">
        <v>39</v>
      </c>
      <c r="D260" s="2" t="s">
        <v>7</v>
      </c>
      <c r="E260" s="3">
        <v>4424</v>
      </c>
      <c r="F260" s="4">
        <v>201</v>
      </c>
      <c r="G260" s="21">
        <f>VLOOKUP(data5[[#This Row],[Product]],productst[],G$2,FALSE)</f>
        <v>9.33</v>
      </c>
      <c r="H260" s="25">
        <f>data5[[#This Row],[Units]]*data5[[#This Row],[Cost per unit]]</f>
        <v>1875.33</v>
      </c>
    </row>
    <row r="261" spans="2:8">
      <c r="B261" s="6" t="s">
        <v>4</v>
      </c>
      <c r="C261" s="6" t="s">
        <v>39</v>
      </c>
      <c r="D261" s="6" t="s">
        <v>13</v>
      </c>
      <c r="E261" s="7">
        <v>189</v>
      </c>
      <c r="F261" s="8">
        <v>48</v>
      </c>
      <c r="G261" s="21">
        <f>VLOOKUP(data5[[#This Row],[Product]],productst[],G$2,FALSE)</f>
        <v>3.11</v>
      </c>
      <c r="H261" s="25">
        <f>data5[[#This Row],[Units]]*data5[[#This Row],[Cost per unit]]</f>
        <v>149.28</v>
      </c>
    </row>
    <row r="262" spans="2:8">
      <c r="B262" s="2" t="s">
        <v>15</v>
      </c>
      <c r="C262" s="2" t="s">
        <v>38</v>
      </c>
      <c r="D262" s="2" t="s">
        <v>9</v>
      </c>
      <c r="E262" s="3">
        <v>490</v>
      </c>
      <c r="F262" s="4">
        <v>84</v>
      </c>
      <c r="G262" s="21">
        <f>VLOOKUP(data5[[#This Row],[Product]],productst[],G$2,FALSE)</f>
        <v>9.77</v>
      </c>
      <c r="H262" s="25">
        <f>data5[[#This Row],[Units]]*data5[[#This Row],[Cost per unit]]</f>
        <v>820.68</v>
      </c>
    </row>
    <row r="263" spans="2:8">
      <c r="B263" s="6" t="s">
        <v>6</v>
      </c>
      <c r="C263" s="6" t="s">
        <v>37</v>
      </c>
      <c r="D263" s="6" t="s">
        <v>17</v>
      </c>
      <c r="E263" s="7">
        <v>434</v>
      </c>
      <c r="F263" s="8">
        <v>87</v>
      </c>
      <c r="G263" s="21">
        <f>VLOOKUP(data5[[#This Row],[Product]],productst[],G$2,FALSE)</f>
        <v>9</v>
      </c>
      <c r="H263" s="25">
        <f>data5[[#This Row],[Units]]*data5[[#This Row],[Cost per unit]]</f>
        <v>783</v>
      </c>
    </row>
    <row r="264" spans="2:8">
      <c r="B264" s="2" t="s">
        <v>23</v>
      </c>
      <c r="C264" s="2" t="s">
        <v>2</v>
      </c>
      <c r="D264" s="2" t="s">
        <v>26</v>
      </c>
      <c r="E264" s="3">
        <v>10129</v>
      </c>
      <c r="F264" s="4">
        <v>312</v>
      </c>
      <c r="G264" s="21">
        <f>VLOOKUP(data5[[#This Row],[Product]],productst[],G$2,FALSE)</f>
        <v>14.49</v>
      </c>
      <c r="H264" s="25">
        <f>data5[[#This Row],[Units]]*data5[[#This Row],[Cost per unit]]</f>
        <v>4520.88</v>
      </c>
    </row>
    <row r="265" spans="2:8">
      <c r="B265" s="6" t="s">
        <v>27</v>
      </c>
      <c r="C265" s="6" t="s">
        <v>40</v>
      </c>
      <c r="D265" s="6" t="s">
        <v>30</v>
      </c>
      <c r="E265" s="7">
        <v>1652</v>
      </c>
      <c r="F265" s="8">
        <v>102</v>
      </c>
      <c r="G265" s="21">
        <f>VLOOKUP(data5[[#This Row],[Product]],productst[],G$2,FALSE)</f>
        <v>10.38</v>
      </c>
      <c r="H265" s="25">
        <f>data5[[#This Row],[Units]]*data5[[#This Row],[Cost per unit]]</f>
        <v>1058.76</v>
      </c>
    </row>
    <row r="266" spans="2:8">
      <c r="B266" s="2" t="s">
        <v>6</v>
      </c>
      <c r="C266" s="2" t="s">
        <v>2</v>
      </c>
      <c r="D266" s="2" t="s">
        <v>17</v>
      </c>
      <c r="E266" s="3">
        <v>6433</v>
      </c>
      <c r="F266" s="4">
        <v>78</v>
      </c>
      <c r="G266" s="21">
        <f>VLOOKUP(data5[[#This Row],[Product]],productst[],G$2,FALSE)</f>
        <v>9</v>
      </c>
      <c r="H266" s="25">
        <f>data5[[#This Row],[Units]]*data5[[#This Row],[Cost per unit]]</f>
        <v>702</v>
      </c>
    </row>
    <row r="267" spans="2:8">
      <c r="B267" s="6" t="s">
        <v>27</v>
      </c>
      <c r="C267" s="6" t="s">
        <v>41</v>
      </c>
      <c r="D267" s="6" t="s">
        <v>28</v>
      </c>
      <c r="E267" s="7">
        <v>2212</v>
      </c>
      <c r="F267" s="8">
        <v>117</v>
      </c>
      <c r="G267" s="21">
        <f>VLOOKUP(data5[[#This Row],[Product]],productst[],G$2,FALSE)</f>
        <v>6.49</v>
      </c>
      <c r="H267" s="25">
        <f>data5[[#This Row],[Units]]*data5[[#This Row],[Cost per unit]]</f>
        <v>759.33</v>
      </c>
    </row>
    <row r="268" spans="2:8">
      <c r="B268" s="2" t="s">
        <v>8</v>
      </c>
      <c r="C268" s="2" t="s">
        <v>38</v>
      </c>
      <c r="D268" s="2" t="s">
        <v>29</v>
      </c>
      <c r="E268" s="3">
        <v>609</v>
      </c>
      <c r="F268" s="4">
        <v>99</v>
      </c>
      <c r="G268" s="21">
        <f>VLOOKUP(data5[[#This Row],[Product]],productst[],G$2,FALSE)</f>
        <v>7.64</v>
      </c>
      <c r="H268" s="25">
        <f>data5[[#This Row],[Units]]*data5[[#This Row],[Cost per unit]]</f>
        <v>756.36</v>
      </c>
    </row>
    <row r="269" spans="2:8">
      <c r="B269" s="6" t="s">
        <v>18</v>
      </c>
      <c r="C269" s="6" t="s">
        <v>38</v>
      </c>
      <c r="D269" s="6" t="s">
        <v>21</v>
      </c>
      <c r="E269" s="7">
        <v>1638</v>
      </c>
      <c r="F269" s="8">
        <v>48</v>
      </c>
      <c r="G269" s="21">
        <f>VLOOKUP(data5[[#This Row],[Product]],productst[],G$2,FALSE)</f>
        <v>4.97</v>
      </c>
      <c r="H269" s="25">
        <f>data5[[#This Row],[Units]]*data5[[#This Row],[Cost per unit]]</f>
        <v>238.56</v>
      </c>
    </row>
    <row r="270" spans="2:8">
      <c r="B270" s="2" t="s">
        <v>23</v>
      </c>
      <c r="C270" s="2" t="s">
        <v>41</v>
      </c>
      <c r="D270" s="2" t="s">
        <v>43</v>
      </c>
      <c r="E270" s="3">
        <v>3829</v>
      </c>
      <c r="F270" s="4">
        <v>24</v>
      </c>
      <c r="G270" s="21">
        <f>VLOOKUP(data5[[#This Row],[Product]],productst[],G$2,FALSE)</f>
        <v>11.73</v>
      </c>
      <c r="H270" s="25">
        <f>data5[[#This Row],[Units]]*data5[[#This Row],[Cost per unit]]</f>
        <v>281.52</v>
      </c>
    </row>
    <row r="271" spans="2:8">
      <c r="B271" s="6" t="s">
        <v>18</v>
      </c>
      <c r="C271" s="6" t="s">
        <v>40</v>
      </c>
      <c r="D271" s="6" t="s">
        <v>43</v>
      </c>
      <c r="E271" s="7">
        <v>5775</v>
      </c>
      <c r="F271" s="8">
        <v>42</v>
      </c>
      <c r="G271" s="21">
        <f>VLOOKUP(data5[[#This Row],[Product]],productst[],G$2,FALSE)</f>
        <v>11.73</v>
      </c>
      <c r="H271" s="25">
        <f>data5[[#This Row],[Units]]*data5[[#This Row],[Cost per unit]]</f>
        <v>492.66</v>
      </c>
    </row>
    <row r="272" spans="2:8">
      <c r="B272" s="2" t="s">
        <v>10</v>
      </c>
      <c r="C272" s="2" t="s">
        <v>38</v>
      </c>
      <c r="D272" s="2" t="s">
        <v>42</v>
      </c>
      <c r="E272" s="3">
        <v>1071</v>
      </c>
      <c r="F272" s="4">
        <v>270</v>
      </c>
      <c r="G272" s="21">
        <f>VLOOKUP(data5[[#This Row],[Product]],productst[],G$2,FALSE)</f>
        <v>10.62</v>
      </c>
      <c r="H272" s="25">
        <f>data5[[#This Row],[Units]]*data5[[#This Row],[Cost per unit]]</f>
        <v>2867.3999999999996</v>
      </c>
    </row>
    <row r="273" spans="2:8">
      <c r="B273" s="6" t="s">
        <v>6</v>
      </c>
      <c r="C273" s="6" t="s">
        <v>39</v>
      </c>
      <c r="D273" s="6" t="s">
        <v>28</v>
      </c>
      <c r="E273" s="7">
        <v>5019</v>
      </c>
      <c r="F273" s="8">
        <v>150</v>
      </c>
      <c r="G273" s="21">
        <f>VLOOKUP(data5[[#This Row],[Product]],productst[],G$2,FALSE)</f>
        <v>6.49</v>
      </c>
      <c r="H273" s="25">
        <f>data5[[#This Row],[Units]]*data5[[#This Row],[Cost per unit]]</f>
        <v>973.5</v>
      </c>
    </row>
    <row r="274" spans="2:8">
      <c r="B274" s="2" t="s">
        <v>4</v>
      </c>
      <c r="C274" s="2" t="s">
        <v>37</v>
      </c>
      <c r="D274" s="2" t="s">
        <v>43</v>
      </c>
      <c r="E274" s="3">
        <v>2863</v>
      </c>
      <c r="F274" s="4">
        <v>42</v>
      </c>
      <c r="G274" s="21">
        <f>VLOOKUP(data5[[#This Row],[Product]],productst[],G$2,FALSE)</f>
        <v>11.73</v>
      </c>
      <c r="H274" s="25">
        <f>data5[[#This Row],[Units]]*data5[[#This Row],[Cost per unit]]</f>
        <v>492.66</v>
      </c>
    </row>
    <row r="275" spans="2:8">
      <c r="B275" s="6" t="s">
        <v>18</v>
      </c>
      <c r="C275" s="6" t="s">
        <v>38</v>
      </c>
      <c r="D275" s="6" t="s">
        <v>20</v>
      </c>
      <c r="E275" s="7">
        <v>1617</v>
      </c>
      <c r="F275" s="8">
        <v>126</v>
      </c>
      <c r="G275" s="21">
        <f>VLOOKUP(data5[[#This Row],[Product]],productst[],G$2,FALSE)</f>
        <v>7.16</v>
      </c>
      <c r="H275" s="25">
        <f>data5[[#This Row],[Units]]*data5[[#This Row],[Cost per unit]]</f>
        <v>902.16</v>
      </c>
    </row>
    <row r="276" spans="2:8">
      <c r="B276" s="2" t="s">
        <v>10</v>
      </c>
      <c r="C276" s="2" t="s">
        <v>37</v>
      </c>
      <c r="D276" s="2" t="s">
        <v>24</v>
      </c>
      <c r="E276" s="3">
        <v>6818</v>
      </c>
      <c r="F276" s="4">
        <v>6</v>
      </c>
      <c r="G276" s="21">
        <f>VLOOKUP(data5[[#This Row],[Product]],productst[],G$2,FALSE)</f>
        <v>5.6</v>
      </c>
      <c r="H276" s="25">
        <f>data5[[#This Row],[Units]]*data5[[#This Row],[Cost per unit]]</f>
        <v>33.599999999999994</v>
      </c>
    </row>
    <row r="277" spans="2:8">
      <c r="B277" s="6" t="s">
        <v>27</v>
      </c>
      <c r="C277" s="6" t="s">
        <v>38</v>
      </c>
      <c r="D277" s="6" t="s">
        <v>43</v>
      </c>
      <c r="E277" s="7">
        <v>6657</v>
      </c>
      <c r="F277" s="8">
        <v>276</v>
      </c>
      <c r="G277" s="21">
        <f>VLOOKUP(data5[[#This Row],[Product]],productst[],G$2,FALSE)</f>
        <v>11.73</v>
      </c>
      <c r="H277" s="25">
        <f>data5[[#This Row],[Units]]*data5[[#This Row],[Cost per unit]]</f>
        <v>3237.48</v>
      </c>
    </row>
    <row r="278" spans="2:8">
      <c r="B278" s="2" t="s">
        <v>27</v>
      </c>
      <c r="C278" s="2" t="s">
        <v>41</v>
      </c>
      <c r="D278" s="2" t="s">
        <v>13</v>
      </c>
      <c r="E278" s="3">
        <v>2919</v>
      </c>
      <c r="F278" s="4">
        <v>93</v>
      </c>
      <c r="G278" s="21">
        <f>VLOOKUP(data5[[#This Row],[Product]],productst[],G$2,FALSE)</f>
        <v>3.11</v>
      </c>
      <c r="H278" s="25">
        <f>data5[[#This Row],[Units]]*data5[[#This Row],[Cost per unit]]</f>
        <v>289.22999999999996</v>
      </c>
    </row>
    <row r="279" spans="2:8">
      <c r="B279" s="6" t="s">
        <v>4</v>
      </c>
      <c r="C279" s="6" t="s">
        <v>39</v>
      </c>
      <c r="D279" s="6" t="s">
        <v>19</v>
      </c>
      <c r="E279" s="7">
        <v>3094</v>
      </c>
      <c r="F279" s="8">
        <v>246</v>
      </c>
      <c r="G279" s="21">
        <f>VLOOKUP(data5[[#This Row],[Product]],productst[],G$2,FALSE)</f>
        <v>5.79</v>
      </c>
      <c r="H279" s="25">
        <f>data5[[#This Row],[Units]]*data5[[#This Row],[Cost per unit]]</f>
        <v>1424.34</v>
      </c>
    </row>
    <row r="280" spans="2:8">
      <c r="B280" s="2" t="s">
        <v>10</v>
      </c>
      <c r="C280" s="2" t="s">
        <v>40</v>
      </c>
      <c r="D280" s="2" t="s">
        <v>21</v>
      </c>
      <c r="E280" s="3">
        <v>2989</v>
      </c>
      <c r="F280" s="4">
        <v>3</v>
      </c>
      <c r="G280" s="21">
        <f>VLOOKUP(data5[[#This Row],[Product]],productst[],G$2,FALSE)</f>
        <v>4.97</v>
      </c>
      <c r="H280" s="25">
        <f>data5[[#This Row],[Units]]*data5[[#This Row],[Cost per unit]]</f>
        <v>14.91</v>
      </c>
    </row>
    <row r="281" spans="2:8">
      <c r="B281" s="6" t="s">
        <v>6</v>
      </c>
      <c r="C281" s="6" t="s">
        <v>2</v>
      </c>
      <c r="D281" s="6" t="s">
        <v>22</v>
      </c>
      <c r="E281" s="7">
        <v>2268</v>
      </c>
      <c r="F281" s="8">
        <v>63</v>
      </c>
      <c r="G281" s="21">
        <f>VLOOKUP(data5[[#This Row],[Product]],productst[],G$2,FALSE)</f>
        <v>16.73</v>
      </c>
      <c r="H281" s="25">
        <f>data5[[#This Row],[Units]]*data5[[#This Row],[Cost per unit]]</f>
        <v>1053.99</v>
      </c>
    </row>
    <row r="282" spans="2:8">
      <c r="B282" s="2" t="s">
        <v>15</v>
      </c>
      <c r="C282" s="2" t="s">
        <v>38</v>
      </c>
      <c r="D282" s="2" t="s">
        <v>19</v>
      </c>
      <c r="E282" s="3">
        <v>4753</v>
      </c>
      <c r="F282" s="4">
        <v>246</v>
      </c>
      <c r="G282" s="21">
        <f>VLOOKUP(data5[[#This Row],[Product]],productst[],G$2,FALSE)</f>
        <v>5.79</v>
      </c>
      <c r="H282" s="25">
        <f>data5[[#This Row],[Units]]*data5[[#This Row],[Cost per unit]]</f>
        <v>1424.34</v>
      </c>
    </row>
    <row r="283" spans="2:8">
      <c r="B283" s="6" t="s">
        <v>4</v>
      </c>
      <c r="C283" s="6" t="s">
        <v>41</v>
      </c>
      <c r="D283" s="6" t="s">
        <v>29</v>
      </c>
      <c r="E283" s="7">
        <v>7511</v>
      </c>
      <c r="F283" s="8">
        <v>120</v>
      </c>
      <c r="G283" s="21">
        <f>VLOOKUP(data5[[#This Row],[Product]],productst[],G$2,FALSE)</f>
        <v>7.64</v>
      </c>
      <c r="H283" s="25">
        <f>data5[[#This Row],[Units]]*data5[[#This Row],[Cost per unit]]</f>
        <v>916.8</v>
      </c>
    </row>
    <row r="284" spans="2:8">
      <c r="B284" s="2" t="s">
        <v>4</v>
      </c>
      <c r="C284" s="2" t="s">
        <v>2</v>
      </c>
      <c r="D284" s="2" t="s">
        <v>19</v>
      </c>
      <c r="E284" s="3">
        <v>4326</v>
      </c>
      <c r="F284" s="4">
        <v>348</v>
      </c>
      <c r="G284" s="21">
        <f>VLOOKUP(data5[[#This Row],[Product]],productst[],G$2,FALSE)</f>
        <v>5.79</v>
      </c>
      <c r="H284" s="25">
        <f>data5[[#This Row],[Units]]*data5[[#This Row],[Cost per unit]]</f>
        <v>2014.92</v>
      </c>
    </row>
    <row r="285" spans="2:8">
      <c r="B285" s="6" t="s">
        <v>8</v>
      </c>
      <c r="C285" s="6" t="s">
        <v>41</v>
      </c>
      <c r="D285" s="6" t="s">
        <v>28</v>
      </c>
      <c r="E285" s="7">
        <v>4935</v>
      </c>
      <c r="F285" s="8">
        <v>126</v>
      </c>
      <c r="G285" s="21">
        <f>VLOOKUP(data5[[#This Row],[Product]],productst[],G$2,FALSE)</f>
        <v>6.49</v>
      </c>
      <c r="H285" s="25">
        <f>data5[[#This Row],[Units]]*data5[[#This Row],[Cost per unit]]</f>
        <v>817.74</v>
      </c>
    </row>
    <row r="286" spans="2:8">
      <c r="B286" s="2" t="s">
        <v>10</v>
      </c>
      <c r="C286" s="2" t="s">
        <v>38</v>
      </c>
      <c r="D286" s="2" t="s">
        <v>26</v>
      </c>
      <c r="E286" s="3">
        <v>4781</v>
      </c>
      <c r="F286" s="4">
        <v>123</v>
      </c>
      <c r="G286" s="21">
        <f>VLOOKUP(data5[[#This Row],[Product]],productst[],G$2,FALSE)</f>
        <v>14.49</v>
      </c>
      <c r="H286" s="25">
        <f>data5[[#This Row],[Units]]*data5[[#This Row],[Cost per unit]]</f>
        <v>1782.27</v>
      </c>
    </row>
    <row r="287" spans="2:8">
      <c r="B287" s="6" t="s">
        <v>15</v>
      </c>
      <c r="C287" s="6" t="s">
        <v>2</v>
      </c>
      <c r="D287" s="6" t="s">
        <v>14</v>
      </c>
      <c r="E287" s="7">
        <v>7483</v>
      </c>
      <c r="F287" s="8">
        <v>45</v>
      </c>
      <c r="G287" s="21">
        <f>VLOOKUP(data5[[#This Row],[Product]],productst[],G$2,FALSE)</f>
        <v>13.15</v>
      </c>
      <c r="H287" s="25">
        <f>data5[[#This Row],[Units]]*data5[[#This Row],[Cost per unit]]</f>
        <v>591.75</v>
      </c>
    </row>
    <row r="288" spans="2:8">
      <c r="B288" s="2" t="s">
        <v>1</v>
      </c>
      <c r="C288" s="2" t="s">
        <v>2</v>
      </c>
      <c r="D288" s="2" t="s">
        <v>5</v>
      </c>
      <c r="E288" s="3">
        <v>6860</v>
      </c>
      <c r="F288" s="4">
        <v>126</v>
      </c>
      <c r="G288" s="21">
        <f>VLOOKUP(data5[[#This Row],[Product]],productst[],G$2,FALSE)</f>
        <v>11.88</v>
      </c>
      <c r="H288" s="25">
        <f>data5[[#This Row],[Units]]*data5[[#This Row],[Cost per unit]]</f>
        <v>1496.88</v>
      </c>
    </row>
    <row r="289" spans="2:8">
      <c r="B289" s="6" t="s">
        <v>18</v>
      </c>
      <c r="C289" s="6" t="s">
        <v>37</v>
      </c>
      <c r="D289" s="6" t="s">
        <v>20</v>
      </c>
      <c r="E289" s="7">
        <v>9002</v>
      </c>
      <c r="F289" s="8">
        <v>72</v>
      </c>
      <c r="G289" s="21">
        <f>VLOOKUP(data5[[#This Row],[Product]],productst[],G$2,FALSE)</f>
        <v>7.16</v>
      </c>
      <c r="H289" s="25">
        <f>data5[[#This Row],[Units]]*data5[[#This Row],[Cost per unit]]</f>
        <v>515.52</v>
      </c>
    </row>
    <row r="290" spans="2:8">
      <c r="B290" s="2" t="s">
        <v>10</v>
      </c>
      <c r="C290" s="2" t="s">
        <v>39</v>
      </c>
      <c r="D290" s="2" t="s">
        <v>20</v>
      </c>
      <c r="E290" s="3">
        <v>1400</v>
      </c>
      <c r="F290" s="4">
        <v>135</v>
      </c>
      <c r="G290" s="21">
        <f>VLOOKUP(data5[[#This Row],[Product]],productst[],G$2,FALSE)</f>
        <v>7.16</v>
      </c>
      <c r="H290" s="25">
        <f>data5[[#This Row],[Units]]*data5[[#This Row],[Cost per unit]]</f>
        <v>966.6</v>
      </c>
    </row>
    <row r="291" spans="2:8">
      <c r="B291" s="6" t="s">
        <v>1</v>
      </c>
      <c r="C291" s="6" t="s">
        <v>41</v>
      </c>
      <c r="D291" s="6" t="s">
        <v>9</v>
      </c>
      <c r="E291" s="7">
        <v>4053</v>
      </c>
      <c r="F291" s="8">
        <v>24</v>
      </c>
      <c r="G291" s="21">
        <f>VLOOKUP(data5[[#This Row],[Product]],productst[],G$2,FALSE)</f>
        <v>9.77</v>
      </c>
      <c r="H291" s="25">
        <f>data5[[#This Row],[Units]]*data5[[#This Row],[Cost per unit]]</f>
        <v>234.48</v>
      </c>
    </row>
    <row r="292" spans="2:8">
      <c r="B292" s="2" t="s">
        <v>23</v>
      </c>
      <c r="C292" s="2" t="s">
        <v>39</v>
      </c>
      <c r="D292" s="2" t="s">
        <v>19</v>
      </c>
      <c r="E292" s="3">
        <v>2149</v>
      </c>
      <c r="F292" s="4">
        <v>117</v>
      </c>
      <c r="G292" s="21">
        <f>VLOOKUP(data5[[#This Row],[Product]],productst[],G$2,FALSE)</f>
        <v>5.79</v>
      </c>
      <c r="H292" s="25">
        <f>data5[[#This Row],[Units]]*data5[[#This Row],[Cost per unit]]</f>
        <v>677.43</v>
      </c>
    </row>
    <row r="293" spans="2:8">
      <c r="B293" s="6" t="s">
        <v>27</v>
      </c>
      <c r="C293" s="6" t="s">
        <v>40</v>
      </c>
      <c r="D293" s="6" t="s">
        <v>20</v>
      </c>
      <c r="E293" s="7">
        <v>3640</v>
      </c>
      <c r="F293" s="8">
        <v>51</v>
      </c>
      <c r="G293" s="21">
        <f>VLOOKUP(data5[[#This Row],[Product]],productst[],G$2,FALSE)</f>
        <v>7.16</v>
      </c>
      <c r="H293" s="25">
        <f>data5[[#This Row],[Units]]*data5[[#This Row],[Cost per unit]]</f>
        <v>365.16</v>
      </c>
    </row>
    <row r="294" spans="2:8">
      <c r="B294" s="2" t="s">
        <v>4</v>
      </c>
      <c r="C294" s="2" t="s">
        <v>40</v>
      </c>
      <c r="D294" s="2" t="s">
        <v>28</v>
      </c>
      <c r="E294" s="3">
        <v>630</v>
      </c>
      <c r="F294" s="4">
        <v>36</v>
      </c>
      <c r="G294" s="21">
        <f>VLOOKUP(data5[[#This Row],[Product]],productst[],G$2,FALSE)</f>
        <v>6.49</v>
      </c>
      <c r="H294" s="25">
        <f>data5[[#This Row],[Units]]*data5[[#This Row],[Cost per unit]]</f>
        <v>233.64000000000001</v>
      </c>
    </row>
    <row r="295" spans="2:8">
      <c r="B295" s="6" t="s">
        <v>12</v>
      </c>
      <c r="C295" s="6" t="s">
        <v>38</v>
      </c>
      <c r="D295" s="6" t="s">
        <v>22</v>
      </c>
      <c r="E295" s="7">
        <v>2429</v>
      </c>
      <c r="F295" s="8">
        <v>144</v>
      </c>
      <c r="G295" s="21">
        <f>VLOOKUP(data5[[#This Row],[Product]],productst[],G$2,FALSE)</f>
        <v>16.73</v>
      </c>
      <c r="H295" s="25">
        <f>data5[[#This Row],[Units]]*data5[[#This Row],[Cost per unit]]</f>
        <v>2409.12</v>
      </c>
    </row>
    <row r="296" spans="2:8">
      <c r="B296" s="2" t="s">
        <v>12</v>
      </c>
      <c r="C296" s="2" t="s">
        <v>39</v>
      </c>
      <c r="D296" s="2" t="s">
        <v>14</v>
      </c>
      <c r="E296" s="3">
        <v>2142</v>
      </c>
      <c r="F296" s="4">
        <v>114</v>
      </c>
      <c r="G296" s="21">
        <f>VLOOKUP(data5[[#This Row],[Product]],productst[],G$2,FALSE)</f>
        <v>13.15</v>
      </c>
      <c r="H296" s="25">
        <f>data5[[#This Row],[Units]]*data5[[#This Row],[Cost per unit]]</f>
        <v>1499.1000000000001</v>
      </c>
    </row>
    <row r="297" spans="2:8">
      <c r="B297" s="6" t="s">
        <v>23</v>
      </c>
      <c r="C297" s="6" t="s">
        <v>37</v>
      </c>
      <c r="D297" s="6" t="s">
        <v>26</v>
      </c>
      <c r="E297" s="7">
        <v>6454</v>
      </c>
      <c r="F297" s="8">
        <v>54</v>
      </c>
      <c r="G297" s="21">
        <f>VLOOKUP(data5[[#This Row],[Product]],productst[],G$2,FALSE)</f>
        <v>14.49</v>
      </c>
      <c r="H297" s="25">
        <f>data5[[#This Row],[Units]]*data5[[#This Row],[Cost per unit]]</f>
        <v>782.46</v>
      </c>
    </row>
    <row r="298" spans="2:8">
      <c r="B298" s="2" t="s">
        <v>23</v>
      </c>
      <c r="C298" s="2" t="s">
        <v>37</v>
      </c>
      <c r="D298" s="2" t="s">
        <v>11</v>
      </c>
      <c r="E298" s="3">
        <v>4487</v>
      </c>
      <c r="F298" s="4">
        <v>333</v>
      </c>
      <c r="G298" s="21">
        <f>VLOOKUP(data5[[#This Row],[Product]],productst[],G$2,FALSE)</f>
        <v>8.7899999999999991</v>
      </c>
      <c r="H298" s="25">
        <f>data5[[#This Row],[Units]]*data5[[#This Row],[Cost per unit]]</f>
        <v>2927.0699999999997</v>
      </c>
    </row>
    <row r="299" spans="2:8">
      <c r="B299" s="6" t="s">
        <v>27</v>
      </c>
      <c r="C299" s="6" t="s">
        <v>37</v>
      </c>
      <c r="D299" s="6" t="s">
        <v>5</v>
      </c>
      <c r="E299" s="7">
        <v>938</v>
      </c>
      <c r="F299" s="8">
        <v>366</v>
      </c>
      <c r="G299" s="21">
        <f>VLOOKUP(data5[[#This Row],[Product]],productst[],G$2,FALSE)</f>
        <v>11.88</v>
      </c>
      <c r="H299" s="25">
        <f>data5[[#This Row],[Units]]*data5[[#This Row],[Cost per unit]]</f>
        <v>4348.08</v>
      </c>
    </row>
    <row r="300" spans="2:8">
      <c r="B300" s="2" t="s">
        <v>27</v>
      </c>
      <c r="C300" s="2" t="s">
        <v>2</v>
      </c>
      <c r="D300" s="2" t="s">
        <v>24</v>
      </c>
      <c r="E300" s="3">
        <v>8841</v>
      </c>
      <c r="F300" s="4">
        <v>303</v>
      </c>
      <c r="G300" s="21">
        <f>VLOOKUP(data5[[#This Row],[Product]],productst[],G$2,FALSE)</f>
        <v>5.6</v>
      </c>
      <c r="H300" s="25">
        <f>data5[[#This Row],[Units]]*data5[[#This Row],[Cost per unit]]</f>
        <v>1696.8</v>
      </c>
    </row>
    <row r="301" spans="2:8">
      <c r="B301" s="6" t="s">
        <v>4</v>
      </c>
      <c r="C301" s="6" t="s">
        <v>40</v>
      </c>
      <c r="D301" s="6" t="s">
        <v>25</v>
      </c>
      <c r="E301" s="7">
        <v>4018</v>
      </c>
      <c r="F301" s="8">
        <v>126</v>
      </c>
      <c r="G301" s="21">
        <f>VLOOKUP(data5[[#This Row],[Product]],productst[],G$2,FALSE)</f>
        <v>12.37</v>
      </c>
      <c r="H301" s="25">
        <f>data5[[#This Row],[Units]]*data5[[#This Row],[Cost per unit]]</f>
        <v>1558.62</v>
      </c>
    </row>
    <row r="302" spans="2:8">
      <c r="B302" s="2" t="s">
        <v>8</v>
      </c>
      <c r="C302" s="2" t="s">
        <v>37</v>
      </c>
      <c r="D302" s="2" t="s">
        <v>43</v>
      </c>
      <c r="E302" s="3">
        <v>714</v>
      </c>
      <c r="F302" s="4">
        <v>231</v>
      </c>
      <c r="G302" s="21">
        <f>VLOOKUP(data5[[#This Row],[Product]],productst[],G$2,FALSE)</f>
        <v>11.73</v>
      </c>
      <c r="H302" s="25">
        <f>data5[[#This Row],[Units]]*data5[[#This Row],[Cost per unit]]</f>
        <v>2709.63</v>
      </c>
    </row>
    <row r="303" spans="2:8">
      <c r="B303" s="17" t="s">
        <v>12</v>
      </c>
      <c r="C303" s="17" t="s">
        <v>2</v>
      </c>
      <c r="D303" s="17" t="s">
        <v>14</v>
      </c>
      <c r="E303" s="18">
        <v>3850</v>
      </c>
      <c r="F303" s="19">
        <v>102</v>
      </c>
      <c r="G303" s="21">
        <f>VLOOKUP(data5[[#This Row],[Product]],productst[],G$2,FALSE)</f>
        <v>13.15</v>
      </c>
      <c r="H303" s="25">
        <f>data5[[#This Row],[Units]]*data5[[#This Row],[Cost per unit]]</f>
        <v>1341.3</v>
      </c>
    </row>
  </sheetData>
  <mergeCells count="1">
    <mergeCell ref="B2:F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Calculation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2021-10-02T19:55:55Z</dcterms:modified>
</cp:coreProperties>
</file>