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c6bef653443096/Desktop/"/>
    </mc:Choice>
  </mc:AlternateContent>
  <xr:revisionPtr revIDLastSave="1" documentId="11_FBD7270066C8595491F4CB7849DD05D7CAF62CAC" xr6:coauthVersionLast="47" xr6:coauthVersionMax="47" xr10:uidLastSave="{86FC27B7-6BED-4C1E-9F14-43BFA4BA77B2}"/>
  <bookViews>
    <workbookView xWindow="-120" yWindow="-120" windowWidth="20730" windowHeight="11160" activeTab="2" xr2:uid="{00000000-000D-0000-FFFF-FFFF00000000}"/>
  </bookViews>
  <sheets>
    <sheet name="Summary Statistics" sheetId="1" r:id="rId1"/>
    <sheet name="Sheet1" sheetId="4" r:id="rId2"/>
    <sheet name="Outlier and 5 point summary" sheetId="2" r:id="rId3"/>
    <sheet name="Regression" sheetId="3" r:id="rId4"/>
  </sheets>
  <definedNames>
    <definedName name="_xlchart.v1.0" hidden="1">'Outlier and 5 point summary'!$A$4</definedName>
    <definedName name="_xlchart.v1.1" hidden="1">'Outlier and 5 point summary'!$A$5:$A$29</definedName>
    <definedName name="_xlchart.v1.2" hidden="1">'Outlier and 5 point summary'!$A$4</definedName>
    <definedName name="_xlchart.v1.3" hidden="1">'Outlier and 5 point summary'!$A$5:$A$29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H13" i="2"/>
  <c r="H12" i="2"/>
  <c r="H11" i="2"/>
  <c r="H10" i="2"/>
  <c r="H9" i="2"/>
  <c r="H17" i="1"/>
  <c r="H16" i="1"/>
  <c r="H14" i="1"/>
  <c r="H13" i="1"/>
  <c r="H15" i="1" s="1"/>
  <c r="H12" i="1"/>
  <c r="H10" i="1"/>
  <c r="H11" i="1" s="1"/>
  <c r="H9" i="1"/>
  <c r="H7" i="1"/>
  <c r="H8" i="1"/>
  <c r="I42" i="3"/>
  <c r="I38" i="3" a="1"/>
  <c r="J38" i="3" s="1"/>
  <c r="I38" i="3"/>
  <c r="C27" i="3"/>
  <c r="T9" i="3"/>
  <c r="G13" i="2"/>
  <c r="G12" i="2"/>
  <c r="G11" i="2"/>
  <c r="G10" i="2"/>
  <c r="G9" i="2"/>
  <c r="E19" i="4"/>
  <c r="E14" i="4"/>
  <c r="E13" i="4"/>
  <c r="F16" i="4" s="1"/>
  <c r="E12" i="4"/>
  <c r="F10" i="4"/>
  <c r="F11" i="4" s="1"/>
  <c r="F9" i="4"/>
  <c r="F8" i="4"/>
  <c r="F7" i="4"/>
  <c r="L38" i="3"/>
  <c r="D27" i="3"/>
  <c r="F19" i="4"/>
  <c r="F14" i="4"/>
  <c r="F12" i="4"/>
  <c r="G10" i="4"/>
  <c r="G8" i="4"/>
  <c r="J42" i="3"/>
  <c r="U9" i="3"/>
  <c r="G16" i="4"/>
  <c r="F13" i="4"/>
  <c r="G11" i="4"/>
  <c r="G9" i="4"/>
  <c r="G7" i="4"/>
  <c r="H17" i="2" l="1"/>
</calcChain>
</file>

<file path=xl/sharedStrings.xml><?xml version="1.0" encoding="utf-8"?>
<sst xmlns="http://schemas.openxmlformats.org/spreadsheetml/2006/main" count="190" uniqueCount="98">
  <si>
    <t>Sales</t>
  </si>
  <si>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</si>
  <si>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</si>
  <si>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</si>
  <si>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</si>
  <si>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</si>
  <si>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</si>
  <si>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</si>
  <si>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</si>
  <si>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</si>
  <si>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</si>
  <si>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</si>
  <si>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</si>
  <si>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</si>
  <si>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</si>
  <si>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</si>
  <si>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df.describe()</t>
  </si>
  <si>
    <t xml:space="preserve">Traditional </t>
  </si>
  <si>
    <t xml:space="preserve">Descriptive </t>
  </si>
  <si>
    <t xml:space="preserve">mean </t>
  </si>
  <si>
    <t>median</t>
  </si>
  <si>
    <t>mode</t>
  </si>
  <si>
    <t>Stats for sales column</t>
  </si>
  <si>
    <t>standard deviation</t>
  </si>
  <si>
    <t>variance</t>
  </si>
  <si>
    <t>variance = standard deviation squared</t>
  </si>
  <si>
    <t>Sales A</t>
  </si>
  <si>
    <t>Sales B</t>
  </si>
  <si>
    <t>Outlier Analysis - 5 point summary</t>
  </si>
  <si>
    <t>Min</t>
  </si>
  <si>
    <t>Q1</t>
  </si>
  <si>
    <t>Q2</t>
  </si>
  <si>
    <t>Q3</t>
  </si>
  <si>
    <t>Max</t>
  </si>
  <si>
    <t>IQR = Q3-Q1</t>
  </si>
  <si>
    <t>Q4</t>
  </si>
  <si>
    <t>Month</t>
  </si>
  <si>
    <t>Adv Exp</t>
  </si>
  <si>
    <t>Jan</t>
  </si>
  <si>
    <t>Feb</t>
  </si>
  <si>
    <t>Mar</t>
  </si>
  <si>
    <t>Apr</t>
  </si>
  <si>
    <t>SUMMARY OUTPUT</t>
  </si>
  <si>
    <t>May</t>
  </si>
  <si>
    <t>Jun</t>
  </si>
  <si>
    <t>Regression Statistics</t>
  </si>
  <si>
    <t>Jul</t>
  </si>
  <si>
    <t>Multiple R</t>
  </si>
  <si>
    <t>Correlation</t>
  </si>
  <si>
    <t>Aug</t>
  </si>
  <si>
    <t xml:space="preserve">read in terms of % </t>
  </si>
  <si>
    <t>R Square</t>
  </si>
  <si>
    <t>Sep</t>
  </si>
  <si>
    <t>Adjusted R Square</t>
  </si>
  <si>
    <t>Oct</t>
  </si>
  <si>
    <t>Nov</t>
  </si>
  <si>
    <t>Observations</t>
  </si>
  <si>
    <t>Dec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</si>
  <si>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</si>
  <si>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</si>
  <si>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</si>
  <si>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</si>
  <si>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</si>
  <si>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</si>
  <si>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</si>
  <si>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</si>
  <si>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</si>
  <si>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</si>
  <si>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</si>
  <si>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</si>
  <si>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</si>
  <si>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</si>
  <si>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</si>
  <si>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</si>
  <si>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</si>
  <si>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</si>
  <si>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</si>
  <si>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Adv Exp</t>
  </si>
  <si>
    <t>Residuals</t>
  </si>
  <si>
    <t xml:space="preserve">y = bx +a </t>
  </si>
  <si>
    <t>b</t>
  </si>
  <si>
    <t>a</t>
  </si>
  <si>
    <t>y - intercept</t>
  </si>
  <si>
    <t>slope</t>
  </si>
  <si>
    <t>mean</t>
  </si>
  <si>
    <t>skewness</t>
  </si>
  <si>
    <t>max</t>
  </si>
  <si>
    <t>min</t>
  </si>
  <si>
    <t>range</t>
  </si>
  <si>
    <t>sum</t>
  </si>
  <si>
    <t>count</t>
  </si>
  <si>
    <t>shortcut=ctrl+shift+down arrow</t>
  </si>
  <si>
    <t>range= max-min</t>
  </si>
  <si>
    <t>square rote of stdev</t>
  </si>
  <si>
    <t>high frequency number</t>
  </si>
  <si>
    <t>average</t>
  </si>
  <si>
    <r>
      <rPr>
        <sz val="11"/>
        <rFont val="Calibri"/>
        <family val="2"/>
        <scheme val="minor"/>
      </rPr>
      <t>Traditiona</t>
    </r>
    <r>
      <rPr>
        <sz val="11"/>
        <color theme="7" tint="0.39997558519241921"/>
        <rFont val="Calibri"/>
        <family val="2"/>
        <scheme val="minor"/>
      </rPr>
      <t>l</t>
    </r>
  </si>
  <si>
    <t xml:space="preserve">               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</si>
</sst>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20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Continuous"/>
    </xf>
    <xf numFmtId="0" fontId="0" fillId="3" borderId="0" xfId="0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0" fillId="0" borderId="2" xfId="0" applyBorder="1"/>
    <xf numFmtId="0" fontId="6" fillId="0" borderId="1" xfId="0" applyFont="1" applyBorder="1" applyAlignment="1">
      <alignment horizontal="center"/>
    </xf>
    <xf numFmtId="0" fontId="7" fillId="5" borderId="0" xfId="0" applyFont="1" applyFill="1"/>
    <xf numFmtId="0" fontId="8" fillId="5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/>
    <xf numFmtId="0" fontId="0" fillId="6" borderId="3" xfId="0" applyFill="1" applyBorder="1"/>
    <xf numFmtId="0" fontId="0" fillId="3" borderId="3" xfId="0" applyFill="1" applyBorder="1"/>
    <xf numFmtId="0" fontId="5" fillId="3" borderId="4" xfId="0" applyFont="1" applyFill="1" applyBorder="1"/>
    <xf numFmtId="0" fontId="5" fillId="6" borderId="3" xfId="0" applyFont="1" applyFill="1" applyBorder="1" applyAlignment="1">
      <alignment horizontal="left"/>
    </xf>
    <xf numFmtId="9" fontId="0" fillId="3" borderId="3" xfId="0" applyNumberFormat="1" applyFill="1" applyBorder="1"/>
    <xf numFmtId="0" fontId="9" fillId="3" borderId="0" xfId="0" applyFont="1" applyFill="1"/>
    <xf numFmtId="0" fontId="10" fillId="0" borderId="0" xfId="0" applyFont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wrapText="1"/>
    </xf>
    <xf numFmtId="0" fontId="6" fillId="0" borderId="3" xfId="0" applyFont="1" applyBorder="1" applyAlignment="1">
      <alignment horizontal="centerContinuous"/>
    </xf>
    <xf numFmtId="0" fontId="0" fillId="0" borderId="3" xfId="0" applyBorder="1" applyAlignment="1"/>
    <xf numFmtId="0" fontId="14" fillId="7" borderId="3" xfId="0" applyFont="1" applyFill="1" applyBorder="1"/>
    <xf numFmtId="0" fontId="0" fillId="7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16" fillId="0" borderId="1" xfId="0" applyFont="1" applyFill="1" applyBorder="1" applyAlignment="1">
      <alignment horizontal="centerContinuous"/>
    </xf>
    <xf numFmtId="0" fontId="2" fillId="6" borderId="3" xfId="0" applyFont="1" applyFill="1" applyBorder="1"/>
    <xf numFmtId="0" fontId="15" fillId="0" borderId="0" xfId="0" applyFont="1"/>
    <xf numFmtId="0" fontId="1" fillId="0" borderId="0" xfId="0" applyFont="1"/>
    <xf numFmtId="0" fontId="1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Regression!$C$2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4"/>
            <c:dispRSqr val="1"/>
            <c:dispEq val="1"/>
            <c:trendlineLbl>
              <c:layout>
                <c:manualLayout>
                  <c:x val="-0.47912926509186432"/>
                  <c:y val="3.19907407407407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Regression!$B$3:$B$26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Regression!$C$3:$C$26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24</c:v>
                </c:pt>
                <c:pt idx="12">
                  <c:v>22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E8-4239-A78F-54153C8C1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9408"/>
        <c:axId val="112660864"/>
      </c:scatterChart>
      <c:valAx>
        <c:axId val="140049408"/>
        <c:scaling>
          <c:orientation val="minMax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60864"/>
        <c:crosses val="autoZero"/>
        <c:crossBetween val="midCat"/>
      </c:valAx>
      <c:valAx>
        <c:axId val="1126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E9166518-ECAC-4E9A-91EF-E8F31C09A19A}">
          <cx:tx>
            <cx:txData>
              <cx:f>_xlchart.v1.2</cx:f>
              <cx:v>Sales A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tickLabels/>
      </cx:axis>
    </cx:plotArea>
    <cx:legend pos="t" align="ctr" overlay="0"/>
  </cx:chart>
  <cx:spPr>
    <a:solidFill>
      <a:schemeClr val="accent5">
        <a:lumMod val="20000"/>
        <a:lumOff val="8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8</xdr:col>
      <xdr:colOff>558146</xdr:colOff>
      <xdr:row>3</xdr:row>
      <xdr:rowOff>160234</xdr:rowOff>
    </xdr:from>
    <xdr:to>
      <xdr:col>16</xdr:col>
      <xdr:colOff>358744</xdr:colOff>
      <xdr:row>19</xdr:row>
      <xdr:rowOff>80829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2F8F5C-975A-4B2A-B65A-79EE1D1B79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74641" y="1148341"/>
              <a:ext cx="4572000" cy="2911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133350</xdr:rowOff>
    </xdr:from>
    <xdr:to>
      <xdr:col>13</xdr:col>
      <xdr:colOff>457200</xdr:colOff>
      <xdr:row>19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zoomScale="90" zoomScaleNormal="90" workbookViewId="0">
      <selection activeCell="F26" sqref="F26"/>
    </sheetView>
  </sheetViews>
  <sheetFormatPr defaultColWidth="9" defaultRowHeight="15"/>
  <cols>
    <col min="1" max="1" width="12.7109375" customWidth="1"/>
    <col min="2" max="2" width="17.28515625" customWidth="1"/>
    <col min="7" max="7" width="18" customWidth="1"/>
    <col min="8" max="8" width="23" customWidth="1"/>
    <col min="9" max="9" width="28.5703125" customWidth="1"/>
    <col min="16" max="16" width="21.28515625" customWidth="1"/>
    <col min="17" max="17" width="14.7109375" customWidth="1"/>
  </cols>
  <sheetData>
    <row r="1" spans="1:17" ht="15.75">
      <c r="A1" s="22" t="s">
        <v>0</v>
      </c>
      <c r="H1" s="35" t="s">
        <v>1</v>
      </c>
      <c r="I1" s="35"/>
      <c r="J1" s="35"/>
      <c r="K1" s="35"/>
      <c r="L1" s="35"/>
    </row>
    <row r="2" spans="1:17">
      <c r="A2" s="7">
        <v>261</v>
      </c>
      <c r="H2" s="35"/>
      <c r="I2" s="35"/>
      <c r="J2" s="35"/>
      <c r="K2" s="35"/>
      <c r="L2" s="35"/>
    </row>
    <row r="3" spans="1:17">
      <c r="A3" s="7">
        <v>731</v>
      </c>
    </row>
    <row r="4" spans="1:17">
      <c r="A4" s="7">
        <v>14</v>
      </c>
      <c r="G4" s="27" t="s">
        <v>96</v>
      </c>
      <c r="H4" s="23"/>
      <c r="I4" s="23"/>
      <c r="J4" s="23"/>
    </row>
    <row r="5" spans="1:17">
      <c r="A5" s="7">
        <v>957</v>
      </c>
      <c r="G5" s="23"/>
      <c r="H5" s="23"/>
      <c r="I5" s="23"/>
      <c r="J5" s="23"/>
    </row>
    <row r="6" spans="1:17">
      <c r="A6" s="7">
        <v>22</v>
      </c>
      <c r="G6" s="23"/>
      <c r="H6" s="23"/>
      <c r="I6" s="23"/>
      <c r="J6" s="23"/>
    </row>
    <row r="7" spans="1:17">
      <c r="A7" s="7">
        <v>48</v>
      </c>
      <c r="G7" s="23" t="s">
        <v>84</v>
      </c>
      <c r="H7" s="23">
        <f>AVERAGE(A:A)</f>
        <v>214.5</v>
      </c>
      <c r="I7" s="23" t="s">
        <v>95</v>
      </c>
      <c r="J7" s="23"/>
    </row>
    <row r="8" spans="1:17">
      <c r="A8" s="7">
        <v>7</v>
      </c>
      <c r="G8" s="23" t="s">
        <v>20</v>
      </c>
      <c r="H8" s="23">
        <f>MEDIAN(A:A)</f>
        <v>62</v>
      </c>
      <c r="I8" s="23"/>
      <c r="J8" s="23"/>
    </row>
    <row r="9" spans="1:17">
      <c r="A9" s="7">
        <v>907</v>
      </c>
      <c r="G9" s="23" t="s">
        <v>21</v>
      </c>
      <c r="H9" s="23">
        <f>MODE(A:A)</f>
        <v>19</v>
      </c>
      <c r="I9" s="23" t="s">
        <v>94</v>
      </c>
      <c r="J9" s="23"/>
      <c r="P9" s="4" t="s">
        <v>0</v>
      </c>
      <c r="Q9" s="4"/>
    </row>
    <row r="10" spans="1:17">
      <c r="A10" s="7">
        <v>18</v>
      </c>
      <c r="G10" s="26" t="s">
        <v>23</v>
      </c>
      <c r="H10" s="23">
        <f>STDEV(A:A)</f>
        <v>428.28024668080326</v>
      </c>
      <c r="I10" s="23"/>
      <c r="J10" s="23"/>
    </row>
    <row r="11" spans="1:17">
      <c r="A11" s="7">
        <v>114</v>
      </c>
      <c r="G11" s="26" t="s">
        <v>24</v>
      </c>
      <c r="H11" s="23">
        <f>H10^2</f>
        <v>183423.9696969697</v>
      </c>
      <c r="I11" s="23" t="s">
        <v>93</v>
      </c>
      <c r="J11" s="23"/>
      <c r="P11" t="s">
        <v>2</v>
      </c>
      <c r="Q11">
        <v>214.5</v>
      </c>
    </row>
    <row r="12" spans="1:17">
      <c r="A12" s="7">
        <v>1706</v>
      </c>
      <c r="G12" s="26" t="s">
        <v>85</v>
      </c>
      <c r="H12" s="23">
        <f>SKEW(A:A)</f>
        <v>4.0175009160043551</v>
      </c>
      <c r="I12" s="23"/>
      <c r="J12" s="23"/>
      <c r="P12" t="s">
        <v>3</v>
      </c>
      <c r="Q12">
        <v>42.828024668080303</v>
      </c>
    </row>
    <row r="13" spans="1:17">
      <c r="A13" s="7">
        <v>911</v>
      </c>
      <c r="G13" s="26" t="s">
        <v>86</v>
      </c>
      <c r="H13" s="23">
        <f>MAX(A:A)</f>
        <v>3083</v>
      </c>
      <c r="I13" s="23"/>
      <c r="J13" s="23"/>
      <c r="P13" t="s">
        <v>4</v>
      </c>
      <c r="Q13">
        <v>62</v>
      </c>
    </row>
    <row r="14" spans="1:17">
      <c r="A14" s="7">
        <v>15</v>
      </c>
      <c r="G14" s="26" t="s">
        <v>87</v>
      </c>
      <c r="H14" s="23">
        <f>MIN(A:A)</f>
        <v>1</v>
      </c>
      <c r="I14" s="23"/>
      <c r="J14" s="23"/>
      <c r="P14" t="s">
        <v>5</v>
      </c>
      <c r="Q14">
        <v>19</v>
      </c>
    </row>
    <row r="15" spans="1:17">
      <c r="A15" s="7">
        <v>407</v>
      </c>
      <c r="G15" s="26" t="s">
        <v>88</v>
      </c>
      <c r="H15" s="23">
        <f>H13-H14</f>
        <v>3082</v>
      </c>
      <c r="I15" s="23" t="s">
        <v>92</v>
      </c>
      <c r="J15" s="23"/>
      <c r="P15" t="s">
        <v>6</v>
      </c>
      <c r="Q15">
        <v>428.28024668080297</v>
      </c>
    </row>
    <row r="16" spans="1:17">
      <c r="A16" s="7">
        <v>68</v>
      </c>
      <c r="G16" s="26" t="s">
        <v>89</v>
      </c>
      <c r="H16" s="23">
        <f>SUM(A:A)</f>
        <v>21450</v>
      </c>
      <c r="I16" s="23"/>
      <c r="J16" s="23"/>
      <c r="P16" t="s">
        <v>7</v>
      </c>
      <c r="Q16">
        <v>183423.96969696999</v>
      </c>
    </row>
    <row r="17" spans="1:17">
      <c r="A17" s="7">
        <v>2</v>
      </c>
      <c r="G17" s="26" t="s">
        <v>90</v>
      </c>
      <c r="H17" s="23">
        <f>COUNT(A:A)</f>
        <v>100</v>
      </c>
      <c r="I17" s="23" t="s">
        <v>91</v>
      </c>
      <c r="J17" s="23"/>
      <c r="P17" t="s">
        <v>8</v>
      </c>
      <c r="Q17">
        <v>21.131654429759799</v>
      </c>
    </row>
    <row r="18" spans="1:17">
      <c r="A18" s="7">
        <v>665</v>
      </c>
      <c r="P18" t="s">
        <v>9</v>
      </c>
      <c r="Q18">
        <v>4.0175009160043604</v>
      </c>
    </row>
    <row r="19" spans="1:17">
      <c r="A19" s="7">
        <v>55</v>
      </c>
      <c r="P19" t="s">
        <v>10</v>
      </c>
      <c r="Q19">
        <v>3082</v>
      </c>
    </row>
    <row r="20" spans="1:17">
      <c r="A20" s="7">
        <v>8</v>
      </c>
      <c r="P20" t="s">
        <v>11</v>
      </c>
      <c r="Q20">
        <v>1</v>
      </c>
    </row>
    <row r="21" spans="1:17">
      <c r="A21" s="7">
        <v>213</v>
      </c>
      <c r="P21" t="s">
        <v>12</v>
      </c>
      <c r="Q21">
        <v>3083</v>
      </c>
    </row>
    <row r="22" spans="1:17" ht="15.75" thickBot="1">
      <c r="A22" s="7">
        <v>22</v>
      </c>
      <c r="I22" s="28" t="s">
        <v>97</v>
      </c>
      <c r="P22" t="s">
        <v>13</v>
      </c>
      <c r="Q22">
        <v>21450</v>
      </c>
    </row>
    <row r="23" spans="1:17" ht="15.75" thickBot="1">
      <c r="A23" s="7">
        <v>19</v>
      </c>
      <c r="H23" s="31" t="s">
        <v>0</v>
      </c>
      <c r="I23" s="31"/>
      <c r="P23" t="s">
        <v>14</v>
      </c>
      <c r="Q23">
        <v>100</v>
      </c>
    </row>
    <row r="24" spans="1:17" ht="15.75" thickBot="1">
      <c r="A24" s="7">
        <v>60</v>
      </c>
      <c r="B24" s="31" t="s">
        <v>0</v>
      </c>
      <c r="C24" s="31"/>
      <c r="H24" s="29"/>
      <c r="I24" s="29"/>
      <c r="P24" s="9" t="s">
        <v>15</v>
      </c>
      <c r="Q24" s="9">
        <v>84.980092549366205</v>
      </c>
    </row>
    <row r="25" spans="1:17">
      <c r="A25" s="7">
        <v>71</v>
      </c>
      <c r="B25" s="29"/>
      <c r="C25" s="29"/>
      <c r="H25" s="29" t="s">
        <v>2</v>
      </c>
      <c r="I25" s="29">
        <v>214.5</v>
      </c>
    </row>
    <row r="26" spans="1:17">
      <c r="A26" s="7">
        <v>1044</v>
      </c>
      <c r="B26" s="29" t="s">
        <v>2</v>
      </c>
      <c r="C26" s="29">
        <v>214.5</v>
      </c>
      <c r="H26" s="29" t="s">
        <v>3</v>
      </c>
      <c r="I26" s="29">
        <v>42.828024668080324</v>
      </c>
    </row>
    <row r="27" spans="1:17">
      <c r="A27" s="7">
        <v>11</v>
      </c>
      <c r="B27" s="29" t="s">
        <v>3</v>
      </c>
      <c r="C27" s="29">
        <v>42.828024668080324</v>
      </c>
      <c r="H27" s="29" t="s">
        <v>4</v>
      </c>
      <c r="I27" s="29">
        <v>62</v>
      </c>
    </row>
    <row r="28" spans="1:17">
      <c r="A28" s="7">
        <v>90</v>
      </c>
      <c r="B28" s="29" t="s">
        <v>4</v>
      </c>
      <c r="C28" s="29">
        <v>62</v>
      </c>
      <c r="H28" s="29" t="s">
        <v>5</v>
      </c>
      <c r="I28" s="29">
        <v>19</v>
      </c>
    </row>
    <row r="29" spans="1:17">
      <c r="A29" s="7">
        <v>3083</v>
      </c>
      <c r="B29" s="29" t="s">
        <v>5</v>
      </c>
      <c r="C29" s="29">
        <v>19</v>
      </c>
      <c r="H29" s="29" t="s">
        <v>6</v>
      </c>
      <c r="I29" s="29">
        <v>428.28024668080326</v>
      </c>
    </row>
    <row r="30" spans="1:17">
      <c r="A30" s="7">
        <v>9</v>
      </c>
      <c r="B30" s="29" t="s">
        <v>6</v>
      </c>
      <c r="C30" s="29">
        <v>428.28024668080326</v>
      </c>
      <c r="H30" s="29" t="s">
        <v>7</v>
      </c>
      <c r="I30" s="29">
        <v>183423.9696969697</v>
      </c>
    </row>
    <row r="31" spans="1:17">
      <c r="A31" s="7">
        <v>124</v>
      </c>
      <c r="B31" s="29" t="s">
        <v>7</v>
      </c>
      <c r="C31" s="29">
        <v>183423.9696969697</v>
      </c>
      <c r="H31" s="29" t="s">
        <v>8</v>
      </c>
      <c r="I31" s="29">
        <v>21.131654429759827</v>
      </c>
    </row>
    <row r="32" spans="1:17">
      <c r="A32" s="7">
        <v>3</v>
      </c>
      <c r="B32" s="29" t="s">
        <v>8</v>
      </c>
      <c r="C32" s="29">
        <v>21.131654429759827</v>
      </c>
      <c r="H32" s="29" t="s">
        <v>9</v>
      </c>
      <c r="I32" s="29">
        <v>4.0175009160043551</v>
      </c>
    </row>
    <row r="33" spans="1:9">
      <c r="A33" s="7">
        <v>86</v>
      </c>
      <c r="B33" s="29" t="s">
        <v>9</v>
      </c>
      <c r="C33" s="29">
        <v>4.0175009160043551</v>
      </c>
      <c r="H33" s="29" t="s">
        <v>10</v>
      </c>
      <c r="I33" s="29">
        <v>3082</v>
      </c>
    </row>
    <row r="34" spans="1:9">
      <c r="A34" s="7">
        <v>6</v>
      </c>
      <c r="B34" s="29" t="s">
        <v>10</v>
      </c>
      <c r="C34" s="29">
        <v>3082</v>
      </c>
      <c r="H34" s="29" t="s">
        <v>11</v>
      </c>
      <c r="I34" s="29">
        <v>1</v>
      </c>
    </row>
    <row r="35" spans="1:9">
      <c r="A35" s="7">
        <v>15</v>
      </c>
      <c r="B35" s="29" t="s">
        <v>11</v>
      </c>
      <c r="C35" s="29">
        <v>1</v>
      </c>
      <c r="H35" s="29" t="s">
        <v>12</v>
      </c>
      <c r="I35" s="29">
        <v>3083</v>
      </c>
    </row>
    <row r="36" spans="1:9">
      <c r="A36" s="7">
        <v>29</v>
      </c>
      <c r="B36" s="29" t="s">
        <v>12</v>
      </c>
      <c r="C36" s="29">
        <v>3083</v>
      </c>
      <c r="H36" s="29" t="s">
        <v>13</v>
      </c>
      <c r="I36" s="29">
        <v>21450</v>
      </c>
    </row>
    <row r="37" spans="1:9">
      <c r="A37" s="7">
        <v>1097</v>
      </c>
      <c r="B37" s="29" t="s">
        <v>13</v>
      </c>
      <c r="C37" s="29">
        <v>21450</v>
      </c>
      <c r="H37" s="29" t="s">
        <v>14</v>
      </c>
      <c r="I37" s="29">
        <v>100</v>
      </c>
    </row>
    <row r="38" spans="1:9" ht="15.75" thickBot="1">
      <c r="A38" s="7">
        <v>190</v>
      </c>
      <c r="B38" s="29" t="s">
        <v>14</v>
      </c>
      <c r="C38" s="29">
        <v>100</v>
      </c>
      <c r="H38" s="30" t="s">
        <v>15</v>
      </c>
      <c r="I38" s="30">
        <v>84.980090349657871</v>
      </c>
    </row>
    <row r="39" spans="1:9" ht="15.75" thickBot="1">
      <c r="A39" s="7">
        <v>113</v>
      </c>
      <c r="B39" s="30" t="s">
        <v>15</v>
      </c>
      <c r="C39" s="30">
        <v>84.980090349657871</v>
      </c>
    </row>
    <row r="40" spans="1:9">
      <c r="A40" s="7">
        <v>532</v>
      </c>
    </row>
    <row r="41" spans="1:9">
      <c r="A41" s="7">
        <v>212</v>
      </c>
    </row>
    <row r="42" spans="1:9">
      <c r="A42" s="7">
        <v>371</v>
      </c>
    </row>
    <row r="43" spans="1:9">
      <c r="A43" s="7">
        <v>147</v>
      </c>
    </row>
    <row r="44" spans="1:9">
      <c r="A44" s="7">
        <v>77</v>
      </c>
    </row>
    <row r="45" spans="1:9">
      <c r="A45" s="7">
        <v>95</v>
      </c>
    </row>
    <row r="46" spans="1:9">
      <c r="A46" s="7">
        <v>45</v>
      </c>
    </row>
    <row r="47" spans="1:9">
      <c r="A47" s="7">
        <v>17</v>
      </c>
    </row>
    <row r="48" spans="1:9">
      <c r="A48" s="7">
        <v>211</v>
      </c>
    </row>
    <row r="49" spans="1:1">
      <c r="A49" s="7">
        <v>45</v>
      </c>
    </row>
    <row r="50" spans="1:1">
      <c r="A50" s="7">
        <v>21</v>
      </c>
    </row>
    <row r="51" spans="1:1">
      <c r="A51" s="7">
        <v>38</v>
      </c>
    </row>
    <row r="52" spans="1:1">
      <c r="A52" s="7">
        <v>75</v>
      </c>
    </row>
    <row r="53" spans="1:1">
      <c r="A53" s="7">
        <v>6</v>
      </c>
    </row>
    <row r="54" spans="1:1">
      <c r="A54" s="7">
        <v>89</v>
      </c>
    </row>
    <row r="55" spans="1:1">
      <c r="A55" s="7">
        <v>15</v>
      </c>
    </row>
    <row r="56" spans="1:1">
      <c r="A56" s="7">
        <v>1029</v>
      </c>
    </row>
    <row r="57" spans="1:1">
      <c r="A57" s="7">
        <v>208</v>
      </c>
    </row>
    <row r="58" spans="1:1">
      <c r="A58" s="7">
        <v>32</v>
      </c>
    </row>
    <row r="59" spans="1:1">
      <c r="A59" s="7">
        <v>319</v>
      </c>
    </row>
    <row r="60" spans="1:1">
      <c r="A60" s="7">
        <v>14</v>
      </c>
    </row>
    <row r="61" spans="1:1">
      <c r="A61" s="7">
        <v>30</v>
      </c>
    </row>
    <row r="62" spans="1:1">
      <c r="A62" s="7">
        <v>48</v>
      </c>
    </row>
    <row r="63" spans="1:1">
      <c r="A63" s="7">
        <v>1</v>
      </c>
    </row>
    <row r="64" spans="1:1">
      <c r="A64" s="7">
        <v>13</v>
      </c>
    </row>
    <row r="65" spans="1:1">
      <c r="A65" s="7">
        <v>25</v>
      </c>
    </row>
    <row r="66" spans="1:1">
      <c r="A66" s="7">
        <v>146</v>
      </c>
    </row>
    <row r="67" spans="1:1">
      <c r="A67" s="7">
        <v>79</v>
      </c>
    </row>
    <row r="68" spans="1:1">
      <c r="A68" s="7">
        <v>213</v>
      </c>
    </row>
    <row r="69" spans="1:1">
      <c r="A69" s="7">
        <v>1113</v>
      </c>
    </row>
    <row r="70" spans="1:1">
      <c r="A70" s="7">
        <v>167</v>
      </c>
    </row>
    <row r="71" spans="1:1">
      <c r="A71" s="7">
        <v>75</v>
      </c>
    </row>
    <row r="72" spans="1:1">
      <c r="A72" s="7">
        <v>4</v>
      </c>
    </row>
    <row r="73" spans="1:1">
      <c r="A73" s="7">
        <v>19</v>
      </c>
    </row>
    <row r="74" spans="1:1">
      <c r="A74" s="7">
        <v>831</v>
      </c>
    </row>
    <row r="75" spans="1:1">
      <c r="A75" s="7">
        <v>97</v>
      </c>
    </row>
    <row r="76" spans="1:1">
      <c r="A76" s="7">
        <v>72</v>
      </c>
    </row>
    <row r="77" spans="1:1">
      <c r="A77" s="7">
        <v>1</v>
      </c>
    </row>
    <row r="78" spans="1:1">
      <c r="A78" s="7">
        <v>9</v>
      </c>
    </row>
    <row r="79" spans="1:1">
      <c r="A79" s="7">
        <v>27</v>
      </c>
    </row>
    <row r="80" spans="1:1">
      <c r="A80" s="7">
        <v>19</v>
      </c>
    </row>
    <row r="81" spans="1:1">
      <c r="A81" s="7">
        <v>208</v>
      </c>
    </row>
    <row r="82" spans="1:1">
      <c r="A82" s="7">
        <v>16</v>
      </c>
    </row>
    <row r="83" spans="1:1">
      <c r="A83" s="7">
        <v>14</v>
      </c>
    </row>
    <row r="84" spans="1:1">
      <c r="A84" s="7">
        <v>21</v>
      </c>
    </row>
    <row r="85" spans="1:1">
      <c r="A85" s="7">
        <v>200</v>
      </c>
    </row>
    <row r="86" spans="1:1">
      <c r="A86" s="7">
        <v>230</v>
      </c>
    </row>
    <row r="87" spans="1:1">
      <c r="A87" s="7">
        <v>301</v>
      </c>
    </row>
    <row r="88" spans="1:1">
      <c r="A88" s="7">
        <v>19</v>
      </c>
    </row>
    <row r="89" spans="1:1">
      <c r="A89" s="7">
        <v>6</v>
      </c>
    </row>
    <row r="90" spans="1:1">
      <c r="A90" s="7">
        <v>158</v>
      </c>
    </row>
    <row r="91" spans="1:1">
      <c r="A91" s="7">
        <v>20</v>
      </c>
    </row>
    <row r="92" spans="1:1">
      <c r="A92" s="7">
        <v>73</v>
      </c>
    </row>
    <row r="93" spans="1:1">
      <c r="A93" s="7">
        <v>6</v>
      </c>
    </row>
    <row r="94" spans="1:1">
      <c r="A94" s="7">
        <v>12</v>
      </c>
    </row>
    <row r="95" spans="1:1">
      <c r="A95" s="7">
        <v>53</v>
      </c>
    </row>
    <row r="96" spans="1:1">
      <c r="A96" s="7">
        <v>32</v>
      </c>
    </row>
    <row r="97" spans="1:1">
      <c r="A97" s="7">
        <v>5</v>
      </c>
    </row>
    <row r="98" spans="1:1">
      <c r="A98" s="7">
        <v>96</v>
      </c>
    </row>
    <row r="99" spans="1:1">
      <c r="A99" s="7">
        <v>51</v>
      </c>
    </row>
    <row r="100" spans="1:1">
      <c r="A100" s="7">
        <v>77</v>
      </c>
    </row>
    <row r="101" spans="1:1">
      <c r="A101" s="7">
        <v>64</v>
      </c>
    </row>
  </sheetData>
  <mergeCells count="1">
    <mergeCell ref="H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opLeftCell="B1" workbookViewId="0">
      <selection activeCell="D27" sqref="D27"/>
    </sheetView>
  </sheetViews>
  <sheetFormatPr defaultColWidth="9" defaultRowHeight="15"/>
  <cols>
    <col min="1" max="1" width="12.7109375" customWidth="1"/>
    <col min="6" max="6" width="15.42578125" customWidth="1"/>
    <col min="7" max="7" width="19.42578125" customWidth="1"/>
    <col min="12" max="12" width="21.28515625" customWidth="1"/>
    <col min="13" max="13" width="12" customWidth="1"/>
    <col min="15" max="15" width="22.5703125" customWidth="1"/>
    <col min="16" max="16" width="18.7109375" customWidth="1"/>
  </cols>
  <sheetData>
    <row r="1" spans="1:17" ht="15.75">
      <c r="A1" s="22" t="s">
        <v>0</v>
      </c>
    </row>
    <row r="2" spans="1:17">
      <c r="A2" s="7">
        <v>261</v>
      </c>
      <c r="G2" s="6" t="s">
        <v>16</v>
      </c>
    </row>
    <row r="3" spans="1:17">
      <c r="A3" s="7">
        <v>731</v>
      </c>
    </row>
    <row r="4" spans="1:17">
      <c r="A4" s="7">
        <v>14</v>
      </c>
    </row>
    <row r="5" spans="1:17">
      <c r="A5" s="7">
        <v>957</v>
      </c>
      <c r="D5" s="36" t="s">
        <v>17</v>
      </c>
      <c r="E5" s="36"/>
      <c r="F5" s="36"/>
    </row>
    <row r="6" spans="1:17">
      <c r="A6" s="7">
        <v>22</v>
      </c>
      <c r="D6" s="23"/>
      <c r="E6" s="23"/>
      <c r="F6" s="23"/>
      <c r="G6" s="23"/>
      <c r="H6" s="23"/>
      <c r="I6" s="23"/>
      <c r="J6" s="23"/>
      <c r="K6" s="23"/>
      <c r="N6" s="36" t="s">
        <v>18</v>
      </c>
      <c r="O6" s="36"/>
      <c r="P6" s="36"/>
      <c r="Q6" s="36"/>
    </row>
    <row r="7" spans="1:17">
      <c r="A7" s="7">
        <v>48</v>
      </c>
      <c r="D7" s="23"/>
      <c r="E7" s="17" t="s">
        <v>19</v>
      </c>
      <c r="F7" s="23">
        <f>AVERAGE(A:A)</f>
        <v>214.5</v>
      </c>
      <c r="G7" s="23" t="str">
        <f ca="1">_xlfn.FORMULATEXT(F7)</f>
        <v>=AVERAGE(A:A)</v>
      </c>
      <c r="H7" s="23"/>
      <c r="I7" s="23"/>
      <c r="J7" s="23"/>
      <c r="K7" s="23"/>
    </row>
    <row r="8" spans="1:17">
      <c r="A8" s="7">
        <v>7</v>
      </c>
      <c r="D8" s="23"/>
      <c r="E8" s="17" t="s">
        <v>20</v>
      </c>
      <c r="F8" s="23">
        <f>MEDIAN(A:A)</f>
        <v>62</v>
      </c>
      <c r="G8" s="23" t="str">
        <f ca="1">_xlfn.FORMULATEXT(F8)</f>
        <v>=MEDIAN(A:A)</v>
      </c>
      <c r="H8" s="23"/>
      <c r="I8" s="23"/>
      <c r="J8" s="23"/>
      <c r="K8" s="23"/>
    </row>
    <row r="9" spans="1:17">
      <c r="A9" s="7">
        <v>907</v>
      </c>
      <c r="D9" s="23"/>
      <c r="E9" s="17" t="s">
        <v>21</v>
      </c>
      <c r="F9" s="23">
        <f>MODE(A:A)</f>
        <v>19</v>
      </c>
      <c r="G9" s="23" t="str">
        <f ca="1">_xlfn.FORMULATEXT(F9)</f>
        <v>=MODE(A:A)</v>
      </c>
      <c r="H9" s="23"/>
      <c r="I9" s="23"/>
      <c r="J9" s="23"/>
      <c r="K9" s="23"/>
      <c r="O9" s="37" t="s">
        <v>22</v>
      </c>
      <c r="P9" s="37"/>
    </row>
    <row r="10" spans="1:17" ht="45">
      <c r="A10" s="7">
        <v>18</v>
      </c>
      <c r="D10" s="23"/>
      <c r="E10" s="24" t="s">
        <v>23</v>
      </c>
      <c r="F10" s="23">
        <f>_xlfn.STDEV.S(A:A)</f>
        <v>428.28024668080326</v>
      </c>
      <c r="G10" s="23" t="str">
        <f ca="1">_xlfn.FORMULATEXT(F10)</f>
        <v>=STDEV.S(A:A)</v>
      </c>
      <c r="H10" s="23"/>
      <c r="I10" s="23"/>
      <c r="J10" s="23"/>
      <c r="K10" s="23"/>
      <c r="O10" s="25" t="s">
        <v>0</v>
      </c>
      <c r="P10" s="25"/>
    </row>
    <row r="11" spans="1:17">
      <c r="A11" s="7">
        <v>114</v>
      </c>
      <c r="D11" s="23"/>
      <c r="E11" s="17" t="s">
        <v>24</v>
      </c>
      <c r="F11" s="23">
        <f>F10^2</f>
        <v>183423.9696969697</v>
      </c>
      <c r="G11" s="23" t="str">
        <f ca="1">_xlfn.FORMULATEXT(F11)</f>
        <v>=F10^2</v>
      </c>
      <c r="H11" s="38" t="s">
        <v>25</v>
      </c>
      <c r="I11" s="38"/>
      <c r="J11" s="38"/>
      <c r="K11" s="38"/>
      <c r="O11" s="23"/>
      <c r="P11" s="23"/>
    </row>
    <row r="12" spans="1:17">
      <c r="A12" s="7">
        <v>1706</v>
      </c>
      <c r="D12" s="23"/>
      <c r="E12" s="23">
        <f>SKEW(A:A)</f>
        <v>4.0175009160043551</v>
      </c>
      <c r="F12" s="17" t="str">
        <f ca="1">_xlfn.FORMULATEXT(E12)</f>
        <v>=SKEW(A:A)</v>
      </c>
      <c r="G12" s="23"/>
      <c r="H12" s="23"/>
      <c r="I12" s="23"/>
      <c r="J12" s="23"/>
      <c r="K12" s="23"/>
      <c r="O12" s="23" t="s">
        <v>2</v>
      </c>
      <c r="P12" s="23">
        <v>214.5</v>
      </c>
    </row>
    <row r="13" spans="1:17">
      <c r="A13" s="7">
        <v>911</v>
      </c>
      <c r="D13" s="23"/>
      <c r="E13" s="23">
        <f>MAX(A:A)</f>
        <v>3083</v>
      </c>
      <c r="F13" s="17" t="str">
        <f ca="1">_xlfn.FORMULATEXT(E13)</f>
        <v>=MAX(A:A)</v>
      </c>
      <c r="G13" s="23"/>
      <c r="H13" s="23"/>
      <c r="I13" s="23"/>
      <c r="J13" s="23"/>
      <c r="K13" s="23"/>
      <c r="O13" s="23" t="s">
        <v>3</v>
      </c>
      <c r="P13" s="23">
        <v>42.828024668080303</v>
      </c>
    </row>
    <row r="14" spans="1:17">
      <c r="A14" s="7">
        <v>15</v>
      </c>
      <c r="D14" s="23"/>
      <c r="E14" s="23">
        <f>MIN(A:A)</f>
        <v>1</v>
      </c>
      <c r="F14" s="17" t="str">
        <f ca="1">_xlfn.FORMULATEXT(E14)</f>
        <v>=MIN(A:A)</v>
      </c>
      <c r="G14" s="23"/>
      <c r="H14" s="23"/>
      <c r="I14" s="23"/>
      <c r="J14" s="23"/>
      <c r="K14" s="23"/>
      <c r="O14" s="23" t="s">
        <v>4</v>
      </c>
      <c r="P14" s="23">
        <v>62</v>
      </c>
    </row>
    <row r="15" spans="1:17">
      <c r="A15" s="7">
        <v>407</v>
      </c>
      <c r="D15" s="23"/>
      <c r="E15" s="23"/>
      <c r="F15" s="23"/>
      <c r="G15" s="23"/>
      <c r="H15" s="23"/>
      <c r="I15" s="23"/>
      <c r="J15" s="23"/>
      <c r="K15" s="23"/>
      <c r="O15" s="23" t="s">
        <v>5</v>
      </c>
      <c r="P15" s="23">
        <v>19</v>
      </c>
    </row>
    <row r="16" spans="1:17">
      <c r="A16" s="7">
        <v>68</v>
      </c>
      <c r="D16" s="23"/>
      <c r="E16" s="17" t="s">
        <v>10</v>
      </c>
      <c r="F16" s="23">
        <f>E13-E14</f>
        <v>3082</v>
      </c>
      <c r="G16" s="23" t="str">
        <f ca="1">_xlfn.FORMULATEXT(F16)</f>
        <v>=E13-E14</v>
      </c>
      <c r="H16" s="23"/>
      <c r="I16" s="23"/>
      <c r="J16" s="23"/>
      <c r="K16" s="23"/>
      <c r="O16" s="23" t="s">
        <v>6</v>
      </c>
      <c r="P16" s="23">
        <v>428.28024668080297</v>
      </c>
    </row>
    <row r="17" spans="1:16">
      <c r="A17" s="7">
        <v>2</v>
      </c>
      <c r="D17" s="23"/>
      <c r="E17" s="23"/>
      <c r="F17" s="23"/>
      <c r="G17" s="23"/>
      <c r="H17" s="23"/>
      <c r="I17" s="23"/>
      <c r="J17" s="23"/>
      <c r="K17" s="23"/>
      <c r="O17" s="23" t="s">
        <v>7</v>
      </c>
      <c r="P17" s="23">
        <v>183423.96969696999</v>
      </c>
    </row>
    <row r="18" spans="1:16">
      <c r="A18" s="7">
        <v>665</v>
      </c>
      <c r="D18" s="23"/>
      <c r="E18" s="23"/>
      <c r="F18" s="23"/>
      <c r="G18" s="23"/>
      <c r="H18" s="23"/>
      <c r="I18" s="23"/>
      <c r="J18" s="23"/>
      <c r="K18" s="23"/>
      <c r="O18" s="23" t="s">
        <v>8</v>
      </c>
      <c r="P18" s="23">
        <v>21.131654429759799</v>
      </c>
    </row>
    <row r="19" spans="1:16">
      <c r="A19" s="7">
        <v>55</v>
      </c>
      <c r="D19" s="23"/>
      <c r="E19" s="23">
        <f>COUNT(A:A)</f>
        <v>100</v>
      </c>
      <c r="F19" s="17" t="str">
        <f ca="1">_xlfn.FORMULATEXT(E19)</f>
        <v>=COUNT(A:A)</v>
      </c>
      <c r="G19" s="23"/>
      <c r="H19" s="23"/>
      <c r="I19" s="23"/>
      <c r="J19" s="23"/>
      <c r="K19" s="23"/>
      <c r="O19" s="23" t="s">
        <v>9</v>
      </c>
      <c r="P19" s="23">
        <v>4.0175009160043604</v>
      </c>
    </row>
    <row r="20" spans="1:16">
      <c r="A20" s="7">
        <v>8</v>
      </c>
      <c r="D20" s="23"/>
      <c r="E20" s="23"/>
      <c r="F20" s="23"/>
      <c r="G20" s="23"/>
      <c r="H20" s="23"/>
      <c r="I20" s="23"/>
      <c r="J20" s="23"/>
      <c r="K20" s="23"/>
      <c r="O20" s="23" t="s">
        <v>10</v>
      </c>
      <c r="P20" s="23">
        <v>3082</v>
      </c>
    </row>
    <row r="21" spans="1:16">
      <c r="A21" s="7">
        <v>213</v>
      </c>
      <c r="D21" s="23"/>
      <c r="E21" s="23"/>
      <c r="F21" s="23"/>
      <c r="G21" s="23"/>
      <c r="H21" s="23"/>
      <c r="I21" s="23"/>
      <c r="J21" s="23"/>
      <c r="K21" s="23"/>
      <c r="O21" s="23" t="s">
        <v>11</v>
      </c>
      <c r="P21" s="23">
        <v>1</v>
      </c>
    </row>
    <row r="22" spans="1:16">
      <c r="A22" s="7">
        <v>22</v>
      </c>
      <c r="O22" s="23" t="s">
        <v>12</v>
      </c>
      <c r="P22" s="23">
        <v>3083</v>
      </c>
    </row>
    <row r="23" spans="1:16">
      <c r="A23" s="7">
        <v>19</v>
      </c>
      <c r="O23" s="23" t="s">
        <v>13</v>
      </c>
      <c r="P23" s="23">
        <v>21450</v>
      </c>
    </row>
    <row r="24" spans="1:16">
      <c r="A24" s="7">
        <v>60</v>
      </c>
      <c r="O24" s="23" t="s">
        <v>14</v>
      </c>
      <c r="P24" s="23">
        <v>100</v>
      </c>
    </row>
    <row r="25" spans="1:16">
      <c r="A25" s="7">
        <v>71</v>
      </c>
      <c r="O25" s="23" t="s">
        <v>15</v>
      </c>
      <c r="P25" s="23">
        <v>84.980092549366205</v>
      </c>
    </row>
    <row r="26" spans="1:16">
      <c r="A26" s="7">
        <v>1044</v>
      </c>
    </row>
    <row r="27" spans="1:16">
      <c r="A27" s="7">
        <v>11</v>
      </c>
    </row>
    <row r="28" spans="1:16">
      <c r="A28" s="7">
        <v>90</v>
      </c>
    </row>
    <row r="29" spans="1:16">
      <c r="A29" s="7">
        <v>3083</v>
      </c>
    </row>
    <row r="30" spans="1:16">
      <c r="A30" s="7">
        <v>9</v>
      </c>
    </row>
    <row r="31" spans="1:16">
      <c r="A31" s="7">
        <v>124</v>
      </c>
    </row>
    <row r="32" spans="1:16">
      <c r="A32" s="7">
        <v>3</v>
      </c>
      <c r="L32" s="4" t="s">
        <v>0</v>
      </c>
      <c r="M32" s="4"/>
    </row>
    <row r="33" spans="1:13">
      <c r="A33" s="7">
        <v>86</v>
      </c>
    </row>
    <row r="34" spans="1:13">
      <c r="A34" s="7">
        <v>6</v>
      </c>
      <c r="L34" t="s">
        <v>2</v>
      </c>
      <c r="M34">
        <v>214.5</v>
      </c>
    </row>
    <row r="35" spans="1:13">
      <c r="A35" s="7">
        <v>15</v>
      </c>
      <c r="L35" t="s">
        <v>3</v>
      </c>
      <c r="M35">
        <v>42.828024668080303</v>
      </c>
    </row>
    <row r="36" spans="1:13">
      <c r="A36" s="7">
        <v>29</v>
      </c>
      <c r="L36" t="s">
        <v>4</v>
      </c>
      <c r="M36">
        <v>62</v>
      </c>
    </row>
    <row r="37" spans="1:13">
      <c r="A37" s="7">
        <v>1097</v>
      </c>
      <c r="L37" t="s">
        <v>5</v>
      </c>
      <c r="M37">
        <v>19</v>
      </c>
    </row>
    <row r="38" spans="1:13">
      <c r="A38" s="7">
        <v>190</v>
      </c>
      <c r="L38" t="s">
        <v>6</v>
      </c>
      <c r="M38">
        <v>428.28024668080297</v>
      </c>
    </row>
    <row r="39" spans="1:13">
      <c r="A39" s="7">
        <v>113</v>
      </c>
      <c r="L39" t="s">
        <v>7</v>
      </c>
      <c r="M39">
        <v>183423.96969696999</v>
      </c>
    </row>
    <row r="40" spans="1:13">
      <c r="A40" s="7">
        <v>532</v>
      </c>
      <c r="L40" t="s">
        <v>8</v>
      </c>
      <c r="M40">
        <v>21.131654429759799</v>
      </c>
    </row>
    <row r="41" spans="1:13">
      <c r="A41" s="7">
        <v>212</v>
      </c>
      <c r="L41" t="s">
        <v>9</v>
      </c>
      <c r="M41">
        <v>4.0175009160043604</v>
      </c>
    </row>
    <row r="42" spans="1:13">
      <c r="A42" s="7">
        <v>371</v>
      </c>
      <c r="L42" t="s">
        <v>10</v>
      </c>
      <c r="M42">
        <v>3082</v>
      </c>
    </row>
    <row r="43" spans="1:13">
      <c r="A43" s="7">
        <v>147</v>
      </c>
      <c r="L43" t="s">
        <v>11</v>
      </c>
      <c r="M43">
        <v>1</v>
      </c>
    </row>
    <row r="44" spans="1:13">
      <c r="A44" s="7">
        <v>77</v>
      </c>
      <c r="L44" t="s">
        <v>12</v>
      </c>
      <c r="M44">
        <v>3083</v>
      </c>
    </row>
    <row r="45" spans="1:13">
      <c r="A45" s="7">
        <v>95</v>
      </c>
      <c r="L45" t="s">
        <v>13</v>
      </c>
      <c r="M45">
        <v>21450</v>
      </c>
    </row>
    <row r="46" spans="1:13">
      <c r="A46" s="7">
        <v>45</v>
      </c>
      <c r="L46" t="s">
        <v>14</v>
      </c>
      <c r="M46">
        <v>100</v>
      </c>
    </row>
    <row r="47" spans="1:13">
      <c r="A47" s="7">
        <v>17</v>
      </c>
      <c r="L47" s="9" t="s">
        <v>15</v>
      </c>
      <c r="M47" s="9">
        <v>84.980092549366205</v>
      </c>
    </row>
    <row r="48" spans="1:13">
      <c r="A48" s="7">
        <v>211</v>
      </c>
    </row>
    <row r="49" spans="1:1">
      <c r="A49" s="7">
        <v>45</v>
      </c>
    </row>
    <row r="50" spans="1:1">
      <c r="A50" s="7">
        <v>21</v>
      </c>
    </row>
    <row r="51" spans="1:1">
      <c r="A51" s="7">
        <v>38</v>
      </c>
    </row>
    <row r="52" spans="1:1">
      <c r="A52" s="7">
        <v>75</v>
      </c>
    </row>
    <row r="53" spans="1:1">
      <c r="A53" s="7">
        <v>6</v>
      </c>
    </row>
    <row r="54" spans="1:1">
      <c r="A54" s="7">
        <v>89</v>
      </c>
    </row>
    <row r="55" spans="1:1">
      <c r="A55" s="7">
        <v>15</v>
      </c>
    </row>
    <row r="56" spans="1:1">
      <c r="A56" s="7">
        <v>1029</v>
      </c>
    </row>
    <row r="57" spans="1:1">
      <c r="A57" s="7">
        <v>208</v>
      </c>
    </row>
    <row r="58" spans="1:1">
      <c r="A58" s="7">
        <v>32</v>
      </c>
    </row>
    <row r="59" spans="1:1">
      <c r="A59" s="7">
        <v>319</v>
      </c>
    </row>
    <row r="60" spans="1:1">
      <c r="A60" s="7">
        <v>14</v>
      </c>
    </row>
    <row r="61" spans="1:1">
      <c r="A61" s="7">
        <v>30</v>
      </c>
    </row>
    <row r="62" spans="1:1">
      <c r="A62" s="7">
        <v>48</v>
      </c>
    </row>
    <row r="63" spans="1:1">
      <c r="A63" s="7">
        <v>1</v>
      </c>
    </row>
    <row r="64" spans="1:1">
      <c r="A64" s="7">
        <v>13</v>
      </c>
    </row>
    <row r="65" spans="1:1">
      <c r="A65" s="7">
        <v>25</v>
      </c>
    </row>
    <row r="66" spans="1:1">
      <c r="A66" s="7">
        <v>146</v>
      </c>
    </row>
    <row r="67" spans="1:1">
      <c r="A67" s="7">
        <v>79</v>
      </c>
    </row>
    <row r="68" spans="1:1">
      <c r="A68" s="7">
        <v>213</v>
      </c>
    </row>
    <row r="69" spans="1:1">
      <c r="A69" s="7">
        <v>1113</v>
      </c>
    </row>
    <row r="70" spans="1:1">
      <c r="A70" s="7">
        <v>167</v>
      </c>
    </row>
    <row r="71" spans="1:1">
      <c r="A71" s="7">
        <v>75</v>
      </c>
    </row>
    <row r="72" spans="1:1">
      <c r="A72" s="7">
        <v>4</v>
      </c>
    </row>
    <row r="73" spans="1:1">
      <c r="A73" s="7">
        <v>19</v>
      </c>
    </row>
    <row r="74" spans="1:1">
      <c r="A74" s="7">
        <v>831</v>
      </c>
    </row>
    <row r="75" spans="1:1">
      <c r="A75" s="7">
        <v>97</v>
      </c>
    </row>
    <row r="76" spans="1:1">
      <c r="A76" s="7">
        <v>72</v>
      </c>
    </row>
    <row r="77" spans="1:1">
      <c r="A77" s="7">
        <v>1</v>
      </c>
    </row>
    <row r="78" spans="1:1">
      <c r="A78" s="7">
        <v>9</v>
      </c>
    </row>
    <row r="79" spans="1:1">
      <c r="A79" s="7">
        <v>27</v>
      </c>
    </row>
    <row r="80" spans="1:1">
      <c r="A80" s="7">
        <v>19</v>
      </c>
    </row>
    <row r="81" spans="1:1">
      <c r="A81" s="7">
        <v>208</v>
      </c>
    </row>
    <row r="82" spans="1:1">
      <c r="A82" s="7">
        <v>16</v>
      </c>
    </row>
    <row r="83" spans="1:1">
      <c r="A83" s="7">
        <v>14</v>
      </c>
    </row>
    <row r="84" spans="1:1">
      <c r="A84" s="7">
        <v>21</v>
      </c>
    </row>
    <row r="85" spans="1:1">
      <c r="A85" s="7">
        <v>200</v>
      </c>
    </row>
    <row r="86" spans="1:1">
      <c r="A86" s="7">
        <v>230</v>
      </c>
    </row>
    <row r="87" spans="1:1">
      <c r="A87" s="7">
        <v>301</v>
      </c>
    </row>
    <row r="88" spans="1:1">
      <c r="A88" s="7">
        <v>19</v>
      </c>
    </row>
    <row r="89" spans="1:1">
      <c r="A89" s="7">
        <v>6</v>
      </c>
    </row>
    <row r="90" spans="1:1">
      <c r="A90" s="7">
        <v>158</v>
      </c>
    </row>
    <row r="91" spans="1:1">
      <c r="A91" s="7">
        <v>20</v>
      </c>
    </row>
    <row r="92" spans="1:1">
      <c r="A92" s="7">
        <v>73</v>
      </c>
    </row>
    <row r="93" spans="1:1">
      <c r="A93" s="7">
        <v>6</v>
      </c>
    </row>
    <row r="94" spans="1:1">
      <c r="A94" s="7">
        <v>12</v>
      </c>
    </row>
    <row r="95" spans="1:1">
      <c r="A95" s="7">
        <v>53</v>
      </c>
    </row>
    <row r="96" spans="1:1">
      <c r="A96" s="7">
        <v>32</v>
      </c>
    </row>
    <row r="97" spans="1:1">
      <c r="A97" s="7">
        <v>5</v>
      </c>
    </row>
    <row r="98" spans="1:1">
      <c r="A98" s="7">
        <v>96</v>
      </c>
    </row>
    <row r="99" spans="1:1">
      <c r="A99" s="7">
        <v>51</v>
      </c>
    </row>
    <row r="100" spans="1:1">
      <c r="A100" s="7">
        <v>77</v>
      </c>
    </row>
    <row r="101" spans="1:1">
      <c r="A101" s="7">
        <v>64</v>
      </c>
    </row>
  </sheetData>
  <mergeCells count="4">
    <mergeCell ref="D5:F5"/>
    <mergeCell ref="N6:Q6"/>
    <mergeCell ref="O9:P9"/>
    <mergeCell ref="H11:K1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abSelected="1" topLeftCell="A3" zoomScale="107" zoomScaleNormal="107" workbookViewId="0">
      <selection activeCell="H4" sqref="H4"/>
    </sheetView>
  </sheetViews>
  <sheetFormatPr defaultColWidth="9" defaultRowHeight="15"/>
  <cols>
    <col min="1" max="1" width="9.28515625" customWidth="1"/>
    <col min="7" max="7" width="15.28515625" customWidth="1"/>
  </cols>
  <sheetData>
    <row r="1" spans="1:8" ht="26.25">
      <c r="A1" s="11"/>
      <c r="B1" s="12"/>
    </row>
    <row r="2" spans="1:8" ht="26.25">
      <c r="A2" s="13"/>
      <c r="B2" s="14"/>
    </row>
    <row r="3" spans="1:8" ht="26.25">
      <c r="A3" s="13"/>
      <c r="B3" s="14"/>
    </row>
    <row r="4" spans="1:8">
      <c r="A4" s="33" t="s">
        <v>26</v>
      </c>
      <c r="B4" s="15" t="s">
        <v>27</v>
      </c>
    </row>
    <row r="5" spans="1:8">
      <c r="A5">
        <v>2857</v>
      </c>
      <c r="B5">
        <v>5084</v>
      </c>
    </row>
    <row r="6" spans="1:8">
      <c r="A6">
        <v>270</v>
      </c>
      <c r="B6">
        <v>1321</v>
      </c>
    </row>
    <row r="7" spans="1:8">
      <c r="A7">
        <v>4276</v>
      </c>
      <c r="B7">
        <v>2279</v>
      </c>
      <c r="E7" s="39" t="s">
        <v>28</v>
      </c>
      <c r="F7" s="39"/>
      <c r="G7" s="39"/>
    </row>
    <row r="8" spans="1:8">
      <c r="A8">
        <v>8079</v>
      </c>
      <c r="B8">
        <v>7552</v>
      </c>
      <c r="G8" s="16" t="s">
        <v>26</v>
      </c>
      <c r="H8" s="16" t="s">
        <v>27</v>
      </c>
    </row>
    <row r="9" spans="1:8">
      <c r="A9">
        <v>629</v>
      </c>
      <c r="B9">
        <v>1264</v>
      </c>
      <c r="E9" s="17"/>
      <c r="F9" s="18" t="s">
        <v>29</v>
      </c>
      <c r="G9" s="19">
        <f>MIN(A:A)</f>
        <v>270</v>
      </c>
      <c r="H9" s="16">
        <f>MIN(B5:B29)</f>
        <v>231</v>
      </c>
    </row>
    <row r="10" spans="1:8">
      <c r="A10">
        <v>5242</v>
      </c>
      <c r="B10">
        <v>5070</v>
      </c>
      <c r="E10" s="20">
        <v>0.25</v>
      </c>
      <c r="F10" s="18" t="s">
        <v>30</v>
      </c>
      <c r="G10" s="19">
        <f>QUARTILE(A5:A29,1)</f>
        <v>3582</v>
      </c>
      <c r="H10" s="16">
        <f>QUARTILE(B5:B29,1)</f>
        <v>1378</v>
      </c>
    </row>
    <row r="11" spans="1:8">
      <c r="A11">
        <v>7995</v>
      </c>
      <c r="B11">
        <v>231</v>
      </c>
      <c r="E11" s="17" t="s">
        <v>31</v>
      </c>
      <c r="F11" s="18" t="s">
        <v>4</v>
      </c>
      <c r="G11" s="19">
        <f>MEDIAN(A:A)</f>
        <v>5158</v>
      </c>
      <c r="H11" s="32">
        <f>QUARTILE(B5:B29,2)</f>
        <v>4816</v>
      </c>
    </row>
    <row r="12" spans="1:8">
      <c r="A12">
        <v>1087</v>
      </c>
      <c r="B12">
        <v>6437</v>
      </c>
      <c r="E12" s="20">
        <v>0.75</v>
      </c>
      <c r="F12" s="18" t="s">
        <v>32</v>
      </c>
      <c r="G12" s="19">
        <f>QUARTILE(A4:A29,3)</f>
        <v>7776</v>
      </c>
      <c r="H12" s="16">
        <f>QUARTILE(B5:B29,3)</f>
        <v>6152</v>
      </c>
    </row>
    <row r="13" spans="1:8">
      <c r="A13">
        <v>9944</v>
      </c>
      <c r="B13">
        <v>1096</v>
      </c>
      <c r="E13" s="17"/>
      <c r="F13" s="18" t="s">
        <v>33</v>
      </c>
      <c r="G13" s="19">
        <f>MAX(A:A)</f>
        <v>9944</v>
      </c>
      <c r="H13" s="16">
        <f>MAX(B5:B29)</f>
        <v>9505</v>
      </c>
    </row>
    <row r="14" spans="1:8">
      <c r="A14">
        <v>3650</v>
      </c>
      <c r="B14">
        <v>1023</v>
      </c>
    </row>
    <row r="15" spans="1:8">
      <c r="A15">
        <v>9485</v>
      </c>
      <c r="B15">
        <v>7550</v>
      </c>
    </row>
    <row r="16" spans="1:8">
      <c r="A16">
        <v>5765</v>
      </c>
      <c r="B16">
        <v>6031</v>
      </c>
    </row>
    <row r="17" spans="1:9">
      <c r="A17">
        <v>3630</v>
      </c>
      <c r="B17">
        <v>7245</v>
      </c>
      <c r="E17" t="s">
        <v>30</v>
      </c>
      <c r="G17" t="s">
        <v>34</v>
      </c>
      <c r="H17" s="21">
        <f>G12-G10</f>
        <v>4194</v>
      </c>
    </row>
    <row r="18" spans="1:9">
      <c r="A18">
        <v>5604</v>
      </c>
      <c r="B18">
        <v>6152</v>
      </c>
      <c r="E18" t="s">
        <v>31</v>
      </c>
    </row>
    <row r="19" spans="1:9">
      <c r="A19">
        <v>7913</v>
      </c>
      <c r="B19">
        <v>4624</v>
      </c>
      <c r="E19" t="s">
        <v>32</v>
      </c>
      <c r="G19" t="e">
        <f>Formulatext</f>
        <v>#NAME?</v>
      </c>
    </row>
    <row r="20" spans="1:9">
      <c r="A20">
        <v>8355</v>
      </c>
      <c r="B20">
        <v>1378</v>
      </c>
      <c r="E20" t="s">
        <v>35</v>
      </c>
      <c r="I20" s="34"/>
    </row>
    <row r="21" spans="1:9">
      <c r="A21">
        <v>3582</v>
      </c>
      <c r="B21">
        <v>4816</v>
      </c>
    </row>
    <row r="22" spans="1:9">
      <c r="A22">
        <v>2728</v>
      </c>
      <c r="B22">
        <v>4264</v>
      </c>
    </row>
    <row r="23" spans="1:9">
      <c r="A23">
        <v>7587</v>
      </c>
      <c r="B23">
        <v>9505</v>
      </c>
    </row>
    <row r="24" spans="1:9">
      <c r="A24">
        <v>7470</v>
      </c>
      <c r="B24">
        <v>4526</v>
      </c>
    </row>
    <row r="25" spans="1:9">
      <c r="A25">
        <v>4926</v>
      </c>
      <c r="B25">
        <v>806</v>
      </c>
    </row>
    <row r="26" spans="1:9">
      <c r="A26">
        <v>2922</v>
      </c>
      <c r="B26">
        <v>4926</v>
      </c>
    </row>
    <row r="27" spans="1:9">
      <c r="A27">
        <v>7776</v>
      </c>
      <c r="B27">
        <v>6042</v>
      </c>
    </row>
    <row r="28" spans="1:9">
      <c r="A28">
        <v>5158</v>
      </c>
      <c r="B28">
        <v>3850</v>
      </c>
    </row>
    <row r="29" spans="1:9">
      <c r="A29">
        <v>4628</v>
      </c>
      <c r="B29">
        <v>8490</v>
      </c>
    </row>
  </sheetData>
  <mergeCells count="1">
    <mergeCell ref="E7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Y53"/>
  <sheetViews>
    <sheetView workbookViewId="0">
      <selection activeCell="K42" sqref="K42"/>
    </sheetView>
  </sheetViews>
  <sheetFormatPr defaultColWidth="9" defaultRowHeight="15"/>
  <cols>
    <col min="17" max="17" width="15.28515625" customWidth="1"/>
    <col min="18" max="18" width="13.5703125" customWidth="1"/>
    <col min="19" max="19" width="11.85546875" customWidth="1"/>
    <col min="20" max="20" width="10.42578125" customWidth="1"/>
    <col min="22" max="22" width="14.28515625" customWidth="1"/>
  </cols>
  <sheetData>
    <row r="2" spans="1:23">
      <c r="A2" s="1" t="s">
        <v>36</v>
      </c>
      <c r="B2" s="2" t="s">
        <v>37</v>
      </c>
      <c r="C2" s="2" t="s">
        <v>0</v>
      </c>
    </row>
    <row r="3" spans="1:23">
      <c r="A3" s="3" t="s">
        <v>38</v>
      </c>
      <c r="B3">
        <v>82</v>
      </c>
      <c r="C3" s="3">
        <v>15</v>
      </c>
    </row>
    <row r="4" spans="1:23">
      <c r="A4" s="3" t="s">
        <v>39</v>
      </c>
      <c r="B4">
        <v>92.5</v>
      </c>
      <c r="C4" s="3">
        <v>25</v>
      </c>
    </row>
    <row r="5" spans="1:23">
      <c r="A5" s="3" t="s">
        <v>40</v>
      </c>
      <c r="B5">
        <v>83.2</v>
      </c>
      <c r="C5" s="3">
        <v>17</v>
      </c>
    </row>
    <row r="6" spans="1:23">
      <c r="A6" s="3" t="s">
        <v>41</v>
      </c>
      <c r="B6">
        <v>97.7</v>
      </c>
      <c r="C6" s="3">
        <v>28</v>
      </c>
      <c r="Q6" t="s">
        <v>42</v>
      </c>
    </row>
    <row r="7" spans="1:23">
      <c r="A7" s="3" t="s">
        <v>43</v>
      </c>
      <c r="B7">
        <v>131.9</v>
      </c>
      <c r="C7" s="3">
        <v>41</v>
      </c>
    </row>
    <row r="8" spans="1:23">
      <c r="A8" s="3" t="s">
        <v>44</v>
      </c>
      <c r="B8">
        <v>141.30000000000001</v>
      </c>
      <c r="C8" s="3">
        <v>47</v>
      </c>
      <c r="Q8" s="4" t="s">
        <v>45</v>
      </c>
      <c r="R8" s="4"/>
    </row>
    <row r="9" spans="1:23">
      <c r="A9" s="3" t="s">
        <v>46</v>
      </c>
      <c r="B9">
        <v>165.4</v>
      </c>
      <c r="C9" s="3">
        <v>50</v>
      </c>
      <c r="Q9" s="5" t="s">
        <v>47</v>
      </c>
      <c r="R9">
        <v>0.96342273250920496</v>
      </c>
      <c r="S9" s="6" t="s">
        <v>48</v>
      </c>
      <c r="T9">
        <f>CORREL(B3:B26,C3:C26)</f>
        <v>0.96342273250920496</v>
      </c>
      <c r="U9" s="40" t="str">
        <f ca="1">_xlfn.FORMULATEXT(T9)</f>
        <v>=CORREL(B3:B26,C3:C26)</v>
      </c>
      <c r="V9" s="40"/>
      <c r="W9" s="40"/>
    </row>
    <row r="10" spans="1:23">
      <c r="A10" s="3" t="s">
        <v>49</v>
      </c>
      <c r="B10">
        <v>140</v>
      </c>
      <c r="C10" s="3">
        <v>46</v>
      </c>
      <c r="N10" s="36" t="s">
        <v>50</v>
      </c>
      <c r="O10" s="36"/>
      <c r="P10" s="36"/>
      <c r="Q10" s="8" t="s">
        <v>51</v>
      </c>
      <c r="R10">
        <v>0.92818336151550296</v>
      </c>
    </row>
    <row r="11" spans="1:23">
      <c r="A11" s="3" t="s">
        <v>52</v>
      </c>
      <c r="B11">
        <v>126.7</v>
      </c>
      <c r="C11" s="3">
        <v>37</v>
      </c>
      <c r="Q11" t="s">
        <v>53</v>
      </c>
      <c r="R11">
        <v>0.924918968857116</v>
      </c>
    </row>
    <row r="12" spans="1:23">
      <c r="A12" s="3" t="s">
        <v>54</v>
      </c>
      <c r="B12">
        <v>97.8</v>
      </c>
      <c r="C12" s="3">
        <v>22</v>
      </c>
      <c r="Q12" t="s">
        <v>3</v>
      </c>
      <c r="R12">
        <v>7.09508725194158</v>
      </c>
    </row>
    <row r="13" spans="1:23">
      <c r="A13" s="3" t="s">
        <v>55</v>
      </c>
      <c r="B13">
        <v>86.2</v>
      </c>
      <c r="C13" s="3">
        <v>20</v>
      </c>
      <c r="Q13" s="9" t="s">
        <v>56</v>
      </c>
      <c r="R13" s="9">
        <v>24</v>
      </c>
    </row>
    <row r="14" spans="1:23">
      <c r="A14" s="3" t="s">
        <v>57</v>
      </c>
      <c r="B14">
        <v>99.6</v>
      </c>
      <c r="C14" s="3">
        <v>24</v>
      </c>
    </row>
    <row r="15" spans="1:23">
      <c r="A15" s="3" t="s">
        <v>38</v>
      </c>
      <c r="B15">
        <v>87</v>
      </c>
      <c r="C15" s="3">
        <v>22</v>
      </c>
      <c r="Q15" t="s">
        <v>58</v>
      </c>
    </row>
    <row r="16" spans="1:23">
      <c r="A16" s="3" t="s">
        <v>39</v>
      </c>
      <c r="B16">
        <v>97.5</v>
      </c>
      <c r="C16" s="3">
        <v>27</v>
      </c>
      <c r="Q16" s="10"/>
      <c r="R16" s="10" t="s">
        <v>59</v>
      </c>
      <c r="S16" s="10" t="s">
        <v>60</v>
      </c>
      <c r="T16" s="10" t="s">
        <v>61</v>
      </c>
      <c r="U16" s="10" t="s">
        <v>62</v>
      </c>
      <c r="V16" s="10" t="s">
        <v>63</v>
      </c>
    </row>
    <row r="17" spans="1:25">
      <c r="A17" s="3" t="s">
        <v>40</v>
      </c>
      <c r="B17">
        <v>88.2</v>
      </c>
      <c r="C17" s="3">
        <v>14</v>
      </c>
      <c r="Q17" t="s">
        <v>64</v>
      </c>
      <c r="R17">
        <v>1</v>
      </c>
      <c r="S17">
        <v>14313.5337948547</v>
      </c>
      <c r="T17">
        <v>14313.5337948547</v>
      </c>
      <c r="U17">
        <v>284.335696911642</v>
      </c>
      <c r="V17" s="5">
        <v>4.5610429226995002E-14</v>
      </c>
    </row>
    <row r="18" spans="1:25">
      <c r="A18" s="3" t="s">
        <v>41</v>
      </c>
      <c r="B18">
        <v>102.7</v>
      </c>
      <c r="C18" s="3">
        <v>30</v>
      </c>
      <c r="Q18" t="s">
        <v>65</v>
      </c>
      <c r="R18">
        <v>22</v>
      </c>
      <c r="S18">
        <v>1107.4857884786099</v>
      </c>
      <c r="T18">
        <v>50.340263112663898</v>
      </c>
    </row>
    <row r="19" spans="1:25">
      <c r="A19" s="3" t="s">
        <v>43</v>
      </c>
      <c r="B19">
        <v>123</v>
      </c>
      <c r="C19" s="3">
        <v>43</v>
      </c>
      <c r="Q19" s="9" t="s">
        <v>66</v>
      </c>
      <c r="R19" s="9">
        <v>23</v>
      </c>
      <c r="S19" s="9">
        <v>15421.0195833333</v>
      </c>
      <c r="T19" s="9"/>
      <c r="U19" s="9"/>
      <c r="V19" s="9"/>
    </row>
    <row r="20" spans="1:25">
      <c r="A20" s="3" t="s">
        <v>44</v>
      </c>
      <c r="B20">
        <v>146.30000000000001</v>
      </c>
      <c r="C20" s="3">
        <v>49</v>
      </c>
    </row>
    <row r="21" spans="1:25">
      <c r="A21" s="3" t="s">
        <v>46</v>
      </c>
      <c r="B21">
        <v>160</v>
      </c>
      <c r="C21" s="3">
        <v>49</v>
      </c>
      <c r="Q21" s="10"/>
      <c r="R21" s="10" t="s">
        <v>67</v>
      </c>
      <c r="S21" s="10" t="s">
        <v>3</v>
      </c>
      <c r="T21" s="10" t="s">
        <v>68</v>
      </c>
      <c r="U21" s="10" t="s">
        <v>69</v>
      </c>
      <c r="V21" s="10" t="s">
        <v>70</v>
      </c>
      <c r="W21" s="10" t="s">
        <v>71</v>
      </c>
      <c r="X21" s="10" t="s">
        <v>72</v>
      </c>
      <c r="Y21" s="10" t="s">
        <v>73</v>
      </c>
    </row>
    <row r="22" spans="1:25">
      <c r="A22" s="3" t="s">
        <v>49</v>
      </c>
      <c r="B22">
        <v>145</v>
      </c>
      <c r="C22" s="3">
        <v>44</v>
      </c>
      <c r="Q22" t="s">
        <v>74</v>
      </c>
      <c r="R22">
        <v>46.0946251495157</v>
      </c>
      <c r="S22">
        <v>4.2877127768349004</v>
      </c>
      <c r="T22">
        <v>10.750399466715599</v>
      </c>
      <c r="U22">
        <v>3.18493219316384E-10</v>
      </c>
      <c r="V22">
        <v>37.202453098729798</v>
      </c>
      <c r="W22">
        <v>54.986797200301602</v>
      </c>
      <c r="X22">
        <v>37.202453098729798</v>
      </c>
      <c r="Y22">
        <v>54.986797200301602</v>
      </c>
    </row>
    <row r="23" spans="1:25">
      <c r="A23" s="3" t="s">
        <v>52</v>
      </c>
      <c r="B23">
        <v>131.69999999999999</v>
      </c>
      <c r="C23" s="3">
        <v>39</v>
      </c>
      <c r="Q23" s="9" t="s">
        <v>0</v>
      </c>
      <c r="R23" s="9">
        <v>2.10196782034958</v>
      </c>
      <c r="S23" s="9">
        <v>0.12465519134950601</v>
      </c>
      <c r="T23" s="9">
        <v>16.862256578276899</v>
      </c>
      <c r="U23" s="9">
        <v>4.5610429226994901E-14</v>
      </c>
      <c r="V23" s="9">
        <v>1.8434487762354099</v>
      </c>
      <c r="W23" s="9">
        <v>2.36048686446374</v>
      </c>
      <c r="X23" s="9">
        <v>1.8434487762354099</v>
      </c>
      <c r="Y23" s="9">
        <v>2.36048686446374</v>
      </c>
    </row>
    <row r="24" spans="1:25">
      <c r="A24" s="3" t="s">
        <v>54</v>
      </c>
      <c r="B24">
        <v>118</v>
      </c>
      <c r="C24" s="3">
        <v>36</v>
      </c>
    </row>
    <row r="25" spans="1:25">
      <c r="A25" s="3" t="s">
        <v>55</v>
      </c>
      <c r="B25">
        <v>91.2</v>
      </c>
      <c r="C25" s="3">
        <v>20</v>
      </c>
    </row>
    <row r="26" spans="1:25">
      <c r="A26" s="3" t="s">
        <v>57</v>
      </c>
      <c r="B26">
        <v>104.6</v>
      </c>
      <c r="C26" s="3">
        <v>32</v>
      </c>
    </row>
    <row r="27" spans="1:25">
      <c r="A27" s="3" t="s">
        <v>38</v>
      </c>
      <c r="B27">
        <v>109</v>
      </c>
      <c r="C27">
        <f>(0.4416*109)-18.029</f>
        <v>30.105399999999999</v>
      </c>
      <c r="D27" t="str">
        <f ca="1">_xlfn.FORMULATEXT(C27)</f>
        <v>=(0.4416*109)-18.029</v>
      </c>
      <c r="Q27" t="s">
        <v>75</v>
      </c>
    </row>
    <row r="29" spans="1:25">
      <c r="Q29" s="10" t="s">
        <v>76</v>
      </c>
      <c r="R29" s="10" t="s">
        <v>77</v>
      </c>
      <c r="S29" s="10" t="s">
        <v>78</v>
      </c>
    </row>
    <row r="30" spans="1:25">
      <c r="Q30">
        <v>1</v>
      </c>
      <c r="R30">
        <v>77.624142454759394</v>
      </c>
      <c r="S30">
        <v>4.3758575452406099</v>
      </c>
    </row>
    <row r="31" spans="1:25">
      <c r="Q31">
        <v>2</v>
      </c>
      <c r="R31">
        <v>98.643820658255194</v>
      </c>
      <c r="S31">
        <v>-6.14382065825518</v>
      </c>
    </row>
    <row r="32" spans="1:25">
      <c r="Q32">
        <v>3</v>
      </c>
      <c r="R32">
        <v>81.828078095458594</v>
      </c>
      <c r="S32">
        <v>1.3719219045414499</v>
      </c>
    </row>
    <row r="33" spans="9:19">
      <c r="Q33">
        <v>4</v>
      </c>
      <c r="R33">
        <v>104.94972411930399</v>
      </c>
      <c r="S33">
        <v>-7.2497241193039104</v>
      </c>
    </row>
    <row r="34" spans="9:19">
      <c r="Q34">
        <v>5</v>
      </c>
      <c r="R34">
        <v>132.27530578384801</v>
      </c>
      <c r="S34">
        <v>-0.37530578384840402</v>
      </c>
    </row>
    <row r="35" spans="9:19">
      <c r="Q35">
        <v>6</v>
      </c>
      <c r="R35">
        <v>144.88711270594601</v>
      </c>
      <c r="S35">
        <v>-3.5871127059458798</v>
      </c>
    </row>
    <row r="36" spans="9:19">
      <c r="I36" t="s">
        <v>79</v>
      </c>
      <c r="Q36">
        <v>7</v>
      </c>
      <c r="R36">
        <v>151.19301616699499</v>
      </c>
      <c r="S36">
        <v>14.206983833005401</v>
      </c>
    </row>
    <row r="37" spans="9:19">
      <c r="I37" t="s">
        <v>80</v>
      </c>
      <c r="J37" t="s">
        <v>81</v>
      </c>
      <c r="Q37">
        <v>8</v>
      </c>
      <c r="R37">
        <v>142.785144885596</v>
      </c>
      <c r="S37">
        <v>-2.7851448855963099</v>
      </c>
    </row>
    <row r="38" spans="9:19">
      <c r="I38">
        <f t="array" ref="I38:J38">LINEST(C3:C26,B3:B26)</f>
        <v>0.44157829274528881</v>
      </c>
      <c r="J38">
        <v>-18.029322207321606</v>
      </c>
      <c r="L38" t="str">
        <f ca="1">_xlfn.FORMULATEXT(I38)</f>
        <v>{=LINEST(C3:C26,B3:B26)}</v>
      </c>
      <c r="Q38">
        <v>9</v>
      </c>
      <c r="R38">
        <v>123.86743450245</v>
      </c>
      <c r="S38">
        <v>2.83256549754989</v>
      </c>
    </row>
    <row r="39" spans="9:19">
      <c r="Q39">
        <v>10</v>
      </c>
      <c r="R39">
        <v>92.337917197206494</v>
      </c>
      <c r="S39">
        <v>5.4620828027935504</v>
      </c>
    </row>
    <row r="40" spans="9:19">
      <c r="Q40">
        <v>11</v>
      </c>
      <c r="R40">
        <v>88.133981556507294</v>
      </c>
      <c r="S40">
        <v>-1.93398155650728</v>
      </c>
    </row>
    <row r="41" spans="9:19">
      <c r="I41" t="s">
        <v>81</v>
      </c>
      <c r="J41" t="s">
        <v>82</v>
      </c>
      <c r="Q41">
        <v>12</v>
      </c>
      <c r="R41">
        <v>96.541852837905594</v>
      </c>
      <c r="S41">
        <v>3.0581471620944001</v>
      </c>
    </row>
    <row r="42" spans="9:19">
      <c r="I42">
        <f>INTERCEPT(C3:C26,B3:B26)</f>
        <v>-18.02932220732162</v>
      </c>
      <c r="J42" t="str">
        <f ca="1">_xlfn.FORMULATEXT(I42)</f>
        <v>=INTERCEPT(C3:C26,B3:B26)</v>
      </c>
      <c r="Q42">
        <v>13</v>
      </c>
      <c r="R42">
        <v>92.337917197206494</v>
      </c>
      <c r="S42">
        <v>-5.3379171972064503</v>
      </c>
    </row>
    <row r="43" spans="9:19">
      <c r="Q43">
        <v>14</v>
      </c>
      <c r="R43">
        <v>102.847756298954</v>
      </c>
      <c r="S43">
        <v>-5.3477562989543204</v>
      </c>
    </row>
    <row r="44" spans="9:19">
      <c r="I44" t="s">
        <v>80</v>
      </c>
      <c r="J44" t="s">
        <v>83</v>
      </c>
      <c r="Q44">
        <v>15</v>
      </c>
      <c r="R44">
        <v>75.522174634409794</v>
      </c>
      <c r="S44">
        <v>12.6778253655902</v>
      </c>
    </row>
    <row r="45" spans="9:19">
      <c r="Q45">
        <v>16</v>
      </c>
      <c r="R45">
        <v>109.15365976000299</v>
      </c>
      <c r="S45">
        <v>-6.4536597600030596</v>
      </c>
    </row>
    <row r="46" spans="9:19">
      <c r="Q46">
        <v>17</v>
      </c>
      <c r="R46">
        <v>136.47924142454801</v>
      </c>
      <c r="S46">
        <v>-13.479241424547601</v>
      </c>
    </row>
    <row r="47" spans="9:19">
      <c r="Q47">
        <v>18</v>
      </c>
      <c r="R47">
        <v>149.09104834664501</v>
      </c>
      <c r="S47">
        <v>-2.79104834664503</v>
      </c>
    </row>
    <row r="48" spans="9:19">
      <c r="Q48">
        <v>19</v>
      </c>
      <c r="R48">
        <v>149.09104834664501</v>
      </c>
      <c r="S48">
        <v>10.908951653355</v>
      </c>
    </row>
    <row r="49" spans="17:19">
      <c r="Q49">
        <v>20</v>
      </c>
      <c r="R49">
        <v>138.581209244897</v>
      </c>
      <c r="S49">
        <v>6.4187907551028296</v>
      </c>
    </row>
    <row r="50" spans="17:19">
      <c r="Q50">
        <v>21</v>
      </c>
      <c r="R50">
        <v>128.07137014314901</v>
      </c>
      <c r="S50">
        <v>3.6286298568507198</v>
      </c>
    </row>
    <row r="51" spans="17:19">
      <c r="Q51">
        <v>22</v>
      </c>
      <c r="R51">
        <v>121.76546668210101</v>
      </c>
      <c r="S51">
        <v>-3.76546668210054</v>
      </c>
    </row>
    <row r="52" spans="17:19">
      <c r="Q52">
        <v>23</v>
      </c>
      <c r="R52">
        <v>88.133981556507294</v>
      </c>
      <c r="S52">
        <v>3.06601844349272</v>
      </c>
    </row>
    <row r="53" spans="17:19">
      <c r="Q53" s="9">
        <v>24</v>
      </c>
      <c r="R53" s="9">
        <v>113.357595400702</v>
      </c>
      <c r="S53" s="9">
        <v>-8.7575954007022307</v>
      </c>
    </row>
  </sheetData>
  <mergeCells count="2">
    <mergeCell ref="U9:W9"/>
    <mergeCell ref="N10:P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Statistics</vt:lpstr>
      <vt:lpstr>Sheet1</vt:lpstr>
      <vt:lpstr>Outlier and 5 point summary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Chirantan Lonkar</dc:creator>
  <cp:lastModifiedBy>neeraj jangra</cp:lastModifiedBy>
  <dcterms:created xsi:type="dcterms:W3CDTF">2023-11-26T12:38:00Z</dcterms:created>
  <dcterms:modified xsi:type="dcterms:W3CDTF">2023-12-01T08:25:02Z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18C46B1DEFA64790A3DFB58A2DA2D82C_12</vt:lpwstr>
  </property>
  <property fmtid="{D5CDD505-2E9C-101B-9397-08002B2CF9AE}" pid="3" name="KSOProductBuildVer">
    <vt:lpwstr>1033-12.2.0.13292</vt:lpwstr>
  </property>
</Properties>
</file>