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visha\Desktop\Text Extraction 2\"/>
    </mc:Choice>
  </mc:AlternateContent>
  <xr:revisionPtr revIDLastSave="0" documentId="13_ncr:1_{DD839AAA-6112-43D8-9B86-A323866403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7" i="1" l="1"/>
  <c r="C12" i="1" l="1"/>
  <c r="F439" i="1"/>
  <c r="E439" i="1"/>
  <c r="D439" i="1"/>
  <c r="C439" i="1"/>
  <c r="B439" i="1"/>
  <c r="F438" i="1"/>
  <c r="E438" i="1"/>
  <c r="D438" i="1"/>
  <c r="C438" i="1"/>
  <c r="B438" i="1"/>
  <c r="E437" i="1"/>
  <c r="D437" i="1"/>
  <c r="C437" i="1"/>
  <c r="F436" i="1"/>
  <c r="E436" i="1"/>
  <c r="D436" i="1"/>
  <c r="C436" i="1"/>
  <c r="B436" i="1"/>
  <c r="F435" i="1"/>
  <c r="E435" i="1"/>
  <c r="D435" i="1"/>
  <c r="C435" i="1"/>
  <c r="B435" i="1"/>
  <c r="F434" i="1"/>
  <c r="E434" i="1"/>
  <c r="D434" i="1"/>
  <c r="C434" i="1"/>
  <c r="B434" i="1"/>
  <c r="E433" i="1"/>
  <c r="D433" i="1"/>
  <c r="C433" i="1"/>
  <c r="B433" i="1"/>
  <c r="F432" i="1"/>
  <c r="E432" i="1"/>
  <c r="D432" i="1"/>
  <c r="C432" i="1"/>
  <c r="F431" i="1"/>
  <c r="E431" i="1"/>
  <c r="D431" i="1"/>
  <c r="C431" i="1"/>
  <c r="B431" i="1"/>
  <c r="F430" i="1"/>
  <c r="E430" i="1"/>
  <c r="D430" i="1"/>
  <c r="C430" i="1"/>
  <c r="B430" i="1"/>
  <c r="F429" i="1"/>
  <c r="E429" i="1"/>
  <c r="D429" i="1"/>
  <c r="C429" i="1"/>
  <c r="B429" i="1"/>
  <c r="E428" i="1"/>
  <c r="D428" i="1"/>
  <c r="C428" i="1"/>
  <c r="F427" i="1"/>
  <c r="E427" i="1"/>
  <c r="D427" i="1"/>
  <c r="C427" i="1"/>
  <c r="B427" i="1"/>
  <c r="F426" i="1"/>
  <c r="E426" i="1"/>
  <c r="D426" i="1"/>
  <c r="C426" i="1"/>
  <c r="B426" i="1"/>
  <c r="F425" i="1"/>
  <c r="E425" i="1"/>
  <c r="D425" i="1"/>
  <c r="B425" i="1"/>
  <c r="F424" i="1"/>
  <c r="E424" i="1"/>
  <c r="D424" i="1"/>
  <c r="C424" i="1"/>
  <c r="F423" i="1"/>
  <c r="E423" i="1"/>
  <c r="D423" i="1"/>
  <c r="C423" i="1"/>
  <c r="B423" i="1"/>
  <c r="F422" i="1"/>
  <c r="E422" i="1"/>
  <c r="D422" i="1"/>
  <c r="C422" i="1"/>
  <c r="B422" i="1"/>
  <c r="F421" i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C371" i="1"/>
  <c r="B371" i="1"/>
  <c r="F370" i="1"/>
  <c r="E370" i="1"/>
  <c r="D370" i="1"/>
  <c r="C370" i="1"/>
  <c r="B370" i="1"/>
  <c r="F369" i="1"/>
  <c r="E369" i="1"/>
  <c r="D369" i="1"/>
  <c r="C369" i="1"/>
  <c r="B369" i="1"/>
  <c r="E368" i="1"/>
  <c r="D368" i="1"/>
  <c r="C368" i="1"/>
  <c r="B368" i="1"/>
  <c r="F367" i="1"/>
  <c r="E367" i="1"/>
  <c r="D367" i="1"/>
  <c r="C367" i="1"/>
  <c r="B367" i="1"/>
  <c r="F366" i="1"/>
  <c r="E366" i="1"/>
  <c r="D366" i="1"/>
  <c r="C366" i="1"/>
  <c r="B366" i="1"/>
  <c r="F365" i="1"/>
  <c r="E365" i="1"/>
  <c r="D365" i="1"/>
  <c r="C365" i="1"/>
  <c r="B365" i="1"/>
  <c r="F364" i="1"/>
  <c r="E364" i="1"/>
  <c r="D364" i="1"/>
  <c r="C364" i="1"/>
  <c r="B364" i="1"/>
  <c r="F363" i="1"/>
  <c r="E363" i="1"/>
  <c r="D363" i="1"/>
  <c r="C363" i="1"/>
  <c r="B363" i="1"/>
  <c r="F362" i="1"/>
  <c r="E362" i="1"/>
  <c r="D362" i="1"/>
  <c r="C362" i="1"/>
  <c r="B362" i="1"/>
  <c r="F361" i="1"/>
  <c r="E361" i="1"/>
  <c r="D361" i="1"/>
  <c r="C361" i="1"/>
  <c r="B361" i="1"/>
  <c r="F360" i="1"/>
  <c r="E360" i="1"/>
  <c r="D360" i="1"/>
  <c r="C360" i="1"/>
  <c r="B360" i="1"/>
  <c r="F359" i="1"/>
  <c r="E359" i="1"/>
  <c r="D359" i="1"/>
  <c r="C359" i="1"/>
  <c r="B359" i="1"/>
  <c r="F358" i="1"/>
  <c r="E358" i="1"/>
  <c r="D358" i="1"/>
  <c r="C358" i="1"/>
  <c r="B358" i="1"/>
  <c r="E357" i="1"/>
  <c r="D357" i="1"/>
  <c r="C357" i="1"/>
  <c r="B357" i="1"/>
  <c r="F356" i="1"/>
  <c r="E356" i="1"/>
  <c r="D356" i="1"/>
  <c r="C356" i="1"/>
  <c r="B356" i="1"/>
  <c r="F355" i="1"/>
  <c r="E355" i="1"/>
  <c r="D355" i="1"/>
  <c r="C355" i="1"/>
  <c r="B355" i="1"/>
  <c r="F354" i="1"/>
  <c r="E354" i="1"/>
  <c r="D354" i="1"/>
  <c r="C354" i="1"/>
  <c r="B354" i="1"/>
  <c r="F353" i="1"/>
  <c r="E353" i="1"/>
  <c r="D353" i="1"/>
  <c r="C353" i="1"/>
  <c r="B353" i="1"/>
  <c r="F352" i="1"/>
  <c r="E352" i="1"/>
  <c r="D352" i="1"/>
  <c r="C352" i="1"/>
  <c r="B35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C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E285" i="1"/>
  <c r="D285" i="1"/>
  <c r="C285" i="1"/>
  <c r="B285" i="1"/>
  <c r="F284" i="1"/>
  <c r="E284" i="1"/>
  <c r="D284" i="1"/>
  <c r="C284" i="1"/>
  <c r="B284" i="1"/>
  <c r="E283" i="1"/>
  <c r="D283" i="1"/>
  <c r="C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F271" i="1"/>
  <c r="E271" i="1"/>
  <c r="D271" i="1"/>
  <c r="C271" i="1"/>
  <c r="B271" i="1"/>
  <c r="E270" i="1"/>
  <c r="C270" i="1"/>
  <c r="B270" i="1"/>
  <c r="F269" i="1"/>
  <c r="E269" i="1"/>
  <c r="C269" i="1"/>
  <c r="B269" i="1"/>
  <c r="F268" i="1"/>
  <c r="E268" i="1"/>
  <c r="C268" i="1"/>
  <c r="F267" i="1"/>
  <c r="E267" i="1"/>
  <c r="D267" i="1"/>
  <c r="C267" i="1"/>
  <c r="B267" i="1"/>
  <c r="F266" i="1"/>
  <c r="E266" i="1"/>
  <c r="D266" i="1"/>
  <c r="C266" i="1"/>
  <c r="B266" i="1"/>
  <c r="E265" i="1"/>
  <c r="D265" i="1"/>
  <c r="C265" i="1"/>
  <c r="B265" i="1"/>
  <c r="F264" i="1"/>
  <c r="E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F198" i="1"/>
  <c r="E198" i="1"/>
  <c r="D198" i="1"/>
  <c r="C198" i="1"/>
  <c r="B198" i="1"/>
  <c r="E197" i="1"/>
  <c r="D197" i="1"/>
  <c r="C197" i="1"/>
  <c r="B197" i="1"/>
  <c r="F196" i="1"/>
  <c r="E196" i="1"/>
  <c r="D196" i="1"/>
  <c r="C196" i="1"/>
  <c r="F195" i="1"/>
  <c r="E195" i="1"/>
  <c r="D195" i="1"/>
  <c r="C195" i="1"/>
  <c r="B195" i="1"/>
  <c r="F194" i="1"/>
  <c r="E194" i="1"/>
  <c r="D194" i="1"/>
  <c r="C194" i="1"/>
  <c r="B194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E89" i="1"/>
  <c r="D89" i="1"/>
  <c r="C89" i="1"/>
  <c r="B89" i="1"/>
  <c r="F88" i="1"/>
  <c r="E88" i="1"/>
  <c r="D88" i="1"/>
  <c r="C88" i="1"/>
  <c r="B88" i="1"/>
  <c r="F87" i="1"/>
  <c r="E87" i="1"/>
  <c r="D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E42" i="1"/>
  <c r="D42" i="1"/>
  <c r="C42" i="1"/>
  <c r="B42" i="1"/>
  <c r="F41" i="1"/>
  <c r="E41" i="1"/>
  <c r="D41" i="1"/>
  <c r="C41" i="1"/>
  <c r="B41" i="1"/>
  <c r="E40" i="1"/>
  <c r="D40" i="1"/>
  <c r="C40" i="1"/>
  <c r="B40" i="1"/>
  <c r="E39" i="1"/>
  <c r="D39" i="1"/>
  <c r="C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E25" i="1"/>
  <c r="D25" i="1"/>
  <c r="C25" i="1"/>
  <c r="B25" i="1"/>
  <c r="F24" i="1"/>
  <c r="E24" i="1"/>
  <c r="D24" i="1"/>
  <c r="C24" i="1"/>
  <c r="B24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E8" i="1"/>
  <c r="D8" i="1"/>
  <c r="C8" i="1"/>
  <c r="B8" i="1"/>
  <c r="F7" i="1"/>
  <c r="E7" i="1"/>
  <c r="D7" i="1"/>
  <c r="C7" i="1"/>
  <c r="B7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E1" i="1"/>
  <c r="D1" i="1"/>
  <c r="C1" i="1"/>
</calcChain>
</file>

<file path=xl/sharedStrings.xml><?xml version="1.0" encoding="utf-8"?>
<sst xmlns="http://schemas.openxmlformats.org/spreadsheetml/2006/main" count="507" uniqueCount="506">
  <si>
    <t>WORDS</t>
  </si>
  <si>
    <t xml:space="preserve">शब्द
</t>
  </si>
  <si>
    <t>URDU</t>
  </si>
  <si>
    <t>ABATE</t>
  </si>
  <si>
    <t>महंत</t>
  </si>
  <si>
    <t>ADHERE</t>
  </si>
  <si>
    <t>ABOLISH</t>
  </si>
  <si>
    <t>ACUMEN</t>
  </si>
  <si>
    <t>ABASH</t>
  </si>
  <si>
    <t>ABSOLVE</t>
  </si>
  <si>
    <t>ABJURE</t>
  </si>
  <si>
    <t>ABOUND</t>
  </si>
  <si>
    <t>ABORTIVE</t>
  </si>
  <si>
    <t>ACRIMONY</t>
  </si>
  <si>
    <t>ACCORD</t>
  </si>
  <si>
    <t>समझौता</t>
  </si>
  <si>
    <t>ADJUNCT</t>
  </si>
  <si>
    <t>ADVERSITY</t>
  </si>
  <si>
    <t>ADHERENT</t>
  </si>
  <si>
    <t>ADAMANT</t>
  </si>
  <si>
    <t>ADMONISH</t>
  </si>
  <si>
    <t>ALLAY</t>
  </si>
  <si>
    <t>ALIEN</t>
  </si>
  <si>
    <t>ASCEND</t>
  </si>
  <si>
    <t>ALLEVIATE</t>
  </si>
  <si>
    <t>ALLURE</t>
  </si>
  <si>
    <t>ARRAIGN</t>
  </si>
  <si>
    <t>AMPLIFY</t>
  </si>
  <si>
    <t>AXIOM</t>
  </si>
  <si>
    <t>AUDACITY</t>
  </si>
  <si>
    <t>AUTHENTIC</t>
  </si>
  <si>
    <t>AWKWARD</t>
  </si>
  <si>
    <t>BARBAROUS</t>
  </si>
  <si>
    <t>BLEAK</t>
  </si>
  <si>
    <t>BEWITCHING</t>
  </si>
  <si>
    <t>BAROQUE</t>
  </si>
  <si>
    <t>बराक</t>
  </si>
  <si>
    <t>BRITTLE</t>
  </si>
  <si>
    <t>BARRIER</t>
  </si>
  <si>
    <t>BAFFLE</t>
  </si>
  <si>
    <t>BUSTLE</t>
  </si>
  <si>
    <t>BARREN</t>
  </si>
  <si>
    <t>BAWDY</t>
  </si>
  <si>
    <t>BIND</t>
  </si>
  <si>
    <t>उत्पात</t>
  </si>
  <si>
    <t>BATTY</t>
  </si>
  <si>
    <t>BENEVOLENT</t>
  </si>
  <si>
    <t>BEFOGGED</t>
  </si>
  <si>
    <t>BASE</t>
  </si>
  <si>
    <t>BENIGN</t>
  </si>
  <si>
    <t>BUSY</t>
  </si>
  <si>
    <t>BOLD</t>
  </si>
  <si>
    <t>BOISTEROUS</t>
  </si>
  <si>
    <t>BLUNT</t>
  </si>
  <si>
    <t>CALLOUS</t>
  </si>
  <si>
    <t>CAPABLE</t>
  </si>
  <si>
    <t>CALAMITY</t>
  </si>
  <si>
    <t>CALCULATING</t>
  </si>
  <si>
    <t>CALUMNY</t>
  </si>
  <si>
    <t>CAPTIVITY</t>
  </si>
  <si>
    <t>CAPTIVATE</t>
  </si>
  <si>
    <t>CHASTE</t>
  </si>
  <si>
    <t>CEASE</t>
  </si>
  <si>
    <t>COMPASSION</t>
  </si>
  <si>
    <t>CHASTISE</t>
  </si>
  <si>
    <t>CONCEDE</t>
  </si>
  <si>
    <t>COMPRISE</t>
  </si>
  <si>
    <t>CONSENT</t>
  </si>
  <si>
    <t>CONCUR</t>
  </si>
  <si>
    <t>CONSOLIDATE</t>
  </si>
  <si>
    <t>CONSEQUENCE</t>
  </si>
  <si>
    <t>CONTEMPT</t>
  </si>
  <si>
    <t>CONSPICUOUS</t>
  </si>
  <si>
    <t>CONTRARY</t>
  </si>
  <si>
    <t>CONTRADICT</t>
  </si>
  <si>
    <t>CALM</t>
  </si>
  <si>
    <t>CANDID</t>
  </si>
  <si>
    <t>CAMOUFLAGE</t>
  </si>
  <si>
    <t>CARNAL</t>
  </si>
  <si>
    <t>CELEBRATED</t>
  </si>
  <si>
    <t>CATHOLIC</t>
  </si>
  <si>
    <t>CENSURE</t>
  </si>
  <si>
    <t>CEMENT</t>
  </si>
  <si>
    <t>CLANDESTINE</t>
  </si>
  <si>
    <t>CHEAP</t>
  </si>
  <si>
    <t>COARSE</t>
  </si>
  <si>
    <t>CLASSIC</t>
  </si>
  <si>
    <t>COMPACT</t>
  </si>
  <si>
    <t>COMIC</t>
  </si>
  <si>
    <t>CONCEIT</t>
  </si>
  <si>
    <t>COMPRESS</t>
  </si>
  <si>
    <t>CONDEMN</t>
  </si>
  <si>
    <t>CONCORD</t>
  </si>
  <si>
    <t>कॉनकॉर्ड</t>
  </si>
  <si>
    <t>CONFIDENT</t>
  </si>
  <si>
    <t>CREATION</t>
  </si>
  <si>
    <t>COURTESY</t>
  </si>
  <si>
    <t>CUNNING</t>
  </si>
  <si>
    <t>DECIPHER</t>
  </si>
  <si>
    <t>DECAY</t>
  </si>
  <si>
    <t>DECEIT</t>
  </si>
  <si>
    <t>DEFRAY</t>
  </si>
  <si>
    <t>DEFILE</t>
  </si>
  <si>
    <t>DEMOLISH</t>
  </si>
  <si>
    <t>DELIBERATE</t>
  </si>
  <si>
    <t>DERIDE</t>
  </si>
  <si>
    <t>DEPRIVE</t>
  </si>
  <si>
    <t>DISSUADE</t>
  </si>
  <si>
    <t>DISDAIN</t>
  </si>
  <si>
    <t>DENSE</t>
  </si>
  <si>
    <t>DENOUNCE</t>
  </si>
  <si>
    <t>DESPAIR</t>
  </si>
  <si>
    <t>DEROGATORY</t>
  </si>
  <si>
    <t>DOCILE</t>
  </si>
  <si>
    <t>DESTRUCTIVE</t>
  </si>
  <si>
    <t>DWARF</t>
  </si>
  <si>
    <t>ECLIPSE</t>
  </si>
  <si>
    <t>EAGER</t>
  </si>
  <si>
    <t>ECSTASY</t>
  </si>
  <si>
    <t>ECCENTRIC</t>
  </si>
  <si>
    <t>ENCUMBRANCE</t>
  </si>
  <si>
    <t>EFFACE</t>
  </si>
  <si>
    <t>ELOQUENCE</t>
  </si>
  <si>
    <t>ENORMOUS</t>
  </si>
  <si>
    <t>ENDEAVOUR</t>
  </si>
  <si>
    <t>प्रयास</t>
  </si>
  <si>
    <t>EQUIVOCAL</t>
  </si>
  <si>
    <t>EPITOME</t>
  </si>
  <si>
    <t>ERADICATE</t>
  </si>
  <si>
    <t>FALLACY</t>
  </si>
  <si>
    <t>FABRICATE</t>
  </si>
  <si>
    <t>FANATICAL</t>
  </si>
  <si>
    <t>FALTER</t>
  </si>
  <si>
    <t>FEROCIOUS</t>
  </si>
  <si>
    <t>FEEBLE</t>
  </si>
  <si>
    <t>FLUCTUATE</t>
  </si>
  <si>
    <t>FEUD</t>
  </si>
  <si>
    <t>FRAGILE</t>
  </si>
  <si>
    <t>FORSAKE</t>
  </si>
  <si>
    <t>FRIVOLOUS</t>
  </si>
  <si>
    <t>FRANTIC</t>
  </si>
  <si>
    <t>FRUGALITY</t>
  </si>
  <si>
    <t>GLOOM</t>
  </si>
  <si>
    <t>GATHER</t>
  </si>
  <si>
    <t>GORGEOUS</t>
  </si>
  <si>
    <t>GLUT</t>
  </si>
  <si>
    <t>GRISLY</t>
  </si>
  <si>
    <t>GRACIOUS</t>
  </si>
  <si>
    <t>GUILE</t>
  </si>
  <si>
    <t>GRUDGE</t>
  </si>
  <si>
    <t>GENUINE</t>
  </si>
  <si>
    <t>GENEROSITY</t>
  </si>
  <si>
    <t>GLORY</t>
  </si>
  <si>
    <t>GLOOMY</t>
  </si>
  <si>
    <t>HARASS</t>
  </si>
  <si>
    <t>HAMPER</t>
  </si>
  <si>
    <t>HAZARD</t>
  </si>
  <si>
    <t>HAPLESS</t>
  </si>
  <si>
    <t>HAUGHTY</t>
  </si>
  <si>
    <t>HIDEOUS</t>
  </si>
  <si>
    <t>HERETIC</t>
  </si>
  <si>
    <t>HARMONY</t>
  </si>
  <si>
    <t>HAMSTRUNG</t>
  </si>
  <si>
    <t>HONOR</t>
  </si>
  <si>
    <t>HASTY</t>
  </si>
  <si>
    <t>जल्‍दबाज़</t>
  </si>
  <si>
    <t>HUMILITY</t>
  </si>
  <si>
    <t>HUMBLE</t>
  </si>
  <si>
    <t>IMPENITENT</t>
  </si>
  <si>
    <t>HYPOCRISY</t>
  </si>
  <si>
    <t>INDIFFERENT</t>
  </si>
  <si>
    <t>IMPULSIVE</t>
  </si>
  <si>
    <t>INFERNAL</t>
  </si>
  <si>
    <t>INDIGENT</t>
  </si>
  <si>
    <t>INTERESTING</t>
  </si>
  <si>
    <t>INSIPID</t>
  </si>
  <si>
    <t>IMMENSE</t>
  </si>
  <si>
    <t>IMMACULATE</t>
  </si>
  <si>
    <t>IMMINENT</t>
  </si>
  <si>
    <t>IMMERSE</t>
  </si>
  <si>
    <t>IMPAIR</t>
  </si>
  <si>
    <t>IMMUNITY</t>
  </si>
  <si>
    <t>IMPEDIMENT</t>
  </si>
  <si>
    <t>IMPARTIAL</t>
  </si>
  <si>
    <t>IMPUTE</t>
  </si>
  <si>
    <t>IMPIOUS</t>
  </si>
  <si>
    <t>INCOMPETENT</t>
  </si>
  <si>
    <t>INCLINATION</t>
  </si>
  <si>
    <t>INEVITABLE</t>
  </si>
  <si>
    <t>INCONGRUOUS</t>
  </si>
  <si>
    <t>INGENUOUS</t>
  </si>
  <si>
    <t>INFRINGE</t>
  </si>
  <si>
    <t>INSINUATE</t>
  </si>
  <si>
    <t>INSTILL</t>
  </si>
  <si>
    <t>INSOLVENT</t>
  </si>
  <si>
    <t>INTRIGUE</t>
  </si>
  <si>
    <t>INTRICATE</t>
  </si>
  <si>
    <t>INVECTIVE</t>
  </si>
  <si>
    <t>INTRINSIC</t>
  </si>
  <si>
    <t>INVINCIBLE</t>
  </si>
  <si>
    <t>IRREPRESSIBLE</t>
  </si>
  <si>
    <t>JEJUNE</t>
  </si>
  <si>
    <t>JADED</t>
  </si>
  <si>
    <t>JUBILANT</t>
  </si>
  <si>
    <t>JOVIAL</t>
  </si>
  <si>
    <t xml:space="preserve">रंगीन
</t>
  </si>
  <si>
    <t>JUST</t>
  </si>
  <si>
    <t>JUDICIOUS</t>
  </si>
  <si>
    <t>JUVENILE</t>
  </si>
  <si>
    <t xml:space="preserve">बचकाना
</t>
  </si>
  <si>
    <t>JUSTIFY</t>
  </si>
  <si>
    <t>KNAVE</t>
  </si>
  <si>
    <t>KNOTTY</t>
  </si>
  <si>
    <t>KINDRED</t>
  </si>
  <si>
    <t xml:space="preserve">कुटुम्बी
</t>
  </si>
  <si>
    <t>KEEN</t>
  </si>
  <si>
    <t>KNELL</t>
  </si>
  <si>
    <t>LAX</t>
  </si>
  <si>
    <t xml:space="preserve">शिथिल
</t>
  </si>
  <si>
    <t>LAVISH</t>
  </si>
  <si>
    <t>LIABLE</t>
  </si>
  <si>
    <t>LENIENT</t>
  </si>
  <si>
    <t>LUCID</t>
  </si>
  <si>
    <t>LURE</t>
  </si>
  <si>
    <t>LINGER</t>
  </si>
  <si>
    <t>LIBERAL</t>
  </si>
  <si>
    <t xml:space="preserve">उदार
</t>
  </si>
  <si>
    <t>LUNACY</t>
  </si>
  <si>
    <t>LUXURIANT</t>
  </si>
  <si>
    <t>LUSCIOUS</t>
  </si>
  <si>
    <t>LANGUID</t>
  </si>
  <si>
    <t>MANDATORY</t>
  </si>
  <si>
    <t>MALICE</t>
  </si>
  <si>
    <t xml:space="preserve">दुर्भावना
</t>
  </si>
  <si>
    <t>MERIT</t>
  </si>
  <si>
    <t>MASCULINE</t>
  </si>
  <si>
    <t>MITIGATE</t>
  </si>
  <si>
    <t>MIRACULOUS</t>
  </si>
  <si>
    <t>MOLEST</t>
  </si>
  <si>
    <t>MODEST</t>
  </si>
  <si>
    <t>MOMENTOUS</t>
  </si>
  <si>
    <t>MOLLIFY</t>
  </si>
  <si>
    <t>MORBID</t>
  </si>
  <si>
    <t>MONOTONOUS</t>
  </si>
  <si>
    <t>MURKY</t>
  </si>
  <si>
    <t>MUNIFICENT</t>
  </si>
  <si>
    <t>MUTUAL</t>
  </si>
  <si>
    <t>MUTINOUS</t>
  </si>
  <si>
    <t>NIMBLE</t>
  </si>
  <si>
    <t>NIGGARDLY</t>
  </si>
  <si>
    <t>NOXIOUS</t>
  </si>
  <si>
    <t>NOTION</t>
  </si>
  <si>
    <t>NOVICE</t>
  </si>
  <si>
    <t xml:space="preserve">नौसिखिया
</t>
  </si>
  <si>
    <t>NONCHALANT</t>
  </si>
  <si>
    <t>NULLIFY</t>
  </si>
  <si>
    <t>NUMEROUS</t>
  </si>
  <si>
    <t>OBLIGING</t>
  </si>
  <si>
    <t>OBSTRUCT</t>
  </si>
  <si>
    <t>OBSTINATE</t>
  </si>
  <si>
    <t>OBSCURE</t>
  </si>
  <si>
    <t>OBVIOUS</t>
  </si>
  <si>
    <t>OBTAIN</t>
  </si>
  <si>
    <t>OFFENSIVE</t>
  </si>
  <si>
    <t>ODIOUS</t>
  </si>
  <si>
    <t>OFFSPRING</t>
  </si>
  <si>
    <t>OCCULT</t>
  </si>
  <si>
    <t>OPAQUE</t>
  </si>
  <si>
    <t>OMINOUS</t>
  </si>
  <si>
    <t>ORACULAR</t>
  </si>
  <si>
    <t>OPTIMIST</t>
  </si>
  <si>
    <t>ORNAMENTAL</t>
  </si>
  <si>
    <t>ORDAIN</t>
  </si>
  <si>
    <t>OUTRAGE</t>
  </si>
  <si>
    <t>OUTBREAK</t>
  </si>
  <si>
    <t>PERSUADE</t>
  </si>
  <si>
    <t>PACIFY</t>
  </si>
  <si>
    <t>PROPAGATE</t>
  </si>
  <si>
    <t>PERTURBED</t>
  </si>
  <si>
    <t>PROMPT</t>
  </si>
  <si>
    <t>PROGRESS</t>
  </si>
  <si>
    <t>PAMPER</t>
  </si>
  <si>
    <t>PRUDENCE</t>
  </si>
  <si>
    <t>PEERLESS</t>
  </si>
  <si>
    <t xml:space="preserve">अद्वितीय
</t>
  </si>
  <si>
    <t>PARAMOUNT</t>
  </si>
  <si>
    <t>PERTNESS</t>
  </si>
  <si>
    <t>PEEVISH</t>
  </si>
  <si>
    <t>PLACID</t>
  </si>
  <si>
    <t xml:space="preserve">प्लासीडी
</t>
  </si>
  <si>
    <t>PERVERSE</t>
  </si>
  <si>
    <t>PRECARIOUS</t>
  </si>
  <si>
    <t>POMPOUS</t>
  </si>
  <si>
    <t>PREDICAMENT</t>
  </si>
  <si>
    <t>QUAINT</t>
  </si>
  <si>
    <t>QUACK</t>
  </si>
  <si>
    <t>QUELL</t>
  </si>
  <si>
    <t>QUARANTINE</t>
  </si>
  <si>
    <t>QUIBBLE</t>
  </si>
  <si>
    <t>RAPIDITY</t>
  </si>
  <si>
    <t>RAID</t>
  </si>
  <si>
    <t xml:space="preserve">छापे
</t>
  </si>
  <si>
    <t>REBELLIOUS</t>
  </si>
  <si>
    <t>REASON</t>
  </si>
  <si>
    <t>RELUCTANT</t>
  </si>
  <si>
    <t>RECTIFY</t>
  </si>
  <si>
    <t>RAVAGE</t>
  </si>
  <si>
    <t>REMNANT</t>
  </si>
  <si>
    <t>RATIFY</t>
  </si>
  <si>
    <t>RESTRAIN</t>
  </si>
  <si>
    <t>REDEEM</t>
  </si>
  <si>
    <t>REMORSE</t>
  </si>
  <si>
    <t>REMONSTRATE</t>
  </si>
  <si>
    <t>RESENTMENT</t>
  </si>
  <si>
    <t>RESCIND</t>
  </si>
  <si>
    <t>REVERENCE</t>
  </si>
  <si>
    <t>RETRACT</t>
  </si>
  <si>
    <t>RUSTIC</t>
  </si>
  <si>
    <t>ROUT</t>
  </si>
  <si>
    <t>RUTHLESS</t>
  </si>
  <si>
    <t>SAVAGE</t>
  </si>
  <si>
    <t xml:space="preserve">जंगली
</t>
  </si>
  <si>
    <t>SACRED</t>
  </si>
  <si>
    <t>STEEP</t>
  </si>
  <si>
    <t>STARTLED</t>
  </si>
  <si>
    <t>SUBLIME</t>
  </si>
  <si>
    <t>STRANGER</t>
  </si>
  <si>
    <t>SYMPATHY</t>
  </si>
  <si>
    <t>SUCCINCT</t>
  </si>
  <si>
    <t>SARCASTIC</t>
  </si>
  <si>
    <t>SYSTEM</t>
  </si>
  <si>
    <t>SHREWD</t>
  </si>
  <si>
    <t>SAUCY</t>
  </si>
  <si>
    <t>SERVILE</t>
  </si>
  <si>
    <t>SCANTY</t>
  </si>
  <si>
    <t>SLANDER</t>
  </si>
  <si>
    <t>SHABBY</t>
  </si>
  <si>
    <t>SOLICIT</t>
  </si>
  <si>
    <t>SNEER</t>
  </si>
  <si>
    <t>STAIN</t>
  </si>
  <si>
    <t>SUBTERFUGE</t>
  </si>
  <si>
    <t>SPORADIC</t>
  </si>
  <si>
    <t>SPURIOUS</t>
  </si>
  <si>
    <t>SQUALID</t>
  </si>
  <si>
    <t>SPRY</t>
  </si>
  <si>
    <t>STERILE</t>
  </si>
  <si>
    <t>SUCCESSFUL</t>
  </si>
  <si>
    <t>SUBSEQUENT</t>
  </si>
  <si>
    <t>STUPOR</t>
  </si>
  <si>
    <t>SUBVERT</t>
  </si>
  <si>
    <t>SUBSTANTIAL</t>
  </si>
  <si>
    <t>SYCOPHANT</t>
  </si>
  <si>
    <t>SUPERFICIAL</t>
  </si>
  <si>
    <t>TACITURN</t>
  </si>
  <si>
    <t>TABOO</t>
  </si>
  <si>
    <t xml:space="preserve">निषेध
</t>
  </si>
  <si>
    <t>TEMPERATE</t>
  </si>
  <si>
    <t>TEDIOUS</t>
  </si>
  <si>
    <t>TENACIOUS</t>
  </si>
  <si>
    <t>TENEMENT</t>
  </si>
  <si>
    <t>TIMID</t>
  </si>
  <si>
    <t>THRONG</t>
  </si>
  <si>
    <t>TRANSIENT</t>
  </si>
  <si>
    <t>TRANQUIL</t>
  </si>
  <si>
    <t>TREACHEROUS</t>
  </si>
  <si>
    <t>TRENCHANT</t>
  </si>
  <si>
    <t>TUMULTUOUS</t>
  </si>
  <si>
    <t>TRIVIAL</t>
  </si>
  <si>
    <t>TAME</t>
  </si>
  <si>
    <t>TYRO</t>
  </si>
  <si>
    <t xml:space="preserve">टायरो
</t>
  </si>
  <si>
    <t>THICK</t>
  </si>
  <si>
    <t>TERSE</t>
  </si>
  <si>
    <t>THRIFTY</t>
  </si>
  <si>
    <t>TREMBLE</t>
  </si>
  <si>
    <t>TRANSPARENT</t>
  </si>
  <si>
    <t>UTTERLY</t>
  </si>
  <si>
    <t>UNCOUTH</t>
  </si>
  <si>
    <t>UMBRAGE</t>
  </si>
  <si>
    <t>URGE</t>
  </si>
  <si>
    <t>URCHIN</t>
  </si>
  <si>
    <t>VAGRANT</t>
  </si>
  <si>
    <t>VAIN</t>
  </si>
  <si>
    <t>VANITY</t>
  </si>
  <si>
    <t>VALOR</t>
  </si>
  <si>
    <t>VENOM</t>
  </si>
  <si>
    <t>VENERABLE</t>
  </si>
  <si>
    <t>VICIOUS</t>
  </si>
  <si>
    <t>VETERAN</t>
  </si>
  <si>
    <t>VIVACIOUS</t>
  </si>
  <si>
    <t>VIGILANT</t>
  </si>
  <si>
    <t>VOUCH</t>
  </si>
  <si>
    <t>VILIFY</t>
  </si>
  <si>
    <t>VIVID</t>
  </si>
  <si>
    <t>VIRTUE</t>
  </si>
  <si>
    <t>WAN</t>
  </si>
  <si>
    <t>WAIVE</t>
  </si>
  <si>
    <t>WARY</t>
  </si>
  <si>
    <t>WANE</t>
  </si>
  <si>
    <t>WICKED</t>
  </si>
  <si>
    <t>WED</t>
  </si>
  <si>
    <t>WILE</t>
  </si>
  <si>
    <t>ABJECT</t>
  </si>
  <si>
    <t>ANTIPATHY</t>
  </si>
  <si>
    <t>APATHY</t>
  </si>
  <si>
    <t>BENEVOLENCE</t>
  </si>
  <si>
    <t>CAVITY</t>
  </si>
  <si>
    <t>DAINTY</t>
  </si>
  <si>
    <t>DEDICATE</t>
  </si>
  <si>
    <t>DEFER</t>
  </si>
  <si>
    <t>DELICIOUS</t>
  </si>
  <si>
    <t>DESPICABLE</t>
  </si>
  <si>
    <t>ELEVATE</t>
  </si>
  <si>
    <t>ELIMINATE</t>
  </si>
  <si>
    <t>ESTEEM</t>
  </si>
  <si>
    <t>ETERNAL</t>
  </si>
  <si>
    <t>EVADE</t>
  </si>
  <si>
    <t>EVIDENT</t>
  </si>
  <si>
    <t>FANTASTIC</t>
  </si>
  <si>
    <t>FLEETING</t>
  </si>
  <si>
    <t>FLIMSY</t>
  </si>
  <si>
    <t>HAPHAZARD</t>
  </si>
  <si>
    <t>INSTIL</t>
  </si>
  <si>
    <t>LISTLESS</t>
  </si>
  <si>
    <t>MINUTE</t>
  </si>
  <si>
    <t>NEGLIGENT</t>
  </si>
  <si>
    <t>PREMATURE</t>
  </si>
  <si>
    <t>PRODIGIOUS</t>
  </si>
  <si>
    <t>PRODIGY</t>
  </si>
  <si>
    <t>PROFLIGATE</t>
  </si>
  <si>
    <t>PROFUSE</t>
  </si>
  <si>
    <t>PROSCRIBE</t>
  </si>
  <si>
    <t>PROTRACT</t>
  </si>
  <si>
    <t>PROVOKE</t>
  </si>
  <si>
    <t>PRUDENT</t>
  </si>
  <si>
    <t>QUESTIONABLE</t>
  </si>
  <si>
    <t>REMOTE</t>
  </si>
  <si>
    <t xml:space="preserve">बेमिलनसार
</t>
  </si>
  <si>
    <t>USURP</t>
  </si>
  <si>
    <t>VALID</t>
  </si>
  <si>
    <t>VALOUR</t>
  </si>
  <si>
    <t>VOLATILE</t>
  </si>
  <si>
    <t>VULGAR</t>
  </si>
  <si>
    <t>WIELD</t>
  </si>
  <si>
    <t>WILT</t>
  </si>
  <si>
    <t>YEARN</t>
  </si>
  <si>
    <t>YELL</t>
  </si>
  <si>
    <t xml:space="preserve">चीख़ना
</t>
  </si>
  <si>
    <t>YIELD</t>
  </si>
  <si>
    <t>YOKE</t>
  </si>
  <si>
    <t>ZEAL</t>
  </si>
  <si>
    <t>ZENITH</t>
  </si>
  <si>
    <t xml:space="preserve">खमध्य
</t>
  </si>
  <si>
    <t>RECOGNITION</t>
  </si>
  <si>
    <t>BACKGROUND</t>
  </si>
  <si>
    <t>CAREFUL</t>
  </si>
  <si>
    <t>VERIZON</t>
  </si>
  <si>
    <t>WARNING</t>
  </si>
  <si>
    <t>FICTION</t>
  </si>
  <si>
    <t>FORMATTING</t>
  </si>
  <si>
    <t>VETERINARY</t>
  </si>
  <si>
    <t>HAMSTER</t>
  </si>
  <si>
    <t>WEIRD</t>
  </si>
  <si>
    <t>POUCH</t>
  </si>
  <si>
    <t>কনকর্ড</t>
  </si>
  <si>
    <t>বামন</t>
  </si>
  <si>
    <t>টাইরো</t>
  </si>
  <si>
    <t>উৎপাদন</t>
  </si>
  <si>
    <t>டி.ஐ.ஆர்.ஏ.</t>
  </si>
  <si>
    <t xml:space="preserve">காட்டுமிராண்டி
</t>
  </si>
  <si>
    <t xml:space="preserve">நாட்டுப்புறத்தார்
</t>
  </si>
  <si>
    <t>பெர்ட்னஸ்</t>
  </si>
  <si>
    <t>உயர் தலைவர்</t>
  </si>
  <si>
    <t xml:space="preserve">இணையற்ற
</t>
  </si>
  <si>
    <t xml:space="preserve">பத்திரத்தவணை எல்லை
</t>
  </si>
  <si>
    <t>جھیپنا</t>
  </si>
  <si>
    <t>سوگند</t>
  </si>
  <si>
    <t>مجرمٹھہرانا</t>
  </si>
  <si>
    <t>اصول</t>
  </si>
  <si>
    <t>پابند</t>
  </si>
  <si>
    <t xml:space="preserve">باتکی
</t>
  </si>
  <si>
    <t xml:space="preserve">بیفوگگاد
</t>
  </si>
  <si>
    <t xml:space="preserve">سیمنٹ
</t>
  </si>
  <si>
    <t xml:space="preserve">کمپیکٹ
</t>
  </si>
  <si>
    <t>تخلیق</t>
  </si>
  <si>
    <t>رکاؤ</t>
  </si>
  <si>
    <t xml:space="preserve">جزرسی
</t>
  </si>
  <si>
    <t xml:space="preserve">سیٹھا
</t>
  </si>
  <si>
    <t>بےنمک</t>
  </si>
  <si>
    <t xml:space="preserve">صرف
</t>
  </si>
  <si>
    <t xml:space="preserve">بامروت
</t>
  </si>
  <si>
    <t>بعیدالفہم</t>
  </si>
  <si>
    <t xml:space="preserve">پیش رفت
</t>
  </si>
  <si>
    <t>اچپلاہٹ</t>
  </si>
  <si>
    <t>چھاپہ</t>
  </si>
  <si>
    <t xml:space="preserve">وجہ
</t>
  </si>
  <si>
    <t xml:space="preserve">ردوکدکرنا
</t>
  </si>
  <si>
    <t xml:space="preserve">نظام
</t>
  </si>
  <si>
    <t>تکاٹورن</t>
  </si>
  <si>
    <t xml:space="preserve">تکاٹورن
</t>
  </si>
  <si>
    <t xml:space="preserve">چالاک
</t>
  </si>
  <si>
    <t xml:space="preserve">منٹ
</t>
  </si>
  <si>
    <t xml:space="preserve">درازکرنا
</t>
  </si>
  <si>
    <t>عروج</t>
  </si>
  <si>
    <t>تنبیہ</t>
  </si>
  <si>
    <t xml:space="preserve">ہمزٹر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</si>
</sst>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2"/>
      <color theme="1"/>
      <name val="Arial"/>
    </font>
    <font>
      <b/>
      <sz val="12"/>
      <name val="Times New Roman"/>
    </font>
    <font>
      <b/>
      <sz val="12"/>
      <color theme="1"/>
      <name val="Times New Roman"/>
    </font>
    <font>
      <sz val="12"/>
      <color theme="1"/>
      <name val="Arial"/>
    </font>
    <font>
      <sz val="12"/>
      <color rgb="FF000000"/>
      <name val="Times New Roman"/>
    </font>
    <font>
      <sz val="12"/>
      <color theme="1"/>
      <name val="Times New Roman"/>
    </font>
    <font>
      <sz val="12"/>
      <color rgb="FF000000"/>
      <name val="Arial"/>
    </font>
    <font>
      <sz val="12"/>
      <name val="Times New Roman"/>
    </font>
    <font>
      <sz val="10"/>
      <color rgb="FF000000"/>
      <name val="Segoe UI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A41" sqref="A40:D41"/>
    </sheetView>
  </sheetViews>
  <sheetFormatPr defaultColWidth="14.42578125" defaultRowHeight="15.75" x14ac:dyDescent="0.25"/>
  <cols>
    <col min="1" max="1" width="33.5703125" customWidth="1"/>
    <col min="2" max="2" width="46.140625" customWidth="1"/>
    <col min="3" max="3" width="55.5703125" style="14" customWidth="1"/>
    <col min="4" max="4" width="50.85546875" style="14" customWidth="1"/>
    <col min="5" max="5" width="49.140625" style="14" customWidth="1"/>
    <col min="6" max="6" width="42.85546875" style="18" customWidth="1"/>
  </cols>
  <sheetData>
    <row r="1" spans="1:6" x14ac:dyDescent="0.25">
      <c r="A1" s="1" t="s">
        <v>0</v>
      </c>
      <c r="B1" s="2" t="s">
        <v>1</v>
      </c>
      <c r="C1" s="3" t="str">
        <f ca="1">IFERROR(__xludf.DUMMYFUNCTION("GOOGLETRANSLATE(A1,""en"",""bn"")"),"শব্দ")</f>
        <v>শব্দ</v>
      </c>
      <c r="D1" s="3" t="str">
        <f ca="1">IFERROR(__xludf.DUMMYFUNCTION("GOOGLETRANSLATE(A1,""en"",""ta"")"),"சொற்கள்")</f>
        <v>சொற்கள்</v>
      </c>
      <c r="E1" s="3" t="str">
        <f ca="1">IFERROR(__xludf.DUMMYFUNCTION("GOOGLETRANSLATE(A1,""en"",""gu"")"),"વર્ડ્સ")</f>
        <v>વર્ડ્સ</v>
      </c>
      <c r="F1" s="17" t="s">
        <v>2</v>
      </c>
    </row>
    <row r="2" spans="1:6" x14ac:dyDescent="0.25">
      <c r="A2" s="4" t="s">
        <v>3</v>
      </c>
      <c r="B2" s="5" t="s">
        <v>4</v>
      </c>
      <c r="C2" s="9" t="str">
        <f ca="1">IFERROR(__xludf.DUMMYFUNCTION("GOOGLETRANSLATE(A2,""en"",""bn"")"),"ক্ষীণ করা")</f>
        <v>ক্ষীণ করা</v>
      </c>
      <c r="D2" s="9" t="str">
        <f ca="1">IFERROR(__xludf.DUMMYFUNCTION("GOOGLETRANSLATE(A2,""en"",""ta"")"),"குறைதணி")</f>
        <v>குறைதணி</v>
      </c>
      <c r="E2" s="9" t="str">
        <f ca="1">IFERROR(__xludf.DUMMYFUNCTION("GOOGLETRANSLATE(A2,""en"",""gu"")"),"ઘટવું")</f>
        <v>ઘટવું</v>
      </c>
      <c r="F2" s="16" t="str">
        <f ca="1">IFERROR(__xludf.DUMMYFUNCTION("GOOGLETRANSLATE(A2,""en"",""ur"")"),"ختم")</f>
        <v>ختم</v>
      </c>
    </row>
    <row r="3" spans="1:6" x14ac:dyDescent="0.25">
      <c r="A3" s="4" t="s">
        <v>5</v>
      </c>
      <c r="B3" s="6" t="str">
        <f ca="1">IFERROR(__xludf.DUMMYFUNCTION("GOOGLETRANSLATE(A3, ""en"",""hi"")"),"पालन ​​करना")</f>
        <v>पालन ​​करना</v>
      </c>
      <c r="C3" s="9" t="str">
        <f ca="1">IFERROR(__xludf.DUMMYFUNCTION("GOOGLETRANSLATE(A3,""en"",""bn"")"),"মেনে চলে")</f>
        <v>মেনে চলে</v>
      </c>
      <c r="D3" s="9" t="str">
        <f ca="1">IFERROR(__xludf.DUMMYFUNCTION("GOOGLETRANSLATE(A3,""en"",""ta"")"),"கடைபிடிக்கின்றன")</f>
        <v>கடைபிடிக்கின்றன</v>
      </c>
      <c r="E3" s="9" t="str">
        <f ca="1">IFERROR(__xludf.DUMMYFUNCTION("GOOGLETRANSLATE(A3,""en"",""gu"")"),"પાલન")</f>
        <v>પાલન</v>
      </c>
      <c r="F3" s="16" t="str">
        <f ca="1">IFERROR(__xludf.DUMMYFUNCTION("GOOGLETRANSLATE(A3,""en"",""ur"")"),"پر عمل پیرا")</f>
        <v>پر عمل پیرا</v>
      </c>
    </row>
    <row r="4" spans="1:6" x14ac:dyDescent="0.25">
      <c r="A4" s="4" t="s">
        <v>6</v>
      </c>
      <c r="B4" s="6" t="str">
        <f ca="1">IFERROR(__xludf.DUMMYFUNCTION("GOOGLETRANSLATE(A4, ""en"",""hi"")"),"समाप्त करना")</f>
        <v>समाप्त करना</v>
      </c>
      <c r="C4" s="9" t="str">
        <f ca="1">IFERROR(__xludf.DUMMYFUNCTION("GOOGLETRANSLATE(A4,""en"",""bn"")"),"উঠান")</f>
        <v>উঠান</v>
      </c>
      <c r="D4" s="9" t="str">
        <f ca="1">IFERROR(__xludf.DUMMYFUNCTION("GOOGLETRANSLATE(A4,""en"",""ta"")"),"நீக்க வேண்டும்")</f>
        <v>நீக்க வேண்டும்</v>
      </c>
      <c r="E4" s="9" t="str">
        <f ca="1">IFERROR(__xludf.DUMMYFUNCTION("GOOGLETRANSLATE(A4,""en"",""gu"")"),"નાબૂદ")</f>
        <v>નાબૂદ</v>
      </c>
      <c r="F4" s="16" t="str">
        <f ca="1">IFERROR(__xludf.DUMMYFUNCTION("GOOGLETRANSLATE(A4,""en"",""ur"")"),"خاتمہ کرنا")</f>
        <v>خاتمہ کرنا</v>
      </c>
    </row>
    <row r="5" spans="1:6" x14ac:dyDescent="0.25">
      <c r="A5" s="4" t="s">
        <v>7</v>
      </c>
      <c r="B5" s="6" t="str">
        <f ca="1">IFERROR(__xludf.DUMMYFUNCTION("GOOGLETRANSLATE(A5, ""en"",""hi"")"),"कुशाग्र बुद्धि")</f>
        <v>कुशाग्र बुद्धि</v>
      </c>
      <c r="C5" s="9" t="str">
        <f ca="1">IFERROR(__xludf.DUMMYFUNCTION("GOOGLETRANSLATE(A5,""en"",""bn"")"),"সূক্ষ্ম বিচারশক্তি")</f>
        <v>সূক্ষ্ম বিচারশক্তি</v>
      </c>
      <c r="D5" s="9" t="str">
        <f ca="1">IFERROR(__xludf.DUMMYFUNCTION("GOOGLETRANSLATE(A5,""en"",""ta"")"),"புத்திசாலித்தனம்")</f>
        <v>புத்திசாலித்தனம்</v>
      </c>
      <c r="E5" s="9" t="str">
        <f ca="1">IFERROR(__xludf.DUMMYFUNCTION("GOOGLETRANSLATE(A5,""en"",""gu"")"),"કુશળતા")</f>
        <v>કુશળતા</v>
      </c>
      <c r="F5" s="16" t="str">
        <f ca="1">IFERROR(__xludf.DUMMYFUNCTION("GOOGLETRANSLATE(A5,""en"",""ur"")"),"کوشل")</f>
        <v>کوشل</v>
      </c>
    </row>
    <row r="6" spans="1:6" x14ac:dyDescent="0.25">
      <c r="A6" s="4" t="s">
        <v>8</v>
      </c>
      <c r="B6" s="6" t="str">
        <f ca="1">IFERROR(__xludf.DUMMYFUNCTION("GOOGLETRANSLATE(A6, ""en"",""hi"")"),"लज्जित करना")</f>
        <v>लज्जित करना</v>
      </c>
      <c r="C6" s="9" t="str">
        <f ca="1">IFERROR(__xludf.DUMMYFUNCTION("GOOGLETRANSLATE(A6,""en"",""bn"")"),"বিহ্বল করা")</f>
        <v>বিহ্বল করা</v>
      </c>
      <c r="D6" s="9" t="str">
        <f ca="1">IFERROR(__xludf.DUMMYFUNCTION("GOOGLETRANSLATE(A6,""en"",""ta"")"),"வெட்கமடை")</f>
        <v>வெட்கமடை</v>
      </c>
      <c r="E6" s="9" t="str">
        <f ca="1">IFERROR(__xludf.DUMMYFUNCTION("GOOGLETRANSLATE(A6,""en"",""gu"")"),"શરમાવવું")</f>
        <v>શરમાવવું</v>
      </c>
      <c r="F6" s="16" t="s">
        <v>475</v>
      </c>
    </row>
    <row r="7" spans="1:6" x14ac:dyDescent="0.25">
      <c r="A7" s="4" t="s">
        <v>9</v>
      </c>
      <c r="B7" s="6" t="str">
        <f ca="1">IFERROR(__xludf.DUMMYFUNCTION("GOOGLETRANSLATE(A7, ""en"",""hi"")"),"दोषमुक्त करना")</f>
        <v>दोषमुक्त करना</v>
      </c>
      <c r="C7" s="9" t="str">
        <f ca="1">IFERROR(__xludf.DUMMYFUNCTION("GOOGLETRANSLATE(A7,""en"",""bn"")"),"মুক্তিদান করা")</f>
        <v>মুক্তিদান করা</v>
      </c>
      <c r="D7" s="9" t="str">
        <f ca="1">IFERROR(__xludf.DUMMYFUNCTION("GOOGLETRANSLATE(A7,""en"",""ta"")"),"என்றாகிவிடாது")</f>
        <v>என்றாகிவிடாது</v>
      </c>
      <c r="E7" s="9" t="str">
        <f ca="1">IFERROR(__xludf.DUMMYFUNCTION("GOOGLETRANSLATE(A7,""en"",""gu"")"),"વિમુક્ત કરવું")</f>
        <v>વિમુક્ત કરવું</v>
      </c>
      <c r="F7" s="16" t="str">
        <f ca="1">IFERROR(__xludf.DUMMYFUNCTION("GOOGLETRANSLATE(A7,""en"",""ur"")"),"مستثنی")</f>
        <v>مستثنی</v>
      </c>
    </row>
    <row r="8" spans="1:6" x14ac:dyDescent="0.25">
      <c r="A8" s="4" t="s">
        <v>10</v>
      </c>
      <c r="B8" s="6" t="str">
        <f ca="1">IFERROR(__xludf.DUMMYFUNCTION("GOOGLETRANSLATE(A8, ""en"",""hi"")"),"त्यागना")</f>
        <v>त्यागना</v>
      </c>
      <c r="C8" s="9" t="str">
        <f ca="1">IFERROR(__xludf.DUMMYFUNCTION("GOOGLETRANSLATE(A8,""en"",""bn"")"),"শপথপূর্বক পরিত্যাগ করা")</f>
        <v>শপথপূর্বক পরিত্যাগ করা</v>
      </c>
      <c r="D8" s="9" t="str">
        <f ca="1">IFERROR(__xludf.DUMMYFUNCTION("GOOGLETRANSLATE(A8,""en"",""ta"")"),"துற")</f>
        <v>துற</v>
      </c>
      <c r="E8" s="9" t="str">
        <f ca="1">IFERROR(__xludf.DUMMYFUNCTION("GOOGLETRANSLATE(A8,""en"",""gu"")"),"ખંડન")</f>
        <v>ખંડન</v>
      </c>
      <c r="F8" s="16" t="s">
        <v>476</v>
      </c>
    </row>
    <row r="9" spans="1:6" x14ac:dyDescent="0.25">
      <c r="A9" s="4" t="s">
        <v>11</v>
      </c>
      <c r="B9" s="6" t="str">
        <f ca="1">IFERROR(__xludf.DUMMYFUNCTION("GOOGLETRANSLATE(A9, ""en"",""hi"")"),"प्रचुर मात्रा में")</f>
        <v>प्रचुर मात्रा में</v>
      </c>
      <c r="C9" s="9" t="str">
        <f ca="1">IFERROR(__xludf.DUMMYFUNCTION("GOOGLETRANSLATE(A9,""en"",""bn"")"),"উড়া")</f>
        <v>উড়া</v>
      </c>
      <c r="D9" s="9" t="str">
        <f ca="1">IFERROR(__xludf.DUMMYFUNCTION("GOOGLETRANSLATE(A9,""en"",""ta"")"),"நிரம்பியுள்ளன")</f>
        <v>நிரம்பியுள்ளன</v>
      </c>
      <c r="E9" s="9" t="str">
        <f ca="1">IFERROR(__xludf.DUMMYFUNCTION("GOOGLETRANSLATE(A9,""en"",""gu"")"),"આવ્યા")</f>
        <v>આવ્યા</v>
      </c>
      <c r="F9" s="16" t="str">
        <f ca="1">IFERROR(__xludf.DUMMYFUNCTION("GOOGLETRANSLATE(A9,""en"",""ur"")"),"بہتات ہونا")</f>
        <v>بہتات ہونا</v>
      </c>
    </row>
    <row r="10" spans="1:6" x14ac:dyDescent="0.25">
      <c r="A10" s="4" t="s">
        <v>12</v>
      </c>
      <c r="B10" s="6" t="str">
        <f ca="1">IFERROR(__xludf.DUMMYFUNCTION("GOOGLETRANSLATE(A10, ""en"",""hi"")"),"निष्फल")</f>
        <v>निष्फल</v>
      </c>
      <c r="C10" s="9" t="str">
        <f ca="1">IFERROR(__xludf.DUMMYFUNCTION("GOOGLETRANSLATE(A10,""en"",""bn"")"),"ব্যর্থ")</f>
        <v>ব্যর্থ</v>
      </c>
      <c r="D10" s="9" t="str">
        <f ca="1">IFERROR(__xludf.DUMMYFUNCTION("GOOGLETRANSLATE(A10,""en"",""ta"")"),"தோல்வியடைந்த")</f>
        <v>தோல்வியடைந்த</v>
      </c>
      <c r="E10" s="9" t="str">
        <f ca="1">IFERROR(__xludf.DUMMYFUNCTION("GOOGLETRANSLATE(A10,""en"",""gu"")"),"નિષ્ફળ")</f>
        <v>નિષ્ફળ</v>
      </c>
      <c r="F10" s="16" t="str">
        <f ca="1">IFERROR(__xludf.DUMMYFUNCTION("GOOGLETRANSLATE(A10,""en"",""ur"")"),"ناکام")</f>
        <v>ناکام</v>
      </c>
    </row>
    <row r="11" spans="1:6" x14ac:dyDescent="0.25">
      <c r="A11" s="4" t="s">
        <v>13</v>
      </c>
      <c r="B11" s="6" t="str">
        <f ca="1">IFERROR(__xludf.DUMMYFUNCTION("GOOGLETRANSLATE(A11, ""en"",""hi"")"),"रूखापन")</f>
        <v>रूखापन</v>
      </c>
      <c r="C11" s="9" t="str">
        <f ca="1">IFERROR(__xludf.DUMMYFUNCTION("GOOGLETRANSLATE(A11,""en"",""bn"")"),"মেজাজ আচরণ ভাষা প্রভৃতির রুক্ষতা")</f>
        <v>মেজাজ আচরণ ভাষা প্রভৃতির রুক্ষতা</v>
      </c>
      <c r="D11" s="9" t="str">
        <f ca="1">IFERROR(__xludf.DUMMYFUNCTION("GOOGLETRANSLATE(A11,""en"",""ta"")"),"கசப்புணர்வு")</f>
        <v>கசப்புணர்வு</v>
      </c>
      <c r="E11" s="9" t="str">
        <f ca="1">IFERROR(__xludf.DUMMYFUNCTION("GOOGLETRANSLATE(A11,""en"",""gu"")"),"કટુતા")</f>
        <v>કટુતા</v>
      </c>
      <c r="F11" s="16" t="str">
        <f ca="1">IFERROR(__xludf.DUMMYFUNCTION("GOOGLETRANSLATE(A11,""en"",""ur"")"),"تلخی")</f>
        <v>تلخی</v>
      </c>
    </row>
    <row r="12" spans="1:6" x14ac:dyDescent="0.25">
      <c r="A12" s="4" t="s">
        <v>14</v>
      </c>
      <c r="B12" s="7" t="s">
        <v>15</v>
      </c>
      <c r="C12" s="19" t="str">
        <f ca="1">IFERROR(__xludf.DUMMYFUNCTION("GOOGLETRANSLATE(A12,""en"",""bn"")"),"ACCORD")</f>
        <v>ACCORD</v>
      </c>
      <c r="D12" s="9" t="str">
        <f ca="1">IFERROR(__xludf.DUMMYFUNCTION("GOOGLETRANSLATE(A12,""en"",""ta"")"),"ACCORD")</f>
        <v>ACCORD</v>
      </c>
      <c r="E12" s="9" t="str">
        <f ca="1">IFERROR(__xludf.DUMMYFUNCTION("GOOGLETRANSLATE(A12,""en"",""gu"")"),"સંપ")</f>
        <v>સંપ</v>
      </c>
      <c r="F12" s="16" t="str">
        <f ca="1">IFERROR(__xludf.DUMMYFUNCTION("GOOGLETRANSLATE(A12,""en"",""ur"")"),"معاہدے")</f>
        <v>معاہدے</v>
      </c>
    </row>
    <row r="13" spans="1:6" x14ac:dyDescent="0.25">
      <c r="A13" s="4" t="s">
        <v>16</v>
      </c>
      <c r="B13" s="6" t="str">
        <f ca="1">IFERROR(__xludf.DUMMYFUNCTION("GOOGLETRANSLATE(A13, ""en"",""hi"")"),"सहायक")</f>
        <v>सहायक</v>
      </c>
      <c r="C13" s="9" t="str">
        <f ca="1">IFERROR(__xludf.DUMMYFUNCTION("GOOGLETRANSLATE(A13,""en"",""bn"")"),"উপরি")</f>
        <v>উপরি</v>
      </c>
      <c r="D13" s="9" t="str">
        <f ca="1">IFERROR(__xludf.DUMMYFUNCTION("GOOGLETRANSLATE(A13,""en"",""ta"")"),"சேர்ப்புக்கு")</f>
        <v>சேர்ப்புக்கு</v>
      </c>
      <c r="E13" s="9" t="str">
        <f ca="1">IFERROR(__xludf.DUMMYFUNCTION("GOOGLETRANSLATE(A13,""en"",""gu"")"),"સંલગ્ન")</f>
        <v>સંલગ્ન</v>
      </c>
      <c r="F13" s="16" t="str">
        <f ca="1">IFERROR(__xludf.DUMMYFUNCTION("GOOGLETRANSLATE(A13,""en"",""ur"")"),"آلات")</f>
        <v>آلات</v>
      </c>
    </row>
    <row r="14" spans="1:6" x14ac:dyDescent="0.25">
      <c r="A14" s="4" t="s">
        <v>17</v>
      </c>
      <c r="B14" s="6" t="str">
        <f ca="1">IFERROR(__xludf.DUMMYFUNCTION("GOOGLETRANSLATE(A14, ""en"",""hi"")"),"विपत्ति")</f>
        <v>विपत्ति</v>
      </c>
      <c r="C14" s="9" t="str">
        <f ca="1">IFERROR(__xludf.DUMMYFUNCTION("GOOGLETRANSLATE(A14,""en"",""bn"")"),"বিদ্বেষ")</f>
        <v>বিদ্বেষ</v>
      </c>
      <c r="D14" s="9" t="str">
        <f ca="1">IFERROR(__xludf.DUMMYFUNCTION("GOOGLETRANSLATE(A14,""en"",""ta"")"),"துன்பத்திற்கு")</f>
        <v>துன்பத்திற்கு</v>
      </c>
      <c r="E14" s="9" t="str">
        <f ca="1">IFERROR(__xludf.DUMMYFUNCTION("GOOGLETRANSLATE(A14,""en"",""gu"")"),"પ્રતિકૂળતા")</f>
        <v>પ્રતિકૂળતા</v>
      </c>
      <c r="F14" s="16" t="str">
        <f ca="1">IFERROR(__xludf.DUMMYFUNCTION("GOOGLETRANSLATE(A14,""en"",""ur"")"),"مصیبت")</f>
        <v>مصیبت</v>
      </c>
    </row>
    <row r="15" spans="1:6" x14ac:dyDescent="0.25">
      <c r="A15" s="4" t="s">
        <v>18</v>
      </c>
      <c r="B15" s="6" t="str">
        <f ca="1">IFERROR(__xludf.DUMMYFUNCTION("GOOGLETRANSLATE(A15, ""en"",""hi"")"),"पक्षपाती")</f>
        <v>पक्षपाती</v>
      </c>
      <c r="C15" s="9" t="str">
        <f ca="1">IFERROR(__xludf.DUMMYFUNCTION("GOOGLETRANSLATE(A15,""en"",""bn"")"),"অনুগত")</f>
        <v>অনুগত</v>
      </c>
      <c r="D15" s="9" t="str">
        <f ca="1">IFERROR(__xludf.DUMMYFUNCTION("GOOGLETRANSLATE(A15,""en"",""ta"")"),"பற்றாமல்")</f>
        <v>பற்றாமல்</v>
      </c>
      <c r="E15" s="9" t="str">
        <f ca="1">IFERROR(__xludf.DUMMYFUNCTION("GOOGLETRANSLATE(A15,""en"",""gu"")"),"અનુયાયી")</f>
        <v>અનુયાયી</v>
      </c>
      <c r="F15" s="16" t="str">
        <f ca="1">IFERROR(__xludf.DUMMYFUNCTION("GOOGLETRANSLATE(A15,""en"",""ur"")"),"نواز")</f>
        <v>نواز</v>
      </c>
    </row>
    <row r="16" spans="1:6" x14ac:dyDescent="0.25">
      <c r="A16" s="4" t="s">
        <v>19</v>
      </c>
      <c r="B16" s="6" t="str">
        <f ca="1">IFERROR(__xludf.DUMMYFUNCTION("GOOGLETRANSLATE(A16, ""en"",""hi"")"),"अटल")</f>
        <v>अटल</v>
      </c>
      <c r="C16" s="9" t="str">
        <f ca="1">IFERROR(__xludf.DUMMYFUNCTION("GOOGLETRANSLATE(A16,""en"",""bn"")"),"অনমনীয়")</f>
        <v>অনমনীয়</v>
      </c>
      <c r="D16" s="9" t="str">
        <f ca="1">IFERROR(__xludf.DUMMYFUNCTION("GOOGLETRANSLATE(A16,""en"",""ta"")"),"பிடிவாதமாக")</f>
        <v>பிடிவாதமாக</v>
      </c>
      <c r="E16" s="9" t="str">
        <f ca="1">IFERROR(__xludf.DUMMYFUNCTION("GOOGLETRANSLATE(A16,""en"",""gu"")"),"મક્કમ રીતે માનતા")</f>
        <v>મક્કમ રીતે માનતા</v>
      </c>
      <c r="F16" s="16" t="str">
        <f ca="1">IFERROR(__xludf.DUMMYFUNCTION("GOOGLETRANSLATE(A16,""en"",""ur"")"),"ضد")</f>
        <v>ضد</v>
      </c>
    </row>
    <row r="17" spans="1:6" x14ac:dyDescent="0.25">
      <c r="A17" s="4" t="s">
        <v>20</v>
      </c>
      <c r="B17" s="6" t="str">
        <f ca="1">IFERROR(__xludf.DUMMYFUNCTION("GOOGLETRANSLATE(A17, ""en"",""hi"")"),"धिक्कारना")</f>
        <v>धिक्कारना</v>
      </c>
      <c r="C17" s="9" t="str">
        <f ca="1">IFERROR(__xludf.DUMMYFUNCTION("GOOGLETRANSLATE(A17,""en"",""bn"")"),"সতর্ক করা")</f>
        <v>সতর্ক করা</v>
      </c>
      <c r="D17" s="9" t="str">
        <f ca="1">IFERROR(__xludf.DUMMYFUNCTION("GOOGLETRANSLATE(A17,""en"",""ta"")"),"அச்சமூட்டி எச்சரிக்கை")</f>
        <v>அச்சமூட்டி எச்சரிக்கை</v>
      </c>
      <c r="E17" s="9" t="str">
        <f ca="1">IFERROR(__xludf.DUMMYFUNCTION("GOOGLETRANSLATE(A17,""en"",""gu"")"),"સમજાવવું")</f>
        <v>સમજાવવું</v>
      </c>
      <c r="F17" s="16" t="str">
        <f ca="1">IFERROR(__xludf.DUMMYFUNCTION("GOOGLETRANSLATE(A17,""en"",""ur"")"),"نصیحت")</f>
        <v>نصیحت</v>
      </c>
    </row>
    <row r="18" spans="1:6" x14ac:dyDescent="0.25">
      <c r="A18" s="4" t="s">
        <v>21</v>
      </c>
      <c r="B18" s="6" t="str">
        <f ca="1">IFERROR(__xludf.DUMMYFUNCTION("GOOGLETRANSLATE(A18, ""en"",""hi"")"),"निराकरणकरना")</f>
        <v>निराकरणकरना</v>
      </c>
      <c r="C18" s="9" t="str">
        <f ca="1">IFERROR(__xludf.DUMMYFUNCTION("GOOGLETRANSLATE(A18,""en"",""bn"")"),"কমান")</f>
        <v>কমান</v>
      </c>
      <c r="D18" s="9" t="str">
        <f ca="1">IFERROR(__xludf.DUMMYFUNCTION("GOOGLETRANSLATE(A18,""en"",""ta"")"),"தணி")</f>
        <v>தணி</v>
      </c>
      <c r="E18" s="9" t="str">
        <f ca="1">IFERROR(__xludf.DUMMYFUNCTION("GOOGLETRANSLATE(A18,""en"",""gu"")"),"દૂર કરવું")</f>
        <v>દૂર કરવું</v>
      </c>
      <c r="F18" s="16" t="str">
        <f ca="1">IFERROR(__xludf.DUMMYFUNCTION("GOOGLETRANSLATE(A18,""en"",""ur"")"),"دور")</f>
        <v>دور</v>
      </c>
    </row>
    <row r="19" spans="1:6" x14ac:dyDescent="0.25">
      <c r="A19" s="4" t="s">
        <v>22</v>
      </c>
      <c r="B19" s="6" t="str">
        <f ca="1">IFERROR(__xludf.DUMMYFUNCTION("GOOGLETRANSLATE(A19, ""en"",""hi"")"),"विदेशी")</f>
        <v>विदेशी</v>
      </c>
      <c r="C19" s="9" t="str">
        <f ca="1">IFERROR(__xludf.DUMMYFUNCTION("GOOGLETRANSLATE(A19,""en"",""bn"")"),"পরক")</f>
        <v>পরক</v>
      </c>
      <c r="D19" s="9" t="str">
        <f ca="1">IFERROR(__xludf.DUMMYFUNCTION("GOOGLETRANSLATE(A19,""en"",""ta"")"),"வேற்றுலக")</f>
        <v>வேற்றுலக</v>
      </c>
      <c r="E19" s="9" t="str">
        <f ca="1">IFERROR(__xludf.DUMMYFUNCTION("GOOGLETRANSLATE(A19,""en"",""gu"")"),"એલિયન")</f>
        <v>એલિયન</v>
      </c>
      <c r="F19" s="16" t="str">
        <f ca="1">IFERROR(__xludf.DUMMYFUNCTION("GOOGLETRANSLATE(A19,""en"",""ur"")"),"اجنبی")</f>
        <v>اجنبی</v>
      </c>
    </row>
    <row r="20" spans="1:6" x14ac:dyDescent="0.25">
      <c r="A20" s="4" t="s">
        <v>23</v>
      </c>
      <c r="B20" s="6" t="str">
        <f ca="1">IFERROR(__xludf.DUMMYFUNCTION("GOOGLETRANSLATE(A20, ""en"",""hi"")"),"चढ़ा")</f>
        <v>चढ़ा</v>
      </c>
      <c r="C20" s="9" t="str">
        <f ca="1">IFERROR(__xludf.DUMMYFUNCTION("GOOGLETRANSLATE(A20,""en"",""bn"")"),"আরোহণ করা")</f>
        <v>আরোহণ করা</v>
      </c>
      <c r="D20" s="9" t="str">
        <f ca="1">IFERROR(__xludf.DUMMYFUNCTION("GOOGLETRANSLATE(A20,""en"",""ta"")"),"மேலேறும்")</f>
        <v>மேலேறும்</v>
      </c>
      <c r="E20" s="9" t="str">
        <f ca="1">IFERROR(__xludf.DUMMYFUNCTION("GOOGLETRANSLATE(A20,""en"",""gu"")"),"ચઢવા")</f>
        <v>ચઢવા</v>
      </c>
      <c r="F20" s="16" t="str">
        <f ca="1">IFERROR(__xludf.DUMMYFUNCTION("GOOGLETRANSLATE(A20,""en"",""ur"")"),"چڑھ")</f>
        <v>چڑھ</v>
      </c>
    </row>
    <row r="21" spans="1:6" x14ac:dyDescent="0.25">
      <c r="A21" s="4" t="s">
        <v>24</v>
      </c>
      <c r="B21" s="6" t="str">
        <f ca="1">IFERROR(__xludf.DUMMYFUNCTION("GOOGLETRANSLATE(A21, ""en"",""hi"")"),"कम")</f>
        <v>कम</v>
      </c>
      <c r="C21" s="9" t="str">
        <f ca="1">IFERROR(__xludf.DUMMYFUNCTION("GOOGLETRANSLATE(A21,""en"",""bn"")"),"উপশম করা")</f>
        <v>উপশম করা</v>
      </c>
      <c r="D21" s="9" t="str">
        <f ca="1">IFERROR(__xludf.DUMMYFUNCTION("GOOGLETRANSLATE(A21,""en"",""ta"")"),"போக்க")</f>
        <v>போக்க</v>
      </c>
      <c r="E21" s="9" t="str">
        <f ca="1">IFERROR(__xludf.DUMMYFUNCTION("GOOGLETRANSLATE(A21,""en"",""gu"")"),"શમન")</f>
        <v>શમન</v>
      </c>
      <c r="F21" s="16" t="str">
        <f ca="1">IFERROR(__xludf.DUMMYFUNCTION("GOOGLETRANSLATE(A21,""en"",""ur"")"),"خاتمے")</f>
        <v>خاتمے</v>
      </c>
    </row>
    <row r="22" spans="1:6" x14ac:dyDescent="0.25">
      <c r="A22" s="4" t="s">
        <v>25</v>
      </c>
      <c r="B22" s="6" t="str">
        <f ca="1">IFERROR(__xludf.DUMMYFUNCTION("GOOGLETRANSLATE(A22, ""en"",""hi"")"),"लुभाना")</f>
        <v>लुभाना</v>
      </c>
      <c r="C22" s="9" t="str">
        <f ca="1">IFERROR(__xludf.DUMMYFUNCTION("GOOGLETRANSLATE(A22,""en"",""bn"")"),"মোহন")</f>
        <v>মোহন</v>
      </c>
      <c r="D22" s="9" t="str">
        <f ca="1">IFERROR(__xludf.DUMMYFUNCTION("GOOGLETRANSLATE(A22,""en"",""ta"")"),"அலூர்")</f>
        <v>அலூர்</v>
      </c>
      <c r="E22" s="9" t="str">
        <f ca="1">IFERROR(__xludf.DUMMYFUNCTION("GOOGLETRANSLATE(A22,""en"",""gu"")"),"આકર્ષવું")</f>
        <v>આકર્ષવું</v>
      </c>
      <c r="F22" s="16" t="str">
        <f ca="1">IFERROR(__xludf.DUMMYFUNCTION("GOOGLETRANSLATE(A22,""en"",""ur"")"),"رغبت")</f>
        <v>رغبت</v>
      </c>
    </row>
    <row r="23" spans="1:6" x14ac:dyDescent="0.25">
      <c r="A23" s="4" t="s">
        <v>26</v>
      </c>
      <c r="B23" s="6" t="str">
        <f ca="1">IFERROR(__xludf.DUMMYFUNCTION("GOOGLETRANSLATE(A23, ""en"",""hi"")"),"कलंक लगाना")</f>
        <v>कलंक लगाना</v>
      </c>
      <c r="C23" s="9" t="str">
        <f ca="1">IFERROR(__xludf.DUMMYFUNCTION("GOOGLETRANSLATE(A23,""en"",""bn"")"),"অভিযুক্ত করা")</f>
        <v>অভিযুক্ত করা</v>
      </c>
      <c r="D23" s="9" t="str">
        <f ca="1">IFERROR(__xludf.DUMMYFUNCTION("GOOGLETRANSLATE(A23,""en"",""ta"")"),"குற்றஞ் சாட்டு")</f>
        <v>குற்றஞ் சாட்டு</v>
      </c>
      <c r="E23" s="9" t="str">
        <f ca="1">IFERROR(__xludf.DUMMYFUNCTION("GOOGLETRANSLATE(A23,""en"",""gu"")"),"દોષારોપણ કરવું")</f>
        <v>દોષારોપણ કરવું</v>
      </c>
      <c r="F23" s="16" t="s">
        <v>477</v>
      </c>
    </row>
    <row r="24" spans="1:6" x14ac:dyDescent="0.25">
      <c r="A24" s="4" t="s">
        <v>27</v>
      </c>
      <c r="B24" s="6" t="str">
        <f ca="1">IFERROR(__xludf.DUMMYFUNCTION("GOOGLETRANSLATE(A24, ""en"",""hi"")"),"बढ़ाना")</f>
        <v>बढ़ाना</v>
      </c>
      <c r="C24" s="9" t="str">
        <f ca="1">IFERROR(__xludf.DUMMYFUNCTION("GOOGLETRANSLATE(A24,""en"",""bn"")"),"প্রশস্ত করা")</f>
        <v>প্রশস্ত করা</v>
      </c>
      <c r="D24" s="9" t="str">
        <f ca="1">IFERROR(__xludf.DUMMYFUNCTION("GOOGLETRANSLATE(A24,""en"",""ta"")"),"பெருக்க")</f>
        <v>பெருக்க</v>
      </c>
      <c r="E24" s="9" t="str">
        <f ca="1">IFERROR(__xludf.DUMMYFUNCTION("GOOGLETRANSLATE(A24,""en"",""gu"")"),"એમ્પ્લીફાય")</f>
        <v>એમ્પ્લીફાય</v>
      </c>
      <c r="F24" s="16" t="str">
        <f ca="1">IFERROR(__xludf.DUMMYFUNCTION("GOOGLETRANSLATE(A24,""en"",""ur"")"),"بخشنا")</f>
        <v>بخشنا</v>
      </c>
    </row>
    <row r="25" spans="1:6" x14ac:dyDescent="0.25">
      <c r="A25" s="4" t="s">
        <v>28</v>
      </c>
      <c r="B25" s="6" t="str">
        <f ca="1">IFERROR(__xludf.DUMMYFUNCTION("GOOGLETRANSLATE(A25, ""en"",""hi"")"),"स्वयंसिद्ध")</f>
        <v>स्वयंसिद्ध</v>
      </c>
      <c r="C25" s="9" t="str">
        <f ca="1">IFERROR(__xludf.DUMMYFUNCTION("GOOGLETRANSLATE(A25,""en"",""bn"")"),"স্বত: সিদ্ধ সত্য")</f>
        <v>স্বত: সিদ্ধ সত্য</v>
      </c>
      <c r="D25" s="9" t="str">
        <f ca="1">IFERROR(__xludf.DUMMYFUNCTION("GOOGLETRANSLATE(A25,""en"",""ta"")"),"வெளிப்படையான")</f>
        <v>வெளிப்படையான</v>
      </c>
      <c r="E25" s="9" t="str">
        <f ca="1">IFERROR(__xludf.DUMMYFUNCTION("GOOGLETRANSLATE(A25,""en"",""gu"")"),"ભારાંક વિચારણા કરવામાં આવી")</f>
        <v>ભારાંક વિચારણા કરવામાં આવી</v>
      </c>
      <c r="F25" s="16" t="s">
        <v>478</v>
      </c>
    </row>
    <row r="26" spans="1:6" x14ac:dyDescent="0.25">
      <c r="A26" s="4" t="s">
        <v>29</v>
      </c>
      <c r="B26" s="6" t="str">
        <f ca="1">IFERROR(__xludf.DUMMYFUNCTION("GOOGLETRANSLATE(A26, ""en"",""hi"")"),"धृष्टता")</f>
        <v>धृष्टता</v>
      </c>
      <c r="C26" s="9" t="str">
        <f ca="1">IFERROR(__xludf.DUMMYFUNCTION("GOOGLETRANSLATE(A26,""en"",""bn"")"),"স্পর্ধা")</f>
        <v>স্পর্ধা</v>
      </c>
      <c r="D26" s="9" t="str">
        <f ca="1">IFERROR(__xludf.DUMMYFUNCTION("GOOGLETRANSLATE(A26,""en"",""ta"")"),"தைரியம்")</f>
        <v>தைரியம்</v>
      </c>
      <c r="E26" s="9" t="str">
        <f ca="1">IFERROR(__xludf.DUMMYFUNCTION("GOOGLETRANSLATE(A26,""en"",""gu"")"),"નીડરતા")</f>
        <v>નીડરતા</v>
      </c>
      <c r="F26" s="16" t="str">
        <f ca="1">IFERROR(__xludf.DUMMYFUNCTION("GOOGLETRANSLATE(A26,""en"",""ur"")"),"شوخی")</f>
        <v>شوخی</v>
      </c>
    </row>
    <row r="27" spans="1:6" x14ac:dyDescent="0.25">
      <c r="A27" s="4" t="s">
        <v>30</v>
      </c>
      <c r="B27" s="6" t="str">
        <f ca="1">IFERROR(__xludf.DUMMYFUNCTION("GOOGLETRANSLATE(A27, ""en"",""hi"")"),"प्रामाणिक")</f>
        <v>प्रामाणिक</v>
      </c>
      <c r="C27" s="9" t="str">
        <f ca="1">IFERROR(__xludf.DUMMYFUNCTION("GOOGLETRANSLATE(A27,""en"",""bn"")"),"খাঁটি")</f>
        <v>খাঁটি</v>
      </c>
      <c r="D27" s="9" t="str">
        <f ca="1">IFERROR(__xludf.DUMMYFUNCTION("GOOGLETRANSLATE(A27,""en"",""ta"")"),"உண்மையான")</f>
        <v>உண்மையான</v>
      </c>
      <c r="E27" s="9" t="str">
        <f ca="1">IFERROR(__xludf.DUMMYFUNCTION("GOOGLETRANSLATE(A27,""en"",""gu"")"),"અધિકૃત")</f>
        <v>અધિકૃત</v>
      </c>
      <c r="F27" s="16" t="str">
        <f ca="1">IFERROR(__xludf.DUMMYFUNCTION("GOOGLETRANSLATE(A27,""en"",""ur"")"),"مستند")</f>
        <v>مستند</v>
      </c>
    </row>
    <row r="28" spans="1:6" x14ac:dyDescent="0.25">
      <c r="A28" s="4" t="s">
        <v>31</v>
      </c>
      <c r="B28" s="6" t="str">
        <f ca="1">IFERROR(__xludf.DUMMYFUNCTION("GOOGLETRANSLATE(A28, ""en"",""hi"")"),"भद्दा")</f>
        <v>भद्दा</v>
      </c>
      <c r="C28" s="9" t="str">
        <f ca="1">IFERROR(__xludf.DUMMYFUNCTION("GOOGLETRANSLATE(A28,""en"",""bn"")"),"বিশ্রী")</f>
        <v>বিশ্রী</v>
      </c>
      <c r="D28" s="9" t="str">
        <f ca="1">IFERROR(__xludf.DUMMYFUNCTION("GOOGLETRANSLATE(A28,""en"",""ta"")"),"விகாரமான")</f>
        <v>விகாரமான</v>
      </c>
      <c r="E28" s="9" t="str">
        <f ca="1">IFERROR(__xludf.DUMMYFUNCTION("GOOGLETRANSLATE(A28,""en"",""gu"")"),"અનાડી")</f>
        <v>અનાડી</v>
      </c>
      <c r="F28" s="16" t="str">
        <f ca="1">IFERROR(__xludf.DUMMYFUNCTION("GOOGLETRANSLATE(A28,""en"",""ur"")"),"عجیب")</f>
        <v>عجیب</v>
      </c>
    </row>
    <row r="29" spans="1:6" x14ac:dyDescent="0.25">
      <c r="A29" s="4" t="s">
        <v>32</v>
      </c>
      <c r="B29" s="6" t="str">
        <f ca="1">IFERROR(__xludf.DUMMYFUNCTION("GOOGLETRANSLATE(A29, ""en"",""hi"")"),"बर्बर")</f>
        <v>बर्बर</v>
      </c>
      <c r="C29" s="9" t="str">
        <f ca="1">IFERROR(__xludf.DUMMYFUNCTION("GOOGLETRANSLATE(A29,""en"",""bn"")"),"বর্বর")</f>
        <v>বর্বর</v>
      </c>
      <c r="D29" s="9" t="str">
        <f ca="1">IFERROR(__xludf.DUMMYFUNCTION("GOOGLETRANSLATE(A29,""en"",""ta"")"),"பார்பராஸ்")</f>
        <v>பார்பராஸ்</v>
      </c>
      <c r="E29" s="9" t="str">
        <f ca="1">IFERROR(__xludf.DUMMYFUNCTION("GOOGLETRANSLATE(A29,""en"",""gu"")"),"જંગલી")</f>
        <v>જંગલી</v>
      </c>
      <c r="F29" s="16" t="str">
        <f ca="1">IFERROR(__xludf.DUMMYFUNCTION("GOOGLETRANSLATE(A29,""en"",""ur"")"),"اسبی")</f>
        <v>اسبی</v>
      </c>
    </row>
    <row r="30" spans="1:6" x14ac:dyDescent="0.25">
      <c r="A30" s="4" t="s">
        <v>33</v>
      </c>
      <c r="B30" s="6" t="str">
        <f ca="1">IFERROR(__xludf.DUMMYFUNCTION("GOOGLETRANSLATE(A30, ""en"",""hi"")"),"बेरंग")</f>
        <v>बेरंग</v>
      </c>
      <c r="C30" s="9" t="str">
        <f ca="1">IFERROR(__xludf.DUMMYFUNCTION("GOOGLETRANSLATE(A30,""en"",""bn"")"),"নিরানন্দ")</f>
        <v>নিরানন্দ</v>
      </c>
      <c r="D30" s="9" t="str">
        <f ca="1">IFERROR(__xludf.DUMMYFUNCTION("GOOGLETRANSLATE(A30,""en"",""ta"")"),"இருண்ட")</f>
        <v>இருண்ட</v>
      </c>
      <c r="E30" s="9" t="str">
        <f ca="1">IFERROR(__xludf.DUMMYFUNCTION("GOOGLETRANSLATE(A30,""en"",""gu"")"),"અંધકારમય")</f>
        <v>અંધકારમય</v>
      </c>
      <c r="F30" s="16" t="str">
        <f ca="1">IFERROR(__xludf.DUMMYFUNCTION("GOOGLETRANSLATE(A30,""en"",""ur"")"),"تاریک")</f>
        <v>تاریک</v>
      </c>
    </row>
    <row r="31" spans="1:6" x14ac:dyDescent="0.25">
      <c r="A31" s="4" t="s">
        <v>34</v>
      </c>
      <c r="B31" s="6" t="str">
        <f ca="1">IFERROR(__xludf.DUMMYFUNCTION("GOOGLETRANSLATE(A31, ""en"",""hi"")"),"मोहित करनेवाला")</f>
        <v>मोहित करनेवाला</v>
      </c>
      <c r="C31" s="9" t="str">
        <f ca="1">IFERROR(__xludf.DUMMYFUNCTION("GOOGLETRANSLATE(A31,""en"",""bn"")"),"মনোরম")</f>
        <v>মনোরম</v>
      </c>
      <c r="D31" s="9" t="str">
        <f ca="1">IFERROR(__xludf.DUMMYFUNCTION("GOOGLETRANSLATE(A31,""en"",""ta"")"),"பிவிட்ச்சிங்")</f>
        <v>பிவிட்ச்சிங்</v>
      </c>
      <c r="E31" s="9" t="str">
        <f ca="1">IFERROR(__xludf.DUMMYFUNCTION("GOOGLETRANSLATE(A31,""en"",""gu"")"),"કામણગારું")</f>
        <v>કામણગારું</v>
      </c>
      <c r="F31" s="16" t="str">
        <f ca="1">IFERROR(__xludf.DUMMYFUNCTION("GOOGLETRANSLATE(A31,""en"",""ur"")"),"موہک")</f>
        <v>موہک</v>
      </c>
    </row>
    <row r="32" spans="1:6" x14ac:dyDescent="0.25">
      <c r="A32" s="4" t="s">
        <v>35</v>
      </c>
      <c r="B32" s="8" t="s">
        <v>36</v>
      </c>
      <c r="C32" s="9" t="str">
        <f ca="1">IFERROR(__xludf.DUMMYFUNCTION("GOOGLETRANSLATE(A32,""en"",""bn"")"),"বারোক")</f>
        <v>বারোক</v>
      </c>
      <c r="D32" s="9" t="str">
        <f ca="1">IFERROR(__xludf.DUMMYFUNCTION("GOOGLETRANSLATE(A32,""en"",""ta"")"),"பரோக்")</f>
        <v>பரோக்</v>
      </c>
      <c r="E32" s="9" t="str">
        <f ca="1">IFERROR(__xludf.DUMMYFUNCTION("GOOGLETRANSLATE(A32,""en"",""gu"")"),"બેરોક")</f>
        <v>બેરોક</v>
      </c>
      <c r="F32" s="16" t="str">
        <f ca="1">IFERROR(__xludf.DUMMYFUNCTION("GOOGLETRANSLATE(A32,""en"",""ur"")"),"Baroque کے")</f>
        <v>Baroque کے</v>
      </c>
    </row>
    <row r="33" spans="1:6" x14ac:dyDescent="0.25">
      <c r="A33" s="4" t="s">
        <v>37</v>
      </c>
      <c r="B33" s="6" t="str">
        <f ca="1">IFERROR(__xludf.DUMMYFUNCTION("GOOGLETRANSLATE(A33, ""en"",""hi"")"),"नाज़ुक")</f>
        <v>नाज़ुक</v>
      </c>
      <c r="C33" s="9" t="str">
        <f ca="1">IFERROR(__xludf.DUMMYFUNCTION("GOOGLETRANSLATE(A33,""en"",""bn"")"),"ভঙ্গুর")</f>
        <v>ভঙ্গুর</v>
      </c>
      <c r="D33" s="9" t="str">
        <f ca="1">IFERROR(__xludf.DUMMYFUNCTION("GOOGLETRANSLATE(A33,""en"",""ta"")"),"உடையக்கூடிய")</f>
        <v>உடையக்கூடிய</v>
      </c>
      <c r="E33" s="9" t="str">
        <f ca="1">IFERROR(__xludf.DUMMYFUNCTION("GOOGLETRANSLATE(A33,""en"",""gu"")"),"બરડ")</f>
        <v>બરડ</v>
      </c>
      <c r="F33" s="16" t="str">
        <f ca="1">IFERROR(__xludf.DUMMYFUNCTION("GOOGLETRANSLATE(A33,""en"",""ur"")"),"ٹوٹنے والی")</f>
        <v>ٹوٹنے والی</v>
      </c>
    </row>
    <row r="34" spans="1:6" x14ac:dyDescent="0.25">
      <c r="A34" s="4" t="s">
        <v>38</v>
      </c>
      <c r="B34" s="6" t="str">
        <f ca="1">IFERROR(__xludf.DUMMYFUNCTION("GOOGLETRANSLATE(A34, ""en"",""hi"")"),"बाधा")</f>
        <v>बाधा</v>
      </c>
      <c r="C34" s="9" t="str">
        <f ca="1">IFERROR(__xludf.DUMMYFUNCTION("GOOGLETRANSLATE(A34,""en"",""bn"")"),"বাধা")</f>
        <v>বাধা</v>
      </c>
      <c r="D34" s="9" t="str">
        <f ca="1">IFERROR(__xludf.DUMMYFUNCTION("GOOGLETRANSLATE(A34,""en"",""ta"")"),"தடை")</f>
        <v>தடை</v>
      </c>
      <c r="E34" s="9" t="str">
        <f ca="1">IFERROR(__xludf.DUMMYFUNCTION("GOOGLETRANSLATE(A34,""en"",""gu"")"),"અવરોધ")</f>
        <v>અવરોધ</v>
      </c>
      <c r="F34" s="16" t="str">
        <f ca="1">IFERROR(__xludf.DUMMYFUNCTION("GOOGLETRANSLATE(A34,""en"",""ur"")"),"رکاوٹ")</f>
        <v>رکاوٹ</v>
      </c>
    </row>
    <row r="35" spans="1:6" x14ac:dyDescent="0.25">
      <c r="A35" s="4" t="s">
        <v>39</v>
      </c>
      <c r="B35" s="6" t="str">
        <f ca="1">IFERROR(__xludf.DUMMYFUNCTION("GOOGLETRANSLATE(A35, ""en"",""hi"")"),"चकरा देना")</f>
        <v>चकरा देना</v>
      </c>
      <c r="C35" s="9" t="str">
        <f ca="1">IFERROR(__xludf.DUMMYFUNCTION("GOOGLETRANSLATE(A35,""en"",""bn"")"),"কিংকর্তব্যবিমূঢ় করা")</f>
        <v>কিংকর্তব্যবিমূঢ় করা</v>
      </c>
      <c r="D35" s="9" t="str">
        <f ca="1">IFERROR(__xludf.DUMMYFUNCTION("GOOGLETRANSLATE(A35,""en"",""ta"")"),"தடுப்பு")</f>
        <v>தடுப்பு</v>
      </c>
      <c r="E35" s="9" t="str">
        <f ca="1">IFERROR(__xludf.DUMMYFUNCTION("GOOGLETRANSLATE(A35,""en"",""gu"")"),"અવરોધક")</f>
        <v>અવરોધક</v>
      </c>
      <c r="F35" s="16" t="str">
        <f ca="1">IFERROR(__xludf.DUMMYFUNCTION("GOOGLETRANSLATE(A35,""en"",""ur"")"),"چکرا")</f>
        <v>چکرا</v>
      </c>
    </row>
    <row r="36" spans="1:6" x14ac:dyDescent="0.25">
      <c r="A36" s="4" t="s">
        <v>40</v>
      </c>
      <c r="B36" s="6" t="str">
        <f ca="1">IFERROR(__xludf.DUMMYFUNCTION("GOOGLETRANSLATE(A36, ""en"",""hi"")"),"हलचल")</f>
        <v>हलचल</v>
      </c>
      <c r="C36" s="9" t="str">
        <f ca="1">IFERROR(__xludf.DUMMYFUNCTION("GOOGLETRANSLATE(A36,""en"",""bn"")"),"ছুটাছুটি")</f>
        <v>ছুটাছুটি</v>
      </c>
      <c r="D36" s="9" t="str">
        <f ca="1">IFERROR(__xludf.DUMMYFUNCTION("GOOGLETRANSLATE(A36,""en"",""ta"")"),"சந்தடி")</f>
        <v>சந்தடி</v>
      </c>
      <c r="E36" s="9" t="str">
        <f ca="1">IFERROR(__xludf.DUMMYFUNCTION("GOOGLETRANSLATE(A36,""en"",""gu"")"),"ગણગણાટને")</f>
        <v>ગણગણાટને</v>
      </c>
      <c r="F36" s="16" t="str">
        <f ca="1">IFERROR(__xludf.DUMMYFUNCTION("GOOGLETRANSLATE(A36,""en"",""ur"")"),"ہلچل")</f>
        <v>ہلچل</v>
      </c>
    </row>
    <row r="37" spans="1:6" x14ac:dyDescent="0.25">
      <c r="A37" s="4" t="s">
        <v>41</v>
      </c>
      <c r="B37" s="6" t="str">
        <f ca="1">IFERROR(__xludf.DUMMYFUNCTION("GOOGLETRANSLATE(A37, ""en"",""hi"")"),"बांझ")</f>
        <v>बांझ</v>
      </c>
      <c r="C37" s="9" t="str">
        <f ca="1">IFERROR(__xludf.DUMMYFUNCTION("GOOGLETRANSLATE(A37,""en"",""bn"")"),"অনুর্বর")</f>
        <v>অনুর্বর</v>
      </c>
      <c r="D37" s="9" t="str">
        <f ca="1">IFERROR(__xludf.DUMMYFUNCTION("GOOGLETRANSLATE(A37,""en"",""ta"")"),"தரிசாக")</f>
        <v>தரிசாக</v>
      </c>
      <c r="E37" s="9" t="str">
        <f ca="1">IFERROR(__xludf.DUMMYFUNCTION("GOOGLETRANSLATE(A37,""en"",""gu"")"),"ઉજ્જડ")</f>
        <v>ઉજ્જડ</v>
      </c>
      <c r="F37" s="16" t="str">
        <f ca="1">IFERROR(__xludf.DUMMYFUNCTION("GOOGLETRANSLATE(A37,""en"",""ur"")"),"بنجر")</f>
        <v>بنجر</v>
      </c>
    </row>
    <row r="38" spans="1:6" x14ac:dyDescent="0.25">
      <c r="A38" s="4" t="s">
        <v>42</v>
      </c>
      <c r="B38" s="6" t="str">
        <f ca="1">IFERROR(__xludf.DUMMYFUNCTION("GOOGLETRANSLATE(A38, ""en"",""hi"")"),"गंदा")</f>
        <v>गंदा</v>
      </c>
      <c r="C38" s="9" t="str">
        <f ca="1">IFERROR(__xludf.DUMMYFUNCTION("GOOGLETRANSLATE(A38,""en"",""bn"")"),"অশ্লীল")</f>
        <v>অশ্লীল</v>
      </c>
      <c r="D38" s="9" t="str">
        <f ca="1">IFERROR(__xludf.DUMMYFUNCTION("GOOGLETRANSLATE(A38,""en"",""ta"")"),"அசிங்கமான")</f>
        <v>அசிங்கமான</v>
      </c>
      <c r="E38" s="9" t="str">
        <f ca="1">IFERROR(__xludf.DUMMYFUNCTION("GOOGLETRANSLATE(A38,""en"",""gu"")"),"અશ્લીલ")</f>
        <v>અશ્લીલ</v>
      </c>
      <c r="F38" s="16" t="str">
        <f ca="1">IFERROR(__xludf.DUMMYFUNCTION("GOOGLETRANSLATE(A38,""en"",""ur"")"),"BAWDY")</f>
        <v>BAWDY</v>
      </c>
    </row>
    <row r="39" spans="1:6" x14ac:dyDescent="0.25">
      <c r="A39" s="4" t="s">
        <v>43</v>
      </c>
      <c r="B39" s="7" t="s">
        <v>44</v>
      </c>
      <c r="C39" s="9" t="str">
        <f ca="1">IFERROR(__xludf.DUMMYFUNCTION("GOOGLETRANSLATE(A39,""en"",""bn"")"),"বাঁধাই করা")</f>
        <v>বাঁধাই করা</v>
      </c>
      <c r="D39" s="9" t="str">
        <f ca="1">IFERROR(__xludf.DUMMYFUNCTION("GOOGLETRANSLATE(A39,""en"",""ta"")"),"கட்டுதல்")</f>
        <v>கட்டுதல்</v>
      </c>
      <c r="E39" s="9" t="str">
        <f ca="1">IFERROR(__xludf.DUMMYFUNCTION("GOOGLETRANSLATE(A39,""en"",""gu"")"),"BIND")</f>
        <v>BIND</v>
      </c>
      <c r="F39" s="16" t="s">
        <v>479</v>
      </c>
    </row>
    <row r="40" spans="1:6" ht="31.5" x14ac:dyDescent="0.25">
      <c r="A40" s="4" t="s">
        <v>45</v>
      </c>
      <c r="B40" s="6" t="str">
        <f ca="1">IFERROR(__xludf.DUMMYFUNCTION("GOOGLETRANSLATE(A40, ""en"",""hi"")"),"बावला")</f>
        <v>बावला</v>
      </c>
      <c r="C40" s="9" t="str">
        <f ca="1">IFERROR(__xludf.DUMMYFUNCTION("GOOGLETRANSLATE(A40,""en"",""bn"")"),"বাদুড়ে")</f>
        <v>বাদুড়ে</v>
      </c>
      <c r="D40" s="9" t="str">
        <f ca="1">IFERROR(__xludf.DUMMYFUNCTION("GOOGLETRANSLATE(A40,""en"",""ta"")"),"பட்டி")</f>
        <v>பட்டி</v>
      </c>
      <c r="E40" s="9" t="str">
        <f ca="1">IFERROR(__xludf.DUMMYFUNCTION("GOOGLETRANSLATE(A40,""en"",""gu"")"),"બેટ્ટી")</f>
        <v>બેટ્ટી</v>
      </c>
      <c r="F40" s="15" t="s">
        <v>480</v>
      </c>
    </row>
    <row r="41" spans="1:6" x14ac:dyDescent="0.25">
      <c r="A41" s="4" t="s">
        <v>46</v>
      </c>
      <c r="B41" s="6" t="str">
        <f ca="1">IFERROR(__xludf.DUMMYFUNCTION("GOOGLETRANSLATE(A41, ""en"",""hi"")"),"भलाई करनेवाला")</f>
        <v>भलाई करनेवाला</v>
      </c>
      <c r="C41" s="9" t="str">
        <f ca="1">IFERROR(__xludf.DUMMYFUNCTION("GOOGLETRANSLATE(A41,""en"",""bn"")"),"হিতৈষী")</f>
        <v>হিতৈষী</v>
      </c>
      <c r="D41" s="9" t="str">
        <f ca="1">IFERROR(__xludf.DUMMYFUNCTION("GOOGLETRANSLATE(A41,""en"",""ta"")"),"இரக்கமுள்ள")</f>
        <v>இரக்கமுள்ள</v>
      </c>
      <c r="E41" s="9" t="str">
        <f ca="1">IFERROR(__xludf.DUMMYFUNCTION("GOOGLETRANSLATE(A41,""en"",""gu"")"),"પરોપકારી")</f>
        <v>પરોપકારી</v>
      </c>
      <c r="F41" s="16" t="str">
        <f ca="1">IFERROR(__xludf.DUMMYFUNCTION("GOOGLETRANSLATE(A41,""en"",""ur"")"),"ادار")</f>
        <v>ادار</v>
      </c>
    </row>
    <row r="42" spans="1:6" ht="31.5" x14ac:dyDescent="0.25">
      <c r="A42" s="4" t="s">
        <v>47</v>
      </c>
      <c r="B42" s="6" t="str">
        <f ca="1">IFERROR(__xludf.DUMMYFUNCTION("GOOGLETRANSLATE(A42, ""en"",""hi"")"),"अंधेरा")</f>
        <v>अंधेरा</v>
      </c>
      <c r="C42" s="9" t="str">
        <f ca="1">IFERROR(__xludf.DUMMYFUNCTION("GOOGLETRANSLATE(A42,""en"",""bn"")"),"কুয়াশাচ্ছন্ন")</f>
        <v>কুয়াশাচ্ছন্ন</v>
      </c>
      <c r="D42" s="9" t="str">
        <f ca="1">IFERROR(__xludf.DUMMYFUNCTION("GOOGLETRANSLATE(A42,""en"",""ta"")"),"BEFOGGED")</f>
        <v>BEFOGGED</v>
      </c>
      <c r="E42" s="9" t="str">
        <f ca="1">IFERROR(__xludf.DUMMYFUNCTION("GOOGLETRANSLATE(A42,""en"",""gu"")"),"BEFOGGED")</f>
        <v>BEFOGGED</v>
      </c>
      <c r="F42" s="15" t="s">
        <v>481</v>
      </c>
    </row>
    <row r="43" spans="1:6" x14ac:dyDescent="0.25">
      <c r="A43" s="4" t="s">
        <v>48</v>
      </c>
      <c r="B43" s="6" t="str">
        <f ca="1">IFERROR(__xludf.DUMMYFUNCTION("GOOGLETRANSLATE(A43, ""en"",""hi"")"),"आधार")</f>
        <v>आधार</v>
      </c>
      <c r="C43" s="9" t="str">
        <f ca="1">IFERROR(__xludf.DUMMYFUNCTION("GOOGLETRANSLATE(A43,""en"",""bn"")"),"বেস")</f>
        <v>বেস</v>
      </c>
      <c r="D43" s="9" t="str">
        <f ca="1">IFERROR(__xludf.DUMMYFUNCTION("GOOGLETRANSLATE(A43,""en"",""ta"")"),"அடித்தளம்")</f>
        <v>அடித்தளம்</v>
      </c>
      <c r="E43" s="9" t="str">
        <f ca="1">IFERROR(__xludf.DUMMYFUNCTION("GOOGLETRANSLATE(A43,""en"",""gu"")"),"પાયો")</f>
        <v>પાયો</v>
      </c>
      <c r="F43" s="16" t="str">
        <f ca="1">IFERROR(__xludf.DUMMYFUNCTION("GOOGLETRANSLATE(A43,""en"",""ur"")"),"بنیاد")</f>
        <v>بنیاد</v>
      </c>
    </row>
    <row r="44" spans="1:6" x14ac:dyDescent="0.25">
      <c r="A44" s="4" t="s">
        <v>49</v>
      </c>
      <c r="B44" s="6" t="str">
        <f ca="1">IFERROR(__xludf.DUMMYFUNCTION("GOOGLETRANSLATE(A44, ""en"",""hi"")"),"सौम्य")</f>
        <v>सौम्य</v>
      </c>
      <c r="C44" s="9" t="str">
        <f ca="1">IFERROR(__xludf.DUMMYFUNCTION("GOOGLETRANSLATE(A44,""en"",""bn"")"),"ফলপ্রদ")</f>
        <v>ফলপ্রদ</v>
      </c>
      <c r="D44" s="9" t="str">
        <f ca="1">IFERROR(__xludf.DUMMYFUNCTION("GOOGLETRANSLATE(A44,""en"",""ta"")"),"தீங்கற்ற")</f>
        <v>தீங்கற்ற</v>
      </c>
      <c r="E44" s="9" t="str">
        <f ca="1">IFERROR(__xludf.DUMMYFUNCTION("GOOGLETRANSLATE(A44,""en"",""gu"")"),"સૌમ્ય")</f>
        <v>સૌમ્ય</v>
      </c>
      <c r="F44" s="16" t="str">
        <f ca="1">IFERROR(__xludf.DUMMYFUNCTION("GOOGLETRANSLATE(A44,""en"",""ur"")"),"سومی")</f>
        <v>سومی</v>
      </c>
    </row>
    <row r="45" spans="1:6" x14ac:dyDescent="0.25">
      <c r="A45" s="4" t="s">
        <v>50</v>
      </c>
      <c r="B45" s="6" t="str">
        <f ca="1">IFERROR(__xludf.DUMMYFUNCTION("GOOGLETRANSLATE(A45, ""en"",""hi"")"),"व्यस्त")</f>
        <v>व्यस्त</v>
      </c>
      <c r="C45" s="9" t="str">
        <f ca="1">IFERROR(__xludf.DUMMYFUNCTION("GOOGLETRANSLATE(A45,""en"",""bn"")"),"ব্যস্ত")</f>
        <v>ব্যস্ত</v>
      </c>
      <c r="D45" s="9" t="str">
        <f ca="1">IFERROR(__xludf.DUMMYFUNCTION("GOOGLETRANSLATE(A45,""en"",""ta"")"),"பரபரப்பு")</f>
        <v>பரபரப்பு</v>
      </c>
      <c r="E45" s="9" t="str">
        <f ca="1">IFERROR(__xludf.DUMMYFUNCTION("GOOGLETRANSLATE(A45,""en"",""gu"")"),"વ્યસ્ત")</f>
        <v>વ્યસ્ત</v>
      </c>
      <c r="F45" s="16" t="str">
        <f ca="1">IFERROR(__xludf.DUMMYFUNCTION("GOOGLETRANSLATE(A45,""en"",""ur"")"),"مصروف")</f>
        <v>مصروف</v>
      </c>
    </row>
    <row r="46" spans="1:6" x14ac:dyDescent="0.25">
      <c r="A46" s="4" t="s">
        <v>51</v>
      </c>
      <c r="B46" s="6" t="str">
        <f ca="1">IFERROR(__xludf.DUMMYFUNCTION("GOOGLETRANSLATE(A46, ""en"",""hi"")"),"साहसिक")</f>
        <v>साहसिक</v>
      </c>
      <c r="C46" s="9" t="str">
        <f ca="1">IFERROR(__xludf.DUMMYFUNCTION("GOOGLETRANSLATE(A46,""en"",""bn"")"),"সাহসী")</f>
        <v>সাহসী</v>
      </c>
      <c r="D46" s="9" t="str">
        <f ca="1">IFERROR(__xludf.DUMMYFUNCTION("GOOGLETRANSLATE(A46,""en"",""ta"")"),"போல்ட்")</f>
        <v>போல்ட்</v>
      </c>
      <c r="E46" s="9" t="str">
        <f ca="1">IFERROR(__xludf.DUMMYFUNCTION("GOOGLETRANSLATE(A46,""en"",""gu"")"),"BOLD")</f>
        <v>BOLD</v>
      </c>
      <c r="F46" s="16" t="str">
        <f ca="1">IFERROR(__xludf.DUMMYFUNCTION("GOOGLETRANSLATE(A46,""en"",""ur"")"),"بولڈ")</f>
        <v>بولڈ</v>
      </c>
    </row>
    <row r="47" spans="1:6" x14ac:dyDescent="0.25">
      <c r="A47" s="4" t="s">
        <v>52</v>
      </c>
      <c r="B47" s="6" t="str">
        <f ca="1">IFERROR(__xludf.DUMMYFUNCTION("GOOGLETRANSLATE(A47, ""en"",""hi"")"),"उद्दाम")</f>
        <v>उद्दाम</v>
      </c>
      <c r="C47" s="9" t="str">
        <f ca="1">IFERROR(__xludf.DUMMYFUNCTION("GOOGLETRANSLATE(A47,""en"",""bn"")"),"ভীম")</f>
        <v>ভীম</v>
      </c>
      <c r="D47" s="9" t="str">
        <f ca="1">IFERROR(__xludf.DUMMYFUNCTION("GOOGLETRANSLATE(A47,""en"",""ta"")"),"மூர்க்கத்தனமான")</f>
        <v>மூர்க்கத்தனமான</v>
      </c>
      <c r="E47" s="9" t="str">
        <f ca="1">IFERROR(__xludf.DUMMYFUNCTION("GOOGLETRANSLATE(A47,""en"",""gu"")"),"તોફાની")</f>
        <v>તોફાની</v>
      </c>
      <c r="F47" s="16" t="str">
        <f ca="1">IFERROR(__xludf.DUMMYFUNCTION("GOOGLETRANSLATE(A47,""en"",""ur"")"),"ؤشمی")</f>
        <v>ؤشمی</v>
      </c>
    </row>
    <row r="48" spans="1:6" x14ac:dyDescent="0.25">
      <c r="A48" s="4" t="s">
        <v>53</v>
      </c>
      <c r="B48" s="6" t="str">
        <f ca="1">IFERROR(__xludf.DUMMYFUNCTION("GOOGLETRANSLATE(A48, ""en"",""hi"")"),"कुंद")</f>
        <v>कुंद</v>
      </c>
      <c r="C48" s="9" t="str">
        <f ca="1">IFERROR(__xludf.DUMMYFUNCTION("GOOGLETRANSLATE(A48,""en"",""bn"")"),"ভোঁতা")</f>
        <v>ভোঁতা</v>
      </c>
      <c r="D48" s="9" t="str">
        <f ca="1">IFERROR(__xludf.DUMMYFUNCTION("GOOGLETRANSLATE(A48,""en"",""ta"")"),"மழுங்கிய")</f>
        <v>மழுங்கிய</v>
      </c>
      <c r="E48" s="9" t="str">
        <f ca="1">IFERROR(__xludf.DUMMYFUNCTION("GOOGLETRANSLATE(A48,""en"",""gu"")"),"બ્લુન્ટ")</f>
        <v>બ્લુન્ટ</v>
      </c>
      <c r="F48" s="16" t="str">
        <f ca="1">IFERROR(__xludf.DUMMYFUNCTION("GOOGLETRANSLATE(A48,""en"",""ur"")"),"کند")</f>
        <v>کند</v>
      </c>
    </row>
    <row r="49" spans="1:6" x14ac:dyDescent="0.25">
      <c r="A49" s="4" t="s">
        <v>54</v>
      </c>
      <c r="B49" s="6" t="str">
        <f ca="1">IFERROR(__xludf.DUMMYFUNCTION("GOOGLETRANSLATE(A49, ""en"",""hi"")"),"कठोर")</f>
        <v>कठोर</v>
      </c>
      <c r="C49" s="9" t="str">
        <f ca="1">IFERROR(__xludf.DUMMYFUNCTION("GOOGLETRANSLATE(A49,""en"",""bn"")"),"অনুভূতিহীন")</f>
        <v>অনুভূতিহীন</v>
      </c>
      <c r="D49" s="9" t="str">
        <f ca="1">IFERROR(__xludf.DUMMYFUNCTION("GOOGLETRANSLATE(A49,""en"",""ta"")"),"காலஸாக")</f>
        <v>காலஸாக</v>
      </c>
      <c r="E49" s="9" t="str">
        <f ca="1">IFERROR(__xludf.DUMMYFUNCTION("GOOGLETRANSLATE(A49,""en"",""gu"")"),"નઠોર")</f>
        <v>નઠોર</v>
      </c>
      <c r="F49" s="16" t="str">
        <f ca="1">IFERROR(__xludf.DUMMYFUNCTION("GOOGLETRANSLATE(A49,""en"",""ur"")"),"کٹھور")</f>
        <v>کٹھور</v>
      </c>
    </row>
    <row r="50" spans="1:6" x14ac:dyDescent="0.25">
      <c r="A50" s="4" t="s">
        <v>55</v>
      </c>
      <c r="B50" s="6" t="str">
        <f ca="1">IFERROR(__xludf.DUMMYFUNCTION("GOOGLETRANSLATE(A50, ""en"",""hi"")"),"सक्षम")</f>
        <v>सक्षम</v>
      </c>
      <c r="C50" s="9" t="str">
        <f ca="1">IFERROR(__xludf.DUMMYFUNCTION("GOOGLETRANSLATE(A50,""en"",""bn"")"),"সক্ষম")</f>
        <v>সক্ষম</v>
      </c>
      <c r="D50" s="9" t="str">
        <f ca="1">IFERROR(__xludf.DUMMYFUNCTION("GOOGLETRANSLATE(A50,""en"",""ta"")"),"திறன்")</f>
        <v>திறன்</v>
      </c>
      <c r="E50" s="9" t="str">
        <f ca="1">IFERROR(__xludf.DUMMYFUNCTION("GOOGLETRANSLATE(A50,""en"",""gu"")"),"સક્ષમ")</f>
        <v>સક્ષમ</v>
      </c>
      <c r="F50" s="16" t="str">
        <f ca="1">IFERROR(__xludf.DUMMYFUNCTION("GOOGLETRANSLATE(A50,""en"",""ur"")"),"قابل")</f>
        <v>قابل</v>
      </c>
    </row>
    <row r="51" spans="1:6" x14ac:dyDescent="0.25">
      <c r="A51" s="4" t="s">
        <v>56</v>
      </c>
      <c r="B51" s="6" t="str">
        <f ca="1">IFERROR(__xludf.DUMMYFUNCTION("GOOGLETRANSLATE(A51, ""en"",""hi"")"),"आपदा")</f>
        <v>आपदा</v>
      </c>
      <c r="C51" s="9" t="str">
        <f ca="1">IFERROR(__xludf.DUMMYFUNCTION("GOOGLETRANSLATE(A51,""en"",""bn"")"),"ক্লেশ")</f>
        <v>ক্লেশ</v>
      </c>
      <c r="D51" s="9" t="str">
        <f ca="1">IFERROR(__xludf.DUMMYFUNCTION("GOOGLETRANSLATE(A51,""en"",""ta"")"),"பேரிடர்")</f>
        <v>பேரிடர்</v>
      </c>
      <c r="E51" s="9" t="str">
        <f ca="1">IFERROR(__xludf.DUMMYFUNCTION("GOOGLETRANSLATE(A51,""en"",""gu"")"),"આફત")</f>
        <v>આફત</v>
      </c>
      <c r="F51" s="16" t="str">
        <f ca="1">IFERROR(__xludf.DUMMYFUNCTION("GOOGLETRANSLATE(A51,""en"",""ur"")"),"آفت")</f>
        <v>آفت</v>
      </c>
    </row>
    <row r="52" spans="1:6" x14ac:dyDescent="0.25">
      <c r="A52" s="4" t="s">
        <v>57</v>
      </c>
      <c r="B52" s="6" t="str">
        <f ca="1">IFERROR(__xludf.DUMMYFUNCTION("GOOGLETRANSLATE(A52, ""en"",""hi"")"),"की गणना के")</f>
        <v>की गणना के</v>
      </c>
      <c r="C52" s="9" t="str">
        <f ca="1">IFERROR(__xludf.DUMMYFUNCTION("GOOGLETRANSLATE(A52,""en"",""bn"")"),"গণক")</f>
        <v>গণক</v>
      </c>
      <c r="D52" s="9" t="str">
        <f ca="1">IFERROR(__xludf.DUMMYFUNCTION("GOOGLETRANSLATE(A52,""en"",""ta"")"),"கணக்கிடுதல்")</f>
        <v>கணக்கிடுதல்</v>
      </c>
      <c r="E52" s="9" t="str">
        <f ca="1">IFERROR(__xludf.DUMMYFUNCTION("GOOGLETRANSLATE(A52,""en"",""gu"")"),"ગણના")</f>
        <v>ગણના</v>
      </c>
      <c r="F52" s="16" t="str">
        <f ca="1">IFERROR(__xludf.DUMMYFUNCTION("GOOGLETRANSLATE(A52,""en"",""ur"")"),"حساب لگانے")</f>
        <v>حساب لگانے</v>
      </c>
    </row>
    <row r="53" spans="1:6" x14ac:dyDescent="0.25">
      <c r="A53" s="4" t="s">
        <v>58</v>
      </c>
      <c r="B53" s="6" t="str">
        <f ca="1">IFERROR(__xludf.DUMMYFUNCTION("GOOGLETRANSLATE(A53, ""en"",""hi"")"),"चुगली")</f>
        <v>चुगली</v>
      </c>
      <c r="C53" s="9" t="str">
        <f ca="1">IFERROR(__xludf.DUMMYFUNCTION("GOOGLETRANSLATE(A53,""en"",""bn"")"),"অপবাদ")</f>
        <v>অপবাদ</v>
      </c>
      <c r="D53" s="9" t="str">
        <f ca="1">IFERROR(__xludf.DUMMYFUNCTION("GOOGLETRANSLATE(A53,""en"",""ta"")"),"வசை")</f>
        <v>வசை</v>
      </c>
      <c r="E53" s="9" t="str">
        <f ca="1">IFERROR(__xludf.DUMMYFUNCTION("GOOGLETRANSLATE(A53,""en"",""gu"")"),"ફજેતી")</f>
        <v>ફજેતી</v>
      </c>
      <c r="F53" s="16" t="str">
        <f ca="1">IFERROR(__xludf.DUMMYFUNCTION("GOOGLETRANSLATE(A53,""en"",""ur"")"),"بہتان")</f>
        <v>بہتان</v>
      </c>
    </row>
    <row r="54" spans="1:6" x14ac:dyDescent="0.25">
      <c r="A54" s="4" t="s">
        <v>59</v>
      </c>
      <c r="B54" s="6" t="str">
        <f ca="1">IFERROR(__xludf.DUMMYFUNCTION("GOOGLETRANSLATE(A54, ""en"",""hi"")"),"क़ैद")</f>
        <v>क़ैद</v>
      </c>
      <c r="C54" s="9" t="str">
        <f ca="1">IFERROR(__xludf.DUMMYFUNCTION("GOOGLETRANSLATE(A54,""en"",""bn"")"),"বন্দিদশা")</f>
        <v>বন্দিদশা</v>
      </c>
      <c r="D54" s="9" t="str">
        <f ca="1">IFERROR(__xludf.DUMMYFUNCTION("GOOGLETRANSLATE(A54,""en"",""ta"")"),"சிறைக்கூண்டில்")</f>
        <v>சிறைக்கூண்டில்</v>
      </c>
      <c r="E54" s="9" t="str">
        <f ca="1">IFERROR(__xludf.DUMMYFUNCTION("GOOGLETRANSLATE(A54,""en"",""gu"")"),"કેદમાંથી")</f>
        <v>કેદમાંથી</v>
      </c>
      <c r="F54" s="16" t="str">
        <f ca="1">IFERROR(__xludf.DUMMYFUNCTION("GOOGLETRANSLATE(A54,""en"",""ur"")"),"قید")</f>
        <v>قید</v>
      </c>
    </row>
    <row r="55" spans="1:6" x14ac:dyDescent="0.25">
      <c r="A55" s="4" t="s">
        <v>60</v>
      </c>
      <c r="B55" s="6" t="str">
        <f ca="1">IFERROR(__xludf.DUMMYFUNCTION("GOOGLETRANSLATE(A55, ""en"",""hi"")"),"बंदी बनाना")</f>
        <v>बंदी बनाना</v>
      </c>
      <c r="C55" s="9" t="str">
        <f ca="1">IFERROR(__xludf.DUMMYFUNCTION("GOOGLETRANSLATE(A55,""en"",""bn"")"),"মাত করা")</f>
        <v>মাত করা</v>
      </c>
      <c r="D55" s="9" t="str">
        <f ca="1">IFERROR(__xludf.DUMMYFUNCTION("GOOGLETRANSLATE(A55,""en"",""ta"")"),"கவர்ந்திழுக்கவும்")</f>
        <v>கவர்ந்திழுக்கவும்</v>
      </c>
      <c r="E55" s="9" t="str">
        <f ca="1">IFERROR(__xludf.DUMMYFUNCTION("GOOGLETRANSLATE(A55,""en"",""gu"")"),"મોહિત")</f>
        <v>મોહિત</v>
      </c>
      <c r="F55" s="16" t="str">
        <f ca="1">IFERROR(__xludf.DUMMYFUNCTION("GOOGLETRANSLATE(A55,""en"",""ur"")"),"موہ لینا")</f>
        <v>موہ لینا</v>
      </c>
    </row>
    <row r="56" spans="1:6" x14ac:dyDescent="0.25">
      <c r="A56" s="4" t="s">
        <v>61</v>
      </c>
      <c r="B56" s="6" t="str">
        <f ca="1">IFERROR(__xludf.DUMMYFUNCTION("GOOGLETRANSLATE(A56, ""en"",""hi"")"),"पवित्र")</f>
        <v>पवित्र</v>
      </c>
      <c r="C56" s="9" t="str">
        <f ca="1">IFERROR(__xludf.DUMMYFUNCTION("GOOGLETRANSLATE(A56,""en"",""bn"")"),"সতী")</f>
        <v>সতী</v>
      </c>
      <c r="D56" s="9" t="str">
        <f ca="1">IFERROR(__xludf.DUMMYFUNCTION("GOOGLETRANSLATE(A56,""en"",""ta"")"),"கற்புள்ள")</f>
        <v>கற்புள்ள</v>
      </c>
      <c r="E56" s="9" t="str">
        <f ca="1">IFERROR(__xludf.DUMMYFUNCTION("GOOGLETRANSLATE(A56,""en"",""gu"")"),"ચારિત્ર્યશીલ")</f>
        <v>ચારિત્ર્યશીલ</v>
      </c>
      <c r="F56" s="16" t="str">
        <f ca="1">IFERROR(__xludf.DUMMYFUNCTION("GOOGLETRANSLATE(A56,""en"",""ur"")"),"پاکباز")</f>
        <v>پاکباز</v>
      </c>
    </row>
    <row r="57" spans="1:6" x14ac:dyDescent="0.25">
      <c r="A57" s="4" t="s">
        <v>62</v>
      </c>
      <c r="B57" s="6" t="str">
        <f ca="1">IFERROR(__xludf.DUMMYFUNCTION("GOOGLETRANSLATE(A57, ""en"",""hi"")"),"रोकना")</f>
        <v>रोकना</v>
      </c>
      <c r="C57" s="9" t="str">
        <f ca="1">IFERROR(__xludf.DUMMYFUNCTION("GOOGLETRANSLATE(A57,""en"",""bn"")"),"বিরতি")</f>
        <v>বিরতি</v>
      </c>
      <c r="D57" s="9" t="str">
        <f ca="1">IFERROR(__xludf.DUMMYFUNCTION("GOOGLETRANSLATE(A57,""en"",""ta"")"),"நிறுத்தப்படும்")</f>
        <v>நிறுத்தப்படும்</v>
      </c>
      <c r="E57" s="9" t="str">
        <f ca="1">IFERROR(__xludf.DUMMYFUNCTION("GOOGLETRANSLATE(A57,""en"",""gu"")"),"બંધ")</f>
        <v>બંધ</v>
      </c>
      <c r="F57" s="16" t="str">
        <f ca="1">IFERROR(__xludf.DUMMYFUNCTION("GOOGLETRANSLATE(A57,""en"",""ur"")"),"جنگ بندی")</f>
        <v>جنگ بندی</v>
      </c>
    </row>
    <row r="58" spans="1:6" x14ac:dyDescent="0.25">
      <c r="A58" s="4" t="s">
        <v>63</v>
      </c>
      <c r="B58" s="6" t="str">
        <f ca="1">IFERROR(__xludf.DUMMYFUNCTION("GOOGLETRANSLATE(A58, ""en"",""hi"")"),"दया")</f>
        <v>दया</v>
      </c>
      <c r="C58" s="9" t="str">
        <f ca="1">IFERROR(__xludf.DUMMYFUNCTION("GOOGLETRANSLATE(A58,""en"",""bn"")"),"সমবেদনা")</f>
        <v>সমবেদনা</v>
      </c>
      <c r="D58" s="9" t="str">
        <f ca="1">IFERROR(__xludf.DUMMYFUNCTION("GOOGLETRANSLATE(A58,""en"",""ta"")"),"ஈவிறக்கம்")</f>
        <v>ஈவிறக்கம்</v>
      </c>
      <c r="E58" s="9" t="str">
        <f ca="1">IFERROR(__xludf.DUMMYFUNCTION("GOOGLETRANSLATE(A58,""en"",""gu"")"),"લોકોમાં દયા")</f>
        <v>લોકોમાં દયા</v>
      </c>
      <c r="F58" s="16" t="str">
        <f ca="1">IFERROR(__xludf.DUMMYFUNCTION("GOOGLETRANSLATE(A58,""en"",""ur"")"),"ہمدردی")</f>
        <v>ہمدردی</v>
      </c>
    </row>
    <row r="59" spans="1:6" x14ac:dyDescent="0.25">
      <c r="A59" s="4" t="s">
        <v>64</v>
      </c>
      <c r="B59" s="6" t="str">
        <f ca="1">IFERROR(__xludf.DUMMYFUNCTION("GOOGLETRANSLATE(A59, ""en"",""hi"")"),"दंड देना")</f>
        <v>दंड देना</v>
      </c>
      <c r="C59" s="9" t="str">
        <f ca="1">IFERROR(__xludf.DUMMYFUNCTION("GOOGLETRANSLATE(A59,""en"",""bn"")"),"তাড়ন করা")</f>
        <v>তাড়ন করা</v>
      </c>
      <c r="D59" s="9" t="str">
        <f ca="1">IFERROR(__xludf.DUMMYFUNCTION("GOOGLETRANSLATE(A59,""en"",""ta"")"),"வேதனை")</f>
        <v>வேதனை</v>
      </c>
      <c r="E59" s="9" t="str">
        <f ca="1">IFERROR(__xludf.DUMMYFUNCTION("GOOGLETRANSLATE(A59,""en"",""gu"")"),"સજા")</f>
        <v>સજા</v>
      </c>
      <c r="F59" s="16" t="str">
        <f ca="1">IFERROR(__xludf.DUMMYFUNCTION("GOOGLETRANSLATE(A59,""en"",""ur"")"),"عذاب دے")</f>
        <v>عذاب دے</v>
      </c>
    </row>
    <row r="60" spans="1:6" x14ac:dyDescent="0.25">
      <c r="A60" s="4" t="s">
        <v>65</v>
      </c>
      <c r="B60" s="6" t="str">
        <f ca="1">IFERROR(__xludf.DUMMYFUNCTION("GOOGLETRANSLATE(A60, ""en"",""hi"")"),"स्वीकार करना")</f>
        <v>स्वीकार करना</v>
      </c>
      <c r="C60" s="9" t="str">
        <f ca="1">IFERROR(__xludf.DUMMYFUNCTION("GOOGLETRANSLATE(A60,""en"",""bn"")"),"স্বীকার করা")</f>
        <v>স্বীকার করা</v>
      </c>
      <c r="D60" s="9" t="str">
        <f ca="1">IFERROR(__xludf.DUMMYFUNCTION("GOOGLETRANSLATE(A60,""en"",""ta"")"),"ஏற்றுக் கொண்டும்")</f>
        <v>ஏற்றுக் கொண்டும்</v>
      </c>
      <c r="E60" s="9" t="str">
        <f ca="1">IFERROR(__xludf.DUMMYFUNCTION("GOOGLETRANSLATE(A60,""en"",""gu"")"),"માન્ય")</f>
        <v>માન્ય</v>
      </c>
      <c r="F60" s="16" t="str">
        <f ca="1">IFERROR(__xludf.DUMMYFUNCTION("GOOGLETRANSLATE(A60,""en"",""ur"")"),"مان")</f>
        <v>مان</v>
      </c>
    </row>
    <row r="61" spans="1:6" x14ac:dyDescent="0.25">
      <c r="A61" s="4" t="s">
        <v>66</v>
      </c>
      <c r="B61" s="6" t="str">
        <f ca="1">IFERROR(__xludf.DUMMYFUNCTION("GOOGLETRANSLATE(A61, ""en"",""hi"")"),"समावेश करना")</f>
        <v>समावेश करना</v>
      </c>
      <c r="C61" s="9" t="str">
        <f ca="1">IFERROR(__xludf.DUMMYFUNCTION("GOOGLETRANSLATE(A61,""en"",""bn"")"),"গঠন করা")</f>
        <v>গঠন করা</v>
      </c>
      <c r="D61" s="9" t="str">
        <f ca="1">IFERROR(__xludf.DUMMYFUNCTION("GOOGLETRANSLATE(A61,""en"",""ta"")"),"ரசிக்கலாம்")</f>
        <v>ரசிக்கலாம்</v>
      </c>
      <c r="E61" s="9" t="str">
        <f ca="1">IFERROR(__xludf.DUMMYFUNCTION("GOOGLETRANSLATE(A61,""en"",""gu"")"),"સમાવેશ થાય છે")</f>
        <v>સમાવેશ થાય છે</v>
      </c>
      <c r="F61" s="16" t="str">
        <f ca="1">IFERROR(__xludf.DUMMYFUNCTION("GOOGLETRANSLATE(A61,""en"",""ur"")"),"پر مشتمل")</f>
        <v>پر مشتمل</v>
      </c>
    </row>
    <row r="62" spans="1:6" x14ac:dyDescent="0.25">
      <c r="A62" s="4" t="s">
        <v>67</v>
      </c>
      <c r="B62" s="6" t="str">
        <f ca="1">IFERROR(__xludf.DUMMYFUNCTION("GOOGLETRANSLATE(A62, ""en"",""hi"")"),"सहमति")</f>
        <v>सहमति</v>
      </c>
      <c r="C62" s="9" t="str">
        <f ca="1">IFERROR(__xludf.DUMMYFUNCTION("GOOGLETRANSLATE(A62,""en"",""bn"")"),"সম্মতি")</f>
        <v>সম্মতি</v>
      </c>
      <c r="D62" s="9" t="str">
        <f ca="1">IFERROR(__xludf.DUMMYFUNCTION("GOOGLETRANSLATE(A62,""en"",""ta"")"),"ஏற்றுக்கொண்டாக")</f>
        <v>ஏற்றுக்கொண்டாக</v>
      </c>
      <c r="E62" s="9" t="str">
        <f ca="1">IFERROR(__xludf.DUMMYFUNCTION("GOOGLETRANSLATE(A62,""en"",""gu"")"),"સંમત")</f>
        <v>સંમત</v>
      </c>
      <c r="F62" s="16" t="str">
        <f ca="1">IFERROR(__xludf.DUMMYFUNCTION("GOOGLETRANSLATE(A62,""en"",""ur"")"),"رضامندی")</f>
        <v>رضامندی</v>
      </c>
    </row>
    <row r="63" spans="1:6" x14ac:dyDescent="0.25">
      <c r="A63" s="4" t="s">
        <v>68</v>
      </c>
      <c r="B63" s="6" t="str">
        <f ca="1">IFERROR(__xludf.DUMMYFUNCTION("GOOGLETRANSLATE(A63, ""en"",""hi"")"),"सहमत होना")</f>
        <v>सहमत होना</v>
      </c>
      <c r="C63" s="9" t="str">
        <f ca="1">IFERROR(__xludf.DUMMYFUNCTION("GOOGLETRANSLATE(A63,""en"",""bn"")"),"একসময়ে ঘটা")</f>
        <v>একসময়ে ঘটা</v>
      </c>
      <c r="D63" s="9" t="str">
        <f ca="1">IFERROR(__xludf.DUMMYFUNCTION("GOOGLETRANSLATE(A63,""en"",""ta"")"),"வெளிபாடுஎன்றே")</f>
        <v>வெளிபாடுஎன்றே</v>
      </c>
      <c r="E63" s="9" t="str">
        <f ca="1">IFERROR(__xludf.DUMMYFUNCTION("GOOGLETRANSLATE(A63,""en"",""gu"")"),"એકમત")</f>
        <v>એકમત</v>
      </c>
      <c r="F63" s="16" t="str">
        <f ca="1">IFERROR(__xludf.DUMMYFUNCTION("GOOGLETRANSLATE(A63,""en"",""ur"")"),"اتفاق")</f>
        <v>اتفاق</v>
      </c>
    </row>
    <row r="64" spans="1:6" x14ac:dyDescent="0.25">
      <c r="A64" s="4" t="s">
        <v>69</v>
      </c>
      <c r="B64" s="6" t="str">
        <f ca="1">IFERROR(__xludf.DUMMYFUNCTION("GOOGLETRANSLATE(A64, ""en"",""hi"")"),"मजबूत")</f>
        <v>मजबूत</v>
      </c>
      <c r="C64" s="9" t="str">
        <f ca="1">IFERROR(__xludf.DUMMYFUNCTION("GOOGLETRANSLATE(A64,""en"",""bn"")"),"একীকরণ")</f>
        <v>একীকরণ</v>
      </c>
      <c r="D64" s="9" t="str">
        <f ca="1">IFERROR(__xludf.DUMMYFUNCTION("GOOGLETRANSLATE(A64,""en"",""ta"")"),"ஒருங்கிணைப்பதற்கு")</f>
        <v>ஒருங்கிணைப்பதற்கு</v>
      </c>
      <c r="E64" s="9" t="str">
        <f ca="1">IFERROR(__xludf.DUMMYFUNCTION("GOOGLETRANSLATE(A64,""en"",""gu"")"),"એકત્રિત")</f>
        <v>એકત્રિત</v>
      </c>
      <c r="F64" s="16" t="str">
        <f ca="1">IFERROR(__xludf.DUMMYFUNCTION("GOOGLETRANSLATE(A64,""en"",""ur"")"),"مضبوط بنانے")</f>
        <v>مضبوط بنانے</v>
      </c>
    </row>
    <row r="65" spans="1:6" x14ac:dyDescent="0.25">
      <c r="A65" s="4" t="s">
        <v>70</v>
      </c>
      <c r="B65" s="6" t="str">
        <f ca="1">IFERROR(__xludf.DUMMYFUNCTION("GOOGLETRANSLATE(A65, ""en"",""hi"")"),"परिणाम")</f>
        <v>परिणाम</v>
      </c>
      <c r="C65" s="9" t="str">
        <f ca="1">IFERROR(__xludf.DUMMYFUNCTION("GOOGLETRANSLATE(A65,""en"",""bn"")"),"ফল")</f>
        <v>ফল</v>
      </c>
      <c r="D65" s="9" t="str">
        <f ca="1">IFERROR(__xludf.DUMMYFUNCTION("GOOGLETRANSLATE(A65,""en"",""ta"")"),"விளைவாக")</f>
        <v>விளைவாக</v>
      </c>
      <c r="E65" s="9" t="str">
        <f ca="1">IFERROR(__xludf.DUMMYFUNCTION("GOOGLETRANSLATE(A65,""en"",""gu"")"),"પરિણામ")</f>
        <v>પરિણામ</v>
      </c>
      <c r="F65" s="16" t="str">
        <f ca="1">IFERROR(__xludf.DUMMYFUNCTION("GOOGLETRANSLATE(A65,""en"",""ur"")"),"نتیجہ")</f>
        <v>نتیجہ</v>
      </c>
    </row>
    <row r="66" spans="1:6" x14ac:dyDescent="0.25">
      <c r="A66" s="4" t="s">
        <v>71</v>
      </c>
      <c r="B66" s="6" t="str">
        <f ca="1">IFERROR(__xludf.DUMMYFUNCTION("GOOGLETRANSLATE(A66, ""en"",""hi"")"),"निंदा")</f>
        <v>निंदा</v>
      </c>
      <c r="C66" s="9" t="str">
        <f ca="1">IFERROR(__xludf.DUMMYFUNCTION("GOOGLETRANSLATE(A66,""en"",""bn"")"),"ঘৃণা")</f>
        <v>ঘৃণা</v>
      </c>
      <c r="D66" s="9" t="str">
        <f ca="1">IFERROR(__xludf.DUMMYFUNCTION("GOOGLETRANSLATE(A66,""en"",""ta"")"),"அவமதிப்பு")</f>
        <v>அவமதிப்பு</v>
      </c>
      <c r="E66" s="9" t="str">
        <f ca="1">IFERROR(__xludf.DUMMYFUNCTION("GOOGLETRANSLATE(A66,""en"",""gu"")"),"તિરસ્કાર")</f>
        <v>તિરસ્કાર</v>
      </c>
      <c r="F66" s="16" t="str">
        <f ca="1">IFERROR(__xludf.DUMMYFUNCTION("GOOGLETRANSLATE(A66,""en"",""ur"")"),"توہین عدالت")</f>
        <v>توہین عدالت</v>
      </c>
    </row>
    <row r="67" spans="1:6" x14ac:dyDescent="0.25">
      <c r="A67" s="4" t="s">
        <v>72</v>
      </c>
      <c r="B67" s="6" t="str">
        <f ca="1">IFERROR(__xludf.DUMMYFUNCTION("GOOGLETRANSLATE(A67, ""en"",""hi"")"),"विशिष्ट")</f>
        <v>विशिष्ट</v>
      </c>
      <c r="C67" s="9" t="str">
        <f ca="1">IFERROR(__xludf.DUMMYFUNCTION("GOOGLETRANSLATE(A67,""en"",""bn"")"),"সুস্পষ্ট")</f>
        <v>সুস্পষ্ট</v>
      </c>
      <c r="D67" s="9" t="str">
        <f ca="1">IFERROR(__xludf.DUMMYFUNCTION("GOOGLETRANSLATE(A67,""en"",""ta"")"),"பகட்டான")</f>
        <v>பகட்டான</v>
      </c>
      <c r="E67" s="9" t="str">
        <f ca="1">IFERROR(__xludf.DUMMYFUNCTION("GOOGLETRANSLATE(A67,""en"",""gu"")"),"નજરે")</f>
        <v>નજરે</v>
      </c>
      <c r="F67" s="16" t="str">
        <f ca="1">IFERROR(__xludf.DUMMYFUNCTION("GOOGLETRANSLATE(A67,""en"",""ur"")"),"نمایاں")</f>
        <v>نمایاں</v>
      </c>
    </row>
    <row r="68" spans="1:6" x14ac:dyDescent="0.25">
      <c r="A68" s="4" t="s">
        <v>73</v>
      </c>
      <c r="B68" s="6" t="str">
        <f ca="1">IFERROR(__xludf.DUMMYFUNCTION("GOOGLETRANSLATE(A68, ""en"",""hi"")"),"विपरीत")</f>
        <v>विपरीत</v>
      </c>
      <c r="C68" s="9" t="str">
        <f ca="1">IFERROR(__xludf.DUMMYFUNCTION("GOOGLETRANSLATE(A68,""en"",""bn"")"),"বিপরীত")</f>
        <v>বিপরীত</v>
      </c>
      <c r="D68" s="9" t="str">
        <f ca="1">IFERROR(__xludf.DUMMYFUNCTION("GOOGLETRANSLATE(A68,""en"",""ta"")"),"மாறாக")</f>
        <v>மாறாக</v>
      </c>
      <c r="E68" s="9" t="str">
        <f ca="1">IFERROR(__xludf.DUMMYFUNCTION("GOOGLETRANSLATE(A68,""en"",""gu"")"),"વિપરીત")</f>
        <v>વિપરીત</v>
      </c>
      <c r="F68" s="16" t="str">
        <f ca="1">IFERROR(__xludf.DUMMYFUNCTION("GOOGLETRANSLATE(A68,""en"",""ur"")"),"برعکس")</f>
        <v>برعکس</v>
      </c>
    </row>
    <row r="69" spans="1:6" x14ac:dyDescent="0.25">
      <c r="A69" s="4" t="s">
        <v>74</v>
      </c>
      <c r="B69" s="6" t="str">
        <f ca="1">IFERROR(__xludf.DUMMYFUNCTION("GOOGLETRANSLATE(A69, ""en"",""hi"")"),"खंडन")</f>
        <v>खंडन</v>
      </c>
      <c r="C69" s="9" t="str">
        <f ca="1">IFERROR(__xludf.DUMMYFUNCTION("GOOGLETRANSLATE(A69,""en"",""bn"")"),"অস্বীকার করা")</f>
        <v>অস্বীকার করা</v>
      </c>
      <c r="D69" s="9" t="str">
        <f ca="1">IFERROR(__xludf.DUMMYFUNCTION("GOOGLETRANSLATE(A69,""en"",""ta"")"),"முரண்படுகின்றன")</f>
        <v>முரண்படுகின்றன</v>
      </c>
      <c r="E69" s="9" t="str">
        <f ca="1">IFERROR(__xludf.DUMMYFUNCTION("GOOGLETRANSLATE(A69,""en"",""gu"")"),"વિરોધાભાસી")</f>
        <v>વિરોધાભાસી</v>
      </c>
      <c r="F69" s="16" t="str">
        <f ca="1">IFERROR(__xludf.DUMMYFUNCTION("GOOGLETRANSLATE(A69,""en"",""ur"")"),"متصادم")</f>
        <v>متصادم</v>
      </c>
    </row>
    <row r="70" spans="1:6" x14ac:dyDescent="0.25">
      <c r="A70" s="4" t="s">
        <v>75</v>
      </c>
      <c r="B70" s="6" t="str">
        <f ca="1">IFERROR(__xludf.DUMMYFUNCTION("GOOGLETRANSLATE(A70, ""en"",""hi"")"),"शांत")</f>
        <v>शांत</v>
      </c>
      <c r="C70" s="9" t="str">
        <f ca="1">IFERROR(__xludf.DUMMYFUNCTION("GOOGLETRANSLATE(A70,""en"",""bn"")"),"শান্ত")</f>
        <v>শান্ত</v>
      </c>
      <c r="D70" s="9" t="str">
        <f ca="1">IFERROR(__xludf.DUMMYFUNCTION("GOOGLETRANSLATE(A70,""en"",""ta"")"),"அமைதியான")</f>
        <v>அமைதியான</v>
      </c>
      <c r="E70" s="9" t="str">
        <f ca="1">IFERROR(__xludf.DUMMYFUNCTION("GOOGLETRANSLATE(A70,""en"",""gu"")"),"શાંત")</f>
        <v>શાંત</v>
      </c>
      <c r="F70" s="16" t="str">
        <f ca="1">IFERROR(__xludf.DUMMYFUNCTION("GOOGLETRANSLATE(A70,""en"",""ur"")"),"پرسکون")</f>
        <v>پرسکون</v>
      </c>
    </row>
    <row r="71" spans="1:6" x14ac:dyDescent="0.25">
      <c r="A71" s="4" t="s">
        <v>76</v>
      </c>
      <c r="B71" s="6" t="str">
        <f ca="1">IFERROR(__xludf.DUMMYFUNCTION("GOOGLETRANSLATE(A71, ""en"",""hi"")"),"खरा")</f>
        <v>खरा</v>
      </c>
      <c r="C71" s="9" t="str">
        <f ca="1">IFERROR(__xludf.DUMMYFUNCTION("GOOGLETRANSLATE(A71,""en"",""bn"")"),"অকপট")</f>
        <v>অকপট</v>
      </c>
      <c r="D71" s="9" t="str">
        <f ca="1">IFERROR(__xludf.DUMMYFUNCTION("GOOGLETRANSLATE(A71,""en"",""ta"")"),"கேண்டிட்")</f>
        <v>கேண்டிட்</v>
      </c>
      <c r="E71" s="9" t="str">
        <f ca="1">IFERROR(__xludf.DUMMYFUNCTION("GOOGLETRANSLATE(A71,""en"",""gu"")"),"કેન્ડિડ")</f>
        <v>કેન્ડિડ</v>
      </c>
      <c r="F71" s="16" t="str">
        <f ca="1">IFERROR(__xludf.DUMMYFUNCTION("GOOGLETRANSLATE(A71,""en"",""ur"")"),"صاف گوئی")</f>
        <v>صاف گوئی</v>
      </c>
    </row>
    <row r="72" spans="1:6" x14ac:dyDescent="0.25">
      <c r="A72" s="4" t="s">
        <v>77</v>
      </c>
      <c r="B72" s="6" t="str">
        <f ca="1">IFERROR(__xludf.DUMMYFUNCTION("GOOGLETRANSLATE(A72, ""en"",""hi"")"),"छलावरण")</f>
        <v>छलावरण</v>
      </c>
      <c r="C72" s="9" t="str">
        <f ca="1">IFERROR(__xludf.DUMMYFUNCTION("GOOGLETRANSLATE(A72,""en"",""bn"")"),"ছদ্মবেশ")</f>
        <v>ছদ্মবেশ</v>
      </c>
      <c r="D72" s="9" t="str">
        <f ca="1">IFERROR(__xludf.DUMMYFUNCTION("GOOGLETRANSLATE(A72,""en"",""ta"")"),"உருமறைப்பு")</f>
        <v>உருமறைப்பு</v>
      </c>
      <c r="E72" s="9" t="str">
        <f ca="1">IFERROR(__xludf.DUMMYFUNCTION("GOOGLETRANSLATE(A72,""en"",""gu"")"),"છદ્માવરણ")</f>
        <v>છદ્માવરણ</v>
      </c>
      <c r="F72" s="16" t="str">
        <f ca="1">IFERROR(__xludf.DUMMYFUNCTION("GOOGLETRANSLATE(A72,""en"",""ur"")"),"چھلاورن")</f>
        <v>چھلاورن</v>
      </c>
    </row>
    <row r="73" spans="1:6" x14ac:dyDescent="0.25">
      <c r="A73" s="4" t="s">
        <v>78</v>
      </c>
      <c r="B73" s="6" t="str">
        <f ca="1">IFERROR(__xludf.DUMMYFUNCTION("GOOGLETRANSLATE(A73, ""en"",""hi"")"),"कामुक")</f>
        <v>कामुक</v>
      </c>
      <c r="C73" s="9" t="str">
        <f ca="1">IFERROR(__xludf.DUMMYFUNCTION("GOOGLETRANSLATE(A73,""en"",""bn"")"),"জাগতিক")</f>
        <v>জাগতিক</v>
      </c>
      <c r="D73" s="9" t="str">
        <f ca="1">IFERROR(__xludf.DUMMYFUNCTION("GOOGLETRANSLATE(A73,""en"",""ta"")"),"கேர்னல்")</f>
        <v>கேர்னல்</v>
      </c>
      <c r="E73" s="9" t="str">
        <f ca="1">IFERROR(__xludf.DUMMYFUNCTION("GOOGLETRANSLATE(A73,""en"",""gu"")"),"શારીરિક")</f>
        <v>શારીરિક</v>
      </c>
      <c r="F73" s="16" t="str">
        <f ca="1">IFERROR(__xludf.DUMMYFUNCTION("GOOGLETRANSLATE(A73,""en"",""ur"")"),"جسمانی")</f>
        <v>جسمانی</v>
      </c>
    </row>
    <row r="74" spans="1:6" x14ac:dyDescent="0.25">
      <c r="A74" s="4" t="s">
        <v>79</v>
      </c>
      <c r="B74" s="6" t="str">
        <f ca="1">IFERROR(__xludf.DUMMYFUNCTION("GOOGLETRANSLATE(A74, ""en"",""hi"")"),"मनाये जाने")</f>
        <v>मनाये जाने</v>
      </c>
      <c r="C74" s="9" t="str">
        <f ca="1">IFERROR(__xludf.DUMMYFUNCTION("GOOGLETRANSLATE(A74,""en"",""bn"")"),"সুপ্রসিদ্ধ")</f>
        <v>সুপ্রসিদ্ধ</v>
      </c>
      <c r="D74" s="9" t="str">
        <f ca="1">IFERROR(__xludf.DUMMYFUNCTION("GOOGLETRANSLATE(A74,""en"",""ta"")"),"கொண்டாடப்படுகிறது")</f>
        <v>கொண்டாடப்படுகிறது</v>
      </c>
      <c r="E74" s="9" t="str">
        <f ca="1">IFERROR(__xludf.DUMMYFUNCTION("GOOGLETRANSLATE(A74,""en"",""gu"")"),"ઉજવવામાં")</f>
        <v>ઉજવવામાં</v>
      </c>
      <c r="F74" s="16" t="str">
        <f ca="1">IFERROR(__xludf.DUMMYFUNCTION("GOOGLETRANSLATE(A74,""en"",""ur"")"),"جشن منایا")</f>
        <v>جشن منایا</v>
      </c>
    </row>
    <row r="75" spans="1:6" x14ac:dyDescent="0.25">
      <c r="A75" s="4" t="s">
        <v>80</v>
      </c>
      <c r="B75" s="6" t="str">
        <f ca="1">IFERROR(__xludf.DUMMYFUNCTION("GOOGLETRANSLATE(A75, ""en"",""hi"")"),"कैथोलिक")</f>
        <v>कैथोलिक</v>
      </c>
      <c r="C75" s="9" t="str">
        <f ca="1">IFERROR(__xludf.DUMMYFUNCTION("GOOGLETRANSLATE(A75,""en"",""bn"")"),"ক্যাথলিক")</f>
        <v>ক্যাথলিক</v>
      </c>
      <c r="D75" s="9" t="str">
        <f ca="1">IFERROR(__xludf.DUMMYFUNCTION("GOOGLETRANSLATE(A75,""en"",""ta"")"),"கத்தோலிக்க")</f>
        <v>கத்தோலிக்க</v>
      </c>
      <c r="E75" s="9" t="str">
        <f ca="1">IFERROR(__xludf.DUMMYFUNCTION("GOOGLETRANSLATE(A75,""en"",""gu"")"),"કૅથોલિક")</f>
        <v>કૅથોલિક</v>
      </c>
      <c r="F75" s="16" t="str">
        <f ca="1">IFERROR(__xludf.DUMMYFUNCTION("GOOGLETRANSLATE(A75,""en"",""ur"")"),"کیتھولک")</f>
        <v>کیتھولک</v>
      </c>
    </row>
    <row r="76" spans="1:6" x14ac:dyDescent="0.25">
      <c r="A76" s="4" t="s">
        <v>81</v>
      </c>
      <c r="B76" s="6" t="str">
        <f ca="1">IFERROR(__xludf.DUMMYFUNCTION("GOOGLETRANSLATE(A76, ""en"",""hi"")"),"निंदा")</f>
        <v>निंदा</v>
      </c>
      <c r="C76" s="9" t="str">
        <f ca="1">IFERROR(__xludf.DUMMYFUNCTION("GOOGLETRANSLATE(A76,""en"",""bn"")"),"অনুযোগ")</f>
        <v>অনুযোগ</v>
      </c>
      <c r="D76" s="9" t="str">
        <f ca="1">IFERROR(__xludf.DUMMYFUNCTION("GOOGLETRANSLATE(A76,""en"",""ta"")"),"கண்டன")</f>
        <v>கண்டன</v>
      </c>
      <c r="E76" s="9" t="str">
        <f ca="1">IFERROR(__xludf.DUMMYFUNCTION("GOOGLETRANSLATE(A76,""en"",""gu"")"),"ઠપકાની")</f>
        <v>ઠપકાની</v>
      </c>
      <c r="F76" s="16" t="str">
        <f ca="1">IFERROR(__xludf.DUMMYFUNCTION("GOOGLETRANSLATE(A76,""en"",""ur"")"),"مذمت")</f>
        <v>مذمت</v>
      </c>
    </row>
    <row r="77" spans="1:6" ht="31.5" x14ac:dyDescent="0.25">
      <c r="A77" s="4" t="s">
        <v>82</v>
      </c>
      <c r="B77" s="6" t="str">
        <f ca="1">IFERROR(__xludf.DUMMYFUNCTION("GOOGLETRANSLATE(A77, ""en"",""hi"")"),"सीमेंट")</f>
        <v>सीमेंट</v>
      </c>
      <c r="C77" s="9" t="str">
        <f ca="1">IFERROR(__xludf.DUMMYFUNCTION("GOOGLETRANSLATE(A77,""en"",""bn"")"),"সিমেন্ট")</f>
        <v>সিমেন্ট</v>
      </c>
      <c r="D77" s="9" t="str">
        <f ca="1">IFERROR(__xludf.DUMMYFUNCTION("GOOGLETRANSLATE(A77,""en"",""ta"")"),"காரை")</f>
        <v>காரை</v>
      </c>
      <c r="E77" s="9" t="str">
        <f ca="1">IFERROR(__xludf.DUMMYFUNCTION("GOOGLETRANSLATE(A77,""en"",""gu"")"),"CEMENT")</f>
        <v>CEMENT</v>
      </c>
      <c r="F77" s="15" t="s">
        <v>482</v>
      </c>
    </row>
    <row r="78" spans="1:6" x14ac:dyDescent="0.25">
      <c r="A78" s="4" t="s">
        <v>83</v>
      </c>
      <c r="B78" s="6" t="str">
        <f ca="1">IFERROR(__xludf.DUMMYFUNCTION("GOOGLETRANSLATE(A78, ""en"",""hi"")"),"गुप्त")</f>
        <v>गुप्त</v>
      </c>
      <c r="C78" s="9" t="str">
        <f ca="1">IFERROR(__xludf.DUMMYFUNCTION("GOOGLETRANSLATE(A78,""en"",""bn"")"),"চোরাগোপ্তা")</f>
        <v>চোরাগোপ্তা</v>
      </c>
      <c r="D78" s="9" t="str">
        <f ca="1">IFERROR(__xludf.DUMMYFUNCTION("GOOGLETRANSLATE(A78,""en"",""ta"")"),"இரகசிய")</f>
        <v>இரகசிய</v>
      </c>
      <c r="E78" s="9" t="str">
        <f ca="1">IFERROR(__xludf.DUMMYFUNCTION("GOOGLETRANSLATE(A78,""en"",""gu"")"),"ગુપ્ત")</f>
        <v>ગુપ્ત</v>
      </c>
      <c r="F78" s="16" t="str">
        <f ca="1">IFERROR(__xludf.DUMMYFUNCTION("GOOGLETRANSLATE(A78,""en"",""ur"")"),"خفیہ")</f>
        <v>خفیہ</v>
      </c>
    </row>
    <row r="79" spans="1:6" x14ac:dyDescent="0.25">
      <c r="A79" s="4" t="s">
        <v>84</v>
      </c>
      <c r="B79" s="6" t="str">
        <f ca="1">IFERROR(__xludf.DUMMYFUNCTION("GOOGLETRANSLATE(A79, ""en"",""hi"")"),"कम")</f>
        <v>कम</v>
      </c>
      <c r="C79" s="9" t="str">
        <f ca="1">IFERROR(__xludf.DUMMYFUNCTION("GOOGLETRANSLATE(A79,""en"",""bn"")"),"সস্তা")</f>
        <v>সস্তা</v>
      </c>
      <c r="D79" s="9" t="str">
        <f ca="1">IFERROR(__xludf.DUMMYFUNCTION("GOOGLETRANSLATE(A79,""en"",""ta"")"),"மலிவு")</f>
        <v>மலிவு</v>
      </c>
      <c r="E79" s="9" t="str">
        <f ca="1">IFERROR(__xludf.DUMMYFUNCTION("GOOGLETRANSLATE(A79,""en"",""gu"")"),"સસ્તુ")</f>
        <v>સસ્તુ</v>
      </c>
      <c r="F79" s="16" t="str">
        <f ca="1">IFERROR(__xludf.DUMMYFUNCTION("GOOGLETRANSLATE(A79,""en"",""ur"")"),"سستا")</f>
        <v>سستا</v>
      </c>
    </row>
    <row r="80" spans="1:6" x14ac:dyDescent="0.25">
      <c r="A80" s="4" t="s">
        <v>85</v>
      </c>
      <c r="B80" s="6" t="str">
        <f ca="1">IFERROR(__xludf.DUMMYFUNCTION("GOOGLETRANSLATE(A80, ""en"",""hi"")"),"कोआर्स")</f>
        <v>कोआर्स</v>
      </c>
      <c r="C80" s="9" t="str">
        <f ca="1">IFERROR(__xludf.DUMMYFUNCTION("GOOGLETRANSLATE(A80,""en"",""bn"")"),"মোটা")</f>
        <v>মোটা</v>
      </c>
      <c r="D80" s="9" t="str">
        <f ca="1">IFERROR(__xludf.DUMMYFUNCTION("GOOGLETRANSLATE(A80,""en"",""ta"")"),"கரடுமுரடான")</f>
        <v>கரடுமுரடான</v>
      </c>
      <c r="E80" s="9" t="str">
        <f ca="1">IFERROR(__xludf.DUMMYFUNCTION("GOOGLETRANSLATE(A80,""en"",""gu"")"),"બરછટ")</f>
        <v>બરછટ</v>
      </c>
      <c r="F80" s="16" t="str">
        <f ca="1">IFERROR(__xludf.DUMMYFUNCTION("GOOGLETRANSLATE(A80,""en"",""ur"")"),"موٹے")</f>
        <v>موٹے</v>
      </c>
    </row>
    <row r="81" spans="1:6" x14ac:dyDescent="0.25">
      <c r="A81" s="4" t="s">
        <v>86</v>
      </c>
      <c r="B81" s="6" t="str">
        <f ca="1">IFERROR(__xludf.DUMMYFUNCTION("GOOGLETRANSLATE(A81, ""en"",""hi"")"),"क्लासिक")</f>
        <v>क्लासिक</v>
      </c>
      <c r="C81" s="9" t="str">
        <f ca="1">IFERROR(__xludf.DUMMYFUNCTION("GOOGLETRANSLATE(A81,""en"",""bn"")"),"ক্লাসিক")</f>
        <v>ক্লাসিক</v>
      </c>
      <c r="D81" s="9" t="str">
        <f ca="1">IFERROR(__xludf.DUMMYFUNCTION("GOOGLETRANSLATE(A81,""en"",""ta"")"),"செந்தரம்")</f>
        <v>செந்தரம்</v>
      </c>
      <c r="E81" s="9" t="str">
        <f ca="1">IFERROR(__xludf.DUMMYFUNCTION("GOOGLETRANSLATE(A81,""en"",""gu"")"),"ક્લાસિક")</f>
        <v>ક્લાસિક</v>
      </c>
      <c r="F81" s="16" t="str">
        <f ca="1">IFERROR(__xludf.DUMMYFUNCTION("GOOGLETRANSLATE(A81,""en"",""ur"")"),"کلاسک")</f>
        <v>کلاسک</v>
      </c>
    </row>
    <row r="82" spans="1:6" ht="31.5" x14ac:dyDescent="0.25">
      <c r="A82" s="4" t="s">
        <v>87</v>
      </c>
      <c r="B82" s="6" t="str">
        <f ca="1">IFERROR(__xludf.DUMMYFUNCTION("GOOGLETRANSLATE(A82, ""en"",""hi"")"),"कॉम्पैक्ट")</f>
        <v>कॉम्पैक्ट</v>
      </c>
      <c r="C82" s="9" t="str">
        <f ca="1">IFERROR(__xludf.DUMMYFUNCTION("GOOGLETRANSLATE(A82,""en"",""bn"")"),"নিবিড়")</f>
        <v>নিবিড়</v>
      </c>
      <c r="D82" s="9" t="str">
        <f ca="1">IFERROR(__xludf.DUMMYFUNCTION("GOOGLETRANSLATE(A82,""en"",""ta"")"),"காம்பாக்ட்")</f>
        <v>காம்பாக்ட்</v>
      </c>
      <c r="E82" s="9" t="str">
        <f ca="1">IFERROR(__xludf.DUMMYFUNCTION("GOOGLETRANSLATE(A82,""en"",""gu"")"),"કોમ્પેક્ટ")</f>
        <v>કોમ્પેક્ટ</v>
      </c>
      <c r="F82" s="15" t="s">
        <v>483</v>
      </c>
    </row>
    <row r="83" spans="1:6" x14ac:dyDescent="0.25">
      <c r="A83" s="4" t="s">
        <v>88</v>
      </c>
      <c r="B83" s="6" t="str">
        <f ca="1">IFERROR(__xludf.DUMMYFUNCTION("GOOGLETRANSLATE(A83, ""en"",""hi"")"),"हास्य")</f>
        <v>हास्य</v>
      </c>
      <c r="C83" s="9" t="str">
        <f ca="1">IFERROR(__xludf.DUMMYFUNCTION("GOOGLETRANSLATE(A83,""en"",""bn"")"),"কমিক")</f>
        <v>কমিক</v>
      </c>
      <c r="D83" s="9" t="str">
        <f ca="1">IFERROR(__xludf.DUMMYFUNCTION("GOOGLETRANSLATE(A83,""en"",""ta"")"),"காமிக்")</f>
        <v>காமிக்</v>
      </c>
      <c r="E83" s="9" t="str">
        <f ca="1">IFERROR(__xludf.DUMMYFUNCTION("GOOGLETRANSLATE(A83,""en"",""gu"")"),"કોમિક")</f>
        <v>કોમિક</v>
      </c>
      <c r="F83" s="16" t="str">
        <f ca="1">IFERROR(__xludf.DUMMYFUNCTION("GOOGLETRANSLATE(A83,""en"",""ur"")"),"کامک")</f>
        <v>کامک</v>
      </c>
    </row>
    <row r="84" spans="1:6" x14ac:dyDescent="0.25">
      <c r="A84" s="4" t="s">
        <v>89</v>
      </c>
      <c r="B84" s="6" t="str">
        <f ca="1">IFERROR(__xludf.DUMMYFUNCTION("GOOGLETRANSLATE(A84, ""en"",""hi"")"),"दंभ")</f>
        <v>दंभ</v>
      </c>
      <c r="C84" s="9" t="str">
        <f ca="1">IFERROR(__xludf.DUMMYFUNCTION("GOOGLETRANSLATE(A84,""en"",""bn"")"),"অহমিকা")</f>
        <v>অহমিকা</v>
      </c>
      <c r="D84" s="9" t="str">
        <f ca="1">IFERROR(__xludf.DUMMYFUNCTION("GOOGLETRANSLATE(A84,""en"",""ta"")"),"அகந்தையில்")</f>
        <v>அகந்தையில்</v>
      </c>
      <c r="E84" s="9" t="str">
        <f ca="1">IFERROR(__xludf.DUMMYFUNCTION("GOOGLETRANSLATE(A84,""en"",""gu"")"),"અજ્ઞાનનો")</f>
        <v>અજ્ઞાનનો</v>
      </c>
      <c r="F84" s="16" t="str">
        <f ca="1">IFERROR(__xludf.DUMMYFUNCTION("GOOGLETRANSLATE(A84,""en"",""ur"")"),"گخمین")</f>
        <v>گخمین</v>
      </c>
    </row>
    <row r="85" spans="1:6" x14ac:dyDescent="0.25">
      <c r="A85" s="4" t="s">
        <v>90</v>
      </c>
      <c r="B85" s="6" t="str">
        <f ca="1">IFERROR(__xludf.DUMMYFUNCTION("GOOGLETRANSLATE(A85, ""en"",""hi"")"),"संकुचित करें")</f>
        <v>संकुचित करें</v>
      </c>
      <c r="C85" s="9" t="str">
        <f ca="1">IFERROR(__xludf.DUMMYFUNCTION("GOOGLETRANSLATE(A85,""en"",""bn"")"),"সংকোচন করা")</f>
        <v>সংকোচন করা</v>
      </c>
      <c r="D85" s="9" t="str">
        <f ca="1">IFERROR(__xludf.DUMMYFUNCTION("GOOGLETRANSLATE(A85,""en"",""ta"")"),"அழுத்துவதற்கு")</f>
        <v>அழுத்துவதற்கு</v>
      </c>
      <c r="E85" s="9" t="str">
        <f ca="1">IFERROR(__xludf.DUMMYFUNCTION("GOOGLETRANSLATE(A85,""en"",""gu"")"),"સંકુચિત")</f>
        <v>સંકુચિત</v>
      </c>
      <c r="F85" s="16" t="str">
        <f ca="1">IFERROR(__xludf.DUMMYFUNCTION("GOOGLETRANSLATE(A85,""en"",""ur"")"),"سکیڑیں")</f>
        <v>سکیڑیں</v>
      </c>
    </row>
    <row r="86" spans="1:6" x14ac:dyDescent="0.25">
      <c r="A86" s="4" t="s">
        <v>91</v>
      </c>
      <c r="B86" s="6" t="str">
        <f ca="1">IFERROR(__xludf.DUMMYFUNCTION("GOOGLETRANSLATE(A86, ""en"",""hi"")"),"निंदा करना")</f>
        <v>निंदा करना</v>
      </c>
      <c r="C86" s="9" t="str">
        <f ca="1">IFERROR(__xludf.DUMMYFUNCTION("GOOGLETRANSLATE(A86,""en"",""bn"")"),"নিন্দা করা")</f>
        <v>নিন্দা করা</v>
      </c>
      <c r="D86" s="9" t="str">
        <f ca="1">IFERROR(__xludf.DUMMYFUNCTION("GOOGLETRANSLATE(A86,""en"",""ta"")"),"கண்டிக்கிறது")</f>
        <v>கண்டிக்கிறது</v>
      </c>
      <c r="E86" s="9" t="str">
        <f ca="1">IFERROR(__xludf.DUMMYFUNCTION("GOOGLETRANSLATE(A86,""en"",""gu"")"),"તિરસ્કાર")</f>
        <v>તિરસ્કાર</v>
      </c>
      <c r="F86" s="16" t="str">
        <f ca="1">IFERROR(__xludf.DUMMYFUNCTION("GOOGLETRANSLATE(A86,""en"",""ur"")"),"مذمت")</f>
        <v>مذمت</v>
      </c>
    </row>
    <row r="87" spans="1:6" x14ac:dyDescent="0.25">
      <c r="A87" s="4" t="s">
        <v>92</v>
      </c>
      <c r="B87" s="7" t="s">
        <v>93</v>
      </c>
      <c r="C87" s="15" t="s">
        <v>464</v>
      </c>
      <c r="D87" s="9" t="str">
        <f ca="1">IFERROR(__xludf.DUMMYFUNCTION("GOOGLETRANSLATE(A87,""en"",""ta"")"),"CONCORD,")</f>
        <v>CONCORD,</v>
      </c>
      <c r="E87" s="9" t="str">
        <f ca="1">IFERROR(__xludf.DUMMYFUNCTION("GOOGLETRANSLATE(A87,""en"",""gu"")"),"CONCORD")</f>
        <v>CONCORD</v>
      </c>
      <c r="F87" s="16" t="str">
        <f ca="1">IFERROR(__xludf.DUMMYFUNCTION("GOOGLETRANSLATE(A87,""en"",""ur"")"),"یکتا")</f>
        <v>یکتا</v>
      </c>
    </row>
    <row r="88" spans="1:6" x14ac:dyDescent="0.25">
      <c r="A88" s="4" t="s">
        <v>94</v>
      </c>
      <c r="B88" s="6" t="str">
        <f ca="1">IFERROR(__xludf.DUMMYFUNCTION("GOOGLETRANSLATE(A88, ""en"",""hi"")"),"विश्वास")</f>
        <v>विश्वास</v>
      </c>
      <c r="C88" s="9" t="str">
        <f ca="1">IFERROR(__xludf.DUMMYFUNCTION("GOOGLETRANSLATE(A88,""en"",""bn"")"),"আত্মবিশ্বাসী")</f>
        <v>আত্মবিশ্বাসী</v>
      </c>
      <c r="D88" s="9" t="str">
        <f ca="1">IFERROR(__xludf.DUMMYFUNCTION("GOOGLETRANSLATE(A88,""en"",""ta"")"),"நிச்சயமாக நம்புகிற")</f>
        <v>நிச்சயமாக நம்புகிற</v>
      </c>
      <c r="E88" s="9" t="str">
        <f ca="1">IFERROR(__xludf.DUMMYFUNCTION("GOOGLETRANSLATE(A88,""en"",""gu"")"),"વિશ્વાસ")</f>
        <v>વિશ્વાસ</v>
      </c>
      <c r="F88" s="16" t="str">
        <f ca="1">IFERROR(__xludf.DUMMYFUNCTION("GOOGLETRANSLATE(A88,""en"",""ur"")"),"اعتماد")</f>
        <v>اعتماد</v>
      </c>
    </row>
    <row r="89" spans="1:6" x14ac:dyDescent="0.25">
      <c r="A89" s="4" t="s">
        <v>95</v>
      </c>
      <c r="B89" s="6" t="str">
        <f ca="1">IFERROR(__xludf.DUMMYFUNCTION("GOOGLETRANSLATE(A89, ""en"",""hi"")"),"सृजन के")</f>
        <v>सृजन के</v>
      </c>
      <c r="C89" s="9" t="str">
        <f ca="1">IFERROR(__xludf.DUMMYFUNCTION("GOOGLETRANSLATE(A89,""en"",""bn"")"),"সৃষ্টি")</f>
        <v>সৃষ্টি</v>
      </c>
      <c r="D89" s="9" t="str">
        <f ca="1">IFERROR(__xludf.DUMMYFUNCTION("GOOGLETRANSLATE(A89,""en"",""ta"")"),"உருவாக்கியதற்க்கான")</f>
        <v>உருவாக்கியதற்க்கான</v>
      </c>
      <c r="E89" s="9" t="str">
        <f ca="1">IFERROR(__xludf.DUMMYFUNCTION("GOOGLETRANSLATE(A89,""en"",""gu"")"),"સર્જન")</f>
        <v>સર્જન</v>
      </c>
      <c r="F89" s="16" t="s">
        <v>484</v>
      </c>
    </row>
    <row r="90" spans="1:6" x14ac:dyDescent="0.25">
      <c r="A90" s="4" t="s">
        <v>96</v>
      </c>
      <c r="B90" s="6" t="str">
        <f ca="1">IFERROR(__xludf.DUMMYFUNCTION("GOOGLETRANSLATE(A90, ""en"",""hi"")"),"के सौजन्य से")</f>
        <v>के सौजन्य से</v>
      </c>
      <c r="C90" s="9" t="str">
        <f ca="1">IFERROR(__xludf.DUMMYFUNCTION("GOOGLETRANSLATE(A90,""en"",""bn"")"),"শ্লীলতা")</f>
        <v>শ্লীলতা</v>
      </c>
      <c r="D90" s="9" t="str">
        <f ca="1">IFERROR(__xludf.DUMMYFUNCTION("GOOGLETRANSLATE(A90,""en"",""ta"")"),"பணிவன்பு")</f>
        <v>பணிவன்பு</v>
      </c>
      <c r="E90" s="9" t="str">
        <f ca="1">IFERROR(__xludf.DUMMYFUNCTION("GOOGLETRANSLATE(A90,""en"",""gu"")"),"સૌજન્ય")</f>
        <v>સૌજન્ય</v>
      </c>
      <c r="F90" s="16" t="str">
        <f ca="1">IFERROR(__xludf.DUMMYFUNCTION("GOOGLETRANSLATE(A90,""en"",""ur"")"),"بشکریہ.")</f>
        <v>بشکریہ.</v>
      </c>
    </row>
    <row r="91" spans="1:6" x14ac:dyDescent="0.25">
      <c r="A91" s="4" t="s">
        <v>97</v>
      </c>
      <c r="B91" s="6" t="str">
        <f ca="1">IFERROR(__xludf.DUMMYFUNCTION("GOOGLETRANSLATE(A91, ""en"",""hi"")"),"चालाक")</f>
        <v>चालाक</v>
      </c>
      <c r="C91" s="9" t="str">
        <f ca="1">IFERROR(__xludf.DUMMYFUNCTION("GOOGLETRANSLATE(A91,""en"",""bn"")"),"ধূর্ত")</f>
        <v>ধূর্ত</v>
      </c>
      <c r="D91" s="9" t="str">
        <f ca="1">IFERROR(__xludf.DUMMYFUNCTION("GOOGLETRANSLATE(A91,""en"",""ta"")"),"தந்திரமான")</f>
        <v>தந்திரமான</v>
      </c>
      <c r="E91" s="9" t="str">
        <f ca="1">IFERROR(__xludf.DUMMYFUNCTION("GOOGLETRANSLATE(A91,""en"",""gu"")"),"ઘડાયેલું")</f>
        <v>ઘડાયેલું</v>
      </c>
      <c r="F91" s="16" t="str">
        <f ca="1">IFERROR(__xludf.DUMMYFUNCTION("GOOGLETRANSLATE(A91,""en"",""ur"")"),"ہوشیار")</f>
        <v>ہوشیار</v>
      </c>
    </row>
    <row r="92" spans="1:6" x14ac:dyDescent="0.25">
      <c r="A92" s="4" t="s">
        <v>98</v>
      </c>
      <c r="B92" s="6" t="str">
        <f ca="1">IFERROR(__xludf.DUMMYFUNCTION("GOOGLETRANSLATE(A92, ""en"",""hi"")"),"पढ़ना")</f>
        <v>पढ़ना</v>
      </c>
      <c r="C92" s="9" t="str">
        <f ca="1">IFERROR(__xludf.DUMMYFUNCTION("GOOGLETRANSLATE(A92,""en"",""bn"")"),"পাঠোদ্ধার করা")</f>
        <v>পাঠোদ্ধার করা</v>
      </c>
      <c r="D92" s="9" t="str">
        <f ca="1">IFERROR(__xludf.DUMMYFUNCTION("GOOGLETRANSLATE(A92,""en"",""ta"")"),"புரிந்துகொள்ள")</f>
        <v>புரிந்துகொள்ள</v>
      </c>
      <c r="E92" s="9" t="str">
        <f ca="1">IFERROR(__xludf.DUMMYFUNCTION("GOOGLETRANSLATE(A92,""en"",""gu"")"),"સમજવા")</f>
        <v>સમજવા</v>
      </c>
      <c r="F92" s="16" t="str">
        <f ca="1">IFERROR(__xludf.DUMMYFUNCTION("GOOGLETRANSLATE(A92,""en"",""ur"")"),"سمجھنے")</f>
        <v>سمجھنے</v>
      </c>
    </row>
    <row r="93" spans="1:6" x14ac:dyDescent="0.25">
      <c r="A93" s="4" t="s">
        <v>99</v>
      </c>
      <c r="B93" s="6" t="str">
        <f ca="1">IFERROR(__xludf.DUMMYFUNCTION("GOOGLETRANSLATE(A93, ""en"",""hi"")"),"क्षय")</f>
        <v>क्षय</v>
      </c>
      <c r="C93" s="9" t="str">
        <f ca="1">IFERROR(__xludf.DUMMYFUNCTION("GOOGLETRANSLATE(A93,""en"",""bn"")"),"ক্ষয়")</f>
        <v>ক্ষয়</v>
      </c>
      <c r="D93" s="9" t="str">
        <f ca="1">IFERROR(__xludf.DUMMYFUNCTION("GOOGLETRANSLATE(A93,""en"",""ta"")"),"சிதைவு")</f>
        <v>சிதைவு</v>
      </c>
      <c r="E93" s="9" t="str">
        <f ca="1">IFERROR(__xludf.DUMMYFUNCTION("GOOGLETRANSLATE(A93,""en"",""gu"")"),"સડો")</f>
        <v>સડો</v>
      </c>
      <c r="F93" s="16" t="str">
        <f ca="1">IFERROR(__xludf.DUMMYFUNCTION("GOOGLETRANSLATE(A93,""en"",""ur"")"),"کشی")</f>
        <v>کشی</v>
      </c>
    </row>
    <row r="94" spans="1:6" x14ac:dyDescent="0.25">
      <c r="A94" s="4" t="s">
        <v>100</v>
      </c>
      <c r="B94" s="6" t="str">
        <f ca="1">IFERROR(__xludf.DUMMYFUNCTION("GOOGLETRANSLATE(A94, ""en"",""hi"")"),"छल")</f>
        <v>छल</v>
      </c>
      <c r="C94" s="9" t="str">
        <f ca="1">IFERROR(__xludf.DUMMYFUNCTION("GOOGLETRANSLATE(A94,""en"",""bn"")"),"শঠতা")</f>
        <v>শঠতা</v>
      </c>
      <c r="D94" s="9" t="str">
        <f ca="1">IFERROR(__xludf.DUMMYFUNCTION("GOOGLETRANSLATE(A94,""en"",""ta"")"),"வஞ்சகம்")</f>
        <v>வஞ்சகம்</v>
      </c>
      <c r="E94" s="9" t="str">
        <f ca="1">IFERROR(__xludf.DUMMYFUNCTION("GOOGLETRANSLATE(A94,""en"",""gu"")"),"છેતરપિંડી")</f>
        <v>છેતરપિંડી</v>
      </c>
      <c r="F94" s="16" t="str">
        <f ca="1">IFERROR(__xludf.DUMMYFUNCTION("GOOGLETRANSLATE(A94,""en"",""ur"")"),"فریب")</f>
        <v>فریب</v>
      </c>
    </row>
    <row r="95" spans="1:6" x14ac:dyDescent="0.25">
      <c r="A95" s="4" t="s">
        <v>101</v>
      </c>
      <c r="B95" s="6" t="str">
        <f ca="1">IFERROR(__xludf.DUMMYFUNCTION("GOOGLETRANSLATE(A95, ""en"",""hi"")"),"चुकाना")</f>
        <v>चुकाना</v>
      </c>
      <c r="C95" s="9" t="str">
        <f ca="1">IFERROR(__xludf.DUMMYFUNCTION("GOOGLETRANSLATE(A95,""en"",""bn"")"),"বহন করা")</f>
        <v>বহন করা</v>
      </c>
      <c r="D95" s="9" t="str">
        <f ca="1">IFERROR(__xludf.DUMMYFUNCTION("GOOGLETRANSLATE(A95,""en"",""ta"")"),"ஈடுகட்டவும்")</f>
        <v>ஈடுகட்டவும்</v>
      </c>
      <c r="E95" s="9" t="str">
        <f ca="1">IFERROR(__xludf.DUMMYFUNCTION("GOOGLETRANSLATE(A95,""en"",""gu"")"),"ચૂકવવું")</f>
        <v>ચૂકવવું</v>
      </c>
      <c r="F95" s="16" t="str">
        <f ca="1">IFERROR(__xludf.DUMMYFUNCTION("GOOGLETRANSLATE(A95,""en"",""ur"")"),"چکانا")</f>
        <v>چکانا</v>
      </c>
    </row>
    <row r="96" spans="1:6" x14ac:dyDescent="0.25">
      <c r="A96" s="4" t="s">
        <v>102</v>
      </c>
      <c r="B96" s="6" t="str">
        <f ca="1">IFERROR(__xludf.DUMMYFUNCTION("GOOGLETRANSLATE(A96, ""en"",""hi"")"),"अपवित्र करना")</f>
        <v>अपवित्र करना</v>
      </c>
      <c r="C96" s="9" t="str">
        <f ca="1">IFERROR(__xludf.DUMMYFUNCTION("GOOGLETRANSLATE(A96,""en"",""bn"")"),"গিরিসঙ্কট")</f>
        <v>গিরিসঙ্কট</v>
      </c>
      <c r="D96" s="9" t="str">
        <f ca="1">IFERROR(__xludf.DUMMYFUNCTION("GOOGLETRANSLATE(A96,""en"",""ta"")"),"கறைப்படுத்துங்கள்")</f>
        <v>கறைப்படுத்துங்கள்</v>
      </c>
      <c r="E96" s="9" t="str">
        <f ca="1">IFERROR(__xludf.DUMMYFUNCTION("GOOGLETRANSLATE(A96,""en"",""gu"")"),"અભડાવવું")</f>
        <v>અભડાવવું</v>
      </c>
      <c r="F96" s="16" t="str">
        <f ca="1">IFERROR(__xludf.DUMMYFUNCTION("GOOGLETRANSLATE(A96,""en"",""ur"")"),"ناپاک کرتی ہیں")</f>
        <v>ناپاک کرتی ہیں</v>
      </c>
    </row>
    <row r="97" spans="1:6" x14ac:dyDescent="0.25">
      <c r="A97" s="4" t="s">
        <v>103</v>
      </c>
      <c r="B97" s="6" t="str">
        <f ca="1">IFERROR(__xludf.DUMMYFUNCTION("GOOGLETRANSLATE(A97, ""en"",""hi"")"),"ध्वस्त")</f>
        <v>ध्वस्त</v>
      </c>
      <c r="C97" s="9" t="str">
        <f ca="1">IFERROR(__xludf.DUMMYFUNCTION("GOOGLETRANSLATE(A97,""en"",""bn"")"),"ধ্বংস করা")</f>
        <v>ধ্বংস করা</v>
      </c>
      <c r="D97" s="9" t="str">
        <f ca="1">IFERROR(__xludf.DUMMYFUNCTION("GOOGLETRANSLATE(A97,""en"",""ta"")"),"இடிக்க")</f>
        <v>இடிக்க</v>
      </c>
      <c r="E97" s="9" t="str">
        <f ca="1">IFERROR(__xludf.DUMMYFUNCTION("GOOGLETRANSLATE(A97,""en"",""gu"")"),"તોડી")</f>
        <v>તોડી</v>
      </c>
      <c r="F97" s="16" t="str">
        <f ca="1">IFERROR(__xludf.DUMMYFUNCTION("GOOGLETRANSLATE(A97,""en"",""ur"")"),"مسمار")</f>
        <v>مسمار</v>
      </c>
    </row>
    <row r="98" spans="1:6" x14ac:dyDescent="0.25">
      <c r="A98" s="4" t="s">
        <v>104</v>
      </c>
      <c r="B98" s="6" t="str">
        <f ca="1">IFERROR(__xludf.DUMMYFUNCTION("GOOGLETRANSLATE(A98, ""en"",""hi"")"),"जानबूझकर")</f>
        <v>जानबूझकर</v>
      </c>
      <c r="C98" s="9" t="str">
        <f ca="1">IFERROR(__xludf.DUMMYFUNCTION("GOOGLETRANSLATE(A98,""en"",""bn"")"),"ইচ্ছাকৃত")</f>
        <v>ইচ্ছাকৃত</v>
      </c>
      <c r="D98" s="9" t="str">
        <f ca="1">IFERROR(__xludf.DUMMYFUNCTION("GOOGLETRANSLATE(A98,""en"",""ta"")"),"வேண்டுமென்றே")</f>
        <v>வேண்டுமென்றே</v>
      </c>
      <c r="E98" s="9" t="str">
        <f ca="1">IFERROR(__xludf.DUMMYFUNCTION("GOOGLETRANSLATE(A98,""en"",""gu"")"),"ઇરાદાપૂર્વકની")</f>
        <v>ઇરાદાપૂર્વકની</v>
      </c>
      <c r="F98" s="16" t="str">
        <f ca="1">IFERROR(__xludf.DUMMYFUNCTION("GOOGLETRANSLATE(A98,""en"",""ur"")"),"جان بوجھ کر")</f>
        <v>جان بوجھ کر</v>
      </c>
    </row>
    <row r="99" spans="1:6" x14ac:dyDescent="0.25">
      <c r="A99" s="4" t="s">
        <v>105</v>
      </c>
      <c r="B99" s="6" t="str">
        <f ca="1">IFERROR(__xludf.DUMMYFUNCTION("GOOGLETRANSLATE(A99, ""en"",""hi"")"),"उपहास करना")</f>
        <v>उपहास करना</v>
      </c>
      <c r="C99" s="9" t="str">
        <f ca="1">IFERROR(__xludf.DUMMYFUNCTION("GOOGLETRANSLATE(A99,""en"",""bn"")"),"ঠাট্টা করা")</f>
        <v>ঠাট্টা করা</v>
      </c>
      <c r="D99" s="9" t="str">
        <f ca="1">IFERROR(__xludf.DUMMYFUNCTION("GOOGLETRANSLATE(A99,""en"",""ta"")"),"ஏளனம்")</f>
        <v>ஏளனம்</v>
      </c>
      <c r="E99" s="9" t="str">
        <f ca="1">IFERROR(__xludf.DUMMYFUNCTION("GOOGLETRANSLATE(A99,""en"",""gu"")"),"ઉપહાસ")</f>
        <v>ઉપહાસ</v>
      </c>
      <c r="F99" s="16" t="str">
        <f ca="1">IFERROR(__xludf.DUMMYFUNCTION("GOOGLETRANSLATE(A99,""en"",""ur"")"),"ہنسی اڑانا")</f>
        <v>ہنسی اڑانا</v>
      </c>
    </row>
    <row r="100" spans="1:6" x14ac:dyDescent="0.25">
      <c r="A100" s="4" t="s">
        <v>106</v>
      </c>
      <c r="B100" s="6" t="str">
        <f ca="1">IFERROR(__xludf.DUMMYFUNCTION("GOOGLETRANSLATE(A100, ""en"",""hi"")"),"वंचित")</f>
        <v>वंचित</v>
      </c>
      <c r="C100" s="9" t="str">
        <f ca="1">IFERROR(__xludf.DUMMYFUNCTION("GOOGLETRANSLATE(A100,""en"",""bn"")"),"বঞ্চিত")</f>
        <v>বঞ্চিত</v>
      </c>
      <c r="D100" s="9" t="str">
        <f ca="1">IFERROR(__xludf.DUMMYFUNCTION("GOOGLETRANSLATE(A100,""en"",""ta"")"),"பறிக்கப்படாமல்")</f>
        <v>பறிக்கப்படாமல்</v>
      </c>
      <c r="E100" s="9" t="str">
        <f ca="1">IFERROR(__xludf.DUMMYFUNCTION("GOOGLETRANSLATE(A100,""en"",""gu"")"),"વંચિત")</f>
        <v>વંચિત</v>
      </c>
      <c r="F100" s="16" t="str">
        <f ca="1">IFERROR(__xludf.DUMMYFUNCTION("GOOGLETRANSLATE(A100,""en"",""ur"")"),"محروم")</f>
        <v>محروم</v>
      </c>
    </row>
    <row r="101" spans="1:6" x14ac:dyDescent="0.25">
      <c r="A101" s="4" t="s">
        <v>107</v>
      </c>
      <c r="B101" s="6" t="str">
        <f ca="1">IFERROR(__xludf.DUMMYFUNCTION("GOOGLETRANSLATE(A101, ""en"",""hi"")"),"विरत करना")</f>
        <v>विरत करना</v>
      </c>
      <c r="C101" s="9" t="str">
        <f ca="1">IFERROR(__xludf.DUMMYFUNCTION("GOOGLETRANSLATE(A101,""en"",""bn"")"),"বুঝিয়ে নিরস্ত করা")</f>
        <v>বুঝিয়ে নিরস্ত করা</v>
      </c>
      <c r="D101" s="9" t="str">
        <f ca="1">IFERROR(__xludf.DUMMYFUNCTION("GOOGLETRANSLATE(A101,""en"",""ta"")"),"பிரிக்க")</f>
        <v>பிரிக்க</v>
      </c>
      <c r="E101" s="9" t="str">
        <f ca="1">IFERROR(__xludf.DUMMYFUNCTION("GOOGLETRANSLATE(A101,""en"",""gu"")"),"સમજાવવામાં")</f>
        <v>સમજાવવામાં</v>
      </c>
      <c r="F101" s="16" t="str">
        <f ca="1">IFERROR(__xludf.DUMMYFUNCTION("GOOGLETRANSLATE(A101,""en"",""ur"")"),"روک")</f>
        <v>روک</v>
      </c>
    </row>
    <row r="102" spans="1:6" x14ac:dyDescent="0.25">
      <c r="A102" s="4" t="s">
        <v>108</v>
      </c>
      <c r="B102" s="6" t="str">
        <f ca="1">IFERROR(__xludf.DUMMYFUNCTION("GOOGLETRANSLATE(A102, ""en"",""hi"")"),"तिरस्कार")</f>
        <v>तिरस्कार</v>
      </c>
      <c r="C102" s="9" t="str">
        <f ca="1">IFERROR(__xludf.DUMMYFUNCTION("GOOGLETRANSLATE(A102,""en"",""bn"")"),"অবজ্ঞা")</f>
        <v>অবজ্ঞা</v>
      </c>
      <c r="D102" s="9" t="str">
        <f ca="1">IFERROR(__xludf.DUMMYFUNCTION("GOOGLETRANSLATE(A102,""en"",""ta"")"),"ஏளனத்துடன்")</f>
        <v>ஏளனத்துடன்</v>
      </c>
      <c r="E102" s="9" t="str">
        <f ca="1">IFERROR(__xludf.DUMMYFUNCTION("GOOGLETRANSLATE(A102,""en"",""gu"")"),"તિરસ્કૃત")</f>
        <v>તિરસ્કૃત</v>
      </c>
      <c r="F102" s="16" t="str">
        <f ca="1">IFERROR(__xludf.DUMMYFUNCTION("GOOGLETRANSLATE(A102,""en"",""ur"")"),"ترسکار")</f>
        <v>ترسکار</v>
      </c>
    </row>
    <row r="103" spans="1:6" x14ac:dyDescent="0.25">
      <c r="A103" s="4" t="s">
        <v>109</v>
      </c>
      <c r="B103" s="6" t="str">
        <f ca="1">IFERROR(__xludf.DUMMYFUNCTION("GOOGLETRANSLATE(A103, ""en"",""hi"")"),"घने")</f>
        <v>घने</v>
      </c>
      <c r="C103" s="9" t="str">
        <f ca="1">IFERROR(__xludf.DUMMYFUNCTION("GOOGLETRANSLATE(A103,""en"",""bn"")"),"ঘন")</f>
        <v>ঘন</v>
      </c>
      <c r="D103" s="9" t="str">
        <f ca="1">IFERROR(__xludf.DUMMYFUNCTION("GOOGLETRANSLATE(A103,""en"",""ta"")"),"அடர்ந்த")</f>
        <v>அடர்ந்த</v>
      </c>
      <c r="E103" s="9" t="str">
        <f ca="1">IFERROR(__xludf.DUMMYFUNCTION("GOOGLETRANSLATE(A103,""en"",""gu"")"),"ગાઢ")</f>
        <v>ગાઢ</v>
      </c>
      <c r="F103" s="16" t="str">
        <f ca="1">IFERROR(__xludf.DUMMYFUNCTION("GOOGLETRANSLATE(A103,""en"",""ur"")"),"گھنے")</f>
        <v>گھنے</v>
      </c>
    </row>
    <row r="104" spans="1:6" x14ac:dyDescent="0.25">
      <c r="A104" s="4" t="s">
        <v>110</v>
      </c>
      <c r="B104" s="6" t="str">
        <f ca="1">IFERROR(__xludf.DUMMYFUNCTION("GOOGLETRANSLATE(A104, ""en"",""hi"")"),"आरोप लगा देना")</f>
        <v>आरोप लगा देना</v>
      </c>
      <c r="C104" s="9" t="str">
        <f ca="1">IFERROR(__xludf.DUMMYFUNCTION("GOOGLETRANSLATE(A104,""en"",""bn"")"),"সমালোচনা করা")</f>
        <v>সমালোচনা করা</v>
      </c>
      <c r="D104" s="9" t="str">
        <f ca="1">IFERROR(__xludf.DUMMYFUNCTION("GOOGLETRANSLATE(A104,""en"",""ta"")"),"கண்டனம்")</f>
        <v>கண்டனம்</v>
      </c>
      <c r="E104" s="9" t="str">
        <f ca="1">IFERROR(__xludf.DUMMYFUNCTION("GOOGLETRANSLATE(A104,""en"",""gu"")"),"નિંદાને")</f>
        <v>નિંદાને</v>
      </c>
      <c r="F104" s="16" t="str">
        <f ca="1">IFERROR(__xludf.DUMMYFUNCTION("GOOGLETRANSLATE(A104,""en"",""ur"")"),"مذمت")</f>
        <v>مذمت</v>
      </c>
    </row>
    <row r="105" spans="1:6" x14ac:dyDescent="0.25">
      <c r="A105" s="4" t="s">
        <v>111</v>
      </c>
      <c r="B105" s="6" t="str">
        <f ca="1">IFERROR(__xludf.DUMMYFUNCTION("GOOGLETRANSLATE(A105, ""en"",""hi"")"),"निराशा")</f>
        <v>निराशा</v>
      </c>
      <c r="C105" s="9" t="str">
        <f ca="1">IFERROR(__xludf.DUMMYFUNCTION("GOOGLETRANSLATE(A105,""en"",""bn"")"),"হতাশা")</f>
        <v>হতাশা</v>
      </c>
      <c r="D105" s="9" t="str">
        <f ca="1">IFERROR(__xludf.DUMMYFUNCTION("GOOGLETRANSLATE(A105,""en"",""ta"")"),"விரக்தியிலும்")</f>
        <v>விரக்தியிலும்</v>
      </c>
      <c r="E105" s="9" t="str">
        <f ca="1">IFERROR(__xludf.DUMMYFUNCTION("GOOGLETRANSLATE(A105,""en"",""gu"")"),"નિરાશા")</f>
        <v>નિરાશા</v>
      </c>
      <c r="F105" s="16" t="str">
        <f ca="1">IFERROR(__xludf.DUMMYFUNCTION("GOOGLETRANSLATE(A105,""en"",""ur"")"),"مایوسی")</f>
        <v>مایوسی</v>
      </c>
    </row>
    <row r="106" spans="1:6" x14ac:dyDescent="0.25">
      <c r="A106" s="4" t="s">
        <v>112</v>
      </c>
      <c r="B106" s="6" t="str">
        <f ca="1">IFERROR(__xludf.DUMMYFUNCTION("GOOGLETRANSLATE(A106, ""en"",""hi"")"),"अपमानजनक")</f>
        <v>अपमानजनक</v>
      </c>
      <c r="C106" s="9" t="str">
        <f ca="1">IFERROR(__xludf.DUMMYFUNCTION("GOOGLETRANSLATE(A106,""en"",""bn"")"),"হানিকর")</f>
        <v>হানিকর</v>
      </c>
      <c r="D106" s="9" t="str">
        <f ca="1">IFERROR(__xludf.DUMMYFUNCTION("GOOGLETRANSLATE(A106,""en"",""ta"")"),"தரக்குறைவான")</f>
        <v>தரக்குறைவான</v>
      </c>
      <c r="E106" s="9" t="str">
        <f ca="1">IFERROR(__xludf.DUMMYFUNCTION("GOOGLETRANSLATE(A106,""en"",""gu"")"),"અપમાનજનક")</f>
        <v>અપમાનજનક</v>
      </c>
      <c r="F106" s="16" t="str">
        <f ca="1">IFERROR(__xludf.DUMMYFUNCTION("GOOGLETRANSLATE(A106,""en"",""ur"")"),"آمیز")</f>
        <v>آمیز</v>
      </c>
    </row>
    <row r="107" spans="1:6" x14ac:dyDescent="0.25">
      <c r="A107" s="4" t="s">
        <v>113</v>
      </c>
      <c r="B107" s="6" t="str">
        <f ca="1">IFERROR(__xludf.DUMMYFUNCTION("GOOGLETRANSLATE(A107, ""en"",""hi"")"),"विनम्र")</f>
        <v>विनम्र</v>
      </c>
      <c r="C107" s="9" t="str">
        <f ca="1">IFERROR(__xludf.DUMMYFUNCTION("GOOGLETRANSLATE(A107,""en"",""bn"")"),"শিক্ষাগ্রহণে তত্পর")</f>
        <v>শিক্ষাগ্রহণে তত্পর</v>
      </c>
      <c r="D107" s="9" t="str">
        <f ca="1">IFERROR(__xludf.DUMMYFUNCTION("GOOGLETRANSLATE(A107,""en"",""ta"")"),"வசப்படுத்தத்தக்க")</f>
        <v>வசப்படுத்தத்தக்க</v>
      </c>
      <c r="E107" s="9" t="str">
        <f ca="1">IFERROR(__xludf.DUMMYFUNCTION("GOOGLETRANSLATE(A107,""en"",""gu"")"),"સાલસ")</f>
        <v>સાલસ</v>
      </c>
      <c r="F107" s="16" t="str">
        <f ca="1">IFERROR(__xludf.DUMMYFUNCTION("GOOGLETRANSLATE(A107,""en"",""ur"")"),"تحت")</f>
        <v>تحت</v>
      </c>
    </row>
    <row r="108" spans="1:6" x14ac:dyDescent="0.25">
      <c r="A108" s="4" t="s">
        <v>114</v>
      </c>
      <c r="B108" s="6" t="str">
        <f ca="1">IFERROR(__xludf.DUMMYFUNCTION("GOOGLETRANSLATE(A108, ""en"",""hi"")"),"विनाशकारी")</f>
        <v>विनाशकारी</v>
      </c>
      <c r="C108" s="9" t="str">
        <f ca="1">IFERROR(__xludf.DUMMYFUNCTION("GOOGLETRANSLATE(A108,""en"",""bn"")"),"ধ্বংসাত্মক")</f>
        <v>ধ্বংসাত্মক</v>
      </c>
      <c r="D108" s="9" t="str">
        <f ca="1">IFERROR(__xludf.DUMMYFUNCTION("GOOGLETRANSLATE(A108,""en"",""ta"")"),"அழிவு")</f>
        <v>அழிவு</v>
      </c>
      <c r="E108" s="9" t="str">
        <f ca="1">IFERROR(__xludf.DUMMYFUNCTION("GOOGLETRANSLATE(A108,""en"",""gu"")"),"વિનાશક")</f>
        <v>વિનાશક</v>
      </c>
      <c r="F108" s="16" t="str">
        <f ca="1">IFERROR(__xludf.DUMMYFUNCTION("GOOGLETRANSLATE(A108,""en"",""ur"")"),"تباہ کن")</f>
        <v>تباہ کن</v>
      </c>
    </row>
    <row r="109" spans="1:6" x14ac:dyDescent="0.25">
      <c r="A109" s="4" t="s">
        <v>115</v>
      </c>
      <c r="B109" s="6" t="str">
        <f ca="1">IFERROR(__xludf.DUMMYFUNCTION("GOOGLETRANSLATE(A109, ""en"",""hi"")"),"बौना आदमी")</f>
        <v>बौना आदमी</v>
      </c>
      <c r="C109" s="16" t="s">
        <v>465</v>
      </c>
      <c r="D109" s="9" t="str">
        <f ca="1">IFERROR(__xludf.DUMMYFUNCTION("GOOGLETRANSLATE(A109,""en"",""ta"")"),"DWARF")</f>
        <v>DWARF</v>
      </c>
      <c r="E109" s="9" t="str">
        <f ca="1">IFERROR(__xludf.DUMMYFUNCTION("GOOGLETRANSLATE(A109,""en"",""gu"")"),"વામન")</f>
        <v>વામન</v>
      </c>
      <c r="F109" s="16" t="str">
        <f ca="1">IFERROR(__xludf.DUMMYFUNCTION("GOOGLETRANSLATE(A109,""en"",""ur"")"),"بونے")</f>
        <v>بونے</v>
      </c>
    </row>
    <row r="110" spans="1:6" x14ac:dyDescent="0.25">
      <c r="A110" s="4" t="s">
        <v>116</v>
      </c>
      <c r="B110" s="6" t="str">
        <f ca="1">IFERROR(__xludf.DUMMYFUNCTION("GOOGLETRANSLATE(A110, ""en"",""hi"")"),"ग्रहण")</f>
        <v>ग्रहण</v>
      </c>
      <c r="C110" s="9" t="str">
        <f ca="1">IFERROR(__xludf.DUMMYFUNCTION("GOOGLETRANSLATE(A110,""en"",""bn"")"),"গ্রহণ")</f>
        <v>গ্রহণ</v>
      </c>
      <c r="D110" s="9" t="str">
        <f ca="1">IFERROR(__xludf.DUMMYFUNCTION("GOOGLETRANSLATE(A110,""en"",""ta"")"),"கிரகணம்")</f>
        <v>கிரகணம்</v>
      </c>
      <c r="E110" s="9" t="str">
        <f ca="1">IFERROR(__xludf.DUMMYFUNCTION("GOOGLETRANSLATE(A110,""en"",""gu"")"),"ગ્રહણ")</f>
        <v>ગ્રહણ</v>
      </c>
      <c r="F110" s="16" t="str">
        <f ca="1">IFERROR(__xludf.DUMMYFUNCTION("GOOGLETRANSLATE(A110,""en"",""ur"")"),"کلپس")</f>
        <v>کلپس</v>
      </c>
    </row>
    <row r="111" spans="1:6" x14ac:dyDescent="0.25">
      <c r="A111" s="4" t="s">
        <v>117</v>
      </c>
      <c r="B111" s="6" t="str">
        <f ca="1">IFERROR(__xludf.DUMMYFUNCTION("GOOGLETRANSLATE(A111, ""en"",""hi"")"),"उत्सुक")</f>
        <v>उत्सुक</v>
      </c>
      <c r="C111" s="9" t="str">
        <f ca="1">IFERROR(__xludf.DUMMYFUNCTION("GOOGLETRANSLATE(A111,""en"",""bn"")"),"আগ্রহী")</f>
        <v>আগ্রহী</v>
      </c>
      <c r="D111" s="9" t="str">
        <f ca="1">IFERROR(__xludf.DUMMYFUNCTION("GOOGLETRANSLATE(A111,""en"",""ta"")"),"ஆர்வமாக")</f>
        <v>ஆர்வமாக</v>
      </c>
      <c r="E111" s="9" t="str">
        <f ca="1">IFERROR(__xludf.DUMMYFUNCTION("GOOGLETRANSLATE(A111,""en"",""gu"")"),"આતુર")</f>
        <v>આતુર</v>
      </c>
      <c r="F111" s="16" t="str">
        <f ca="1">IFERROR(__xludf.DUMMYFUNCTION("GOOGLETRANSLATE(A111,""en"",""ur"")"),"بے تاب")</f>
        <v>بے تاب</v>
      </c>
    </row>
    <row r="112" spans="1:6" x14ac:dyDescent="0.25">
      <c r="A112" s="4" t="s">
        <v>118</v>
      </c>
      <c r="B112" s="6" t="str">
        <f ca="1">IFERROR(__xludf.DUMMYFUNCTION("GOOGLETRANSLATE(A112, ""en"",""hi"")"),"परमानंद")</f>
        <v>परमानंद</v>
      </c>
      <c r="C112" s="9" t="str">
        <f ca="1">IFERROR(__xludf.DUMMYFUNCTION("GOOGLETRANSLATE(A112,""en"",""bn"")"),"পরমানন্দ")</f>
        <v>পরমানন্দ</v>
      </c>
      <c r="D112" s="9" t="str">
        <f ca="1">IFERROR(__xludf.DUMMYFUNCTION("GOOGLETRANSLATE(A112,""en"",""ta"")"),"எக்ஸ்டசி")</f>
        <v>எக்ஸ்டசி</v>
      </c>
      <c r="E112" s="9" t="str">
        <f ca="1">IFERROR(__xludf.DUMMYFUNCTION("GOOGLETRANSLATE(A112,""en"",""gu"")"),"એક્સ્ટેસી")</f>
        <v>એક્સ્ટેસી</v>
      </c>
      <c r="F112" s="16" t="str">
        <f ca="1">IFERROR(__xludf.DUMMYFUNCTION("GOOGLETRANSLATE(A112,""en"",""ur"")"),"ایکسٹیسی")</f>
        <v>ایکسٹیسی</v>
      </c>
    </row>
    <row r="113" spans="1:6" x14ac:dyDescent="0.25">
      <c r="A113" s="4" t="s">
        <v>119</v>
      </c>
      <c r="B113" s="6" t="str">
        <f ca="1">IFERROR(__xludf.DUMMYFUNCTION("GOOGLETRANSLATE(A113, ""en"",""hi"")"),"सनकी")</f>
        <v>सनकी</v>
      </c>
      <c r="C113" s="9" t="str">
        <f ca="1">IFERROR(__xludf.DUMMYFUNCTION("GOOGLETRANSLATE(A113,""en"",""bn"")"),"অদ্ভুতস্বভাব")</f>
        <v>অদ্ভুতস্বভাব</v>
      </c>
      <c r="D113" s="9" t="str">
        <f ca="1">IFERROR(__xludf.DUMMYFUNCTION("GOOGLETRANSLATE(A113,""en"",""ta"")"),"விசித்திரமான")</f>
        <v>விசித்திரமான</v>
      </c>
      <c r="E113" s="9" t="str">
        <f ca="1">IFERROR(__xludf.DUMMYFUNCTION("GOOGLETRANSLATE(A113,""en"",""gu"")"),"તરંગી")</f>
        <v>તરંગી</v>
      </c>
      <c r="F113" s="16" t="str">
        <f ca="1">IFERROR(__xludf.DUMMYFUNCTION("GOOGLETRANSLATE(A113,""en"",""ur"")"),"سنکی")</f>
        <v>سنکی</v>
      </c>
    </row>
    <row r="114" spans="1:6" x14ac:dyDescent="0.25">
      <c r="A114" s="4" t="s">
        <v>120</v>
      </c>
      <c r="B114" s="6" t="str">
        <f ca="1">IFERROR(__xludf.DUMMYFUNCTION("GOOGLETRANSLATE(A114, ""en"",""hi"")"),"भार")</f>
        <v>भार</v>
      </c>
      <c r="C114" s="9" t="str">
        <f ca="1">IFERROR(__xludf.DUMMYFUNCTION("GOOGLETRANSLATE(A114,""en"",""bn"")"),"দায়")</f>
        <v>দায়</v>
      </c>
      <c r="D114" s="9" t="str">
        <f ca="1">IFERROR(__xludf.DUMMYFUNCTION("GOOGLETRANSLATE(A114,""en"",""ta"")"),"வில்லங்கம்")</f>
        <v>வில்லங்கம்</v>
      </c>
      <c r="E114" s="9" t="str">
        <f ca="1">IFERROR(__xludf.DUMMYFUNCTION("GOOGLETRANSLATE(A114,""en"",""gu"")"),"બોજો")</f>
        <v>બોજો</v>
      </c>
      <c r="F114" s="16" t="s">
        <v>485</v>
      </c>
    </row>
    <row r="115" spans="1:6" x14ac:dyDescent="0.25">
      <c r="A115" s="4" t="s">
        <v>121</v>
      </c>
      <c r="B115" s="6" t="str">
        <f ca="1">IFERROR(__xludf.DUMMYFUNCTION("GOOGLETRANSLATE(A115, ""en"",""hi"")"),"मिटाना")</f>
        <v>मिटाना</v>
      </c>
      <c r="C115" s="9" t="str">
        <f ca="1">IFERROR(__xludf.DUMMYFUNCTION("GOOGLETRANSLATE(A115,""en"",""bn"")"),"মুছিয়া ফেলা")</f>
        <v>মুছিয়া ফেলা</v>
      </c>
      <c r="D115" s="9" t="str">
        <f ca="1">IFERROR(__xludf.DUMMYFUNCTION("GOOGLETRANSLATE(A115,""en"",""ta"")"),"துடைத்தழித்திடுவேன்")</f>
        <v>துடைத்தழித்திடுவேன்</v>
      </c>
      <c r="E115" s="9" t="str">
        <f ca="1">IFERROR(__xludf.DUMMYFUNCTION("GOOGLETRANSLATE(A115,""en"",""gu"")"),"છેકી નાખવું")</f>
        <v>છેકી નાખવું</v>
      </c>
      <c r="F115" s="16" t="str">
        <f ca="1">IFERROR(__xludf.DUMMYFUNCTION("GOOGLETRANSLATE(A115,""en"",""ur"")"),"کردو")</f>
        <v>کردو</v>
      </c>
    </row>
    <row r="116" spans="1:6" x14ac:dyDescent="0.25">
      <c r="A116" s="4" t="s">
        <v>122</v>
      </c>
      <c r="B116" s="6" t="str">
        <f ca="1">IFERROR(__xludf.DUMMYFUNCTION("GOOGLETRANSLATE(A116, ""en"",""hi"")"),"वाग्मिता")</f>
        <v>वाग्मिता</v>
      </c>
      <c r="C116" s="9" t="str">
        <f ca="1">IFERROR(__xludf.DUMMYFUNCTION("GOOGLETRANSLATE(A116,""en"",""bn"")"),"বাগ্মিতা")</f>
        <v>বাগ্মিতা</v>
      </c>
      <c r="D116" s="9" t="str">
        <f ca="1">IFERROR(__xludf.DUMMYFUNCTION("GOOGLETRANSLATE(A116,""en"",""ta"")"),"சொற்றிரம்")</f>
        <v>சொற்றிரம்</v>
      </c>
      <c r="E116" s="9" t="str">
        <f ca="1">IFERROR(__xludf.DUMMYFUNCTION("GOOGLETRANSLATE(A116,""en"",""gu"")"),"છટાદાર")</f>
        <v>છટાદાર</v>
      </c>
      <c r="F116" s="16" t="str">
        <f ca="1">IFERROR(__xludf.DUMMYFUNCTION("GOOGLETRANSLATE(A116,""en"",""ur"")"),"بلاغت")</f>
        <v>بلاغت</v>
      </c>
    </row>
    <row r="117" spans="1:6" x14ac:dyDescent="0.25">
      <c r="A117" s="4" t="s">
        <v>123</v>
      </c>
      <c r="B117" s="6" t="str">
        <f ca="1">IFERROR(__xludf.DUMMYFUNCTION("GOOGLETRANSLATE(A117, ""en"",""hi"")"),"विशाल")</f>
        <v>विशाल</v>
      </c>
      <c r="C117" s="9" t="str">
        <f ca="1">IFERROR(__xludf.DUMMYFUNCTION("GOOGLETRANSLATE(A117,""en"",""bn"")"),"প্রচুর")</f>
        <v>প্রচুর</v>
      </c>
      <c r="D117" s="9" t="str">
        <f ca="1">IFERROR(__xludf.DUMMYFUNCTION("GOOGLETRANSLATE(A117,""en"",""ta"")"),"மிகப்பெரிய")</f>
        <v>மிகப்பெரிய</v>
      </c>
      <c r="E117" s="9" t="str">
        <f ca="1">IFERROR(__xludf.DUMMYFUNCTION("GOOGLETRANSLATE(A117,""en"",""gu"")"),"પ્રચંડ")</f>
        <v>પ્રચંડ</v>
      </c>
      <c r="F117" s="16" t="str">
        <f ca="1">IFERROR(__xludf.DUMMYFUNCTION("GOOGLETRANSLATE(A117,""en"",""ur"")"),"بہت بڑا")</f>
        <v>بہت بڑا</v>
      </c>
    </row>
    <row r="118" spans="1:6" x14ac:dyDescent="0.25">
      <c r="A118" s="4" t="s">
        <v>124</v>
      </c>
      <c r="B118" s="9" t="s">
        <v>125</v>
      </c>
      <c r="C118" s="9" t="str">
        <f ca="1">IFERROR(__xludf.DUMMYFUNCTION("GOOGLETRANSLATE(A118,""en"",""bn"")"),"চেষ্টা")</f>
        <v>চেষ্টা</v>
      </c>
      <c r="D118" s="9" t="str">
        <f ca="1">IFERROR(__xludf.DUMMYFUNCTION("GOOGLETRANSLATE(A118,""en"",""ta"")"),"முயற்சி")</f>
        <v>முயற்சி</v>
      </c>
      <c r="E118" s="9" t="str">
        <f ca="1">IFERROR(__xludf.DUMMYFUNCTION("GOOGLETRANSLATE(A118,""en"",""gu"")"),"એન્ડેવર")</f>
        <v>એન્ડેવર</v>
      </c>
      <c r="F118" s="16" t="str">
        <f ca="1">IFERROR(__xludf.DUMMYFUNCTION("GOOGLETRANSLATE(A118,""en"",""ur"")"),"اینڈیور")</f>
        <v>اینڈیور</v>
      </c>
    </row>
    <row r="119" spans="1:6" x14ac:dyDescent="0.25">
      <c r="A119" s="4" t="s">
        <v>126</v>
      </c>
      <c r="B119" s="6" t="str">
        <f ca="1">IFERROR(__xludf.DUMMYFUNCTION("GOOGLETRANSLATE(A119, ""en"",""hi"")"),"गोलमोल")</f>
        <v>गोलमोल</v>
      </c>
      <c r="C119" s="9" t="str">
        <f ca="1">IFERROR(__xludf.DUMMYFUNCTION("GOOGLETRANSLATE(A119,""en"",""bn"")"),"সন্দেহজনক")</f>
        <v>সন্দেহজনক</v>
      </c>
      <c r="D119" s="9" t="str">
        <f ca="1">IFERROR(__xludf.DUMMYFUNCTION("GOOGLETRANSLATE(A119,""en"",""ta"")"),"தெளிவற்றேயுள்ளது")</f>
        <v>தெளிவற்றேயுள்ளது</v>
      </c>
      <c r="E119" s="9" t="str">
        <f ca="1">IFERROR(__xludf.DUMMYFUNCTION("GOOGLETRANSLATE(A119,""en"",""gu"")"),"સંદિગ્ધ")</f>
        <v>સંદિગ્ધ</v>
      </c>
      <c r="F119" s="16" t="str">
        <f ca="1">IFERROR(__xludf.DUMMYFUNCTION("GOOGLETRANSLATE(A119,""en"",""ur"")"),"Equivocal کی")</f>
        <v>Equivocal کی</v>
      </c>
    </row>
    <row r="120" spans="1:6" x14ac:dyDescent="0.25">
      <c r="A120" s="4" t="s">
        <v>127</v>
      </c>
      <c r="B120" s="6" t="str">
        <f ca="1">IFERROR(__xludf.DUMMYFUNCTION("GOOGLETRANSLATE(A120, ""en"",""hi"")"),"प्रतीक")</f>
        <v>प्रतीक</v>
      </c>
      <c r="C120" s="9" t="str">
        <f ca="1">IFERROR(__xludf.DUMMYFUNCTION("GOOGLETRANSLATE(A120,""en"",""bn"")"),"সংক্ষিপ্তসার")</f>
        <v>সংক্ষিপ্তসার</v>
      </c>
      <c r="D120" s="9" t="str">
        <f ca="1">IFERROR(__xludf.DUMMYFUNCTION("GOOGLETRANSLATE(A120,""en"",""ta"")"),"எபிடோம்")</f>
        <v>எபிடோம்</v>
      </c>
      <c r="E120" s="9" t="str">
        <f ca="1">IFERROR(__xludf.DUMMYFUNCTION("GOOGLETRANSLATE(A120,""en"",""gu"")"),"સંક્ષેપ")</f>
        <v>સંક્ષેપ</v>
      </c>
      <c r="F120" s="16" t="str">
        <f ca="1">IFERROR(__xludf.DUMMYFUNCTION("GOOGLETRANSLATE(A120,""en"",""ur"")"),"پرتیک")</f>
        <v>پرتیک</v>
      </c>
    </row>
    <row r="121" spans="1:6" x14ac:dyDescent="0.25">
      <c r="A121" s="4" t="s">
        <v>128</v>
      </c>
      <c r="B121" s="6" t="str">
        <f ca="1">IFERROR(__xludf.DUMMYFUNCTION("GOOGLETRANSLATE(A121, ""en"",""hi"")"),"उन्मूलन")</f>
        <v>उन्मूलन</v>
      </c>
      <c r="C121" s="9" t="str">
        <f ca="1">IFERROR(__xludf.DUMMYFUNCTION("GOOGLETRANSLATE(A121,""en"",""bn"")"),"সমূলে উত্পাটন করা")</f>
        <v>সমূলে উত্পাটন করা</v>
      </c>
      <c r="D121" s="9" t="str">
        <f ca="1">IFERROR(__xludf.DUMMYFUNCTION("GOOGLETRANSLATE(A121,""en"",""ta"")"),"ஒழிக்க")</f>
        <v>ஒழிக்க</v>
      </c>
      <c r="E121" s="9" t="str">
        <f ca="1">IFERROR(__xludf.DUMMYFUNCTION("GOOGLETRANSLATE(A121,""en"",""gu"")"),"નાબૂદ")</f>
        <v>નાબૂદ</v>
      </c>
      <c r="F121" s="16" t="str">
        <f ca="1">IFERROR(__xludf.DUMMYFUNCTION("GOOGLETRANSLATE(A121,""en"",""ur"")"),"کا خاتمہ")</f>
        <v>کا خاتمہ</v>
      </c>
    </row>
    <row r="122" spans="1:6" x14ac:dyDescent="0.25">
      <c r="A122" s="4" t="s">
        <v>129</v>
      </c>
      <c r="B122" s="6" t="str">
        <f ca="1">IFERROR(__xludf.DUMMYFUNCTION("GOOGLETRANSLATE(A122, ""en"",""hi"")"),"हेत्वाभास")</f>
        <v>हेत्वाभास</v>
      </c>
      <c r="C122" s="9" t="str">
        <f ca="1">IFERROR(__xludf.DUMMYFUNCTION("GOOGLETRANSLATE(A122,""en"",""bn"")"),"হেত্বাভাস")</f>
        <v>হেত্বাভাস</v>
      </c>
      <c r="D122" s="9" t="str">
        <f ca="1">IFERROR(__xludf.DUMMYFUNCTION("GOOGLETRANSLATE(A122,""en"",""ta"")"),"தவறான")</f>
        <v>தவறான</v>
      </c>
      <c r="E122" s="9" t="str">
        <f ca="1">IFERROR(__xludf.DUMMYFUNCTION("GOOGLETRANSLATE(A122,""en"",""gu"")"),"તર્કદોષ")</f>
        <v>તર્કદોષ</v>
      </c>
      <c r="F122" s="16" t="str">
        <f ca="1">IFERROR(__xludf.DUMMYFUNCTION("GOOGLETRANSLATE(A122,""en"",""ur"")"),"ہیتواباس")</f>
        <v>ہیتواباس</v>
      </c>
    </row>
    <row r="123" spans="1:6" x14ac:dyDescent="0.25">
      <c r="A123" s="4" t="s">
        <v>130</v>
      </c>
      <c r="B123" s="6" t="str">
        <f ca="1">IFERROR(__xludf.DUMMYFUNCTION("GOOGLETRANSLATE(A123, ""en"",""hi"")"),"निर्माण")</f>
        <v>निर्माण</v>
      </c>
      <c r="C123" s="9" t="str">
        <f ca="1">IFERROR(__xludf.DUMMYFUNCTION("GOOGLETRANSLATE(A123,""en"",""bn"")"),"নির্মাণ করা")</f>
        <v>নির্মাণ করা</v>
      </c>
      <c r="D123" s="9" t="str">
        <f ca="1">IFERROR(__xludf.DUMMYFUNCTION("GOOGLETRANSLATE(A123,""en"",""ta"")"),"போலியாக")</f>
        <v>போலியாக</v>
      </c>
      <c r="E123" s="9" t="str">
        <f ca="1">IFERROR(__xludf.DUMMYFUNCTION("GOOGLETRANSLATE(A123,""en"",""gu"")"),"ચીજવસ્તુઓનું સર્જન")</f>
        <v>ચીજવસ્તુઓનું સર્જન</v>
      </c>
      <c r="F123" s="16" t="str">
        <f ca="1">IFERROR(__xludf.DUMMYFUNCTION("GOOGLETRANSLATE(A123,""en"",""ur"")"),"تراشا")</f>
        <v>تراشا</v>
      </c>
    </row>
    <row r="124" spans="1:6" x14ac:dyDescent="0.25">
      <c r="A124" s="4" t="s">
        <v>131</v>
      </c>
      <c r="B124" s="6" t="str">
        <f ca="1">IFERROR(__xludf.DUMMYFUNCTION("GOOGLETRANSLATE(A124, ""en"",""hi"")"),"कट्टर")</f>
        <v>कट्टर</v>
      </c>
      <c r="C124" s="9" t="str">
        <f ca="1">IFERROR(__xludf.DUMMYFUNCTION("GOOGLETRANSLATE(A124,""en"",""bn"")"),"ধর্মান্ধ")</f>
        <v>ধর্মান্ধ</v>
      </c>
      <c r="D124" s="9" t="str">
        <f ca="1">IFERROR(__xludf.DUMMYFUNCTION("GOOGLETRANSLATE(A124,""en"",""ta"")"),"வெறித்தனமான")</f>
        <v>வெறித்தனமான</v>
      </c>
      <c r="E124" s="9" t="str">
        <f ca="1">IFERROR(__xludf.DUMMYFUNCTION("GOOGLETRANSLATE(A124,""en"",""gu"")"),"કટ્ટર")</f>
        <v>કટ્ટર</v>
      </c>
      <c r="F124" s="16" t="str">
        <f ca="1">IFERROR(__xludf.DUMMYFUNCTION("GOOGLETRANSLATE(A124,""en"",""ur"")"),"جنونی")</f>
        <v>جنونی</v>
      </c>
    </row>
    <row r="125" spans="1:6" x14ac:dyDescent="0.25">
      <c r="A125" s="4" t="s">
        <v>132</v>
      </c>
      <c r="B125" s="6" t="str">
        <f ca="1">IFERROR(__xludf.DUMMYFUNCTION("GOOGLETRANSLATE(A125, ""en"",""hi"")"),"लड़खड़ाना")</f>
        <v>लड़खड़ाना</v>
      </c>
      <c r="C125" s="9" t="str">
        <f ca="1">IFERROR(__xludf.DUMMYFUNCTION("GOOGLETRANSLATE(A125,""en"",""bn"")"),"তোতলান")</f>
        <v>তোতলান</v>
      </c>
      <c r="D125" s="9" t="str">
        <f ca="1">IFERROR(__xludf.DUMMYFUNCTION("GOOGLETRANSLATE(A125,""en"",""ta"")"),"தடுமாறாமல்")</f>
        <v>தடுமாறாமல்</v>
      </c>
      <c r="E125" s="9" t="str">
        <f ca="1">IFERROR(__xludf.DUMMYFUNCTION("GOOGLETRANSLATE(A125,""en"",""gu"")"),"અસ્થિર પગલે")</f>
        <v>અસ્થિર પગલે</v>
      </c>
      <c r="F125" s="16" t="str">
        <f ca="1">IFERROR(__xludf.DUMMYFUNCTION("GOOGLETRANSLATE(A125,""en"",""ur"")"),"ہکلانا")</f>
        <v>ہکلانا</v>
      </c>
    </row>
    <row r="126" spans="1:6" x14ac:dyDescent="0.25">
      <c r="A126" s="4" t="s">
        <v>133</v>
      </c>
      <c r="B126" s="6" t="str">
        <f ca="1">IFERROR(__xludf.DUMMYFUNCTION("GOOGLETRANSLATE(A126, ""en"",""hi"")"),"क्रूर")</f>
        <v>क्रूर</v>
      </c>
      <c r="C126" s="9" t="str">
        <f ca="1">IFERROR(__xludf.DUMMYFUNCTION("GOOGLETRANSLATE(A126,""en"",""bn"")"),"হিংস্র")</f>
        <v>হিংস্র</v>
      </c>
      <c r="D126" s="9" t="str">
        <f ca="1">IFERROR(__xludf.DUMMYFUNCTION("GOOGLETRANSLATE(A126,""en"",""ta"")"),"மூர்க்கமான")</f>
        <v>மூர்க்கமான</v>
      </c>
      <c r="E126" s="9" t="str">
        <f ca="1">IFERROR(__xludf.DUMMYFUNCTION("GOOGLETRANSLATE(A126,""en"",""gu"")"),"વિકરાળ")</f>
        <v>વિકરાળ</v>
      </c>
      <c r="F126" s="16" t="str">
        <f ca="1">IFERROR(__xludf.DUMMYFUNCTION("GOOGLETRANSLATE(A126,""en"",""ur"")"),"زبردست")</f>
        <v>زبردست</v>
      </c>
    </row>
    <row r="127" spans="1:6" x14ac:dyDescent="0.25">
      <c r="A127" s="4" t="s">
        <v>134</v>
      </c>
      <c r="B127" s="6" t="str">
        <f ca="1">IFERROR(__xludf.DUMMYFUNCTION("GOOGLETRANSLATE(A127, ""en"",""hi"")"),"कमज़ोर")</f>
        <v>कमज़ोर</v>
      </c>
      <c r="C127" s="9" t="str">
        <f ca="1">IFERROR(__xludf.DUMMYFUNCTION("GOOGLETRANSLATE(A127,""en"",""bn"")"),"দুর্বল")</f>
        <v>দুর্বল</v>
      </c>
      <c r="D127" s="9" t="str">
        <f ca="1">IFERROR(__xludf.DUMMYFUNCTION("GOOGLETRANSLATE(A127,""en"",""ta"")"),"அற்பமான")</f>
        <v>அற்பமான</v>
      </c>
      <c r="E127" s="9" t="str">
        <f ca="1">IFERROR(__xludf.DUMMYFUNCTION("GOOGLETRANSLATE(A127,""en"",""gu"")"),"અશકત")</f>
        <v>અશકત</v>
      </c>
      <c r="F127" s="16" t="str">
        <f ca="1">IFERROR(__xludf.DUMMYFUNCTION("GOOGLETRANSLATE(A127,""en"",""ur"")"),"کمزور")</f>
        <v>کمزور</v>
      </c>
    </row>
    <row r="128" spans="1:6" x14ac:dyDescent="0.25">
      <c r="A128" s="4" t="s">
        <v>135</v>
      </c>
      <c r="B128" s="6" t="str">
        <f ca="1">IFERROR(__xludf.DUMMYFUNCTION("GOOGLETRANSLATE(A128, ""en"",""hi"")"),"उतार चढ़ाव")</f>
        <v>उतार चढ़ाव</v>
      </c>
      <c r="C128" s="9" t="str">
        <f ca="1">IFERROR(__xludf.DUMMYFUNCTION("GOOGLETRANSLATE(A128,""en"",""bn"")"),"অস্থির হত্তয়া")</f>
        <v>অস্থির হত্তয়া</v>
      </c>
      <c r="D128" s="9" t="str">
        <f ca="1">IFERROR(__xludf.DUMMYFUNCTION("GOOGLETRANSLATE(A128,""en"",""ta"")"),"ஏற்ற இறக்கம்")</f>
        <v>ஏற்ற இறக்கம்</v>
      </c>
      <c r="E128" s="9" t="str">
        <f ca="1">IFERROR(__xludf.DUMMYFUNCTION("GOOGLETRANSLATE(A128,""en"",""gu"")"),"વધઘટ")</f>
        <v>વધઘટ</v>
      </c>
      <c r="F128" s="16" t="str">
        <f ca="1">IFERROR(__xludf.DUMMYFUNCTION("GOOGLETRANSLATE(A128,""en"",""ur"")"),"اتار چڑھاو")</f>
        <v>اتار چڑھاو</v>
      </c>
    </row>
    <row r="129" spans="1:6" x14ac:dyDescent="0.25">
      <c r="A129" s="4" t="s">
        <v>136</v>
      </c>
      <c r="B129" s="6" t="str">
        <f ca="1">IFERROR(__xludf.DUMMYFUNCTION("GOOGLETRANSLATE(A129, ""en"",""hi"")"),"झगड़ा")</f>
        <v>झगड़ा</v>
      </c>
      <c r="C129" s="9" t="str">
        <f ca="1">IFERROR(__xludf.DUMMYFUNCTION("GOOGLETRANSLATE(A129,""en"",""bn"")"),"জাতিবিবাদ")</f>
        <v>জাতিবিবাদ</v>
      </c>
      <c r="D129" s="9" t="str">
        <f ca="1">IFERROR(__xludf.DUMMYFUNCTION("GOOGLETRANSLATE(A129,""en"",""ta"")"),"பகை")</f>
        <v>பகை</v>
      </c>
      <c r="E129" s="9" t="str">
        <f ca="1">IFERROR(__xludf.DUMMYFUNCTION("GOOGLETRANSLATE(A129,""en"",""gu"")"),"શત્રુતા")</f>
        <v>શત્રુતા</v>
      </c>
      <c r="F129" s="16" t="str">
        <f ca="1">IFERROR(__xludf.DUMMYFUNCTION("GOOGLETRANSLATE(A129,""en"",""ur"")"),"جھگڑے")</f>
        <v>جھگڑے</v>
      </c>
    </row>
    <row r="130" spans="1:6" x14ac:dyDescent="0.25">
      <c r="A130" s="4" t="s">
        <v>137</v>
      </c>
      <c r="B130" s="6" t="str">
        <f ca="1">IFERROR(__xludf.DUMMYFUNCTION("GOOGLETRANSLATE(A130, ""en"",""hi"")"),"नाजुक")</f>
        <v>नाजुक</v>
      </c>
      <c r="C130" s="9" t="str">
        <f ca="1">IFERROR(__xludf.DUMMYFUNCTION("GOOGLETRANSLATE(A130,""en"",""bn"")"),"ভঙ্গুর")</f>
        <v>ভঙ্গুর</v>
      </c>
      <c r="D130" s="9" t="str">
        <f ca="1">IFERROR(__xludf.DUMMYFUNCTION("GOOGLETRANSLATE(A130,""en"",""ta"")"),"உடையக்கூடிய")</f>
        <v>உடையக்கூடிய</v>
      </c>
      <c r="E130" s="9" t="str">
        <f ca="1">IFERROR(__xludf.DUMMYFUNCTION("GOOGLETRANSLATE(A130,""en"",""gu"")"),"નાજુક")</f>
        <v>નાજુક</v>
      </c>
      <c r="F130" s="16" t="str">
        <f ca="1">IFERROR(__xludf.DUMMYFUNCTION("GOOGLETRANSLATE(A130,""en"",""ur"")"),"خراب")</f>
        <v>خراب</v>
      </c>
    </row>
    <row r="131" spans="1:6" x14ac:dyDescent="0.25">
      <c r="A131" s="4" t="s">
        <v>138</v>
      </c>
      <c r="B131" s="6" t="str">
        <f ca="1">IFERROR(__xludf.DUMMYFUNCTION("GOOGLETRANSLATE(A131, ""en"",""hi"")"),"त्यागना")</f>
        <v>त्यागना</v>
      </c>
      <c r="C131" s="9" t="str">
        <f ca="1">IFERROR(__xludf.DUMMYFUNCTION("GOOGLETRANSLATE(A131,""en"",""bn"")"),"পরিত্যাগ করা")</f>
        <v>পরিত্যাগ করা</v>
      </c>
      <c r="D131" s="9" t="str">
        <f ca="1">IFERROR(__xludf.DUMMYFUNCTION("GOOGLETRANSLATE(A131,""en"",""ta"")"),"கைவிட்டாலும்")</f>
        <v>கைவிட்டாலும்</v>
      </c>
      <c r="E131" s="9" t="str">
        <f ca="1">IFERROR(__xludf.DUMMYFUNCTION("GOOGLETRANSLATE(A131,""en"",""gu"")"),"ત્યાગ")</f>
        <v>ત્યાગ</v>
      </c>
      <c r="F131" s="16" t="str">
        <f ca="1">IFERROR(__xludf.DUMMYFUNCTION("GOOGLETRANSLATE(A131,""en"",""ur"")"),"ترک کریں")</f>
        <v>ترک کریں</v>
      </c>
    </row>
    <row r="132" spans="1:6" x14ac:dyDescent="0.25">
      <c r="A132" s="4" t="s">
        <v>139</v>
      </c>
      <c r="B132" s="6" t="str">
        <f ca="1">IFERROR(__xludf.DUMMYFUNCTION("GOOGLETRANSLATE(A132, ""en"",""hi"")"),"तुच्छ")</f>
        <v>तुच्छ</v>
      </c>
      <c r="C132" s="9" t="str">
        <f ca="1">IFERROR(__xludf.DUMMYFUNCTION("GOOGLETRANSLATE(A132,""en"",""bn"")"),"অসার")</f>
        <v>অসার</v>
      </c>
      <c r="D132" s="9" t="str">
        <f ca="1">IFERROR(__xludf.DUMMYFUNCTION("GOOGLETRANSLATE(A132,""en"",""ta"")"),"அற்பமான")</f>
        <v>அற்பமான</v>
      </c>
      <c r="E132" s="9" t="str">
        <f ca="1">IFERROR(__xludf.DUMMYFUNCTION("GOOGLETRANSLATE(A132,""en"",""gu"")"),"વ્યર્થ")</f>
        <v>વ્યર્થ</v>
      </c>
      <c r="F132" s="16" t="str">
        <f ca="1">IFERROR(__xludf.DUMMYFUNCTION("GOOGLETRANSLATE(A132,""en"",""ur"")"),"غیر سنجیدہ")</f>
        <v>غیر سنجیدہ</v>
      </c>
    </row>
    <row r="133" spans="1:6" x14ac:dyDescent="0.25">
      <c r="A133" s="4" t="s">
        <v>140</v>
      </c>
      <c r="B133" s="6" t="str">
        <f ca="1">IFERROR(__xludf.DUMMYFUNCTION("GOOGLETRANSLATE(A133, ""en"",""hi"")"),"उन्मत्त")</f>
        <v>उन्मत्त</v>
      </c>
      <c r="C133" s="9" t="str">
        <f ca="1">IFERROR(__xludf.DUMMYFUNCTION("GOOGLETRANSLATE(A133,""en"",""bn"")"),"ক্ষিপ্ত")</f>
        <v>ক্ষিপ্ত</v>
      </c>
      <c r="D133" s="9" t="str">
        <f ca="1">IFERROR(__xludf.DUMMYFUNCTION("GOOGLETRANSLATE(A133,""en"",""ta"")"),"வெறிகொண்டு")</f>
        <v>வெறிகொண்டு</v>
      </c>
      <c r="E133" s="9" t="str">
        <f ca="1">IFERROR(__xludf.DUMMYFUNCTION("GOOGLETRANSLATE(A133,""en"",""gu"")"),"બેબાકળું")</f>
        <v>બેબાકળું</v>
      </c>
      <c r="F133" s="16" t="str">
        <f ca="1">IFERROR(__xludf.DUMMYFUNCTION("GOOGLETRANSLATE(A133,""en"",""ur"")"),"مجنوں")</f>
        <v>مجنوں</v>
      </c>
    </row>
    <row r="134" spans="1:6" ht="31.5" x14ac:dyDescent="0.25">
      <c r="A134" s="4" t="s">
        <v>141</v>
      </c>
      <c r="B134" s="6" t="str">
        <f ca="1">IFERROR(__xludf.DUMMYFUNCTION("GOOGLETRANSLATE(A134, ""en"",""hi"")"),"स्वल्प व्ययिता")</f>
        <v>स्वल्प व्ययिता</v>
      </c>
      <c r="C134" s="9" t="str">
        <f ca="1">IFERROR(__xludf.DUMMYFUNCTION("GOOGLETRANSLATE(A134,""en"",""bn"")"),"সংযম")</f>
        <v>সংযম</v>
      </c>
      <c r="D134" s="9" t="str">
        <f ca="1">IFERROR(__xludf.DUMMYFUNCTION("GOOGLETRANSLATE(A134,""en"",""ta"")"),"சிக்கனம்")</f>
        <v>சிக்கனம்</v>
      </c>
      <c r="E134" s="9" t="str">
        <f ca="1">IFERROR(__xludf.DUMMYFUNCTION("GOOGLETRANSLATE(A134,""en"",""gu"")"),"ત્રેવડપૂર્ણ અભિગમ")</f>
        <v>ત્રેવડપૂર્ણ અભિગમ</v>
      </c>
      <c r="F134" s="15" t="s">
        <v>486</v>
      </c>
    </row>
    <row r="135" spans="1:6" x14ac:dyDescent="0.25">
      <c r="A135" s="4" t="s">
        <v>142</v>
      </c>
      <c r="B135" s="6" t="str">
        <f ca="1">IFERROR(__xludf.DUMMYFUNCTION("GOOGLETRANSLATE(A135, ""en"",""hi"")"),"उदासी")</f>
        <v>उदासी</v>
      </c>
      <c r="C135" s="9" t="str">
        <f ca="1">IFERROR(__xludf.DUMMYFUNCTION("GOOGLETRANSLATE(A135,""en"",""bn"")"),"বিষাদ")</f>
        <v>বিষাদ</v>
      </c>
      <c r="D135" s="9" t="str">
        <f ca="1">IFERROR(__xludf.DUMMYFUNCTION("GOOGLETRANSLATE(A135,""en"",""ta"")"),"மனச்சோர்வு")</f>
        <v>மனச்சோர்வு</v>
      </c>
      <c r="E135" s="9" t="str">
        <f ca="1">IFERROR(__xludf.DUMMYFUNCTION("GOOGLETRANSLATE(A135,""en"",""gu"")"),"તમસ")</f>
        <v>તમસ</v>
      </c>
      <c r="F135" s="16" t="str">
        <f ca="1">IFERROR(__xludf.DUMMYFUNCTION("GOOGLETRANSLATE(A135,""en"",""ur"")"),"اداسی")</f>
        <v>اداسی</v>
      </c>
    </row>
    <row r="136" spans="1:6" x14ac:dyDescent="0.25">
      <c r="A136" s="4" t="s">
        <v>143</v>
      </c>
      <c r="B136" s="6" t="str">
        <f ca="1">IFERROR(__xludf.DUMMYFUNCTION("GOOGLETRANSLATE(A136, ""en"",""hi"")"),"इकट्ठा")</f>
        <v>इकट्ठा</v>
      </c>
      <c r="C136" s="9" t="str">
        <f ca="1">IFERROR(__xludf.DUMMYFUNCTION("GOOGLETRANSLATE(A136,""en"",""bn"")"),"জড়ো করা")</f>
        <v>জড়ো করা</v>
      </c>
      <c r="D136" s="9" t="str">
        <f ca="1">IFERROR(__xludf.DUMMYFUNCTION("GOOGLETRANSLATE(A136,""en"",""ta"")"),"சேகரிக்கவும்")</f>
        <v>சேகரிக்கவும்</v>
      </c>
      <c r="E136" s="9" t="str">
        <f ca="1">IFERROR(__xludf.DUMMYFUNCTION("GOOGLETRANSLATE(A136,""en"",""gu"")"),"ભેગા")</f>
        <v>ભેગા</v>
      </c>
      <c r="F136" s="16" t="str">
        <f ca="1">IFERROR(__xludf.DUMMYFUNCTION("GOOGLETRANSLATE(A136,""en"",""ur"")"),"جمع کی")</f>
        <v>جمع کی</v>
      </c>
    </row>
    <row r="137" spans="1:6" x14ac:dyDescent="0.25">
      <c r="A137" s="4" t="s">
        <v>144</v>
      </c>
      <c r="B137" s="6" t="str">
        <f ca="1">IFERROR(__xludf.DUMMYFUNCTION("GOOGLETRANSLATE(A137, ""en"",""hi"")"),"भव्य")</f>
        <v>भव्य</v>
      </c>
      <c r="C137" s="9" t="str">
        <f ca="1">IFERROR(__xludf.DUMMYFUNCTION("GOOGLETRANSLATE(A137,""en"",""bn"")"),"টকটকে")</f>
        <v>টকটকে</v>
      </c>
      <c r="D137" s="9" t="str">
        <f ca="1">IFERROR(__xludf.DUMMYFUNCTION("GOOGLETRANSLATE(A137,""en"",""ta"")"),"அழகான")</f>
        <v>அழகான</v>
      </c>
      <c r="E137" s="9" t="str">
        <f ca="1">IFERROR(__xludf.DUMMYFUNCTION("GOOGLETRANSLATE(A137,""en"",""gu"")"),"ભવ્ય")</f>
        <v>ભવ્ય</v>
      </c>
      <c r="F137" s="16" t="str">
        <f ca="1">IFERROR(__xludf.DUMMYFUNCTION("GOOGLETRANSLATE(A137,""en"",""ur"")"),"خوبصورت")</f>
        <v>خوبصورت</v>
      </c>
    </row>
    <row r="138" spans="1:6" x14ac:dyDescent="0.25">
      <c r="A138" s="4" t="s">
        <v>145</v>
      </c>
      <c r="B138" s="6" t="str">
        <f ca="1">IFERROR(__xludf.DUMMYFUNCTION("GOOGLETRANSLATE(A138, ""en"",""hi"")"),"भरमार")</f>
        <v>भरमार</v>
      </c>
      <c r="C138" s="9" t="str">
        <f ca="1">IFERROR(__xludf.DUMMYFUNCTION("GOOGLETRANSLATE(A138,""en"",""bn"")"),"গোগ্রাসে গেলা")</f>
        <v>গোগ্রাসে গেলা</v>
      </c>
      <c r="D138" s="9" t="str">
        <f ca="1">IFERROR(__xludf.DUMMYFUNCTION("GOOGLETRANSLATE(A138,""en"",""ta"")"),"GLUT")</f>
        <v>GLUT</v>
      </c>
      <c r="E138" s="9" t="str">
        <f ca="1">IFERROR(__xludf.DUMMYFUNCTION("GOOGLETRANSLATE(A138,""en"",""gu"")"),"અતિશયતા")</f>
        <v>અતિશયતા</v>
      </c>
      <c r="F138" s="16" t="str">
        <f ca="1">IFERROR(__xludf.DUMMYFUNCTION("GOOGLETRANSLATE(A138,""en"",""ur"")"),"برمار")</f>
        <v>برمار</v>
      </c>
    </row>
    <row r="139" spans="1:6" x14ac:dyDescent="0.25">
      <c r="A139" s="4" t="s">
        <v>146</v>
      </c>
      <c r="B139" s="6" t="str">
        <f ca="1">IFERROR(__xludf.DUMMYFUNCTION("GOOGLETRANSLATE(A139, ""en"",""hi"")"),"भयानक")</f>
        <v>भयानक</v>
      </c>
      <c r="C139" s="9" t="str">
        <f ca="1">IFERROR(__xludf.DUMMYFUNCTION("GOOGLETRANSLATE(A139,""en"",""bn"")"),"ভয়াবহ")</f>
        <v>ভয়াবহ</v>
      </c>
      <c r="D139" s="9" t="str">
        <f ca="1">IFERROR(__xludf.DUMMYFUNCTION("GOOGLETRANSLATE(A139,""en"",""ta"")"),"பயங்கரமான")</f>
        <v>பயங்கரமான</v>
      </c>
      <c r="E139" s="9" t="str">
        <f ca="1">IFERROR(__xludf.DUMMYFUNCTION("GOOGLETRANSLATE(A139,""en"",""gu"")"),"ભયંકર")</f>
        <v>ભયંકર</v>
      </c>
      <c r="F139" s="16" t="str">
        <f ca="1">IFERROR(__xludf.DUMMYFUNCTION("GOOGLETRANSLATE(A139,""en"",""ur"")"),"اختٹ")</f>
        <v>اختٹ</v>
      </c>
    </row>
    <row r="140" spans="1:6" x14ac:dyDescent="0.25">
      <c r="A140" s="4" t="s">
        <v>147</v>
      </c>
      <c r="B140" s="6" t="str">
        <f ca="1">IFERROR(__xludf.DUMMYFUNCTION("GOOGLETRANSLATE(A140, ""en"",""hi"")"),"विनीत")</f>
        <v>विनीत</v>
      </c>
      <c r="C140" s="9" t="str">
        <f ca="1">IFERROR(__xludf.DUMMYFUNCTION("GOOGLETRANSLATE(A140,""en"",""bn"")"),"কৃপাময়")</f>
        <v>কৃপাময়</v>
      </c>
      <c r="D140" s="9" t="str">
        <f ca="1">IFERROR(__xludf.DUMMYFUNCTION("GOOGLETRANSLATE(A140,""en"",""ta"")"),"அருளாளர்")</f>
        <v>அருளாளர்</v>
      </c>
      <c r="E140" s="9" t="str">
        <f ca="1">IFERROR(__xludf.DUMMYFUNCTION("GOOGLETRANSLATE(A140,""en"",""gu"")"),"ઉદાર")</f>
        <v>ઉદાર</v>
      </c>
      <c r="F140" s="16" t="str">
        <f ca="1">IFERROR(__xludf.DUMMYFUNCTION("GOOGLETRANSLATE(A140,""en"",""ur"")"),"احسان")</f>
        <v>احسان</v>
      </c>
    </row>
    <row r="141" spans="1:6" x14ac:dyDescent="0.25">
      <c r="A141" s="4" t="s">
        <v>148</v>
      </c>
      <c r="B141" s="6" t="str">
        <f ca="1">IFERROR(__xludf.DUMMYFUNCTION("GOOGLETRANSLATE(A141, ""en"",""hi"")"),"छल")</f>
        <v>छल</v>
      </c>
      <c r="C141" s="9" t="str">
        <f ca="1">IFERROR(__xludf.DUMMYFUNCTION("GOOGLETRANSLATE(A141,""en"",""bn"")"),"ছলনা")</f>
        <v>ছলনা</v>
      </c>
      <c r="D141" s="9" t="str">
        <f ca="1">IFERROR(__xludf.DUMMYFUNCTION("GOOGLETRANSLATE(A141,""en"",""ta"")"),"சூது")</f>
        <v>சூது</v>
      </c>
      <c r="E141" s="9" t="str">
        <f ca="1">IFERROR(__xludf.DUMMYFUNCTION("GOOGLETRANSLATE(A141,""en"",""gu"")"),"ગાઈલનું")</f>
        <v>ગાઈલનું</v>
      </c>
      <c r="F141" s="16" t="str">
        <f ca="1">IFERROR(__xludf.DUMMYFUNCTION("GOOGLETRANSLATE(A141,""en"",""ur"")"),"فریب")</f>
        <v>فریب</v>
      </c>
    </row>
    <row r="142" spans="1:6" x14ac:dyDescent="0.25">
      <c r="A142" s="4" t="s">
        <v>149</v>
      </c>
      <c r="B142" s="6" t="str">
        <f ca="1">IFERROR(__xludf.DUMMYFUNCTION("GOOGLETRANSLATE(A142, ""en"",""hi"")"),"असन्तोष")</f>
        <v>असन्तोष</v>
      </c>
      <c r="C142" s="9" t="str">
        <f ca="1">IFERROR(__xludf.DUMMYFUNCTION("GOOGLETRANSLATE(A142,""en"",""bn"")"),"মনের ঝাল")</f>
        <v>মনের ঝাল</v>
      </c>
      <c r="D142" s="9" t="str">
        <f ca="1">IFERROR(__xludf.DUMMYFUNCTION("GOOGLETRANSLATE(A142,""en"",""ta"")"),"காழ்ப்புணர்ச்சி")</f>
        <v>காழ்ப்புணர்ச்சி</v>
      </c>
      <c r="E142" s="9" t="str">
        <f ca="1">IFERROR(__xludf.DUMMYFUNCTION("GOOGLETRANSLATE(A142,""en"",""gu"")"),"ગ્રુડ")</f>
        <v>ગ્રુડ</v>
      </c>
      <c r="F142" s="16" t="str">
        <f ca="1">IFERROR(__xludf.DUMMYFUNCTION("GOOGLETRANSLATE(A142,""en"",""ur"")"),"دشمنی")</f>
        <v>دشمنی</v>
      </c>
    </row>
    <row r="143" spans="1:6" x14ac:dyDescent="0.25">
      <c r="A143" s="4" t="s">
        <v>150</v>
      </c>
      <c r="B143" s="6" t="str">
        <f ca="1">IFERROR(__xludf.DUMMYFUNCTION("GOOGLETRANSLATE(A143, ""en"",""hi"")"),"वास्तविक")</f>
        <v>वास्तविक</v>
      </c>
      <c r="C143" s="9" t="str">
        <f ca="1">IFERROR(__xludf.DUMMYFUNCTION("GOOGLETRANSLATE(A143,""en"",""bn"")"),"অকৃত্রিম")</f>
        <v>অকৃত্রিম</v>
      </c>
      <c r="D143" s="9" t="str">
        <f ca="1">IFERROR(__xludf.DUMMYFUNCTION("GOOGLETRANSLATE(A143,""en"",""ta"")"),"நேர்மையான")</f>
        <v>நேர்மையான</v>
      </c>
      <c r="E143" s="9" t="str">
        <f ca="1">IFERROR(__xludf.DUMMYFUNCTION("GOOGLETRANSLATE(A143,""en"",""gu"")"),"સાચી")</f>
        <v>સાચી</v>
      </c>
      <c r="F143" s="16" t="str">
        <f ca="1">IFERROR(__xludf.DUMMYFUNCTION("GOOGLETRANSLATE(A143,""en"",""ur"")"),"حقیقی")</f>
        <v>حقیقی</v>
      </c>
    </row>
    <row r="144" spans="1:6" x14ac:dyDescent="0.25">
      <c r="A144" s="4" t="s">
        <v>151</v>
      </c>
      <c r="B144" s="6" t="str">
        <f ca="1">IFERROR(__xludf.DUMMYFUNCTION("GOOGLETRANSLATE(A144, ""en"",""hi"")"),"उदारता")</f>
        <v>उदारता</v>
      </c>
      <c r="C144" s="9" t="str">
        <f ca="1">IFERROR(__xludf.DUMMYFUNCTION("GOOGLETRANSLATE(A144,""en"",""bn"")"),"দাক্ষিণ্য")</f>
        <v>দাক্ষিণ্য</v>
      </c>
      <c r="D144" s="9" t="str">
        <f ca="1">IFERROR(__xludf.DUMMYFUNCTION("GOOGLETRANSLATE(A144,""en"",""ta"")"),"பெருந்தன்மை")</f>
        <v>பெருந்தன்மை</v>
      </c>
      <c r="E144" s="9" t="str">
        <f ca="1">IFERROR(__xludf.DUMMYFUNCTION("GOOGLETRANSLATE(A144,""en"",""gu"")"),"ઉદારતા")</f>
        <v>ઉદારતા</v>
      </c>
      <c r="F144" s="16" t="str">
        <f ca="1">IFERROR(__xludf.DUMMYFUNCTION("GOOGLETRANSLATE(A144,""en"",""ur"")"),"سخاوت")</f>
        <v>سخاوت</v>
      </c>
    </row>
    <row r="145" spans="1:6" x14ac:dyDescent="0.25">
      <c r="A145" s="4" t="s">
        <v>152</v>
      </c>
      <c r="B145" s="6" t="str">
        <f ca="1">IFERROR(__xludf.DUMMYFUNCTION("GOOGLETRANSLATE(A145, ""en"",""hi"")"),"शान")</f>
        <v>शान</v>
      </c>
      <c r="C145" s="9" t="str">
        <f ca="1">IFERROR(__xludf.DUMMYFUNCTION("GOOGLETRANSLATE(A145,""en"",""bn"")"),"গৌরব")</f>
        <v>গৌরব</v>
      </c>
      <c r="D145" s="9" t="str">
        <f ca="1">IFERROR(__xludf.DUMMYFUNCTION("GOOGLETRANSLATE(A145,""en"",""ta"")"),"பேரொளியின்")</f>
        <v>பேரொளியின்</v>
      </c>
      <c r="E145" s="9" t="str">
        <f ca="1">IFERROR(__xludf.DUMMYFUNCTION("GOOGLETRANSLATE(A145,""en"",""gu"")"),"ગ્લોરી")</f>
        <v>ગ્લોરી</v>
      </c>
      <c r="F145" s="16" t="str">
        <f ca="1">IFERROR(__xludf.DUMMYFUNCTION("GOOGLETRANSLATE(A145,""en"",""ur"")"),"عما")</f>
        <v>عما</v>
      </c>
    </row>
    <row r="146" spans="1:6" x14ac:dyDescent="0.25">
      <c r="A146" s="4" t="s">
        <v>153</v>
      </c>
      <c r="B146" s="6" t="str">
        <f ca="1">IFERROR(__xludf.DUMMYFUNCTION("GOOGLETRANSLATE(A146, ""en"",""hi"")"),"उदास")</f>
        <v>उदास</v>
      </c>
      <c r="C146" s="9" t="str">
        <f ca="1">IFERROR(__xludf.DUMMYFUNCTION("GOOGLETRANSLATE(A146,""en"",""bn"")"),"মনমরা")</f>
        <v>মনমরা</v>
      </c>
      <c r="D146" s="9" t="str">
        <f ca="1">IFERROR(__xludf.DUMMYFUNCTION("GOOGLETRANSLATE(A146,""en"",""ta"")"),"இருண்ட")</f>
        <v>இருண்ட</v>
      </c>
      <c r="E146" s="9" t="str">
        <f ca="1">IFERROR(__xludf.DUMMYFUNCTION("GOOGLETRANSLATE(A146,""en"",""gu"")"),"અંધકારમય")</f>
        <v>અંધકારમય</v>
      </c>
      <c r="F146" s="16" t="str">
        <f ca="1">IFERROR(__xludf.DUMMYFUNCTION("GOOGLETRANSLATE(A146,""en"",""ur"")"),"اداس")</f>
        <v>اداس</v>
      </c>
    </row>
    <row r="147" spans="1:6" x14ac:dyDescent="0.25">
      <c r="A147" s="4" t="s">
        <v>154</v>
      </c>
      <c r="B147" s="6" t="str">
        <f ca="1">IFERROR(__xludf.DUMMYFUNCTION("GOOGLETRANSLATE(A147, ""en"",""hi"")"),"परेशान")</f>
        <v>परेशान</v>
      </c>
      <c r="C147" s="9" t="str">
        <f ca="1">IFERROR(__xludf.DUMMYFUNCTION("GOOGLETRANSLATE(A147,""en"",""bn"")"),"হয়রান করা")</f>
        <v>হয়রান করা</v>
      </c>
      <c r="D147" s="9" t="str">
        <f ca="1">IFERROR(__xludf.DUMMYFUNCTION("GOOGLETRANSLATE(A147,""en"",""ta"")"),"தொல்லை")</f>
        <v>தொல்லை</v>
      </c>
      <c r="E147" s="9" t="str">
        <f ca="1">IFERROR(__xludf.DUMMYFUNCTION("GOOGLETRANSLATE(A147,""en"",""gu"")"),"પ રે શા ન")</f>
        <v>પ રે શા ન</v>
      </c>
      <c r="F147" s="16" t="str">
        <f ca="1">IFERROR(__xludf.DUMMYFUNCTION("GOOGLETRANSLATE(A147,""en"",""ur"")"),"ہراساں")</f>
        <v>ہراساں</v>
      </c>
    </row>
    <row r="148" spans="1:6" x14ac:dyDescent="0.25">
      <c r="A148" s="4" t="s">
        <v>155</v>
      </c>
      <c r="B148" s="6" t="str">
        <f ca="1">IFERROR(__xludf.DUMMYFUNCTION("GOOGLETRANSLATE(A148, ""en"",""hi"")"),"बाधा")</f>
        <v>बाधा</v>
      </c>
      <c r="C148" s="9" t="str">
        <f ca="1">IFERROR(__xludf.DUMMYFUNCTION("GOOGLETRANSLATE(A148,""en"",""bn"")"),"ব্যাহত করা")</f>
        <v>ব্যাহত করা</v>
      </c>
      <c r="D148" s="9" t="str">
        <f ca="1">IFERROR(__xludf.DUMMYFUNCTION("GOOGLETRANSLATE(A148,""en"",""ta"")"),"இடையூறு")</f>
        <v>இடையூறு</v>
      </c>
      <c r="E148" s="9" t="str">
        <f ca="1">IFERROR(__xludf.DUMMYFUNCTION("GOOGLETRANSLATE(A148,""en"",""gu"")"),"રોકે")</f>
        <v>રોકે</v>
      </c>
      <c r="F148" s="16" t="str">
        <f ca="1">IFERROR(__xludf.DUMMYFUNCTION("GOOGLETRANSLATE(A148,""en"",""ur"")"),"رکاوٹ")</f>
        <v>رکاوٹ</v>
      </c>
    </row>
    <row r="149" spans="1:6" x14ac:dyDescent="0.25">
      <c r="A149" s="4" t="s">
        <v>156</v>
      </c>
      <c r="B149" s="6" t="str">
        <f ca="1">IFERROR(__xludf.DUMMYFUNCTION("GOOGLETRANSLATE(A149, ""en"",""hi"")"),"खतरे")</f>
        <v>खतरे</v>
      </c>
      <c r="C149" s="9" t="str">
        <f ca="1">IFERROR(__xludf.DUMMYFUNCTION("GOOGLETRANSLATE(A149,""en"",""bn"")"),"বিপত্তি")</f>
        <v>বিপত্তি</v>
      </c>
      <c r="D149" s="9" t="str">
        <f ca="1">IFERROR(__xludf.DUMMYFUNCTION("GOOGLETRANSLATE(A149,""en"",""ta"")"),"தீங்கு")</f>
        <v>தீங்கு</v>
      </c>
      <c r="E149" s="9" t="str">
        <f ca="1">IFERROR(__xludf.DUMMYFUNCTION("GOOGLETRANSLATE(A149,""en"",""gu"")"),"HAZARD")</f>
        <v>HAZARD</v>
      </c>
      <c r="F149" s="16" t="str">
        <f ca="1">IFERROR(__xludf.DUMMYFUNCTION("GOOGLETRANSLATE(A149,""en"",""ur"")"),"لا")</f>
        <v>لا</v>
      </c>
    </row>
    <row r="150" spans="1:6" x14ac:dyDescent="0.25">
      <c r="A150" s="4" t="s">
        <v>157</v>
      </c>
      <c r="B150" s="6" t="str">
        <f ca="1">IFERROR(__xludf.DUMMYFUNCTION("GOOGLETRANSLATE(A150, ""en"",""hi"")"),"अभागी")</f>
        <v>अभागी</v>
      </c>
      <c r="C150" s="9" t="str">
        <f ca="1">IFERROR(__xludf.DUMMYFUNCTION("GOOGLETRANSLATE(A150,""en"",""bn"")"),"অসুখী")</f>
        <v>অসুখী</v>
      </c>
      <c r="D150" s="9" t="str">
        <f ca="1">IFERROR(__xludf.DUMMYFUNCTION("GOOGLETRANSLATE(A150,""en"",""ta"")"),"மகிழ்ச்சியற்ற")</f>
        <v>மகிழ்ச்சியற்ற</v>
      </c>
      <c r="E150" s="9" t="str">
        <f ca="1">IFERROR(__xludf.DUMMYFUNCTION("GOOGLETRANSLATE(A150,""en"",""gu"")"),"આડેધડ")</f>
        <v>આડેધડ</v>
      </c>
      <c r="F150" s="16" t="str">
        <f ca="1">IFERROR(__xludf.DUMMYFUNCTION("GOOGLETRANSLATE(A150,""en"",""ur"")"),"اباگی")</f>
        <v>اباگی</v>
      </c>
    </row>
    <row r="151" spans="1:6" x14ac:dyDescent="0.25">
      <c r="A151" s="4" t="s">
        <v>158</v>
      </c>
      <c r="B151" s="6" t="str">
        <f ca="1">IFERROR(__xludf.DUMMYFUNCTION("GOOGLETRANSLATE(A151, ""en"",""hi"")"),"घमंडी")</f>
        <v>घमंडी</v>
      </c>
      <c r="C151" s="9" t="str">
        <f ca="1">IFERROR(__xludf.DUMMYFUNCTION("GOOGLETRANSLATE(A151,""en"",""bn"")"),"উদ্ধত")</f>
        <v>উদ্ধত</v>
      </c>
      <c r="D151" s="9" t="str">
        <f ca="1">IFERROR(__xludf.DUMMYFUNCTION("GOOGLETRANSLATE(A151,""en"",""ta"")"),"அகங்காரமுள்ள")</f>
        <v>அகங்காரமுள்ள</v>
      </c>
      <c r="E151" s="9" t="str">
        <f ca="1">IFERROR(__xludf.DUMMYFUNCTION("GOOGLETRANSLATE(A151,""en"",""gu"")"),"અભિમાની")</f>
        <v>અભિમાની</v>
      </c>
      <c r="F151" s="16" t="str">
        <f ca="1">IFERROR(__xludf.DUMMYFUNCTION("GOOGLETRANSLATE(A151,""en"",""ur"")"),"مغرور")</f>
        <v>مغرور</v>
      </c>
    </row>
    <row r="152" spans="1:6" x14ac:dyDescent="0.25">
      <c r="A152" s="4" t="s">
        <v>159</v>
      </c>
      <c r="B152" s="6" t="str">
        <f ca="1">IFERROR(__xludf.DUMMYFUNCTION("GOOGLETRANSLATE(A152, ""en"",""hi"")"),"भयंकर")</f>
        <v>भयंकर</v>
      </c>
      <c r="C152" s="9" t="str">
        <f ca="1">IFERROR(__xludf.DUMMYFUNCTION("GOOGLETRANSLATE(A152,""en"",""bn"")"),"অসহ্য")</f>
        <v>অসহ্য</v>
      </c>
      <c r="D152" s="9" t="str">
        <f ca="1">IFERROR(__xludf.DUMMYFUNCTION("GOOGLETRANSLATE(A152,""en"",""ta"")"),"ஹைடியஸ்")</f>
        <v>ஹைடியஸ்</v>
      </c>
      <c r="E152" s="9" t="str">
        <f ca="1">IFERROR(__xludf.DUMMYFUNCTION("GOOGLETRANSLATE(A152,""en"",""gu"")"),"ડરામણું")</f>
        <v>ડરામણું</v>
      </c>
      <c r="F152" s="16" t="str">
        <f ca="1">IFERROR(__xludf.DUMMYFUNCTION("GOOGLETRANSLATE(A152,""en"",""ur"")"),"بینکر")</f>
        <v>بینکر</v>
      </c>
    </row>
    <row r="153" spans="1:6" x14ac:dyDescent="0.25">
      <c r="A153" s="4" t="s">
        <v>160</v>
      </c>
      <c r="B153" s="6" t="str">
        <f ca="1">IFERROR(__xludf.DUMMYFUNCTION("GOOGLETRANSLATE(A153, ""en"",""hi"")"),"विधर्मी")</f>
        <v>विधर्मी</v>
      </c>
      <c r="C153" s="9" t="str">
        <f ca="1">IFERROR(__xludf.DUMMYFUNCTION("GOOGLETRANSLATE(A153,""en"",""bn"")"),"পাষণ্ড")</f>
        <v>পাষণ্ড</v>
      </c>
      <c r="D153" s="9" t="str">
        <f ca="1">IFERROR(__xludf.DUMMYFUNCTION("GOOGLETRANSLATE(A153,""en"",""ta"")"),"மதங்களுக்கு எதிரான கொள்கையில் பற்றுடையவர்")</f>
        <v>மதங்களுக்கு எதிரான கொள்கையில் பற்றுடையவர்</v>
      </c>
      <c r="E153" s="9" t="str">
        <f ca="1">IFERROR(__xludf.DUMMYFUNCTION("GOOGLETRANSLATE(A153,""en"",""gu"")"),"પાખંડી")</f>
        <v>પાખંડી</v>
      </c>
      <c r="F153" s="16" t="str">
        <f ca="1">IFERROR(__xludf.DUMMYFUNCTION("GOOGLETRANSLATE(A153,""en"",""ur"")"),"ودرمی")</f>
        <v>ودرمی</v>
      </c>
    </row>
    <row r="154" spans="1:6" x14ac:dyDescent="0.25">
      <c r="A154" s="4" t="s">
        <v>161</v>
      </c>
      <c r="B154" s="6" t="str">
        <f ca="1">IFERROR(__xludf.DUMMYFUNCTION("GOOGLETRANSLATE(A154, ""en"",""hi"")"),"सद्भाव")</f>
        <v>सद्भाव</v>
      </c>
      <c r="C154" s="9" t="str">
        <f ca="1">IFERROR(__xludf.DUMMYFUNCTION("GOOGLETRANSLATE(A154,""en"",""bn"")"),"সাদৃশ্য")</f>
        <v>সাদৃশ্য</v>
      </c>
      <c r="D154" s="9" t="str">
        <f ca="1">IFERROR(__xludf.DUMMYFUNCTION("GOOGLETRANSLATE(A154,""en"",""ta"")"),"HARMONY")</f>
        <v>HARMONY</v>
      </c>
      <c r="E154" s="9" t="str">
        <f ca="1">IFERROR(__xludf.DUMMYFUNCTION("GOOGLETRANSLATE(A154,""en"",""gu"")"),"HARMONY")</f>
        <v>HARMONY</v>
      </c>
      <c r="F154" s="16" t="str">
        <f ca="1">IFERROR(__xludf.DUMMYFUNCTION("GOOGLETRANSLATE(A154,""en"",""ur"")"),"ہم آہنگی")</f>
        <v>ہم آہنگی</v>
      </c>
    </row>
    <row r="155" spans="1:6" x14ac:dyDescent="0.25">
      <c r="A155" s="4" t="s">
        <v>162</v>
      </c>
      <c r="B155" s="6" t="str">
        <f ca="1">IFERROR(__xludf.DUMMYFUNCTION("GOOGLETRANSLATE(A155, ""en"",""hi"")"),"पंगु")</f>
        <v>पंगु</v>
      </c>
      <c r="C155" s="9" t="str">
        <f ca="1">IFERROR(__xludf.DUMMYFUNCTION("GOOGLETRANSLATE(A155,""en"",""bn"")"),"বধ করল ফলে")</f>
        <v>বধ করল ফলে</v>
      </c>
      <c r="D155" s="9" t="str">
        <f ca="1">IFERROR(__xludf.DUMMYFUNCTION("GOOGLETRANSLATE(A155,""en"",""ta"")"),"முடக்கப்பட்ட நிலையிலுள்ள")</f>
        <v>முடக்கப்பட்ட நிலையிலுள்ள</v>
      </c>
      <c r="E155" s="9" t="str">
        <f ca="1">IFERROR(__xludf.DUMMYFUNCTION("GOOGLETRANSLATE(A155,""en"",""gu"")"),"પગ કાપ્યાં")</f>
        <v>પગ કાપ્યાં</v>
      </c>
      <c r="F155" s="16" t="str">
        <f ca="1">IFERROR(__xludf.DUMMYFUNCTION("GOOGLETRANSLATE(A155,""en"",""ur"")"),"کونچیں کاٹ ڈالیں")</f>
        <v>کونچیں کاٹ ڈالیں</v>
      </c>
    </row>
    <row r="156" spans="1:6" x14ac:dyDescent="0.25">
      <c r="A156" s="4" t="s">
        <v>163</v>
      </c>
      <c r="B156" s="6" t="str">
        <f ca="1">IFERROR(__xludf.DUMMYFUNCTION("GOOGLETRANSLATE(A156, ""en"",""hi"")"),"सम्मान")</f>
        <v>सम्मान</v>
      </c>
      <c r="C156" s="9" t="str">
        <f ca="1">IFERROR(__xludf.DUMMYFUNCTION("GOOGLETRANSLATE(A156,""en"",""bn"")"),"সম্মান")</f>
        <v>সম্মান</v>
      </c>
      <c r="D156" s="9" t="str">
        <f ca="1">IFERROR(__xludf.DUMMYFUNCTION("GOOGLETRANSLATE(A156,""en"",""ta"")"),"கனம் நீதிபதி")</f>
        <v>கனம் நீதிபதி</v>
      </c>
      <c r="E156" s="9" t="str">
        <f ca="1">IFERROR(__xludf.DUMMYFUNCTION("GOOGLETRANSLATE(A156,""en"",""gu"")"),"સન્માન")</f>
        <v>સન્માન</v>
      </c>
      <c r="F156" s="16" t="str">
        <f ca="1">IFERROR(__xludf.DUMMYFUNCTION("GOOGLETRANSLATE(A156,""en"",""ur"")"),"عزت")</f>
        <v>عزت</v>
      </c>
    </row>
    <row r="157" spans="1:6" x14ac:dyDescent="0.25">
      <c r="A157" s="4" t="s">
        <v>164</v>
      </c>
      <c r="B157" s="7" t="s">
        <v>165</v>
      </c>
      <c r="C157" s="9" t="str">
        <f ca="1">IFERROR(__xludf.DUMMYFUNCTION("GOOGLETRANSLATE(A157,""en"",""bn"")"),"দ্রুতগতি")</f>
        <v>দ্রুতগতি</v>
      </c>
      <c r="D157" s="9" t="str">
        <f ca="1">IFERROR(__xludf.DUMMYFUNCTION("GOOGLETRANSLATE(A157,""en"",""ta"")"),"அவசர")</f>
        <v>அவசர</v>
      </c>
      <c r="E157" s="9" t="str">
        <f ca="1">IFERROR(__xludf.DUMMYFUNCTION("GOOGLETRANSLATE(A157,""en"",""gu"")"),"HASTY")</f>
        <v>HASTY</v>
      </c>
      <c r="F157" s="16" t="str">
        <f ca="1">IFERROR(__xludf.DUMMYFUNCTION("GOOGLETRANSLATE(A157,""en"",""ur"")"),"جلدبازی")</f>
        <v>جلدبازی</v>
      </c>
    </row>
    <row r="158" spans="1:6" x14ac:dyDescent="0.25">
      <c r="A158" s="4" t="s">
        <v>166</v>
      </c>
      <c r="B158" s="6" t="str">
        <f ca="1">IFERROR(__xludf.DUMMYFUNCTION("GOOGLETRANSLATE(A158, ""en"",""hi"")"),"विनम्रता")</f>
        <v>विनम्रता</v>
      </c>
      <c r="C158" s="9" t="str">
        <f ca="1">IFERROR(__xludf.DUMMYFUNCTION("GOOGLETRANSLATE(A158,""en"",""bn"")"),"নম্রতা")</f>
        <v>নম্রতা</v>
      </c>
      <c r="D158" s="9" t="str">
        <f ca="1">IFERROR(__xludf.DUMMYFUNCTION("GOOGLETRANSLATE(A158,""en"",""ta"")"),"மனத்தாழ்மையுள்ளோரைக்")</f>
        <v>மனத்தாழ்மையுள்ளோரைக்</v>
      </c>
      <c r="E158" s="9" t="str">
        <f ca="1">IFERROR(__xludf.DUMMYFUNCTION("GOOGLETRANSLATE(A158,""en"",""gu"")"),"વિનમ્રતા")</f>
        <v>વિનમ્રતા</v>
      </c>
      <c r="F158" s="16" t="str">
        <f ca="1">IFERROR(__xludf.DUMMYFUNCTION("GOOGLETRANSLATE(A158,""en"",""ur"")"),"عاجزی")</f>
        <v>عاجزی</v>
      </c>
    </row>
    <row r="159" spans="1:6" x14ac:dyDescent="0.25">
      <c r="A159" s="4" t="s">
        <v>167</v>
      </c>
      <c r="B159" s="6" t="str">
        <f ca="1">IFERROR(__xludf.DUMMYFUNCTION("GOOGLETRANSLATE(A159, ""en"",""hi"")"),"विनम्र")</f>
        <v>विनम्र</v>
      </c>
      <c r="C159" s="9" t="str">
        <f ca="1">IFERROR(__xludf.DUMMYFUNCTION("GOOGLETRANSLATE(A159,""en"",""bn"")"),"নম্র")</f>
        <v>নম্র</v>
      </c>
      <c r="D159" s="9" t="str">
        <f ca="1">IFERROR(__xludf.DUMMYFUNCTION("GOOGLETRANSLATE(A159,""en"",""ta"")"),"பாதை எளிய")</f>
        <v>பாதை எளிய</v>
      </c>
      <c r="E159" s="9" t="str">
        <f ca="1">IFERROR(__xludf.DUMMYFUNCTION("GOOGLETRANSLATE(A159,""en"",""gu"")"),"HUMBLE")</f>
        <v>HUMBLE</v>
      </c>
      <c r="F159" s="16" t="str">
        <f ca="1">IFERROR(__xludf.DUMMYFUNCTION("GOOGLETRANSLATE(A159,""en"",""ur"")"),"عاجز")</f>
        <v>عاجز</v>
      </c>
    </row>
    <row r="160" spans="1:6" x14ac:dyDescent="0.25">
      <c r="A160" s="4" t="s">
        <v>168</v>
      </c>
      <c r="B160" s="6" t="str">
        <f ca="1">IFERROR(__xludf.DUMMYFUNCTION("GOOGLETRANSLATE(A160, ""en"",""hi"")"),"आनेवाला")</f>
        <v>आनेवाला</v>
      </c>
      <c r="C160" s="9" t="str">
        <f ca="1">IFERROR(__xludf.DUMMYFUNCTION("GOOGLETRANSLATE(A160,""en"",""bn"")"),"অননুতাপী")</f>
        <v>অননুতাপী</v>
      </c>
      <c r="D160" s="9" t="str">
        <f ca="1">IFERROR(__xludf.DUMMYFUNCTION("GOOGLETRANSLATE(A160,""en"",""ta"")"),"குற்றத்தை உணர்ந்து வருந்தாத")</f>
        <v>குற்றத்தை உணர்ந்து வருந்தாத</v>
      </c>
      <c r="E160" s="9" t="str">
        <f ca="1">IFERROR(__xludf.DUMMYFUNCTION("GOOGLETRANSLATE(A160,""en"",""gu"")"),"ધૃષ્ટ")</f>
        <v>ધૃષ્ટ</v>
      </c>
      <c r="F160" s="16" t="str">
        <f ca="1">IFERROR(__xludf.DUMMYFUNCTION("GOOGLETRANSLATE(A160,""en"",""ur"")"),"پشیمان نہیں")</f>
        <v>پشیمان نہیں</v>
      </c>
    </row>
    <row r="161" spans="1:6" x14ac:dyDescent="0.25">
      <c r="A161" s="4" t="s">
        <v>169</v>
      </c>
      <c r="B161" s="6" t="str">
        <f ca="1">IFERROR(__xludf.DUMMYFUNCTION("GOOGLETRANSLATE(A161, ""en"",""hi"")"),"पाखंड")</f>
        <v>पाखंड</v>
      </c>
      <c r="C161" s="9" t="str">
        <f ca="1">IFERROR(__xludf.DUMMYFUNCTION("GOOGLETRANSLATE(A161,""en"",""bn"")"),"ভণ্ডামি")</f>
        <v>ভণ্ডামি</v>
      </c>
      <c r="D161" s="9" t="str">
        <f ca="1">IFERROR(__xludf.DUMMYFUNCTION("GOOGLETRANSLATE(A161,""en"",""ta"")"),"போலித்தனம்")</f>
        <v>போலித்தனம்</v>
      </c>
      <c r="E161" s="9" t="str">
        <f ca="1">IFERROR(__xludf.DUMMYFUNCTION("GOOGLETRANSLATE(A161,""en"",""gu"")"),"પાખંડ")</f>
        <v>પાખંડ</v>
      </c>
      <c r="F161" s="16" t="str">
        <f ca="1">IFERROR(__xludf.DUMMYFUNCTION("GOOGLETRANSLATE(A161,""en"",""ur"")"),"نفاق")</f>
        <v>نفاق</v>
      </c>
    </row>
    <row r="162" spans="1:6" x14ac:dyDescent="0.25">
      <c r="A162" s="4" t="s">
        <v>170</v>
      </c>
      <c r="B162" s="6" t="str">
        <f ca="1">IFERROR(__xludf.DUMMYFUNCTION("GOOGLETRANSLATE(A162, ""en"",""hi"")"),"उदासीन")</f>
        <v>उदासीन</v>
      </c>
      <c r="C162" s="9" t="str">
        <f ca="1">IFERROR(__xludf.DUMMYFUNCTION("GOOGLETRANSLATE(A162,""en"",""bn"")"),"উদাসীন")</f>
        <v>উদাসীন</v>
      </c>
      <c r="D162" s="9" t="str">
        <f ca="1">IFERROR(__xludf.DUMMYFUNCTION("GOOGLETRANSLATE(A162,""en"",""ta"")"),"அலட்சிய")</f>
        <v>அலட்சிய</v>
      </c>
      <c r="E162" s="9" t="str">
        <f ca="1">IFERROR(__xludf.DUMMYFUNCTION("GOOGLETRANSLATE(A162,""en"",""gu"")"),"ઉદાસીન")</f>
        <v>ઉદાસીન</v>
      </c>
      <c r="F162" s="16" t="str">
        <f ca="1">IFERROR(__xludf.DUMMYFUNCTION("GOOGLETRANSLATE(A162,""en"",""ur"")"),"لاتعلق")</f>
        <v>لاتعلق</v>
      </c>
    </row>
    <row r="163" spans="1:6" x14ac:dyDescent="0.25">
      <c r="A163" s="4" t="s">
        <v>171</v>
      </c>
      <c r="B163" s="6" t="str">
        <f ca="1">IFERROR(__xludf.DUMMYFUNCTION("GOOGLETRANSLATE(A163, ""en"",""hi"")"),"आवेगशील")</f>
        <v>आवेगशील</v>
      </c>
      <c r="C163" s="9" t="str">
        <f ca="1">IFERROR(__xludf.DUMMYFUNCTION("GOOGLETRANSLATE(A163,""en"",""bn"")"),"আবেগপ্রবণ")</f>
        <v>আবেগপ্রবণ</v>
      </c>
      <c r="D163" s="9" t="str">
        <f ca="1">IFERROR(__xludf.DUMMYFUNCTION("GOOGLETRANSLATE(A163,""en"",""ta"")"),"மனக்கிளர்ச்சி")</f>
        <v>மனக்கிளர்ச்சி</v>
      </c>
      <c r="E163" s="9" t="str">
        <f ca="1">IFERROR(__xludf.DUMMYFUNCTION("GOOGLETRANSLATE(A163,""en"",""gu"")"),"મનમોજી")</f>
        <v>મનમોજી</v>
      </c>
      <c r="F163" s="16" t="str">
        <f ca="1">IFERROR(__xludf.DUMMYFUNCTION("GOOGLETRANSLATE(A163,""en"",""ur"")"),"سنوتشیل")</f>
        <v>سنوتشیل</v>
      </c>
    </row>
    <row r="164" spans="1:6" x14ac:dyDescent="0.25">
      <c r="A164" s="4" t="s">
        <v>172</v>
      </c>
      <c r="B164" s="6" t="str">
        <f ca="1">IFERROR(__xludf.DUMMYFUNCTION("GOOGLETRANSLATE(A164, ""en"",""hi"")"),"राक्षसी")</f>
        <v>राक्षसी</v>
      </c>
      <c r="C164" s="9" t="str">
        <f ca="1">IFERROR(__xludf.DUMMYFUNCTION("GOOGLETRANSLATE(A164,""en"",""bn"")"),"নারকী")</f>
        <v>নারকী</v>
      </c>
      <c r="D164" s="9" t="str">
        <f ca="1">IFERROR(__xludf.DUMMYFUNCTION("GOOGLETRANSLATE(A164,""en"",""ta"")"),"நரக")</f>
        <v>நரக</v>
      </c>
      <c r="E164" s="9" t="str">
        <f ca="1">IFERROR(__xludf.DUMMYFUNCTION("GOOGLETRANSLATE(A164,""en"",""gu"")"),"શેતાની")</f>
        <v>શેતાની</v>
      </c>
      <c r="F164" s="16" t="str">
        <f ca="1">IFERROR(__xludf.DUMMYFUNCTION("GOOGLETRANSLATE(A164,""en"",""ur"")"),"راکشسی")</f>
        <v>راکشسی</v>
      </c>
    </row>
    <row r="165" spans="1:6" x14ac:dyDescent="0.25">
      <c r="A165" s="4" t="s">
        <v>173</v>
      </c>
      <c r="B165" s="6" t="str">
        <f ca="1">IFERROR(__xludf.DUMMYFUNCTION("GOOGLETRANSLATE(A165, ""en"",""hi"")"),"दरिद्र")</f>
        <v>दरिद्र</v>
      </c>
      <c r="C165" s="9" t="str">
        <f ca="1">IFERROR(__xludf.DUMMYFUNCTION("GOOGLETRANSLATE(A165,""en"",""bn"")"),"অভাবী")</f>
        <v>অভাবী</v>
      </c>
      <c r="D165" s="9" t="str">
        <f ca="1">IFERROR(__xludf.DUMMYFUNCTION("GOOGLETRANSLATE(A165,""en"",""ta"")"),"ஏழைகள்")</f>
        <v>ஏழைகள்</v>
      </c>
      <c r="E165" s="9" t="str">
        <f ca="1">IFERROR(__xludf.DUMMYFUNCTION("GOOGLETRANSLATE(A165,""en"",""gu"")"),"અકિંચન")</f>
        <v>અકિંચન</v>
      </c>
      <c r="F165" s="16" t="str">
        <f ca="1">IFERROR(__xludf.DUMMYFUNCTION("GOOGLETRANSLATE(A165,""en"",""ur"")"),"فقیروں")</f>
        <v>فقیروں</v>
      </c>
    </row>
    <row r="166" spans="1:6" x14ac:dyDescent="0.25">
      <c r="A166" s="4" t="s">
        <v>174</v>
      </c>
      <c r="B166" s="6" t="str">
        <f ca="1">IFERROR(__xludf.DUMMYFUNCTION("GOOGLETRANSLATE(A166, ""en"",""hi"")"),"दिलचस्प")</f>
        <v>दिलचस्प</v>
      </c>
      <c r="C166" s="9" t="str">
        <f ca="1">IFERROR(__xludf.DUMMYFUNCTION("GOOGLETRANSLATE(A166,""en"",""bn"")"),"মজাদার")</f>
        <v>মজাদার</v>
      </c>
      <c r="D166" s="9" t="str">
        <f ca="1">IFERROR(__xludf.DUMMYFUNCTION("GOOGLETRANSLATE(A166,""en"",""ta"")"),"சுவாரஸ்யமான")</f>
        <v>சுவாரஸ்யமான</v>
      </c>
      <c r="E166" s="9" t="str">
        <f ca="1">IFERROR(__xludf.DUMMYFUNCTION("GOOGLETRANSLATE(A166,""en"",""gu"")"),"રસપ્રદ")</f>
        <v>રસપ્રદ</v>
      </c>
      <c r="F166" s="16" t="str">
        <f ca="1">IFERROR(__xludf.DUMMYFUNCTION("GOOGLETRANSLATE(A166,""en"",""ur"")"),"دلچسپ")</f>
        <v>دلچسپ</v>
      </c>
    </row>
    <row r="167" spans="1:6" ht="31.5" x14ac:dyDescent="0.25">
      <c r="A167" s="4" t="s">
        <v>175</v>
      </c>
      <c r="B167" s="6" t="str">
        <f ca="1">IFERROR(__xludf.DUMMYFUNCTION("GOOGLETRANSLATE(A167, ""en"",""hi"")"),"फीका")</f>
        <v>फीका</v>
      </c>
      <c r="C167" s="9" t="str">
        <f ca="1">IFERROR(__xludf.DUMMYFUNCTION("GOOGLETRANSLATE(A167,""en"",""bn"")"),"বিরস")</f>
        <v>বিরস</v>
      </c>
      <c r="D167" s="9" t="str">
        <f ca="1">IFERROR(__xludf.DUMMYFUNCTION("GOOGLETRANSLATE(A167,""en"",""ta"")"),"சுவையற்ற")</f>
        <v>சுவையற்ற</v>
      </c>
      <c r="E167" s="9" t="str">
        <f ca="1">IFERROR(__xludf.DUMMYFUNCTION("GOOGLETRANSLATE(A167,""en"",""gu"")"),"મોળું")</f>
        <v>મોળું</v>
      </c>
      <c r="F167" s="15" t="s">
        <v>487</v>
      </c>
    </row>
    <row r="168" spans="1:6" x14ac:dyDescent="0.25">
      <c r="A168" s="4" t="s">
        <v>176</v>
      </c>
      <c r="B168" s="6" t="str">
        <f ca="1">IFERROR(__xludf.DUMMYFUNCTION("GOOGLETRANSLATE(A168, ""en"",""hi"")"),"अत्यधिक")</f>
        <v>अत्यधिक</v>
      </c>
      <c r="C168" s="9" t="str">
        <f ca="1">IFERROR(__xludf.DUMMYFUNCTION("GOOGLETRANSLATE(A168,""en"",""bn"")"),"অপরিমেয়")</f>
        <v>অপরিমেয়</v>
      </c>
      <c r="D168" s="9" t="str">
        <f ca="1">IFERROR(__xludf.DUMMYFUNCTION("GOOGLETRANSLATE(A168,""en"",""ta"")"),"மகத்தான")</f>
        <v>மகத்தான</v>
      </c>
      <c r="E168" s="9" t="str">
        <f ca="1">IFERROR(__xludf.DUMMYFUNCTION("GOOGLETRANSLATE(A168,""en"",""gu"")"),"પુષ્કળ")</f>
        <v>પુષ્કળ</v>
      </c>
      <c r="F168" s="16" t="str">
        <f ca="1">IFERROR(__xludf.DUMMYFUNCTION("GOOGLETRANSLATE(A168,""en"",""ur"")"),"بہت زیادہ")</f>
        <v>بہت زیادہ</v>
      </c>
    </row>
    <row r="169" spans="1:6" x14ac:dyDescent="0.25">
      <c r="A169" s="4" t="s">
        <v>177</v>
      </c>
      <c r="B169" s="6" t="str">
        <f ca="1">IFERROR(__xludf.DUMMYFUNCTION("GOOGLETRANSLATE(A169, ""en"",""hi"")"),"निर्मल")</f>
        <v>निर्मल</v>
      </c>
      <c r="C169" s="9" t="str">
        <f ca="1">IFERROR(__xludf.DUMMYFUNCTION("GOOGLETRANSLATE(A169,""en"",""bn"")"),"অনিন্দ্য")</f>
        <v>অনিন্দ্য</v>
      </c>
      <c r="D169" s="9" t="str">
        <f ca="1">IFERROR(__xludf.DUMMYFUNCTION("GOOGLETRANSLATE(A169,""en"",""ta"")"),"தி இம்மாகுலேட்")</f>
        <v>தி இம்மாகுலேட்</v>
      </c>
      <c r="E169" s="9" t="str">
        <f ca="1">IFERROR(__xludf.DUMMYFUNCTION("GOOGLETRANSLATE(A169,""en"",""gu"")"),"ધ ઇમમક્યુલેટ")</f>
        <v>ધ ઇમમક્યુલેટ</v>
      </c>
      <c r="F169" s="16" t="str">
        <f ca="1">IFERROR(__xludf.DUMMYFUNCTION("GOOGLETRANSLATE(A169,""en"",""ur"")"),"نرمل")</f>
        <v>نرمل</v>
      </c>
    </row>
    <row r="170" spans="1:6" x14ac:dyDescent="0.25">
      <c r="A170" s="4" t="s">
        <v>178</v>
      </c>
      <c r="B170" s="6" t="str">
        <f ca="1">IFERROR(__xludf.DUMMYFUNCTION("GOOGLETRANSLATE(A170, ""en"",""hi"")"),"आसन्न")</f>
        <v>आसन्न</v>
      </c>
      <c r="C170" s="9" t="str">
        <f ca="1">IFERROR(__xludf.DUMMYFUNCTION("GOOGLETRANSLATE(A170,""en"",""bn"")"),"আসন্ন")</f>
        <v>আসন্ন</v>
      </c>
      <c r="D170" s="9" t="str">
        <f ca="1">IFERROR(__xludf.DUMMYFUNCTION("GOOGLETRANSLATE(A170,""en"",""ta"")"),"உடனடி")</f>
        <v>உடனடி</v>
      </c>
      <c r="E170" s="9" t="str">
        <f ca="1">IFERROR(__xludf.DUMMYFUNCTION("GOOGLETRANSLATE(A170,""en"",""gu"")"),"નિકટવર્તી")</f>
        <v>નિકટવર્તી</v>
      </c>
      <c r="F170" s="16" t="str">
        <f ca="1">IFERROR(__xludf.DUMMYFUNCTION("GOOGLETRANSLATE(A170,""en"",""ur"")"),"آسنن")</f>
        <v>آسنن</v>
      </c>
    </row>
    <row r="171" spans="1:6" x14ac:dyDescent="0.25">
      <c r="A171" s="4" t="s">
        <v>179</v>
      </c>
      <c r="B171" s="6" t="str">
        <f ca="1">IFERROR(__xludf.DUMMYFUNCTION("GOOGLETRANSLATE(A171, ""en"",""hi"")"),"विसर्जित")</f>
        <v>विसर्जित</v>
      </c>
      <c r="C171" s="9" t="str">
        <f ca="1">IFERROR(__xludf.DUMMYFUNCTION("GOOGLETRANSLATE(A171,""en"",""bn"")"),"মগ্ন করা")</f>
        <v>মগ্ন করা</v>
      </c>
      <c r="D171" s="9" t="str">
        <f ca="1">IFERROR(__xludf.DUMMYFUNCTION("GOOGLETRANSLATE(A171,""en"",""ta"")"),"அமிழ்த்தி")</f>
        <v>அமிழ்த்தி</v>
      </c>
      <c r="E171" s="9" t="str">
        <f ca="1">IFERROR(__xludf.DUMMYFUNCTION("GOOGLETRANSLATE(A171,""en"",""gu"")"),"નિમજ્જન")</f>
        <v>નિમજ્જન</v>
      </c>
      <c r="F171" s="16" t="str">
        <f ca="1">IFERROR(__xludf.DUMMYFUNCTION("GOOGLETRANSLATE(A171,""en"",""ur"")"),"وسرجت")</f>
        <v>وسرجت</v>
      </c>
    </row>
    <row r="172" spans="1:6" x14ac:dyDescent="0.25">
      <c r="A172" s="4" t="s">
        <v>180</v>
      </c>
      <c r="B172" s="6" t="str">
        <f ca="1">IFERROR(__xludf.DUMMYFUNCTION("GOOGLETRANSLATE(A172, ""en"",""hi"")"),"बिगाड़ना")</f>
        <v>बिगाड़ना</v>
      </c>
      <c r="C172" s="9" t="str">
        <f ca="1">IFERROR(__xludf.DUMMYFUNCTION("GOOGLETRANSLATE(A172,""en"",""bn"")"),"দুর্বল করা")</f>
        <v>দুর্বল করা</v>
      </c>
      <c r="D172" s="9" t="str">
        <f ca="1">IFERROR(__xludf.DUMMYFUNCTION("GOOGLETRANSLATE(A172,""en"",""ta"")"),"முடக்குகின்றன")</f>
        <v>முடக்குகின்றன</v>
      </c>
      <c r="E172" s="9" t="str">
        <f ca="1">IFERROR(__xludf.DUMMYFUNCTION("GOOGLETRANSLATE(A172,""en"",""gu"")"),"અસામાનતા")</f>
        <v>અસામાનતા</v>
      </c>
      <c r="F172" s="16" t="str">
        <f ca="1">IFERROR(__xludf.DUMMYFUNCTION("GOOGLETRANSLATE(A172,""en"",""ur"")"),"خراب")</f>
        <v>خراب</v>
      </c>
    </row>
    <row r="173" spans="1:6" x14ac:dyDescent="0.25">
      <c r="A173" s="4" t="s">
        <v>181</v>
      </c>
      <c r="B173" s="6" t="str">
        <f ca="1">IFERROR(__xludf.DUMMYFUNCTION("GOOGLETRANSLATE(A173, ""en"",""hi"")"),"रोग प्रतिरोधक शक्ति")</f>
        <v>रोग प्रतिरोधक शक्ति</v>
      </c>
      <c r="C173" s="9" t="str">
        <f ca="1">IFERROR(__xludf.DUMMYFUNCTION("GOOGLETRANSLATE(A173,""en"",""bn"")"),"খালাস")</f>
        <v>খালাস</v>
      </c>
      <c r="D173" s="9" t="str">
        <f ca="1">IFERROR(__xludf.DUMMYFUNCTION("GOOGLETRANSLATE(A173,""en"",""ta"")"),"நோய் எதிர்ப்பு சக்தி")</f>
        <v>நோய் எதிர்ப்பு சக்தி</v>
      </c>
      <c r="E173" s="9" t="str">
        <f ca="1">IFERROR(__xludf.DUMMYFUNCTION("GOOGLETRANSLATE(A173,""en"",""gu"")"),"રોગપ્રતિરક્ષા")</f>
        <v>રોગપ્રતિરક્ષા</v>
      </c>
      <c r="F173" s="16" t="str">
        <f ca="1">IFERROR(__xludf.DUMMYFUNCTION("GOOGLETRANSLATE(A173,""en"",""ur"")"),"قوت مدافعت")</f>
        <v>قوت مدافعت</v>
      </c>
    </row>
    <row r="174" spans="1:6" x14ac:dyDescent="0.25">
      <c r="A174" s="4" t="s">
        <v>182</v>
      </c>
      <c r="B174" s="6" t="str">
        <f ca="1">IFERROR(__xludf.DUMMYFUNCTION("GOOGLETRANSLATE(A174, ""en"",""hi"")"),"बाधा")</f>
        <v>बाधा</v>
      </c>
      <c r="C174" s="9" t="str">
        <f ca="1">IFERROR(__xludf.DUMMYFUNCTION("GOOGLETRANSLATE(A174,""en"",""bn"")"),"অন্তরায়")</f>
        <v>অন্তরায়</v>
      </c>
      <c r="D174" s="9" t="str">
        <f ca="1">IFERROR(__xludf.DUMMYFUNCTION("GOOGLETRANSLATE(A174,""en"",""ta"")"),"தடையாக")</f>
        <v>தடையாக</v>
      </c>
      <c r="E174" s="9" t="str">
        <f ca="1">IFERROR(__xludf.DUMMYFUNCTION("GOOGLETRANSLATE(A174,""en"",""gu"")"),"અવરોધ")</f>
        <v>અવરોધ</v>
      </c>
      <c r="F174" s="16" t="str">
        <f ca="1">IFERROR(__xludf.DUMMYFUNCTION("GOOGLETRANSLATE(A174,""en"",""ur"")"),"رکاوٹ")</f>
        <v>رکاوٹ</v>
      </c>
    </row>
    <row r="175" spans="1:6" x14ac:dyDescent="0.25">
      <c r="A175" s="4" t="s">
        <v>183</v>
      </c>
      <c r="B175" s="6" t="str">
        <f ca="1">IFERROR(__xludf.DUMMYFUNCTION("GOOGLETRANSLATE(A175, ""en"",""hi"")"),"निष्पक्ष")</f>
        <v>निष्पक्ष</v>
      </c>
      <c r="C175" s="9" t="str">
        <f ca="1">IFERROR(__xludf.DUMMYFUNCTION("GOOGLETRANSLATE(A175,""en"",""bn"")"),"নিরপেক্ষ")</f>
        <v>নিরপেক্ষ</v>
      </c>
      <c r="D175" s="9" t="str">
        <f ca="1">IFERROR(__xludf.DUMMYFUNCTION("GOOGLETRANSLATE(A175,""en"",""ta"")"),"நடுநிலை")</f>
        <v>நடுநிலை</v>
      </c>
      <c r="E175" s="9" t="str">
        <f ca="1">IFERROR(__xludf.DUMMYFUNCTION("GOOGLETRANSLATE(A175,""en"",""gu"")"),"નિષ્પક્ષ")</f>
        <v>નિષ્પક્ષ</v>
      </c>
      <c r="F175" s="16" t="str">
        <f ca="1">IFERROR(__xludf.DUMMYFUNCTION("GOOGLETRANSLATE(A175,""en"",""ur"")"),"غیر جانبدار")</f>
        <v>غیر جانبدار</v>
      </c>
    </row>
    <row r="176" spans="1:6" x14ac:dyDescent="0.25">
      <c r="A176" s="4" t="s">
        <v>184</v>
      </c>
      <c r="B176" s="6" t="str">
        <f ca="1">IFERROR(__xludf.DUMMYFUNCTION("GOOGLETRANSLATE(A176, ""en"",""hi"")"),"मढ़ना")</f>
        <v>मढ़ना</v>
      </c>
      <c r="C176" s="9" t="str">
        <f ca="1">IFERROR(__xludf.DUMMYFUNCTION("GOOGLETRANSLATE(A176,""en"",""bn"")"),"আরোপ করা")</f>
        <v>আরোপ করা</v>
      </c>
      <c r="D176" s="9" t="str">
        <f ca="1">IFERROR(__xludf.DUMMYFUNCTION("GOOGLETRANSLATE(A176,""en"",""ta"")"),"சுமத்து")</f>
        <v>சுமத்து</v>
      </c>
      <c r="E176" s="9" t="str">
        <f ca="1">IFERROR(__xludf.DUMMYFUNCTION("GOOGLETRANSLATE(A176,""en"",""gu"")"),"દોષારોપણ કરવું")</f>
        <v>દોષારોપણ કરવું</v>
      </c>
      <c r="F176" s="16" t="str">
        <f ca="1">IFERROR(__xludf.DUMMYFUNCTION("GOOGLETRANSLATE(A176,""en"",""ur"")"),"الزام لگانا")</f>
        <v>الزام لگانا</v>
      </c>
    </row>
    <row r="177" spans="1:6" x14ac:dyDescent="0.25">
      <c r="A177" s="4" t="s">
        <v>185</v>
      </c>
      <c r="B177" s="6" t="str">
        <f ca="1">IFERROR(__xludf.DUMMYFUNCTION("GOOGLETRANSLATE(A177, ""en"",""hi"")"),"बेईमान")</f>
        <v>बेईमान</v>
      </c>
      <c r="C177" s="9" t="str">
        <f ca="1">IFERROR(__xludf.DUMMYFUNCTION("GOOGLETRANSLATE(A177,""en"",""bn"")"),"অধার্মিক")</f>
        <v>অধার্মিক</v>
      </c>
      <c r="D177" s="9" t="str">
        <f ca="1">IFERROR(__xludf.DUMMYFUNCTION("GOOGLETRANSLATE(A177,""en"",""ta"")"),"நிந்தனையாளர்கள்")</f>
        <v>நிந்தனையாளர்கள்</v>
      </c>
      <c r="E177" s="9" t="str">
        <f ca="1">IFERROR(__xludf.DUMMYFUNCTION("GOOGLETRANSLATE(A177,""en"",""gu"")"),"પાપી")</f>
        <v>પાપી</v>
      </c>
      <c r="F177" s="16" t="str">
        <f ca="1">IFERROR(__xludf.DUMMYFUNCTION("GOOGLETRANSLATE(A177,""en"",""ur"")"),"نافرمان")</f>
        <v>نافرمان</v>
      </c>
    </row>
    <row r="178" spans="1:6" x14ac:dyDescent="0.25">
      <c r="A178" s="4" t="s">
        <v>186</v>
      </c>
      <c r="B178" s="6" t="str">
        <f ca="1">IFERROR(__xludf.DUMMYFUNCTION("GOOGLETRANSLATE(A178, ""en"",""hi"")"),"अक्षम")</f>
        <v>अक्षम</v>
      </c>
      <c r="C178" s="9" t="str">
        <f ca="1">IFERROR(__xludf.DUMMYFUNCTION("GOOGLETRANSLATE(A178,""en"",""bn"")"),"অপদার্থ")</f>
        <v>অপদার্থ</v>
      </c>
      <c r="D178" s="9" t="str">
        <f ca="1">IFERROR(__xludf.DUMMYFUNCTION("GOOGLETRANSLATE(A178,""en"",""ta"")"),"தகுதியின்மை")</f>
        <v>தகுதியின்மை</v>
      </c>
      <c r="E178" s="9" t="str">
        <f ca="1">IFERROR(__xludf.DUMMYFUNCTION("GOOGLETRANSLATE(A178,""en"",""gu"")"),"અસમર્થ")</f>
        <v>અસમર્થ</v>
      </c>
      <c r="F178" s="16" t="str">
        <f ca="1">IFERROR(__xludf.DUMMYFUNCTION("GOOGLETRANSLATE(A178,""en"",""ur"")"),"نااہل")</f>
        <v>نااہل</v>
      </c>
    </row>
    <row r="179" spans="1:6" x14ac:dyDescent="0.25">
      <c r="A179" s="4" t="s">
        <v>187</v>
      </c>
      <c r="B179" s="6" t="str">
        <f ca="1">IFERROR(__xludf.DUMMYFUNCTION("GOOGLETRANSLATE(A179, ""en"",""hi"")"),"झुकाव")</f>
        <v>झुकाव</v>
      </c>
      <c r="C179" s="9" t="str">
        <f ca="1">IFERROR(__xludf.DUMMYFUNCTION("GOOGLETRANSLATE(A179,""en"",""bn"")"),"বাঁক")</f>
        <v>বাঁক</v>
      </c>
      <c r="D179" s="9" t="str">
        <f ca="1">IFERROR(__xludf.DUMMYFUNCTION("GOOGLETRANSLATE(A179,""en"",""ta"")"),"சாய்வு")</f>
        <v>சாய்வு</v>
      </c>
      <c r="E179" s="9" t="str">
        <f ca="1">IFERROR(__xludf.DUMMYFUNCTION("GOOGLETRANSLATE(A179,""en"",""gu"")"),"ઝોક")</f>
        <v>ઝોક</v>
      </c>
      <c r="F179" s="16" t="str">
        <f ca="1">IFERROR(__xludf.DUMMYFUNCTION("GOOGLETRANSLATE(A179,""en"",""ur"")"),"جھکاو")</f>
        <v>جھکاو</v>
      </c>
    </row>
    <row r="180" spans="1:6" x14ac:dyDescent="0.25">
      <c r="A180" s="4" t="s">
        <v>188</v>
      </c>
      <c r="B180" s="6" t="str">
        <f ca="1">IFERROR(__xludf.DUMMYFUNCTION("GOOGLETRANSLATE(A180, ""en"",""hi"")"),"अपरिहार्य")</f>
        <v>अपरिहार्य</v>
      </c>
      <c r="C180" s="9" t="str">
        <f ca="1">IFERROR(__xludf.DUMMYFUNCTION("GOOGLETRANSLATE(A180,""en"",""bn"")"),"অনিবার্য")</f>
        <v>অনিবার্য</v>
      </c>
      <c r="D180" s="9" t="str">
        <f ca="1">IFERROR(__xludf.DUMMYFUNCTION("GOOGLETRANSLATE(A180,""en"",""ta"")"),"தவிர்க்க முடியாத")</f>
        <v>தவிர்க்க முடியாத</v>
      </c>
      <c r="E180" s="9" t="str">
        <f ca="1">IFERROR(__xludf.DUMMYFUNCTION("GOOGLETRANSLATE(A180,""en"",""gu"")"),"અનિવાર્ય")</f>
        <v>અનિવાર્ય</v>
      </c>
      <c r="F180" s="16" t="str">
        <f ca="1">IFERROR(__xludf.DUMMYFUNCTION("GOOGLETRANSLATE(A180,""en"",""ur"")"),"ناگزیر")</f>
        <v>ناگزیر</v>
      </c>
    </row>
    <row r="181" spans="1:6" x14ac:dyDescent="0.25">
      <c r="A181" s="4" t="s">
        <v>189</v>
      </c>
      <c r="B181" s="6" t="str">
        <f ca="1">IFERROR(__xludf.DUMMYFUNCTION("GOOGLETRANSLATE(A181, ""en"",""hi"")"),"बेमेल")</f>
        <v>बेमेल</v>
      </c>
      <c r="C181" s="9" t="str">
        <f ca="1">IFERROR(__xludf.DUMMYFUNCTION("GOOGLETRANSLATE(A181,""en"",""bn"")"),"বেমানান")</f>
        <v>বেমানান</v>
      </c>
      <c r="D181" s="9" t="str">
        <f ca="1">IFERROR(__xludf.DUMMYFUNCTION("GOOGLETRANSLATE(A181,""en"",""ta"")"),"பொருத்தமற்ற")</f>
        <v>பொருத்தமற்ற</v>
      </c>
      <c r="E181" s="9" t="str">
        <f ca="1">IFERROR(__xludf.DUMMYFUNCTION("GOOGLETRANSLATE(A181,""en"",""gu"")"),"વિષમ")</f>
        <v>વિષમ</v>
      </c>
      <c r="F181" s="16" t="str">
        <f ca="1">IFERROR(__xludf.DUMMYFUNCTION("GOOGLETRANSLATE(A181,""en"",""ur"")"),"بیمیل")</f>
        <v>بیمیل</v>
      </c>
    </row>
    <row r="182" spans="1:6" x14ac:dyDescent="0.25">
      <c r="A182" s="4" t="s">
        <v>190</v>
      </c>
      <c r="B182" s="6" t="str">
        <f ca="1">IFERROR(__xludf.DUMMYFUNCTION("GOOGLETRANSLATE(A182, ""en"",""hi"")"),"सरल")</f>
        <v>सरल</v>
      </c>
      <c r="C182" s="9" t="str">
        <f ca="1">IFERROR(__xludf.DUMMYFUNCTION("GOOGLETRANSLATE(A182,""en"",""bn"")"),"মনখোলা")</f>
        <v>মনখোলা</v>
      </c>
      <c r="D182" s="9" t="str">
        <f ca="1">IFERROR(__xludf.DUMMYFUNCTION("GOOGLETRANSLATE(A182,""en"",""ta"")"),"வெகுளியான")</f>
        <v>வெகுளியான</v>
      </c>
      <c r="E182" s="9" t="str">
        <f ca="1">IFERROR(__xludf.DUMMYFUNCTION("GOOGLETRANSLATE(A182,""en"",""gu"")"),"નિખાલસ")</f>
        <v>નિખાલસ</v>
      </c>
      <c r="F182" s="16" t="str">
        <f ca="1">IFERROR(__xludf.DUMMYFUNCTION("GOOGLETRANSLATE(A182,""en"",""ur"")"),"میں Ingenuous")</f>
        <v>میں Ingenuous</v>
      </c>
    </row>
    <row r="183" spans="1:6" x14ac:dyDescent="0.25">
      <c r="A183" s="4" t="s">
        <v>191</v>
      </c>
      <c r="B183" s="6" t="str">
        <f ca="1">IFERROR(__xludf.DUMMYFUNCTION("GOOGLETRANSLATE(A183, ""en"",""hi"")"),"का उल्लंघन")</f>
        <v>का उल्लंघन</v>
      </c>
      <c r="C183" s="9" t="str">
        <f ca="1">IFERROR(__xludf.DUMMYFUNCTION("GOOGLETRANSLATE(A183,""en"",""bn"")"),"লঙ্ঘন করা")</f>
        <v>লঙ্ঘন করা</v>
      </c>
      <c r="D183" s="9" t="str">
        <f ca="1">IFERROR(__xludf.DUMMYFUNCTION("GOOGLETRANSLATE(A183,""en"",""ta"")"),"மீறாது")</f>
        <v>மீறாது</v>
      </c>
      <c r="E183" s="9" t="str">
        <f ca="1">IFERROR(__xludf.DUMMYFUNCTION("GOOGLETRANSLATE(A183,""en"",""gu"")"),"ઉલ્લંઘન")</f>
        <v>ઉલ્લંઘન</v>
      </c>
      <c r="F183" s="16" t="str">
        <f ca="1">IFERROR(__xludf.DUMMYFUNCTION("GOOGLETRANSLATE(A183,""en"",""ur"")"),"خلاف ورزی")</f>
        <v>خلاف ورزی</v>
      </c>
    </row>
    <row r="184" spans="1:6" x14ac:dyDescent="0.25">
      <c r="A184" s="4" t="s">
        <v>192</v>
      </c>
      <c r="B184" s="6" t="str">
        <f ca="1">IFERROR(__xludf.DUMMYFUNCTION("GOOGLETRANSLATE(A184, ""en"",""hi"")"),"इशारा करना")</f>
        <v>इशारा करना</v>
      </c>
      <c r="C184" s="9" t="str">
        <f ca="1">IFERROR(__xludf.DUMMYFUNCTION("GOOGLETRANSLATE(A184,""en"",""bn"")"),"কটাক্ষ করা")</f>
        <v>কটাক্ষ করা</v>
      </c>
      <c r="D184" s="9" t="str">
        <f ca="1">IFERROR(__xludf.DUMMYFUNCTION("GOOGLETRANSLATE(A184,""en"",""ta"")"),"உதறிவிடுகிறது")</f>
        <v>உதறிவிடுகிறது</v>
      </c>
      <c r="E184" s="9" t="str">
        <f ca="1">IFERROR(__xludf.DUMMYFUNCTION("GOOGLETRANSLATE(A184,""en"",""gu"")"),"યુક્તિપૂર્વક")</f>
        <v>યુક્તિપૂર્વક</v>
      </c>
      <c r="F184" s="16" t="str">
        <f ca="1">IFERROR(__xludf.DUMMYFUNCTION("GOOGLETRANSLATE(A184,""en"",""ur"")"),"اشارہ کرنا")</f>
        <v>اشارہ کرنا</v>
      </c>
    </row>
    <row r="185" spans="1:6" x14ac:dyDescent="0.25">
      <c r="A185" s="4" t="s">
        <v>193</v>
      </c>
      <c r="B185" s="6" t="str">
        <f ca="1">IFERROR(__xludf.DUMMYFUNCTION("GOOGLETRANSLATE(A185, ""en"",""hi"")"),"टपकाना")</f>
        <v>टपकाना</v>
      </c>
      <c r="C185" s="9" t="str">
        <f ca="1">IFERROR(__xludf.DUMMYFUNCTION("GOOGLETRANSLATE(A185,""en"",""bn"")"),"ধীরে ধীরে প্রবেশ করান")</f>
        <v>ধীরে ধীরে প্রবেশ করান</v>
      </c>
      <c r="D185" s="9" t="str">
        <f ca="1">IFERROR(__xludf.DUMMYFUNCTION("GOOGLETRANSLATE(A185,""en"",""ta"")"),"வலிமைகளையும்")</f>
        <v>வலிமைகளையும்</v>
      </c>
      <c r="E185" s="9" t="str">
        <f ca="1">IFERROR(__xludf.DUMMYFUNCTION("GOOGLETRANSLATE(A185,""en"",""gu"")"),"નાખવું")</f>
        <v>નાખવું</v>
      </c>
      <c r="F185" s="16" t="str">
        <f ca="1">IFERROR(__xludf.DUMMYFUNCTION("GOOGLETRANSLATE(A185,""en"",""ur"")"),"بٹھانے")</f>
        <v>بٹھانے</v>
      </c>
    </row>
    <row r="186" spans="1:6" x14ac:dyDescent="0.25">
      <c r="A186" s="4" t="s">
        <v>194</v>
      </c>
      <c r="B186" s="6" t="str">
        <f ca="1">IFERROR(__xludf.DUMMYFUNCTION("GOOGLETRANSLATE(A186, ""en"",""hi"")"),"दिवालिया")</f>
        <v>दिवालिया</v>
      </c>
      <c r="C186" s="9" t="str">
        <f ca="1">IFERROR(__xludf.DUMMYFUNCTION("GOOGLETRANSLATE(A186,""en"",""bn"")"),"দেউলিয়া")</f>
        <v>দেউলিয়া</v>
      </c>
      <c r="D186" s="9" t="str">
        <f ca="1">IFERROR(__xludf.DUMMYFUNCTION("GOOGLETRANSLATE(A186,""en"",""ta"")"),"திவாலான")</f>
        <v>திவாலான</v>
      </c>
      <c r="E186" s="9" t="str">
        <f ca="1">IFERROR(__xludf.DUMMYFUNCTION("GOOGLETRANSLATE(A186,""en"",""gu"")"),"નાદાર")</f>
        <v>નાદાર</v>
      </c>
      <c r="F186" s="16" t="str">
        <f ca="1">IFERROR(__xludf.DUMMYFUNCTION("GOOGLETRANSLATE(A186,""en"",""ur"")"),"دوالیا")</f>
        <v>دوالیا</v>
      </c>
    </row>
    <row r="187" spans="1:6" x14ac:dyDescent="0.25">
      <c r="A187" s="4" t="s">
        <v>195</v>
      </c>
      <c r="B187" s="6" t="str">
        <f ca="1">IFERROR(__xludf.DUMMYFUNCTION("GOOGLETRANSLATE(A187, ""en"",""hi"")"),"साज़िश")</f>
        <v>साज़िश</v>
      </c>
      <c r="C187" s="9" t="str">
        <f ca="1">IFERROR(__xludf.DUMMYFUNCTION("GOOGLETRANSLATE(A187,""en"",""bn"")"),"চক্রান্ত")</f>
        <v>চক্রান্ত</v>
      </c>
      <c r="D187" s="9" t="str">
        <f ca="1">IFERROR(__xludf.DUMMYFUNCTION("GOOGLETRANSLATE(A187,""en"",""ta"")"),"சூழ்ச்சியை")</f>
        <v>சூழ்ச்சியை</v>
      </c>
      <c r="E187" s="9" t="str">
        <f ca="1">IFERROR(__xludf.DUMMYFUNCTION("GOOGLETRANSLATE(A187,""en"",""gu"")"),"ષડયંત્ર")</f>
        <v>ષડયંત્ર</v>
      </c>
      <c r="F187" s="16" t="str">
        <f ca="1">IFERROR(__xludf.DUMMYFUNCTION("GOOGLETRANSLATE(A187,""en"",""ur"")"),"سازش")</f>
        <v>سازش</v>
      </c>
    </row>
    <row r="188" spans="1:6" x14ac:dyDescent="0.25">
      <c r="A188" s="4" t="s">
        <v>196</v>
      </c>
      <c r="B188" s="6" t="str">
        <f ca="1">IFERROR(__xludf.DUMMYFUNCTION("GOOGLETRANSLATE(A188, ""en"",""hi"")"),"जटिल")</f>
        <v>जटिल</v>
      </c>
      <c r="C188" s="9" t="str">
        <f ca="1">IFERROR(__xludf.DUMMYFUNCTION("GOOGLETRANSLATE(A188,""en"",""bn"")"),"জটিল")</f>
        <v>জটিল</v>
      </c>
      <c r="D188" s="9" t="str">
        <f ca="1">IFERROR(__xludf.DUMMYFUNCTION("GOOGLETRANSLATE(A188,""en"",""ta"")"),"சிக்கலான")</f>
        <v>சிக்கலான</v>
      </c>
      <c r="E188" s="9" t="str">
        <f ca="1">IFERROR(__xludf.DUMMYFUNCTION("GOOGLETRANSLATE(A188,""en"",""gu"")"),"જટિલ")</f>
        <v>જટિલ</v>
      </c>
      <c r="F188" s="16" t="str">
        <f ca="1">IFERROR(__xludf.DUMMYFUNCTION("GOOGLETRANSLATE(A188,""en"",""ur"")"),"پیچیدہ")</f>
        <v>پیچیدہ</v>
      </c>
    </row>
    <row r="189" spans="1:6" x14ac:dyDescent="0.25">
      <c r="A189" s="4" t="s">
        <v>197</v>
      </c>
      <c r="B189" s="6" t="str">
        <f ca="1">IFERROR(__xludf.DUMMYFUNCTION("GOOGLETRANSLATE(A189, ""en"",""hi"")"),"फटकार")</f>
        <v>फटकार</v>
      </c>
      <c r="C189" s="9" t="str">
        <f ca="1">IFERROR(__xludf.DUMMYFUNCTION("GOOGLETRANSLATE(A189,""en"",""bn"")"),"আক্রমণমূলক")</f>
        <v>আক্রমণমূলক</v>
      </c>
      <c r="D189" s="9" t="str">
        <f ca="1">IFERROR(__xludf.DUMMYFUNCTION("GOOGLETRANSLATE(A189,""en"",""ta"")"),"கடுஞ்சொல்")</f>
        <v>கடுஞ்சொல்</v>
      </c>
      <c r="E189" s="9" t="str">
        <f ca="1">IFERROR(__xludf.DUMMYFUNCTION("GOOGLETRANSLATE(A189,""en"",""gu"")"),"કટાક્ષ")</f>
        <v>કટાક્ષ</v>
      </c>
      <c r="F189" s="16" t="str">
        <f ca="1">IFERROR(__xludf.DUMMYFUNCTION("GOOGLETRANSLATE(A189,""en"",""ur"")"),"فٹکار")</f>
        <v>فٹکار</v>
      </c>
    </row>
    <row r="190" spans="1:6" x14ac:dyDescent="0.25">
      <c r="A190" s="4" t="s">
        <v>198</v>
      </c>
      <c r="B190" s="6" t="str">
        <f ca="1">IFERROR(__xludf.DUMMYFUNCTION("GOOGLETRANSLATE(A190, ""en"",""hi"")"),"आंतरिक")</f>
        <v>आंतरिक</v>
      </c>
      <c r="C190" s="9" t="str">
        <f ca="1">IFERROR(__xludf.DUMMYFUNCTION("GOOGLETRANSLATE(A190,""en"",""bn"")"),"স্বকীয়")</f>
        <v>স্বকীয়</v>
      </c>
      <c r="D190" s="9" t="str">
        <f ca="1">IFERROR(__xludf.DUMMYFUNCTION("GOOGLETRANSLATE(A190,""en"",""ta"")"),"உள்ளார்ந்த")</f>
        <v>உள்ளார்ந்த</v>
      </c>
      <c r="E190" s="9" t="str">
        <f ca="1">IFERROR(__xludf.DUMMYFUNCTION("GOOGLETRANSLATE(A190,""en"",""gu"")"),"આંતરિક")</f>
        <v>આંતરિક</v>
      </c>
      <c r="F190" s="16" t="str">
        <f ca="1">IFERROR(__xludf.DUMMYFUNCTION("GOOGLETRANSLATE(A190,""en"",""ur"")"),"اندرونی")</f>
        <v>اندرونی</v>
      </c>
    </row>
    <row r="191" spans="1:6" x14ac:dyDescent="0.25">
      <c r="A191" s="4" t="s">
        <v>199</v>
      </c>
      <c r="B191" s="6" t="str">
        <f ca="1">IFERROR(__xludf.DUMMYFUNCTION("GOOGLETRANSLATE(A191, ""en"",""hi"")"),"अजेय")</f>
        <v>अजेय</v>
      </c>
      <c r="C191" s="9" t="str">
        <f ca="1">IFERROR(__xludf.DUMMYFUNCTION("GOOGLETRANSLATE(A191,""en"",""bn"")"),"অপরাজেয়")</f>
        <v>অপরাজেয়</v>
      </c>
      <c r="D191" s="9" t="str">
        <f ca="1">IFERROR(__xludf.DUMMYFUNCTION("GOOGLETRANSLATE(A191,""en"",""ta"")"),"வெல்ல முடியாத")</f>
        <v>வெல்ல முடியாத</v>
      </c>
      <c r="E191" s="9" t="str">
        <f ca="1">IFERROR(__xludf.DUMMYFUNCTION("GOOGLETRANSLATE(A191,""en"",""gu"")"),"ઈન્વિન્સીબલ")</f>
        <v>ઈન્વિન્સીબલ</v>
      </c>
      <c r="F191" s="16" t="str">
        <f ca="1">IFERROR(__xludf.DUMMYFUNCTION("GOOGLETRANSLATE(A191,""en"",""ur"")"),"اجیئ")</f>
        <v>اجیئ</v>
      </c>
    </row>
    <row r="192" spans="1:6" x14ac:dyDescent="0.25">
      <c r="A192" s="4" t="s">
        <v>200</v>
      </c>
      <c r="B192" s="6" t="str">
        <f ca="1">IFERROR(__xludf.DUMMYFUNCTION("GOOGLETRANSLATE(A192, ""en"",""hi"")"),"सदा एकसां")</f>
        <v>सदा एकसां</v>
      </c>
      <c r="C192" s="9" t="str">
        <f ca="1">IFERROR(__xludf.DUMMYFUNCTION("GOOGLETRANSLATE(A192,""en"",""bn"")"),"অদম্য")</f>
        <v>অদম্য</v>
      </c>
      <c r="D192" s="9" t="str">
        <f ca="1">IFERROR(__xludf.DUMMYFUNCTION("GOOGLETRANSLATE(A192,""en"",""ta"")"),"கட்டுப்படுத்த முடியாத")</f>
        <v>கட்டுப்படுத்த முடியாத</v>
      </c>
      <c r="E192" s="9" t="str">
        <f ca="1">IFERROR(__xludf.DUMMYFUNCTION("GOOGLETRANSLATE(A192,""en"",""gu"")"),"દબાવી ન શકાય તેવું")</f>
        <v>દબાવી ન શકાય તેવું</v>
      </c>
      <c r="F192" s="16" t="str">
        <f ca="1">IFERROR(__xludf.DUMMYFUNCTION("GOOGLETRANSLATE(A192,""en"",""ur"")"),"ادمی")</f>
        <v>ادمی</v>
      </c>
    </row>
    <row r="193" spans="1:6" x14ac:dyDescent="0.25">
      <c r="A193" s="4" t="s">
        <v>201</v>
      </c>
      <c r="B193" s="6" t="str">
        <f ca="1">IFERROR(__xludf.DUMMYFUNCTION("GOOGLETRANSLATE(A193, ""en"",""hi"")"),"बेसूद")</f>
        <v>बेसूद</v>
      </c>
      <c r="C193" s="9" t="str">
        <f ca="1">IFERROR(__xludf.DUMMYFUNCTION("GOOGLETRANSLATE(A193,""en"",""bn"")"),"ঊষর")</f>
        <v>ঊষর</v>
      </c>
      <c r="D193" s="9" t="str">
        <f ca="1">IFERROR(__xludf.DUMMYFUNCTION("GOOGLETRANSLATE(A193,""en"",""ta"")"),"மனதுக்கு நிறைவளிக்காத")</f>
        <v>மனதுக்கு நிறைவளிக்காத</v>
      </c>
      <c r="E193" s="9" t="str">
        <f ca="1">IFERROR(__xludf.DUMMYFUNCTION("GOOGLETRANSLATE(A193,""en"",""gu"")"),"ઉજજડ")</f>
        <v>ઉજજડ</v>
      </c>
      <c r="F193" s="16" t="s">
        <v>488</v>
      </c>
    </row>
    <row r="194" spans="1:6" x14ac:dyDescent="0.25">
      <c r="A194" s="4" t="s">
        <v>202</v>
      </c>
      <c r="B194" s="6" t="str">
        <f ca="1">IFERROR(__xludf.DUMMYFUNCTION("GOOGLETRANSLATE(A194, ""en"",""hi"")"),"क्लांत")</f>
        <v>क्लांत</v>
      </c>
      <c r="C194" s="9" t="str">
        <f ca="1">IFERROR(__xludf.DUMMYFUNCTION("GOOGLETRANSLATE(A194,""en"",""bn"")"),"শ্রান্ত")</f>
        <v>শ্রান্ত</v>
      </c>
      <c r="D194" s="9" t="str">
        <f ca="1">IFERROR(__xludf.DUMMYFUNCTION("GOOGLETRANSLATE(A194,""en"",""ta"")"),"பிரபலத்திற்காக")</f>
        <v>பிரபலத்திற்காக</v>
      </c>
      <c r="E194" s="9" t="str">
        <f ca="1">IFERROR(__xludf.DUMMYFUNCTION("GOOGLETRANSLATE(A194,""en"",""gu"")"),"jaded")</f>
        <v>jaded</v>
      </c>
      <c r="F194" s="16" t="str">
        <f ca="1">IFERROR(__xludf.DUMMYFUNCTION("GOOGLETRANSLATE(A194,""en"",""ur"")"),"میں jaded")</f>
        <v>میں jaded</v>
      </c>
    </row>
    <row r="195" spans="1:6" x14ac:dyDescent="0.25">
      <c r="A195" s="4" t="s">
        <v>203</v>
      </c>
      <c r="B195" s="6" t="str">
        <f ca="1">IFERROR(__xludf.DUMMYFUNCTION("GOOGLETRANSLATE(A195, ""en"",""hi"")"),"उल्लसित")</f>
        <v>उल्लसित</v>
      </c>
      <c r="C195" s="9" t="str">
        <f ca="1">IFERROR(__xludf.DUMMYFUNCTION("GOOGLETRANSLATE(A195,""en"",""bn"")"),"উল্লসিত")</f>
        <v>উল্লসিত</v>
      </c>
      <c r="D195" s="9" t="str">
        <f ca="1">IFERROR(__xludf.DUMMYFUNCTION("GOOGLETRANSLATE(A195,""en"",""ta"")"),"உவகை")</f>
        <v>உவகை</v>
      </c>
      <c r="E195" s="9" t="str">
        <f ca="1">IFERROR(__xludf.DUMMYFUNCTION("GOOGLETRANSLATE(A195,""en"",""gu"")"),"હર્ષધેલું")</f>
        <v>હર્ષધેલું</v>
      </c>
      <c r="F195" s="16" t="str">
        <f ca="1">IFERROR(__xludf.DUMMYFUNCTION("GOOGLETRANSLATE(A195,""en"",""ur"")"),"خوش")</f>
        <v>خوش</v>
      </c>
    </row>
    <row r="196" spans="1:6" x14ac:dyDescent="0.25">
      <c r="A196" s="4" t="s">
        <v>204</v>
      </c>
      <c r="B196" s="7" t="s">
        <v>205</v>
      </c>
      <c r="C196" s="9" t="str">
        <f ca="1">IFERROR(__xludf.DUMMYFUNCTION("GOOGLETRANSLATE(A196,""en"",""bn"")"),"প্রফুল্ল")</f>
        <v>প্রফুল্ল</v>
      </c>
      <c r="D196" s="9" t="str">
        <f ca="1">IFERROR(__xludf.DUMMYFUNCTION("GOOGLETRANSLATE(A196,""en"",""ta"")"),"மகிழ்வான")</f>
        <v>மகிழ்வான</v>
      </c>
      <c r="E196" s="9" t="str">
        <f ca="1">IFERROR(__xludf.DUMMYFUNCTION("GOOGLETRANSLATE(A196,""en"",""gu"")"),"લહેરી")</f>
        <v>લહેરી</v>
      </c>
      <c r="F196" s="16" t="str">
        <f ca="1">IFERROR(__xludf.DUMMYFUNCTION("GOOGLETRANSLATE(A196,""en"",""ur"")"),"چنچل")</f>
        <v>چنچل</v>
      </c>
    </row>
    <row r="197" spans="1:6" ht="31.5" x14ac:dyDescent="0.25">
      <c r="A197" s="4" t="s">
        <v>206</v>
      </c>
      <c r="B197" s="6" t="str">
        <f ca="1">IFERROR(__xludf.DUMMYFUNCTION("GOOGLETRANSLATE(A197, ""en"",""hi"")"),"बस")</f>
        <v>बस</v>
      </c>
      <c r="C197" s="9" t="str">
        <f ca="1">IFERROR(__xludf.DUMMYFUNCTION("GOOGLETRANSLATE(A197,""en"",""bn"")"),"জাস্ট")</f>
        <v>জাস্ট</v>
      </c>
      <c r="D197" s="9" t="str">
        <f ca="1">IFERROR(__xludf.DUMMYFUNCTION("GOOGLETRANSLATE(A197,""en"",""ta"")"),"வெறும்")</f>
        <v>வெறும்</v>
      </c>
      <c r="E197" s="9" t="str">
        <f ca="1">IFERROR(__xludf.DUMMYFUNCTION("GOOGLETRANSLATE(A197,""en"",""gu"")"),"માત્ર")</f>
        <v>માત્ર</v>
      </c>
      <c r="F197" s="15" t="s">
        <v>489</v>
      </c>
    </row>
    <row r="198" spans="1:6" x14ac:dyDescent="0.25">
      <c r="A198" s="4" t="s">
        <v>207</v>
      </c>
      <c r="B198" s="6" t="str">
        <f ca="1">IFERROR(__xludf.DUMMYFUNCTION("GOOGLETRANSLATE(A198, ""en"",""hi"")"),"उचित")</f>
        <v>उचित</v>
      </c>
      <c r="C198" s="9" t="str">
        <f ca="1">IFERROR(__xludf.DUMMYFUNCTION("GOOGLETRANSLATE(A198,""en"",""bn"")"),"বিচক্ষণ")</f>
        <v>বিচক্ষণ</v>
      </c>
      <c r="D198" s="9" t="str">
        <f ca="1">IFERROR(__xludf.DUMMYFUNCTION("GOOGLETRANSLATE(A198,""en"",""ta"")"),"சிறப்பான")</f>
        <v>சிறப்பான</v>
      </c>
      <c r="E198" s="9" t="str">
        <f ca="1">IFERROR(__xludf.DUMMYFUNCTION("GOOGLETRANSLATE(A198,""en"",""gu"")"),"ઉચિત")</f>
        <v>ઉચિત</v>
      </c>
      <c r="F198" s="16" t="str">
        <f ca="1">IFERROR(__xludf.DUMMYFUNCTION("GOOGLETRANSLATE(A198,""en"",""ur"")"),"منصفانہ")</f>
        <v>منصفانہ</v>
      </c>
    </row>
    <row r="199" spans="1:6" x14ac:dyDescent="0.25">
      <c r="A199" s="4" t="s">
        <v>208</v>
      </c>
      <c r="B199" s="7" t="s">
        <v>209</v>
      </c>
      <c r="C199" s="9" t="str">
        <f ca="1">IFERROR(__xludf.DUMMYFUNCTION("GOOGLETRANSLATE(A199,""en"",""bn"")"),"কিশোরী")</f>
        <v>কিশোরী</v>
      </c>
      <c r="D199" s="9" t="str">
        <f ca="1">IFERROR(__xludf.DUMMYFUNCTION("GOOGLETRANSLATE(A199,""en"",""ta"")"),"JUVENILE")</f>
        <v>JUVENILE</v>
      </c>
      <c r="E199" s="9" t="str">
        <f ca="1">IFERROR(__xludf.DUMMYFUNCTION("GOOGLETRANSLATE(A199,""en"",""gu"")"),"JUVENILE")</f>
        <v>JUVENILE</v>
      </c>
      <c r="F199" s="16" t="str">
        <f ca="1">IFERROR(__xludf.DUMMYFUNCTION("GOOGLETRANSLATE(A199,""en"",""ur"")"),"نابالغوں")</f>
        <v>نابالغوں</v>
      </c>
    </row>
    <row r="200" spans="1:6" x14ac:dyDescent="0.25">
      <c r="A200" s="4" t="s">
        <v>210</v>
      </c>
      <c r="B200" s="6" t="str">
        <f ca="1">IFERROR(__xludf.DUMMYFUNCTION("GOOGLETRANSLATE(A200, ""en"",""hi"")"),"औचित्य साबित")</f>
        <v>औचित्य साबित</v>
      </c>
      <c r="C200" s="9" t="str">
        <f ca="1">IFERROR(__xludf.DUMMYFUNCTION("GOOGLETRANSLATE(A200,""en"",""bn"")"),"ন্যায্যতা প্রতিপাদন করা")</f>
        <v>ন্যায্যতা প্রতিপাদন করা</v>
      </c>
      <c r="D200" s="9" t="str">
        <f ca="1">IFERROR(__xludf.DUMMYFUNCTION("GOOGLETRANSLATE(A200,""en"",""ta"")"),"நியாயப்படுத்த")</f>
        <v>நியாயப்படுத்த</v>
      </c>
      <c r="E200" s="9" t="str">
        <f ca="1">IFERROR(__xludf.DUMMYFUNCTION("GOOGLETRANSLATE(A200,""en"",""gu"")"),"બંધબેસતું")</f>
        <v>બંધબેસતું</v>
      </c>
      <c r="F200" s="16" t="str">
        <f ca="1">IFERROR(__xludf.DUMMYFUNCTION("GOOGLETRANSLATE(A200,""en"",""ur"")"),"جواز")</f>
        <v>جواز</v>
      </c>
    </row>
    <row r="201" spans="1:6" x14ac:dyDescent="0.25">
      <c r="A201" s="4" t="s">
        <v>211</v>
      </c>
      <c r="B201" s="6" t="str">
        <f ca="1">IFERROR(__xludf.DUMMYFUNCTION("GOOGLETRANSLATE(A201, ""en"",""hi"")"),"धूर्त")</f>
        <v>धूर्त</v>
      </c>
      <c r="C201" s="9" t="str">
        <f ca="1">IFERROR(__xludf.DUMMYFUNCTION("GOOGLETRANSLATE(A201,""en"",""bn"")"),"টেটন")</f>
        <v>টেটন</v>
      </c>
      <c r="D201" s="9" t="str">
        <f ca="1">IFERROR(__xludf.DUMMYFUNCTION("GOOGLETRANSLATE(A201,""en"",""ta"")"),"மோசமானவன்")</f>
        <v>மோசமானவன்</v>
      </c>
      <c r="E201" s="9" t="str">
        <f ca="1">IFERROR(__xludf.DUMMYFUNCTION("GOOGLETRANSLATE(A201,""en"",""gu"")"),"લુચ્ચું")</f>
        <v>લુચ્ચું</v>
      </c>
      <c r="F201" s="16" t="str">
        <f ca="1">IFERROR(__xludf.DUMMYFUNCTION("GOOGLETRANSLATE(A201,""en"",""ur"")"),"داس")</f>
        <v>داس</v>
      </c>
    </row>
    <row r="202" spans="1:6" x14ac:dyDescent="0.25">
      <c r="A202" s="4" t="s">
        <v>212</v>
      </c>
      <c r="B202" s="6" t="str">
        <f ca="1">IFERROR(__xludf.DUMMYFUNCTION("GOOGLETRANSLATE(A202, ""en"",""hi"")"),"विकट")</f>
        <v>विकट</v>
      </c>
      <c r="C202" s="9" t="str">
        <f ca="1">IFERROR(__xludf.DUMMYFUNCTION("GOOGLETRANSLATE(A202,""en"",""bn"")"),"জটিল")</f>
        <v>জটিল</v>
      </c>
      <c r="D202" s="9" t="str">
        <f ca="1">IFERROR(__xludf.DUMMYFUNCTION("GOOGLETRANSLATE(A202,""en"",""ta"")"),"க்னாட்டி")</f>
        <v>க்னாட்டி</v>
      </c>
      <c r="E202" s="9" t="str">
        <f ca="1">IFERROR(__xludf.DUMMYFUNCTION("GOOGLETRANSLATE(A202,""en"",""gu"")"),"અટપટું")</f>
        <v>અટપટું</v>
      </c>
      <c r="F202" s="16" t="str">
        <f ca="1">IFERROR(__xludf.DUMMYFUNCTION("GOOGLETRANSLATE(A202,""en"",""ur"")"),"الجھا ہوا")</f>
        <v>الجھا ہوا</v>
      </c>
    </row>
    <row r="203" spans="1:6" x14ac:dyDescent="0.25">
      <c r="A203" s="4" t="s">
        <v>213</v>
      </c>
      <c r="B203" s="7" t="s">
        <v>214</v>
      </c>
      <c r="C203" s="9" t="str">
        <f ca="1">IFERROR(__xludf.DUMMYFUNCTION("GOOGLETRANSLATE(A203,""en"",""bn"")"),"সজাতি")</f>
        <v>সজাতি</v>
      </c>
      <c r="D203" s="9" t="str">
        <f ca="1">IFERROR(__xludf.DUMMYFUNCTION("GOOGLETRANSLATE(A203,""en"",""ta"")"),"சுற்றத்தார்களிடம்")</f>
        <v>சுற்றத்தார்களிடம்</v>
      </c>
      <c r="E203" s="9" t="str">
        <f ca="1">IFERROR(__xludf.DUMMYFUNCTION("GOOGLETRANSLATE(A203,""en"",""gu"")"),"KINDRED")</f>
        <v>KINDRED</v>
      </c>
      <c r="F203" s="16" t="str">
        <f ca="1">IFERROR(__xludf.DUMMYFUNCTION("GOOGLETRANSLATE(A203,""en"",""ur"")"),"رشتہ داروں")</f>
        <v>رشتہ داروں</v>
      </c>
    </row>
    <row r="204" spans="1:6" x14ac:dyDescent="0.25">
      <c r="A204" s="4" t="s">
        <v>215</v>
      </c>
      <c r="B204" s="6" t="str">
        <f ca="1">IFERROR(__xludf.DUMMYFUNCTION("GOOGLETRANSLATE(A204, ""en"",""hi"")"),"इच्छुक")</f>
        <v>इच्छुक</v>
      </c>
      <c r="C204" s="9" t="str">
        <f ca="1">IFERROR(__xludf.DUMMYFUNCTION("GOOGLETRANSLATE(A204,""en"",""bn"")"),"উত্সাহী")</f>
        <v>উত্সাহী</v>
      </c>
      <c r="D204" s="9" t="str">
        <f ca="1">IFERROR(__xludf.DUMMYFUNCTION("GOOGLETRANSLATE(A204,""en"",""ta"")"),"முனைப்புடன்")</f>
        <v>முனைப்புடன்</v>
      </c>
      <c r="E204" s="9" t="str">
        <f ca="1">IFERROR(__xludf.DUMMYFUNCTION("GOOGLETRANSLATE(A204,""en"",""gu"")"),"આતુર")</f>
        <v>આતુર</v>
      </c>
      <c r="F204" s="16" t="str">
        <f ca="1">IFERROR(__xludf.DUMMYFUNCTION("GOOGLETRANSLATE(A204,""en"",""ur"")"),"دلچسپی")</f>
        <v>دلچسپی</v>
      </c>
    </row>
    <row r="205" spans="1:6" x14ac:dyDescent="0.25">
      <c r="A205" s="4" t="s">
        <v>216</v>
      </c>
      <c r="B205" s="6" t="str">
        <f ca="1">IFERROR(__xludf.DUMMYFUNCTION("GOOGLETRANSLATE(A205, ""en"",""hi"")"),"समाधिवाली झंकार")</f>
        <v>समाधिवाली झंकार</v>
      </c>
      <c r="C205" s="9" t="str">
        <f ca="1">IFERROR(__xludf.DUMMYFUNCTION("GOOGLETRANSLATE(A205,""en"",""bn"")"),"বাজা")</f>
        <v>বাজা</v>
      </c>
      <c r="D205" s="9" t="str">
        <f ca="1">IFERROR(__xludf.DUMMYFUNCTION("GOOGLETRANSLATE(A205,""en"",""ta"")"),"நாதம்")</f>
        <v>நாதம்</v>
      </c>
      <c r="E205" s="9" t="str">
        <f ca="1">IFERROR(__xludf.DUMMYFUNCTION("GOOGLETRANSLATE(A205,""en"",""gu"")"),"નેલ")</f>
        <v>નેલ</v>
      </c>
      <c r="F205" s="16" t="str">
        <f ca="1">IFERROR(__xludf.DUMMYFUNCTION("GOOGLETRANSLATE(A205,""en"",""ur"")"),"KNELL")</f>
        <v>KNELL</v>
      </c>
    </row>
    <row r="206" spans="1:6" x14ac:dyDescent="0.25">
      <c r="A206" s="4" t="s">
        <v>217</v>
      </c>
      <c r="B206" s="7" t="s">
        <v>218</v>
      </c>
      <c r="C206" s="9" t="str">
        <f ca="1">IFERROR(__xludf.DUMMYFUNCTION("GOOGLETRANSLATE(A206,""en"",""bn"")"),"শিথিল")</f>
        <v>শিথিল</v>
      </c>
      <c r="D206" s="9" t="str">
        <f ca="1">IFERROR(__xludf.DUMMYFUNCTION("GOOGLETRANSLATE(A206,""en"",""ta"")"),"LAX")</f>
        <v>LAX</v>
      </c>
      <c r="E206" s="9" t="str">
        <f ca="1">IFERROR(__xludf.DUMMYFUNCTION("GOOGLETRANSLATE(A206,""en"",""gu"")"),"LAX")</f>
        <v>LAX</v>
      </c>
      <c r="F206" s="16" t="str">
        <f ca="1">IFERROR(__xludf.DUMMYFUNCTION("GOOGLETRANSLATE(A206,""en"",""ur"")"),"لاپرواہ")</f>
        <v>لاپرواہ</v>
      </c>
    </row>
    <row r="207" spans="1:6" x14ac:dyDescent="0.25">
      <c r="A207" s="4" t="s">
        <v>219</v>
      </c>
      <c r="B207" s="6" t="str">
        <f ca="1">IFERROR(__xludf.DUMMYFUNCTION("GOOGLETRANSLATE(A207, ""en"",""hi"")"),"लविश")</f>
        <v>लविश</v>
      </c>
      <c r="C207" s="9" t="str">
        <f ca="1">IFERROR(__xludf.DUMMYFUNCTION("GOOGLETRANSLATE(A207,""en"",""bn"")"),"ঢের")</f>
        <v>ঢের</v>
      </c>
      <c r="D207" s="9" t="str">
        <f ca="1">IFERROR(__xludf.DUMMYFUNCTION("GOOGLETRANSLATE(A207,""en"",""ta"")"),"பகட்டான")</f>
        <v>பகட்டான</v>
      </c>
      <c r="E207" s="9" t="str">
        <f ca="1">IFERROR(__xludf.DUMMYFUNCTION("GOOGLETRANSLATE(A207,""en"",""gu"")"),"વૈભવી")</f>
        <v>વૈભવી</v>
      </c>
      <c r="F207" s="16" t="str">
        <f ca="1">IFERROR(__xludf.DUMMYFUNCTION("GOOGLETRANSLATE(A207,""en"",""ur"")"),"شاہانہ")</f>
        <v>شاہانہ</v>
      </c>
    </row>
    <row r="208" spans="1:6" x14ac:dyDescent="0.25">
      <c r="A208" s="4" t="s">
        <v>220</v>
      </c>
      <c r="B208" s="6" t="str">
        <f ca="1">IFERROR(__xludf.DUMMYFUNCTION("GOOGLETRANSLATE(A208, ""en"",""hi"")"),"उत्तरदायी")</f>
        <v>उत्तरदायी</v>
      </c>
      <c r="C208" s="9" t="str">
        <f ca="1">IFERROR(__xludf.DUMMYFUNCTION("GOOGLETRANSLATE(A208,""en"",""bn"")"),"দায়ী")</f>
        <v>দায়ী</v>
      </c>
      <c r="D208" s="9" t="str">
        <f ca="1">IFERROR(__xludf.DUMMYFUNCTION("GOOGLETRANSLATE(A208,""en"",""ta"")"),"பொறுப்புடையோர்")</f>
        <v>பொறுப்புடையோர்</v>
      </c>
      <c r="E208" s="9" t="str">
        <f ca="1">IFERROR(__xludf.DUMMYFUNCTION("GOOGLETRANSLATE(A208,""en"",""gu"")"),"જવાબદાર")</f>
        <v>જવાબદાર</v>
      </c>
      <c r="F208" s="16" t="str">
        <f ca="1">IFERROR(__xludf.DUMMYFUNCTION("GOOGLETRANSLATE(A208,""en"",""ur"")"),"ذمہ دار")</f>
        <v>ذمہ دار</v>
      </c>
    </row>
    <row r="209" spans="1:6" x14ac:dyDescent="0.25">
      <c r="A209" s="4" t="s">
        <v>221</v>
      </c>
      <c r="B209" s="6" t="str">
        <f ca="1">IFERROR(__xludf.DUMMYFUNCTION("GOOGLETRANSLATE(A209, ""en"",""hi"")"),"उदार")</f>
        <v>उदार</v>
      </c>
      <c r="C209" s="9" t="str">
        <f ca="1">IFERROR(__xludf.DUMMYFUNCTION("GOOGLETRANSLATE(A209,""en"",""bn"")"),"কোমল")</f>
        <v>কোমল</v>
      </c>
      <c r="D209" s="9" t="str">
        <f ca="1">IFERROR(__xludf.DUMMYFUNCTION("GOOGLETRANSLATE(A209,""en"",""ta"")"),"கருணை")</f>
        <v>கருணை</v>
      </c>
      <c r="E209" s="9" t="str">
        <f ca="1">IFERROR(__xludf.DUMMYFUNCTION("GOOGLETRANSLATE(A209,""en"",""gu"")"),"હળવી")</f>
        <v>હળવી</v>
      </c>
      <c r="F209" s="16" t="str">
        <f ca="1">IFERROR(__xludf.DUMMYFUNCTION("GOOGLETRANSLATE(A209,""en"",""ur"")"),"نرم مزاج - رحمدل")</f>
        <v>نرم مزاج - رحمدل</v>
      </c>
    </row>
    <row r="210" spans="1:6" x14ac:dyDescent="0.25">
      <c r="A210" s="4" t="s">
        <v>222</v>
      </c>
      <c r="B210" s="6" t="str">
        <f ca="1">IFERROR(__xludf.DUMMYFUNCTION("GOOGLETRANSLATE(A210, ""en"",""hi"")"),"स्पष्ट अर्थ का")</f>
        <v>स्पष्ट अर्थ का</v>
      </c>
      <c r="C210" s="9" t="str">
        <f ca="1">IFERROR(__xludf.DUMMYFUNCTION("GOOGLETRANSLATE(A210,""en"",""bn"")"),"স্বচ্ছ")</f>
        <v>স্বচ্ছ</v>
      </c>
      <c r="D210" s="9" t="str">
        <f ca="1">IFERROR(__xludf.DUMMYFUNCTION("GOOGLETRANSLATE(A210,""en"",""ta"")"),"தெளிவான")</f>
        <v>தெளிவான</v>
      </c>
      <c r="E210" s="9" t="str">
        <f ca="1">IFERROR(__xludf.DUMMYFUNCTION("GOOGLETRANSLATE(A210,""en"",""gu"")"),"સ્પષ્ટ")</f>
        <v>સ્પષ્ટ</v>
      </c>
      <c r="F210" s="16" t="str">
        <f ca="1">IFERROR(__xludf.DUMMYFUNCTION("GOOGLETRANSLATE(A210,""en"",""ur"")"),"اجاگر")</f>
        <v>اجاگر</v>
      </c>
    </row>
    <row r="211" spans="1:6" x14ac:dyDescent="0.25">
      <c r="A211" s="4" t="s">
        <v>223</v>
      </c>
      <c r="B211" s="6" t="str">
        <f ca="1">IFERROR(__xludf.DUMMYFUNCTION("GOOGLETRANSLATE(A211, ""en"",""hi"")"),"प्रलोभन")</f>
        <v>प्रलोभन</v>
      </c>
      <c r="C211" s="9" t="str">
        <f ca="1">IFERROR(__xludf.DUMMYFUNCTION("GOOGLETRANSLATE(A211,""en"",""bn"")"),"টোপ")</f>
        <v>টোপ</v>
      </c>
      <c r="D211" s="9" t="str">
        <f ca="1">IFERROR(__xludf.DUMMYFUNCTION("GOOGLETRANSLATE(A211,""en"",""ta"")"),"லூர்")</f>
        <v>லூர்</v>
      </c>
      <c r="E211" s="9" t="str">
        <f ca="1">IFERROR(__xludf.DUMMYFUNCTION("GOOGLETRANSLATE(A211,""en"",""gu"")"),"લલચાવવા")</f>
        <v>લલચાવવા</v>
      </c>
      <c r="F211" s="16" t="str">
        <f ca="1">IFERROR(__xludf.DUMMYFUNCTION("GOOGLETRANSLATE(A211,""en"",""ur"")"),"لالچ")</f>
        <v>لالچ</v>
      </c>
    </row>
    <row r="212" spans="1:6" x14ac:dyDescent="0.25">
      <c r="A212" s="4" t="s">
        <v>224</v>
      </c>
      <c r="B212" s="6" t="str">
        <f ca="1">IFERROR(__xludf.DUMMYFUNCTION("GOOGLETRANSLATE(A212, ""en"",""hi"")"),"दीर्घ काल तक रहना")</f>
        <v>दीर्घ काल तक रहना</v>
      </c>
      <c r="C212" s="9" t="str">
        <f ca="1">IFERROR(__xludf.DUMMYFUNCTION("GOOGLETRANSLATE(A212,""en"",""bn"")"),"ঘোরাফেরা করা")</f>
        <v>ঘোরাফেরা করা</v>
      </c>
      <c r="D212" s="9" t="str">
        <f ca="1">IFERROR(__xludf.DUMMYFUNCTION("GOOGLETRANSLATE(A212,""en"",""ta"")"),"ஒலித்துக்கொண்டே")</f>
        <v>ஒலித்துக்கொண்டே</v>
      </c>
      <c r="E212" s="9" t="str">
        <f ca="1">IFERROR(__xludf.DUMMYFUNCTION("GOOGLETRANSLATE(A212,""en"",""gu"")"),"લંબાવું")</f>
        <v>લંબાવું</v>
      </c>
      <c r="F212" s="16" t="str">
        <f ca="1">IFERROR(__xludf.DUMMYFUNCTION("GOOGLETRANSLATE(A212,""en"",""ur"")"),"تاخیر")</f>
        <v>تاخیر</v>
      </c>
    </row>
    <row r="213" spans="1:6" x14ac:dyDescent="0.25">
      <c r="A213" s="4" t="s">
        <v>225</v>
      </c>
      <c r="B213" s="7" t="s">
        <v>226</v>
      </c>
      <c r="C213" s="9" t="str">
        <f ca="1">IFERROR(__xludf.DUMMYFUNCTION("GOOGLETRANSLATE(A213,""en"",""bn"")"),"উদার")</f>
        <v>উদার</v>
      </c>
      <c r="D213" s="9" t="str">
        <f ca="1">IFERROR(__xludf.DUMMYFUNCTION("GOOGLETRANSLATE(A213,""en"",""ta"")"),"LIBERAL")</f>
        <v>LIBERAL</v>
      </c>
      <c r="E213" s="9" t="str">
        <f ca="1">IFERROR(__xludf.DUMMYFUNCTION("GOOGLETRANSLATE(A213,""en"",""gu"")"),"LIBERAL")</f>
        <v>LIBERAL</v>
      </c>
      <c r="F213" s="16" t="str">
        <f ca="1">IFERROR(__xludf.DUMMYFUNCTION("GOOGLETRANSLATE(A213,""en"",""ur"")"),"آزاد خیال")</f>
        <v>آزاد خیال</v>
      </c>
    </row>
    <row r="214" spans="1:6" x14ac:dyDescent="0.25">
      <c r="A214" s="4" t="s">
        <v>227</v>
      </c>
      <c r="B214" s="6" t="str">
        <f ca="1">IFERROR(__xludf.DUMMYFUNCTION("GOOGLETRANSLATE(A214, ""en"",""hi"")"),"पागलपन")</f>
        <v>पागलपन</v>
      </c>
      <c r="C214" s="9" t="str">
        <f ca="1">IFERROR(__xludf.DUMMYFUNCTION("GOOGLETRANSLATE(A214,""en"",""bn"")"),"পাগলামি")</f>
        <v>পাগলামি</v>
      </c>
      <c r="D214" s="9" t="str">
        <f ca="1">IFERROR(__xludf.DUMMYFUNCTION("GOOGLETRANSLATE(A214,""en"",""ta"")"),"லுனாசி")</f>
        <v>லுனாசி</v>
      </c>
      <c r="E214" s="9" t="str">
        <f ca="1">IFERROR(__xludf.DUMMYFUNCTION("GOOGLETRANSLATE(A214,""en"",""gu"")"),"ગાંડપણ")</f>
        <v>ગાંડપણ</v>
      </c>
      <c r="F214" s="16" t="str">
        <f ca="1">IFERROR(__xludf.DUMMYFUNCTION("GOOGLETRANSLATE(A214,""en"",""ur"")"),"پاگلپن")</f>
        <v>پاگلپن</v>
      </c>
    </row>
    <row r="215" spans="1:6" x14ac:dyDescent="0.25">
      <c r="A215" s="4" t="s">
        <v>228</v>
      </c>
      <c r="B215" s="6" t="str">
        <f ca="1">IFERROR(__xludf.DUMMYFUNCTION("GOOGLETRANSLATE(A215, ""en"",""hi"")"),"विलासी")</f>
        <v>विलासी</v>
      </c>
      <c r="C215" s="9" t="str">
        <f ca="1">IFERROR(__xludf.DUMMYFUNCTION("GOOGLETRANSLATE(A215,""en"",""bn"")"),"প্রাচুর্যপূর্ণ")</f>
        <v>প্রাচুর্যপূর্ণ</v>
      </c>
      <c r="D215" s="9" t="str">
        <f ca="1">IFERROR(__xludf.DUMMYFUNCTION("GOOGLETRANSLATE(A215,""en"",""ta"")"),"அபரிமிதமான")</f>
        <v>அபரிமிதமான</v>
      </c>
      <c r="E215" s="9" t="str">
        <f ca="1">IFERROR(__xludf.DUMMYFUNCTION("GOOGLETRANSLATE(A215,""en"",""gu"")"),"ભભકાદાર")</f>
        <v>ભભકાદાર</v>
      </c>
      <c r="F215" s="16" t="str">
        <f ca="1">IFERROR(__xludf.DUMMYFUNCTION("GOOGLETRANSLATE(A215,""en"",""ur"")"),"گھنے")</f>
        <v>گھنے</v>
      </c>
    </row>
    <row r="216" spans="1:6" x14ac:dyDescent="0.25">
      <c r="A216" s="4" t="s">
        <v>229</v>
      </c>
      <c r="B216" s="6" t="str">
        <f ca="1">IFERROR(__xludf.DUMMYFUNCTION("GOOGLETRANSLATE(A216, ""en"",""hi"")"),"सुस्वाद")</f>
        <v>सुस्वाद</v>
      </c>
      <c r="C216" s="9" t="str">
        <f ca="1">IFERROR(__xludf.DUMMYFUNCTION("GOOGLETRANSLATE(A216,""en"",""bn"")"),"আনন্দদায়ক")</f>
        <v>আনন্দদায়ক</v>
      </c>
      <c r="D216" s="9" t="str">
        <f ca="1">IFERROR(__xludf.DUMMYFUNCTION("GOOGLETRANSLATE(A216,""en"",""ta"")"),"லூஸ்சியஸ்")</f>
        <v>லூஸ்சியஸ்</v>
      </c>
      <c r="E216" s="9" t="str">
        <f ca="1">IFERROR(__xludf.DUMMYFUNCTION("GOOGLETRANSLATE(A216,""en"",""gu"")"),"luscious")</f>
        <v>luscious</v>
      </c>
      <c r="F216" s="16" t="str">
        <f ca="1">IFERROR(__xludf.DUMMYFUNCTION("GOOGLETRANSLATE(A216,""en"",""ur"")"),"کے luscious")</f>
        <v>کے luscious</v>
      </c>
    </row>
    <row r="217" spans="1:6" x14ac:dyDescent="0.25">
      <c r="A217" s="4" t="s">
        <v>230</v>
      </c>
      <c r="B217" s="6" t="str">
        <f ca="1">IFERROR(__xludf.DUMMYFUNCTION("GOOGLETRANSLATE(A217, ""en"",""hi"")"),"निस्तेज")</f>
        <v>निस्तेज</v>
      </c>
      <c r="C217" s="9" t="str">
        <f ca="1">IFERROR(__xludf.DUMMYFUNCTION("GOOGLETRANSLATE(A217,""en"",""bn"")"),"অবসন্ন")</f>
        <v>অবসন্ন</v>
      </c>
      <c r="D217" s="9" t="str">
        <f ca="1">IFERROR(__xludf.DUMMYFUNCTION("GOOGLETRANSLATE(A217,""en"",""ta"")"),"சோர்வான")</f>
        <v>சோர்வான</v>
      </c>
      <c r="E217" s="9" t="str">
        <f ca="1">IFERROR(__xludf.DUMMYFUNCTION("GOOGLETRANSLATE(A217,""en"",""gu"")"),"સુસ્ત")</f>
        <v>સુસ્ત</v>
      </c>
      <c r="F217" s="16" t="str">
        <f ca="1">IFERROR(__xludf.DUMMYFUNCTION("GOOGLETRANSLATE(A217,""en"",""ur"")"),"سست")</f>
        <v>سست</v>
      </c>
    </row>
    <row r="218" spans="1:6" x14ac:dyDescent="0.25">
      <c r="A218" s="4" t="s">
        <v>231</v>
      </c>
      <c r="B218" s="6" t="str">
        <f ca="1">IFERROR(__xludf.DUMMYFUNCTION("GOOGLETRANSLATE(A218, ""en"",""hi"")"),"अनिवार्य")</f>
        <v>अनिवार्य</v>
      </c>
      <c r="C218" s="9" t="str">
        <f ca="1">IFERROR(__xludf.DUMMYFUNCTION("GOOGLETRANSLATE(A218,""en"",""bn"")"),"বাধ্যতামূলক")</f>
        <v>বাধ্যতামূলক</v>
      </c>
      <c r="D218" s="9" t="str">
        <f ca="1">IFERROR(__xludf.DUMMYFUNCTION("GOOGLETRANSLATE(A218,""en"",""ta"")"),"கட்டாயமாகும்")</f>
        <v>கட்டாயமாகும்</v>
      </c>
      <c r="E218" s="9" t="str">
        <f ca="1">IFERROR(__xludf.DUMMYFUNCTION("GOOGLETRANSLATE(A218,""en"",""gu"")"),"ફરજિયાત")</f>
        <v>ફરજિયાત</v>
      </c>
      <c r="F218" s="16" t="str">
        <f ca="1">IFERROR(__xludf.DUMMYFUNCTION("GOOGLETRANSLATE(A218,""en"",""ur"")"),"لازمی")</f>
        <v>لازمی</v>
      </c>
    </row>
    <row r="219" spans="1:6" x14ac:dyDescent="0.25">
      <c r="A219" s="4" t="s">
        <v>232</v>
      </c>
      <c r="B219" s="7" t="s">
        <v>233</v>
      </c>
      <c r="C219" s="9" t="str">
        <f ca="1">IFERROR(__xludf.DUMMYFUNCTION("GOOGLETRANSLATE(A219,""en"",""bn"")"),"আক্রোশ")</f>
        <v>আক্রোশ</v>
      </c>
      <c r="D219" s="9" t="str">
        <f ca="1">IFERROR(__xludf.DUMMYFUNCTION("GOOGLETRANSLATE(A219,""en"",""ta"")"),"மாலிஸ்")</f>
        <v>மாலிஸ்</v>
      </c>
      <c r="E219" s="9" t="str">
        <f ca="1">IFERROR(__xludf.DUMMYFUNCTION("GOOGLETRANSLATE(A219,""en"",""gu"")"),"ખાર")</f>
        <v>ખાર</v>
      </c>
      <c r="F219" s="16" t="str">
        <f ca="1">IFERROR(__xludf.DUMMYFUNCTION("GOOGLETRANSLATE(A219,""en"",""ur"")"),"بغض")</f>
        <v>بغض</v>
      </c>
    </row>
    <row r="220" spans="1:6" x14ac:dyDescent="0.25">
      <c r="A220" s="4" t="s">
        <v>234</v>
      </c>
      <c r="B220" s="6" t="str">
        <f ca="1">IFERROR(__xludf.DUMMYFUNCTION("GOOGLETRANSLATE(A220, ""en"",""hi"")"),"योग्यता")</f>
        <v>योग्यता</v>
      </c>
      <c r="C220" s="9" t="str">
        <f ca="1">IFERROR(__xludf.DUMMYFUNCTION("GOOGLETRANSLATE(A220,""en"",""bn"")"),"যোগ্যতা")</f>
        <v>যোগ্যতা</v>
      </c>
      <c r="D220" s="9" t="str">
        <f ca="1">IFERROR(__xludf.DUMMYFUNCTION("GOOGLETRANSLATE(A220,""en"",""ta"")"),"MERIT")</f>
        <v>MERIT</v>
      </c>
      <c r="E220" s="9" t="str">
        <f ca="1">IFERROR(__xludf.DUMMYFUNCTION("GOOGLETRANSLATE(A220,""en"",""gu"")"),"MERIT")</f>
        <v>MERIT</v>
      </c>
      <c r="F220" s="16" t="str">
        <f ca="1">IFERROR(__xludf.DUMMYFUNCTION("GOOGLETRANSLATE(A220,""en"",""ur"")"),"میرٹ")</f>
        <v>میرٹ</v>
      </c>
    </row>
    <row r="221" spans="1:6" x14ac:dyDescent="0.25">
      <c r="A221" s="4" t="s">
        <v>235</v>
      </c>
      <c r="B221" s="6" t="str">
        <f ca="1">IFERROR(__xludf.DUMMYFUNCTION("GOOGLETRANSLATE(A221, ""en"",""hi"")"),"मदार्ना")</f>
        <v>मदार्ना</v>
      </c>
      <c r="C221" s="9" t="str">
        <f ca="1">IFERROR(__xludf.DUMMYFUNCTION("GOOGLETRANSLATE(A221,""en"",""bn"")"),"পুংলিঙ্গ")</f>
        <v>পুংলিঙ্গ</v>
      </c>
      <c r="D221" s="9" t="str">
        <f ca="1">IFERROR(__xludf.DUMMYFUNCTION("GOOGLETRANSLATE(A221,""en"",""ta"")"),"ஆண்பால்")</f>
        <v>ஆண்பால்</v>
      </c>
      <c r="E221" s="9" t="str">
        <f ca="1">IFERROR(__xludf.DUMMYFUNCTION("GOOGLETRANSLATE(A221,""en"",""gu"")"),"પુરૂષવાચી")</f>
        <v>પુરૂષવાચી</v>
      </c>
      <c r="F221" s="16" t="str">
        <f ca="1">IFERROR(__xludf.DUMMYFUNCTION("GOOGLETRANSLATE(A221,""en"",""ur"")"),"مذکر")</f>
        <v>مذکر</v>
      </c>
    </row>
    <row r="222" spans="1:6" x14ac:dyDescent="0.25">
      <c r="A222" s="4" t="s">
        <v>236</v>
      </c>
      <c r="B222" s="6" t="str">
        <f ca="1">IFERROR(__xludf.DUMMYFUNCTION("GOOGLETRANSLATE(A222, ""en"",""hi"")"),"कम करना")</f>
        <v>कम करना</v>
      </c>
      <c r="C222" s="9" t="str">
        <f ca="1">IFERROR(__xludf.DUMMYFUNCTION("GOOGLETRANSLATE(A222,""en"",""bn"")"),"প্রশমিত করা")</f>
        <v>প্রশমিত করা</v>
      </c>
      <c r="D222" s="9" t="str">
        <f ca="1">IFERROR(__xludf.DUMMYFUNCTION("GOOGLETRANSLATE(A222,""en"",""ta"")"),"மட்டுப்படுத்துவதற்கான")</f>
        <v>மட்டுப்படுத்துவதற்கான</v>
      </c>
      <c r="E222" s="9" t="str">
        <f ca="1">IFERROR(__xludf.DUMMYFUNCTION("GOOGLETRANSLATE(A222,""en"",""gu"")"),"દુર")</f>
        <v>દુર</v>
      </c>
      <c r="F222" s="16" t="str">
        <f ca="1">IFERROR(__xludf.DUMMYFUNCTION("GOOGLETRANSLATE(A222,""en"",""ur"")"),"کم")</f>
        <v>کم</v>
      </c>
    </row>
    <row r="223" spans="1:6" x14ac:dyDescent="0.25">
      <c r="A223" s="4" t="s">
        <v>237</v>
      </c>
      <c r="B223" s="6" t="str">
        <f ca="1">IFERROR(__xludf.DUMMYFUNCTION("GOOGLETRANSLATE(A223, ""en"",""hi"")"),"चमत्कारपूर्ण")</f>
        <v>चमत्कारपूर्ण</v>
      </c>
      <c r="C223" s="9" t="str">
        <f ca="1">IFERROR(__xludf.DUMMYFUNCTION("GOOGLETRANSLATE(A223,""en"",""bn"")"),"অলৌকিক")</f>
        <v>অলৌকিক</v>
      </c>
      <c r="D223" s="9" t="str">
        <f ca="1">IFERROR(__xludf.DUMMYFUNCTION("GOOGLETRANSLATE(A223,""en"",""ta"")"),"அற்புதமாகும்")</f>
        <v>அற்புதமாகும்</v>
      </c>
      <c r="E223" s="9" t="str">
        <f ca="1">IFERROR(__xludf.DUMMYFUNCTION("GOOGLETRANSLATE(A223,""en"",""gu"")"),"ચમત્કારિક")</f>
        <v>ચમત્કારિક</v>
      </c>
      <c r="F223" s="16" t="str">
        <f ca="1">IFERROR(__xludf.DUMMYFUNCTION("GOOGLETRANSLATE(A223,""en"",""ur"")"),"چمتکاری")</f>
        <v>چمتکاری</v>
      </c>
    </row>
    <row r="224" spans="1:6" x14ac:dyDescent="0.25">
      <c r="A224" s="4" t="s">
        <v>238</v>
      </c>
      <c r="B224" s="6" t="str">
        <f ca="1">IFERROR(__xludf.DUMMYFUNCTION("GOOGLETRANSLATE(A224, ""en"",""hi"")"),"तंग करना")</f>
        <v>तंग करना</v>
      </c>
      <c r="C224" s="9" t="str">
        <f ca="1">IFERROR(__xludf.DUMMYFUNCTION("GOOGLETRANSLATE(A224,""en"",""bn"")"),"উত্ত্যক্ত করা")</f>
        <v>উত্ত্যক্ত করা</v>
      </c>
      <c r="D224" s="9" t="str">
        <f ca="1">IFERROR(__xludf.DUMMYFUNCTION("GOOGLETRANSLATE(A224,""en"",""ta"")"),"பலவந்தப்படுத்த")</f>
        <v>பலவந்தப்படுத்த</v>
      </c>
      <c r="E224" s="9" t="str">
        <f ca="1">IFERROR(__xludf.DUMMYFUNCTION("GOOGLETRANSLATE(A224,""en"",""gu"")"),"ત્રાસ")</f>
        <v>ત્રાસ</v>
      </c>
      <c r="F224" s="16" t="str">
        <f ca="1">IFERROR(__xludf.DUMMYFUNCTION("GOOGLETRANSLATE(A224,""en"",""ur"")"),"چھیڑچھاڑ")</f>
        <v>چھیڑچھاڑ</v>
      </c>
    </row>
    <row r="225" spans="1:6" x14ac:dyDescent="0.25">
      <c r="A225" s="4" t="s">
        <v>239</v>
      </c>
      <c r="B225" s="6" t="str">
        <f ca="1">IFERROR(__xludf.DUMMYFUNCTION("GOOGLETRANSLATE(A225, ""en"",""hi"")"),"मामूली")</f>
        <v>मामूली</v>
      </c>
      <c r="C225" s="9" t="str">
        <f ca="1">IFERROR(__xludf.DUMMYFUNCTION("GOOGLETRANSLATE(A225,""en"",""bn"")"),"বিনয়ী")</f>
        <v>বিনয়ী</v>
      </c>
      <c r="D225" s="9" t="str">
        <f ca="1">IFERROR(__xludf.DUMMYFUNCTION("GOOGLETRANSLATE(A225,""en"",""ta"")"),"சாதாரண")</f>
        <v>சாதாரண</v>
      </c>
      <c r="E225" s="9" t="str">
        <f ca="1">IFERROR(__xludf.DUMMYFUNCTION("GOOGLETRANSLATE(A225,""en"",""gu"")"),"વિનમ્ર")</f>
        <v>વિનમ્ર</v>
      </c>
      <c r="F225" s="16" t="str">
        <f ca="1">IFERROR(__xludf.DUMMYFUNCTION("GOOGLETRANSLATE(A225,""en"",""ur"")"),"معمولی")</f>
        <v>معمولی</v>
      </c>
    </row>
    <row r="226" spans="1:6" x14ac:dyDescent="0.25">
      <c r="A226" s="4" t="s">
        <v>240</v>
      </c>
      <c r="B226" s="6" t="str">
        <f ca="1">IFERROR(__xludf.DUMMYFUNCTION("GOOGLETRANSLATE(A226, ""en"",""hi"")"),"सब से अहम")</f>
        <v>सब से अहम</v>
      </c>
      <c r="C226" s="9" t="str">
        <f ca="1">IFERROR(__xludf.DUMMYFUNCTION("GOOGLETRANSLATE(A226,""en"",""bn"")"),"গুরুত্বপূর্ণ")</f>
        <v>গুরুত্বপূর্ণ</v>
      </c>
      <c r="D226" s="9" t="str">
        <f ca="1">IFERROR(__xludf.DUMMYFUNCTION("GOOGLETRANSLATE(A226,""en"",""ta"")"),"முக்கியத்துவம்மிக்க")</f>
        <v>முக்கியத்துவம்மிக்க</v>
      </c>
      <c r="E226" s="9" t="str">
        <f ca="1">IFERROR(__xludf.DUMMYFUNCTION("GOOGLETRANSLATE(A226,""en"",""gu"")"),"મહત્ત્વના")</f>
        <v>મહત્ત્વના</v>
      </c>
      <c r="F226" s="16" t="str">
        <f ca="1">IFERROR(__xludf.DUMMYFUNCTION("GOOGLETRANSLATE(A226,""en"",""ur"")"),"اہم")</f>
        <v>اہم</v>
      </c>
    </row>
    <row r="227" spans="1:6" x14ac:dyDescent="0.25">
      <c r="A227" s="4" t="s">
        <v>241</v>
      </c>
      <c r="B227" s="6" t="str">
        <f ca="1">IFERROR(__xludf.DUMMYFUNCTION("GOOGLETRANSLATE(A227, ""en"",""hi"")"),"शमन करना")</f>
        <v>शमन करना</v>
      </c>
      <c r="C227" s="9" t="str">
        <f ca="1">IFERROR(__xludf.DUMMYFUNCTION("GOOGLETRANSLATE(A227,""en"",""bn"")"),"কোমল করা")</f>
        <v>কোমল করা</v>
      </c>
      <c r="D227" s="9" t="str">
        <f ca="1">IFERROR(__xludf.DUMMYFUNCTION("GOOGLETRANSLATE(A227,""en"",""ta"")"),"சாந்தப்படுத்துங்கள்எப்போது")</f>
        <v>சாந்தப்படுத்துங்கள்எப்போது</v>
      </c>
      <c r="E227" s="9" t="str">
        <f ca="1">IFERROR(__xludf.DUMMYFUNCTION("GOOGLETRANSLATE(A227,""en"",""gu"")"),"શાંત કરવું")</f>
        <v>શાંત કરવું</v>
      </c>
      <c r="F227" s="16" t="str">
        <f ca="1">IFERROR(__xludf.DUMMYFUNCTION("GOOGLETRANSLATE(A227,""en"",""ur"")"),"شانت")</f>
        <v>شانت</v>
      </c>
    </row>
    <row r="228" spans="1:6" x14ac:dyDescent="0.25">
      <c r="A228" s="4" t="s">
        <v>242</v>
      </c>
      <c r="B228" s="6" t="str">
        <f ca="1">IFERROR(__xludf.DUMMYFUNCTION("GOOGLETRANSLATE(A228, ""en"",""hi"")"),"रोगी")</f>
        <v>रोगी</v>
      </c>
      <c r="C228" s="9" t="str">
        <f ca="1">IFERROR(__xludf.DUMMYFUNCTION("GOOGLETRANSLATE(A228,""en"",""bn"")"),"অস্বাস্থ্যকর")</f>
        <v>অস্বাস্থ্যকর</v>
      </c>
      <c r="D228" s="9" t="str">
        <f ca="1">IFERROR(__xludf.DUMMYFUNCTION("GOOGLETRANSLATE(A228,""en"",""ta"")"),"ஆரோக்கியமற்ற")</f>
        <v>ஆரோக்கியமற்ற</v>
      </c>
      <c r="E228" s="9" t="str">
        <f ca="1">IFERROR(__xludf.DUMMYFUNCTION("GOOGLETRANSLATE(A228,""en"",""gu"")"),"મોર્બિડ")</f>
        <v>મોર્બિડ</v>
      </c>
      <c r="F228" s="16" t="str">
        <f ca="1">IFERROR(__xludf.DUMMYFUNCTION("GOOGLETRANSLATE(A228,""en"",""ur"")"),"مریض")</f>
        <v>مریض</v>
      </c>
    </row>
    <row r="229" spans="1:6" x14ac:dyDescent="0.25">
      <c r="A229" s="4" t="s">
        <v>243</v>
      </c>
      <c r="B229" s="6" t="str">
        <f ca="1">IFERROR(__xludf.DUMMYFUNCTION("GOOGLETRANSLATE(A229, ""en"",""hi"")"),"नीरस")</f>
        <v>नीरस</v>
      </c>
      <c r="C229" s="9" t="str">
        <f ca="1">IFERROR(__xludf.DUMMYFUNCTION("GOOGLETRANSLATE(A229,""en"",""bn"")"),"একঘেয়ে")</f>
        <v>একঘেয়ে</v>
      </c>
      <c r="D229" s="9" t="str">
        <f ca="1">IFERROR(__xludf.DUMMYFUNCTION("GOOGLETRANSLATE(A229,""en"",""ta"")"),"சலிப்பான")</f>
        <v>சலிப்பான</v>
      </c>
      <c r="E229" s="9" t="str">
        <f ca="1">IFERROR(__xludf.DUMMYFUNCTION("GOOGLETRANSLATE(A229,""en"",""gu"")"),"એકવિધ")</f>
        <v>એકવિધ</v>
      </c>
      <c r="F229" s="16" t="str">
        <f ca="1">IFERROR(__xludf.DUMMYFUNCTION("GOOGLETRANSLATE(A229,""en"",""ur"")"),"نیرس")</f>
        <v>نیرس</v>
      </c>
    </row>
    <row r="230" spans="1:6" x14ac:dyDescent="0.25">
      <c r="A230" s="4" t="s">
        <v>244</v>
      </c>
      <c r="B230" s="6" t="str">
        <f ca="1">IFERROR(__xludf.DUMMYFUNCTION("GOOGLETRANSLATE(A230, ""en"",""hi"")"),"बदली का")</f>
        <v>बदली का</v>
      </c>
      <c r="C230" s="9" t="str">
        <f ca="1">IFERROR(__xludf.DUMMYFUNCTION("GOOGLETRANSLATE(A230,""en"",""bn"")"),"অস্পষ্ট")</f>
        <v>অস্পষ্ট</v>
      </c>
      <c r="D230" s="9" t="str">
        <f ca="1">IFERROR(__xludf.DUMMYFUNCTION("GOOGLETRANSLATE(A230,""en"",""ta"")"),"மர்மமாகவே")</f>
        <v>மர்மமாகவே</v>
      </c>
      <c r="E230" s="9" t="str">
        <f ca="1">IFERROR(__xludf.DUMMYFUNCTION("GOOGLETRANSLATE(A230,""en"",""gu"")"),"ઘોર અંધારાવાળું")</f>
        <v>ઘોર અંધારાવાળું</v>
      </c>
      <c r="F230" s="16" t="str">
        <f ca="1">IFERROR(__xludf.DUMMYFUNCTION("GOOGLETRANSLATE(A230,""en"",""ur"")"),"اندیرا")</f>
        <v>اندیرا</v>
      </c>
    </row>
    <row r="231" spans="1:6" x14ac:dyDescent="0.25">
      <c r="A231" s="4" t="s">
        <v>245</v>
      </c>
      <c r="B231" s="6" t="str">
        <f ca="1">IFERROR(__xludf.DUMMYFUNCTION("GOOGLETRANSLATE(A231, ""en"",""hi"")"),"उदार")</f>
        <v>उदार</v>
      </c>
      <c r="C231" s="9" t="str">
        <f ca="1">IFERROR(__xludf.DUMMYFUNCTION("GOOGLETRANSLATE(A231,""en"",""bn"")"),"উপুড়হস্ত")</f>
        <v>উপুড়হস্ত</v>
      </c>
      <c r="D231" s="9" t="str">
        <f ca="1">IFERROR(__xludf.DUMMYFUNCTION("GOOGLETRANSLATE(A231,""en"",""ta"")"),"உதாரகுணமுள்ள")</f>
        <v>உதாரகுணமுள்ள</v>
      </c>
      <c r="E231" s="9" t="str">
        <f ca="1">IFERROR(__xludf.DUMMYFUNCTION("GOOGLETRANSLATE(A231,""en"",""gu"")"),"પરોપકારી")</f>
        <v>પરોપકારી</v>
      </c>
      <c r="F231" s="16" t="str">
        <f ca="1">IFERROR(__xludf.DUMMYFUNCTION("GOOGLETRANSLATE(A231,""en"",""ur"")"),"ادار")</f>
        <v>ادار</v>
      </c>
    </row>
    <row r="232" spans="1:6" x14ac:dyDescent="0.25">
      <c r="A232" s="4" t="s">
        <v>246</v>
      </c>
      <c r="B232" s="6" t="str">
        <f ca="1">IFERROR(__xludf.DUMMYFUNCTION("GOOGLETRANSLATE(A232, ""en"",""hi"")"),"आपसी")</f>
        <v>आपसी</v>
      </c>
      <c r="C232" s="9" t="str">
        <f ca="1">IFERROR(__xludf.DUMMYFUNCTION("GOOGLETRANSLATE(A232,""en"",""bn"")"),"মিউচুয়াল")</f>
        <v>মিউচুয়াল</v>
      </c>
      <c r="D232" s="9" t="str">
        <f ca="1">IFERROR(__xludf.DUMMYFUNCTION("GOOGLETRANSLATE(A232,""en"",""ta"")"),"பரஸ்பர")</f>
        <v>பரஸ்பர</v>
      </c>
      <c r="E232" s="9" t="str">
        <f ca="1">IFERROR(__xludf.DUMMYFUNCTION("GOOGLETRANSLATE(A232,""en"",""gu"")"),"પરસ્પર")</f>
        <v>પરસ્પર</v>
      </c>
      <c r="F232" s="16" t="str">
        <f ca="1">IFERROR(__xludf.DUMMYFUNCTION("GOOGLETRANSLATE(A232,""en"",""ur"")"),"باہمی")</f>
        <v>باہمی</v>
      </c>
    </row>
    <row r="233" spans="1:6" x14ac:dyDescent="0.25">
      <c r="A233" s="4" t="s">
        <v>247</v>
      </c>
      <c r="B233" s="6" t="str">
        <f ca="1">IFERROR(__xludf.DUMMYFUNCTION("GOOGLETRANSLATE(A233, ""en"",""hi"")"),"विद्रोही")</f>
        <v>विद्रोही</v>
      </c>
      <c r="C233" s="9" t="str">
        <f ca="1">IFERROR(__xludf.DUMMYFUNCTION("GOOGLETRANSLATE(A233,""en"",""bn"")"),"বিদ্রোহমূলক")</f>
        <v>বিদ্রোহমূলক</v>
      </c>
      <c r="D233" s="9" t="str">
        <f ca="1">IFERROR(__xludf.DUMMYFUNCTION("GOOGLETRANSLATE(A233,""en"",""ta"")"),"கிளர்ச்சி செய்கிற")</f>
        <v>கிளர்ச்சி செய்கிற</v>
      </c>
      <c r="E233" s="9" t="str">
        <f ca="1">IFERROR(__xludf.DUMMYFUNCTION("GOOGLETRANSLATE(A233,""en"",""gu"")"),"mutinous")</f>
        <v>mutinous</v>
      </c>
      <c r="F233" s="16" t="str">
        <f ca="1">IFERROR(__xludf.DUMMYFUNCTION("GOOGLETRANSLATE(A233,""en"",""ur"")"),"باغی")</f>
        <v>باغی</v>
      </c>
    </row>
    <row r="234" spans="1:6" x14ac:dyDescent="0.25">
      <c r="A234" s="4" t="s">
        <v>248</v>
      </c>
      <c r="B234" s="6" t="str">
        <f ca="1">IFERROR(__xludf.DUMMYFUNCTION("GOOGLETRANSLATE(A234, ""en"",""hi"")"),"चतुर")</f>
        <v>चतुर</v>
      </c>
      <c r="C234" s="9" t="str">
        <f ca="1">IFERROR(__xludf.DUMMYFUNCTION("GOOGLETRANSLATE(A234,""en"",""bn"")"),"দ্রুতগামী")</f>
        <v>দ্রুতগামী</v>
      </c>
      <c r="D234" s="9" t="str">
        <f ca="1">IFERROR(__xludf.DUMMYFUNCTION("GOOGLETRANSLATE(A234,""en"",""ta"")"),"வேகமான")</f>
        <v>வேகமான</v>
      </c>
      <c r="E234" s="9" t="str">
        <f ca="1">IFERROR(__xludf.DUMMYFUNCTION("GOOGLETRANSLATE(A234,""en"",""gu"")"),"હરવાફરવામાં ચપળ કે ચાલાક")</f>
        <v>હરવાફરવામાં ચપળ કે ચાલાક</v>
      </c>
      <c r="F234" s="16" t="str">
        <f ca="1">IFERROR(__xludf.DUMMYFUNCTION("GOOGLETRANSLATE(A234,""en"",""ur"")"),"فرتیلا")</f>
        <v>فرتیلا</v>
      </c>
    </row>
    <row r="235" spans="1:6" x14ac:dyDescent="0.25">
      <c r="A235" s="4" t="s">
        <v>249</v>
      </c>
      <c r="B235" s="6" t="str">
        <f ca="1">IFERROR(__xludf.DUMMYFUNCTION("GOOGLETRANSLATE(A235, ""en"",""hi"")"),"थोड़े में")</f>
        <v>थोड़े में</v>
      </c>
      <c r="C235" s="9" t="str">
        <f ca="1">IFERROR(__xludf.DUMMYFUNCTION("GOOGLETRANSLATE(A235,""en"",""bn"")"),"কিপটে")</f>
        <v>কিপটে</v>
      </c>
      <c r="D235" s="9" t="str">
        <f ca="1">IFERROR(__xludf.DUMMYFUNCTION("GOOGLETRANSLATE(A235,""en"",""ta"")"),"கஞ்சத்தனம்")</f>
        <v>கஞ்சத்தனம்</v>
      </c>
      <c r="E235" s="9" t="str">
        <f ca="1">IFERROR(__xludf.DUMMYFUNCTION("GOOGLETRANSLATE(A235,""en"",""gu"")"),"niggardly પ્રયત્ન")</f>
        <v>niggardly પ્રયત્ન</v>
      </c>
      <c r="F235" s="16" t="str">
        <f ca="1">IFERROR(__xludf.DUMMYFUNCTION("GOOGLETRANSLATE(A235,""en"",""ur"")"),"بخل")</f>
        <v>بخل</v>
      </c>
    </row>
    <row r="236" spans="1:6" x14ac:dyDescent="0.25">
      <c r="A236" s="4" t="s">
        <v>250</v>
      </c>
      <c r="B236" s="6" t="str">
        <f ca="1">IFERROR(__xludf.DUMMYFUNCTION("GOOGLETRANSLATE(A236, ""en"",""hi"")"),"हानिकारक")</f>
        <v>हानिकारक</v>
      </c>
      <c r="C236" s="9" t="str">
        <f ca="1">IFERROR(__xludf.DUMMYFUNCTION("GOOGLETRANSLATE(A236,""en"",""bn"")"),"বিনাশসাধক")</f>
        <v>বিনাশসাধক</v>
      </c>
      <c r="D236" s="9" t="str">
        <f ca="1">IFERROR(__xludf.DUMMYFUNCTION("GOOGLETRANSLATE(A236,""en"",""ta"")"),"நச்சு")</f>
        <v>நச்சு</v>
      </c>
      <c r="E236" s="9" t="str">
        <f ca="1">IFERROR(__xludf.DUMMYFUNCTION("GOOGLETRANSLATE(A236,""en"",""gu"")"),"હાનિકારક")</f>
        <v>હાનિકારક</v>
      </c>
      <c r="F236" s="16" t="str">
        <f ca="1">IFERROR(__xludf.DUMMYFUNCTION("GOOGLETRANSLATE(A236,""en"",""ur"")"),"نقصان دہ")</f>
        <v>نقصان دہ</v>
      </c>
    </row>
    <row r="237" spans="1:6" x14ac:dyDescent="0.25">
      <c r="A237" s="4" t="s">
        <v>251</v>
      </c>
      <c r="B237" s="6" t="str">
        <f ca="1">IFERROR(__xludf.DUMMYFUNCTION("GOOGLETRANSLATE(A237, ""en"",""hi"")"),"धारणा")</f>
        <v>धारणा</v>
      </c>
      <c r="C237" s="9" t="str">
        <f ca="1">IFERROR(__xludf.DUMMYFUNCTION("GOOGLETRANSLATE(A237,""en"",""bn"")"),"ধারণা")</f>
        <v>ধারণা</v>
      </c>
      <c r="D237" s="9" t="str">
        <f ca="1">IFERROR(__xludf.DUMMYFUNCTION("GOOGLETRANSLATE(A237,""en"",""ta"")"),"கருத்து")</f>
        <v>கருத்து</v>
      </c>
      <c r="E237" s="9" t="str">
        <f ca="1">IFERROR(__xludf.DUMMYFUNCTION("GOOGLETRANSLATE(A237,""en"",""gu"")"),"કલ્પના")</f>
        <v>કલ્પના</v>
      </c>
      <c r="F237" s="16" t="str">
        <f ca="1">IFERROR(__xludf.DUMMYFUNCTION("GOOGLETRANSLATE(A237,""en"",""ur"")"),"تصور")</f>
        <v>تصور</v>
      </c>
    </row>
    <row r="238" spans="1:6" x14ac:dyDescent="0.25">
      <c r="A238" s="4" t="s">
        <v>252</v>
      </c>
      <c r="B238" s="7" t="s">
        <v>253</v>
      </c>
      <c r="C238" s="9" t="str">
        <f ca="1">IFERROR(__xludf.DUMMYFUNCTION("GOOGLETRANSLATE(A238,""en"",""bn"")"),"ব্রতী")</f>
        <v>ব্রতী</v>
      </c>
      <c r="D238" s="9" t="str">
        <f ca="1">IFERROR(__xludf.DUMMYFUNCTION("GOOGLETRANSLATE(A238,""en"",""ta"")"),"புதிய")</f>
        <v>புதிய</v>
      </c>
      <c r="E238" s="9" t="str">
        <f ca="1">IFERROR(__xludf.DUMMYFUNCTION("GOOGLETRANSLATE(A238,""en"",""gu"")"),"શિખાઉ")</f>
        <v>શિખાઉ</v>
      </c>
      <c r="F238" s="16" t="str">
        <f ca="1">IFERROR(__xludf.DUMMYFUNCTION("GOOGLETRANSLATE(A238,""en"",""ur"")"),"نوسکھئیے")</f>
        <v>نوسکھئیے</v>
      </c>
    </row>
    <row r="239" spans="1:6" x14ac:dyDescent="0.25">
      <c r="A239" s="4" t="s">
        <v>254</v>
      </c>
      <c r="B239" s="6" t="str">
        <f ca="1">IFERROR(__xludf.DUMMYFUNCTION("GOOGLETRANSLATE(A239, ""en"",""hi"")"),"बेपरवाह")</f>
        <v>बेपरवाह</v>
      </c>
      <c r="C239" s="9" t="str">
        <f ca="1">IFERROR(__xludf.DUMMYFUNCTION("GOOGLETRANSLATE(A239,""en"",""bn"")"),"উদাসীন")</f>
        <v>উদাসীন</v>
      </c>
      <c r="D239" s="9" t="str">
        <f ca="1">IFERROR(__xludf.DUMMYFUNCTION("GOOGLETRANSLATE(A239,""en"",""ta"")"),"ஆர்வமற்ற")</f>
        <v>ஆர்வமற்ற</v>
      </c>
      <c r="E239" s="9" t="str">
        <f ca="1">IFERROR(__xludf.DUMMYFUNCTION("GOOGLETRANSLATE(A239,""en"",""gu"")"),"બેતમા")</f>
        <v>બેતમા</v>
      </c>
      <c r="F239" s="16" t="str">
        <f ca="1">IFERROR(__xludf.DUMMYFUNCTION("GOOGLETRANSLATE(A239,""en"",""ur"")"),"بیپرواہ")</f>
        <v>بیپرواہ</v>
      </c>
    </row>
    <row r="240" spans="1:6" x14ac:dyDescent="0.25">
      <c r="A240" s="4" t="s">
        <v>255</v>
      </c>
      <c r="B240" s="6" t="str">
        <f ca="1">IFERROR(__xludf.DUMMYFUNCTION("GOOGLETRANSLATE(A240, ""en"",""hi"")"),"उठा देना")</f>
        <v>उठा देना</v>
      </c>
      <c r="C240" s="9" t="str">
        <f ca="1">IFERROR(__xludf.DUMMYFUNCTION("GOOGLETRANSLATE(A240,""en"",""bn"")"),"বাতিল করা")</f>
        <v>বাতিল করা</v>
      </c>
      <c r="D240" s="9" t="str">
        <f ca="1">IFERROR(__xludf.DUMMYFUNCTION("GOOGLETRANSLATE(A240,""en"",""ta"")"),"பயனற்றதாகச்")</f>
        <v>பயனற்றதாகச்</v>
      </c>
      <c r="E240" s="9" t="str">
        <f ca="1">IFERROR(__xludf.DUMMYFUNCTION("GOOGLETRANSLATE(A240,""en"",""gu"")"),"ફોક")</f>
        <v>ફોક</v>
      </c>
      <c r="F240" s="16" t="str">
        <f ca="1">IFERROR(__xludf.DUMMYFUNCTION("GOOGLETRANSLATE(A240,""en"",""ur"")"),"ٹوٹ")</f>
        <v>ٹوٹ</v>
      </c>
    </row>
    <row r="241" spans="1:6" x14ac:dyDescent="0.25">
      <c r="A241" s="4" t="s">
        <v>256</v>
      </c>
      <c r="B241" s="6" t="str">
        <f ca="1">IFERROR(__xludf.DUMMYFUNCTION("GOOGLETRANSLATE(A241, ""en"",""hi"")"),"बहुत")</f>
        <v>बहुत</v>
      </c>
      <c r="C241" s="9" t="str">
        <f ca="1">IFERROR(__xludf.DUMMYFUNCTION("GOOGLETRANSLATE(A241,""en"",""bn"")"),"অনেক")</f>
        <v>অনেক</v>
      </c>
      <c r="D241" s="9" t="str">
        <f ca="1">IFERROR(__xludf.DUMMYFUNCTION("GOOGLETRANSLATE(A241,""en"",""ta"")"),"பல")</f>
        <v>பல</v>
      </c>
      <c r="E241" s="9" t="str">
        <f ca="1">IFERROR(__xludf.DUMMYFUNCTION("GOOGLETRANSLATE(A241,""en"",""gu"")"),"અનેક")</f>
        <v>અનેક</v>
      </c>
      <c r="F241" s="16" t="str">
        <f ca="1">IFERROR(__xludf.DUMMYFUNCTION("GOOGLETRANSLATE(A241,""en"",""ur"")"),"متعدد")</f>
        <v>متعدد</v>
      </c>
    </row>
    <row r="242" spans="1:6" ht="31.5" x14ac:dyDescent="0.25">
      <c r="A242" s="4" t="s">
        <v>257</v>
      </c>
      <c r="B242" s="6" t="str">
        <f ca="1">IFERROR(__xludf.DUMMYFUNCTION("GOOGLETRANSLATE(A242, ""en"",""hi"")"),"ऋणी")</f>
        <v>ऋणी</v>
      </c>
      <c r="C242" s="9" t="str">
        <f ca="1">IFERROR(__xludf.DUMMYFUNCTION("GOOGLETRANSLATE(A242,""en"",""bn"")"),"উপকারেচ্ছু")</f>
        <v>উপকারেচ্ছু</v>
      </c>
      <c r="D242" s="9" t="str">
        <f ca="1">IFERROR(__xludf.DUMMYFUNCTION("GOOGLETRANSLATE(A242,""en"",""ta"")"),"கட்டுப்படவேண்டும்")</f>
        <v>கட்டுப்படவேண்டும்</v>
      </c>
      <c r="E242" s="9" t="str">
        <f ca="1">IFERROR(__xludf.DUMMYFUNCTION("GOOGLETRANSLATE(A242,""en"",""gu"")"),"obliging")</f>
        <v>obliging</v>
      </c>
      <c r="F242" s="15" t="s">
        <v>490</v>
      </c>
    </row>
    <row r="243" spans="1:6" x14ac:dyDescent="0.25">
      <c r="A243" s="4" t="s">
        <v>258</v>
      </c>
      <c r="B243" s="6" t="str">
        <f ca="1">IFERROR(__xludf.DUMMYFUNCTION("GOOGLETRANSLATE(A243, ""en"",""hi"")"),"रोकना")</f>
        <v>रोकना</v>
      </c>
      <c r="C243" s="9" t="str">
        <f ca="1">IFERROR(__xludf.DUMMYFUNCTION("GOOGLETRANSLATE(A243,""en"",""bn"")"),"রোধ করা")</f>
        <v>রোধ করা</v>
      </c>
      <c r="D243" s="9" t="str">
        <f ca="1">IFERROR(__xludf.DUMMYFUNCTION("GOOGLETRANSLATE(A243,""en"",""ta"")"),"தடை")</f>
        <v>தடை</v>
      </c>
      <c r="E243" s="9" t="str">
        <f ca="1">IFERROR(__xludf.DUMMYFUNCTION("GOOGLETRANSLATE(A243,""en"",""gu"")"),"અવરોધી")</f>
        <v>અવરોધી</v>
      </c>
      <c r="F243" s="16" t="str">
        <f ca="1">IFERROR(__xludf.DUMMYFUNCTION("GOOGLETRANSLATE(A243,""en"",""ur"")"),"رکاوٹ")</f>
        <v>رکاوٹ</v>
      </c>
    </row>
    <row r="244" spans="1:6" x14ac:dyDescent="0.25">
      <c r="A244" s="4" t="s">
        <v>259</v>
      </c>
      <c r="B244" s="6" t="str">
        <f ca="1">IFERROR(__xludf.DUMMYFUNCTION("GOOGLETRANSLATE(A244, ""en"",""hi"")"),"जिद्दी")</f>
        <v>जिद्दी</v>
      </c>
      <c r="C244" s="9" t="str">
        <f ca="1">IFERROR(__xludf.DUMMYFUNCTION("GOOGLETRANSLATE(A244,""en"",""bn"")"),"একগুঁয়ে")</f>
        <v>একগুঁয়ে</v>
      </c>
      <c r="D244" s="9" t="str">
        <f ca="1">IFERROR(__xludf.DUMMYFUNCTION("GOOGLETRANSLATE(A244,""en"",""ta"")"),"பிடிவாதமாக")</f>
        <v>பிடிவாதமாக</v>
      </c>
      <c r="E244" s="9" t="str">
        <f ca="1">IFERROR(__xludf.DUMMYFUNCTION("GOOGLETRANSLATE(A244,""en"",""gu"")"),"જિદ્દી")</f>
        <v>જિદ્દી</v>
      </c>
      <c r="F244" s="16" t="str">
        <f ca="1">IFERROR(__xludf.DUMMYFUNCTION("GOOGLETRANSLATE(A244,""en"",""ur"")"),"ہٹھی")</f>
        <v>ہٹھی</v>
      </c>
    </row>
    <row r="245" spans="1:6" x14ac:dyDescent="0.25">
      <c r="A245" s="4" t="s">
        <v>260</v>
      </c>
      <c r="B245" s="6" t="str">
        <f ca="1">IFERROR(__xludf.DUMMYFUNCTION("GOOGLETRANSLATE(A245, ""en"",""hi"")"),"अस्पष्ट")</f>
        <v>अस्पष्ट</v>
      </c>
      <c r="C245" s="9" t="str">
        <f ca="1">IFERROR(__xludf.DUMMYFUNCTION("GOOGLETRANSLATE(A245,""en"",""bn"")"),"অস্পষ্ট")</f>
        <v>অস্পষ্ট</v>
      </c>
      <c r="D245" s="9" t="str">
        <f ca="1">IFERROR(__xludf.DUMMYFUNCTION("GOOGLETRANSLATE(A245,""en"",""ta"")"),"தெளிவற்ற")</f>
        <v>தெளிவற்ற</v>
      </c>
      <c r="E245" s="9" t="str">
        <f ca="1">IFERROR(__xludf.DUMMYFUNCTION("GOOGLETRANSLATE(A245,""en"",""gu"")"),"અસ્પષ્ટ")</f>
        <v>અસ્પષ્ટ</v>
      </c>
      <c r="F245" s="16" t="str">
        <f ca="1">IFERROR(__xludf.DUMMYFUNCTION("GOOGLETRANSLATE(A245,""en"",""ur"")"),"غیر واضح")</f>
        <v>غیر واضح</v>
      </c>
    </row>
    <row r="246" spans="1:6" x14ac:dyDescent="0.25">
      <c r="A246" s="4" t="s">
        <v>261</v>
      </c>
      <c r="B246" s="6" t="str">
        <f ca="1">IFERROR(__xludf.DUMMYFUNCTION("GOOGLETRANSLATE(A246, ""en"",""hi"")"),"स्पष्ट")</f>
        <v>स्पष्ट</v>
      </c>
      <c r="C246" s="9" t="str">
        <f ca="1">IFERROR(__xludf.DUMMYFUNCTION("GOOGLETRANSLATE(A246,""en"",""bn"")"),"সুস্পষ্ট")</f>
        <v>সুস্পষ্ট</v>
      </c>
      <c r="D246" s="9" t="str">
        <f ca="1">IFERROR(__xludf.DUMMYFUNCTION("GOOGLETRANSLATE(A246,""en"",""ta"")"),"வெளிப்படையான")</f>
        <v>வெளிப்படையான</v>
      </c>
      <c r="E246" s="9" t="str">
        <f ca="1">IFERROR(__xludf.DUMMYFUNCTION("GOOGLETRANSLATE(A246,""en"",""gu"")"),"સ્પષ્ટ")</f>
        <v>સ્પષ્ટ</v>
      </c>
      <c r="F246" s="16" t="str">
        <f ca="1">IFERROR(__xludf.DUMMYFUNCTION("GOOGLETRANSLATE(A246,""en"",""ur"")"),"واضح")</f>
        <v>واضح</v>
      </c>
    </row>
    <row r="247" spans="1:6" x14ac:dyDescent="0.25">
      <c r="A247" s="4" t="s">
        <v>262</v>
      </c>
      <c r="B247" s="6" t="str">
        <f ca="1">IFERROR(__xludf.DUMMYFUNCTION("GOOGLETRANSLATE(A247, ""en"",""hi"")"),"प्राप्त")</f>
        <v>प्राप्त</v>
      </c>
      <c r="C247" s="9" t="str">
        <f ca="1">IFERROR(__xludf.DUMMYFUNCTION("GOOGLETRANSLATE(A247,""en"",""bn"")"),"প্রাপ্ত")</f>
        <v>প্রাপ্ত</v>
      </c>
      <c r="D247" s="9" t="str">
        <f ca="1">IFERROR(__xludf.DUMMYFUNCTION("GOOGLETRANSLATE(A247,""en"",""ta"")"),"பெறுதல்")</f>
        <v>பெறுதல்</v>
      </c>
      <c r="E247" s="9" t="str">
        <f ca="1">IFERROR(__xludf.DUMMYFUNCTION("GOOGLETRANSLATE(A247,""en"",""gu"")"),"મેળવવા")</f>
        <v>મેળવવા</v>
      </c>
      <c r="F247" s="16" t="str">
        <f ca="1">IFERROR(__xludf.DUMMYFUNCTION("GOOGLETRANSLATE(A247,""en"",""ur"")"),"حاصل")</f>
        <v>حاصل</v>
      </c>
    </row>
    <row r="248" spans="1:6" x14ac:dyDescent="0.25">
      <c r="A248" s="4" t="s">
        <v>263</v>
      </c>
      <c r="B248" s="6" t="str">
        <f ca="1">IFERROR(__xludf.DUMMYFUNCTION("GOOGLETRANSLATE(A248, ""en"",""hi"")"),"आपत्तिजनक")</f>
        <v>आपत्तिजनक</v>
      </c>
      <c r="C248" s="9" t="str">
        <f ca="1">IFERROR(__xludf.DUMMYFUNCTION("GOOGLETRANSLATE(A248,""en"",""bn"")"),"আপত্তিকর")</f>
        <v>আপত্তিকর</v>
      </c>
      <c r="D248" s="9" t="str">
        <f ca="1">IFERROR(__xludf.DUMMYFUNCTION("GOOGLETRANSLATE(A248,""en"",""ta"")"),"தாக்குதல்")</f>
        <v>தாக்குதல்</v>
      </c>
      <c r="E248" s="9" t="str">
        <f ca="1">IFERROR(__xludf.DUMMYFUNCTION("GOOGLETRANSLATE(A248,""en"",""gu"")"),"આક્રમક")</f>
        <v>આક્રમક</v>
      </c>
      <c r="F248" s="16" t="str">
        <f ca="1">IFERROR(__xludf.DUMMYFUNCTION("GOOGLETRANSLATE(A248,""en"",""ur"")"),"ناگوار")</f>
        <v>ناگوار</v>
      </c>
    </row>
    <row r="249" spans="1:6" x14ac:dyDescent="0.25">
      <c r="A249" s="4" t="s">
        <v>264</v>
      </c>
      <c r="B249" s="6" t="str">
        <f ca="1">IFERROR(__xludf.DUMMYFUNCTION("GOOGLETRANSLATE(A249, ""en"",""hi"")"),"घिनौना")</f>
        <v>घिनौना</v>
      </c>
      <c r="C249" s="9" t="str">
        <f ca="1">IFERROR(__xludf.DUMMYFUNCTION("GOOGLETRANSLATE(A249,""en"",""bn"")"),"ঘৃণ্য")</f>
        <v>ঘৃণ্য</v>
      </c>
      <c r="D249" s="9" t="str">
        <f ca="1">IFERROR(__xludf.DUMMYFUNCTION("GOOGLETRANSLATE(A249,""en"",""ta"")"),"வெறுக்கத்தக்க")</f>
        <v>வெறுக்கத்தக்க</v>
      </c>
      <c r="E249" s="9" t="str">
        <f ca="1">IFERROR(__xludf.DUMMYFUNCTION("GOOGLETRANSLATE(A249,""en"",""gu"")"),"અણગમતું")</f>
        <v>અણગમતું</v>
      </c>
      <c r="F249" s="16" t="str">
        <f ca="1">IFERROR(__xludf.DUMMYFUNCTION("GOOGLETRANSLATE(A249,""en"",""ur"")"),"گھنونا")</f>
        <v>گھنونا</v>
      </c>
    </row>
    <row r="250" spans="1:6" x14ac:dyDescent="0.25">
      <c r="A250" s="4" t="s">
        <v>265</v>
      </c>
      <c r="B250" s="6" t="str">
        <f ca="1">IFERROR(__xludf.DUMMYFUNCTION("GOOGLETRANSLATE(A250, ""en"",""hi"")"),"वंश")</f>
        <v>वंश</v>
      </c>
      <c r="C250" s="9" t="str">
        <f ca="1">IFERROR(__xludf.DUMMYFUNCTION("GOOGLETRANSLATE(A250,""en"",""bn"")"),"বংশকে")</f>
        <v>বংশকে</v>
      </c>
      <c r="D250" s="9" t="str">
        <f ca="1">IFERROR(__xludf.DUMMYFUNCTION("GOOGLETRANSLATE(A250,""en"",""ta"")"),"சந்ததியே")</f>
        <v>சந்ததியே</v>
      </c>
      <c r="E250" s="9" t="str">
        <f ca="1">IFERROR(__xludf.DUMMYFUNCTION("GOOGLETRANSLATE(A250,""en"",""gu"")"),"સંતાન")</f>
        <v>સંતાન</v>
      </c>
      <c r="F250" s="16" t="str">
        <f ca="1">IFERROR(__xludf.DUMMYFUNCTION("GOOGLETRANSLATE(A250,""en"",""ur"")"),"اولاد")</f>
        <v>اولاد</v>
      </c>
    </row>
    <row r="251" spans="1:6" x14ac:dyDescent="0.25">
      <c r="A251" s="4" t="s">
        <v>266</v>
      </c>
      <c r="B251" s="6" t="str">
        <f ca="1">IFERROR(__xludf.DUMMYFUNCTION("GOOGLETRANSLATE(A251, ""en"",""hi"")"),"रहस्यमय")</f>
        <v>रहस्यमय</v>
      </c>
      <c r="C251" s="9" t="str">
        <f ca="1">IFERROR(__xludf.DUMMYFUNCTION("GOOGLETRANSLATE(A251,""en"",""bn"")"),"অতিপ্রাকৃত")</f>
        <v>অতিপ্রাকৃত</v>
      </c>
      <c r="D251" s="9" t="str">
        <f ca="1">IFERROR(__xludf.DUMMYFUNCTION("GOOGLETRANSLATE(A251,""en"",""ta"")"),"அமானுஷ்ய")</f>
        <v>அமானுஷ்ய</v>
      </c>
      <c r="E251" s="9" t="str">
        <f ca="1">IFERROR(__xludf.DUMMYFUNCTION("GOOGLETRANSLATE(A251,""en"",""gu"")"),"ગુપ્ત")</f>
        <v>ગુપ્ત</v>
      </c>
      <c r="F251" s="16" t="str">
        <f ca="1">IFERROR(__xludf.DUMMYFUNCTION("GOOGLETRANSLATE(A251,""en"",""ur"")"),"خفیہ")</f>
        <v>خفیہ</v>
      </c>
    </row>
    <row r="252" spans="1:6" x14ac:dyDescent="0.25">
      <c r="A252" s="4" t="s">
        <v>267</v>
      </c>
      <c r="B252" s="6" t="str">
        <f ca="1">IFERROR(__xludf.DUMMYFUNCTION("GOOGLETRANSLATE(A252, ""en"",""hi"")"),"न झिल्लड़")</f>
        <v>न झिल्लड़</v>
      </c>
      <c r="C252" s="9" t="str">
        <f ca="1">IFERROR(__xludf.DUMMYFUNCTION("GOOGLETRANSLATE(A252,""en"",""bn"")"),"অস্বচ্ছ")</f>
        <v>অস্বচ্ছ</v>
      </c>
      <c r="D252" s="9" t="str">
        <f ca="1">IFERROR(__xludf.DUMMYFUNCTION("GOOGLETRANSLATE(A252,""en"",""ta"")"),"ஒளிபுகா")</f>
        <v>ஒளிபுகா</v>
      </c>
      <c r="E252" s="9" t="str">
        <f ca="1">IFERROR(__xludf.DUMMYFUNCTION("GOOGLETRANSLATE(A252,""en"",""gu"")"),"અપારદર્શક")</f>
        <v>અપારદર્શક</v>
      </c>
      <c r="F252" s="16" t="str">
        <f ca="1">IFERROR(__xludf.DUMMYFUNCTION("GOOGLETRANSLATE(A252,""en"",""ur"")"),"مبہم")</f>
        <v>مبہم</v>
      </c>
    </row>
    <row r="253" spans="1:6" x14ac:dyDescent="0.25">
      <c r="A253" s="4" t="s">
        <v>268</v>
      </c>
      <c r="B253" s="6" t="str">
        <f ca="1">IFERROR(__xludf.DUMMYFUNCTION("GOOGLETRANSLATE(A253, ""en"",""hi"")"),"अमंगल")</f>
        <v>अमंगल</v>
      </c>
      <c r="C253" s="9" t="str">
        <f ca="1">IFERROR(__xludf.DUMMYFUNCTION("GOOGLETRANSLATE(A253,""en"",""bn"")"),"অশুভ")</f>
        <v>অশুভ</v>
      </c>
      <c r="D253" s="9" t="str">
        <f ca="1">IFERROR(__xludf.DUMMYFUNCTION("GOOGLETRANSLATE(A253,""en"",""ta"")"),"அச்சுறுத்தும்")</f>
        <v>அச்சுறுத்தும்</v>
      </c>
      <c r="E253" s="9" t="str">
        <f ca="1">IFERROR(__xludf.DUMMYFUNCTION("GOOGLETRANSLATE(A253,""en"",""gu"")"),"અપશુકનિયાળ")</f>
        <v>અપશુકનિયાળ</v>
      </c>
      <c r="F253" s="16" t="str">
        <f ca="1">IFERROR(__xludf.DUMMYFUNCTION("GOOGLETRANSLATE(A253,""en"",""ur"")"),"اشوب")</f>
        <v>اشوب</v>
      </c>
    </row>
    <row r="254" spans="1:6" x14ac:dyDescent="0.25">
      <c r="A254" s="4" t="s">
        <v>269</v>
      </c>
      <c r="B254" s="6" t="str">
        <f ca="1">IFERROR(__xludf.DUMMYFUNCTION("GOOGLETRANSLATE(A254, ""en"",""hi"")"),"पेशीनगोई का")</f>
        <v>पेशीनगोई का</v>
      </c>
      <c r="C254" s="9" t="str">
        <f ca="1">IFERROR(__xludf.DUMMYFUNCTION("GOOGLETRANSLATE(A254,""en"",""bn"")"),"গূঢ়ার্থক")</f>
        <v>গূঢ়ার্থক</v>
      </c>
      <c r="D254" s="9" t="str">
        <f ca="1">IFERROR(__xludf.DUMMYFUNCTION("GOOGLETRANSLATE(A254,""en"",""ta"")"),"வாய்மொழி சார்ந்த")</f>
        <v>வாய்மொழி சார்ந்த</v>
      </c>
      <c r="E254" s="9" t="str">
        <f ca="1">IFERROR(__xludf.DUMMYFUNCTION("GOOGLETRANSLATE(A254,""en"",""gu"")"),"ભવિષ્યવાણીઓની")</f>
        <v>ભવિષ્યવાણીઓની</v>
      </c>
      <c r="F254" s="16" t="s">
        <v>491</v>
      </c>
    </row>
    <row r="255" spans="1:6" x14ac:dyDescent="0.25">
      <c r="A255" s="4" t="s">
        <v>270</v>
      </c>
      <c r="B255" s="6" t="str">
        <f ca="1">IFERROR(__xludf.DUMMYFUNCTION("GOOGLETRANSLATE(A255, ""en"",""hi"")"),"आशावादी")</f>
        <v>आशावादी</v>
      </c>
      <c r="C255" s="9" t="str">
        <f ca="1">IFERROR(__xludf.DUMMYFUNCTION("GOOGLETRANSLATE(A255,""en"",""bn"")"),"আশাবাদী")</f>
        <v>আশাবাদী</v>
      </c>
      <c r="D255" s="9" t="str">
        <f ca="1">IFERROR(__xludf.DUMMYFUNCTION("GOOGLETRANSLATE(A255,""en"",""ta"")"),"உகமையர்")</f>
        <v>உகமையர்</v>
      </c>
      <c r="E255" s="9" t="str">
        <f ca="1">IFERROR(__xludf.DUMMYFUNCTION("GOOGLETRANSLATE(A255,""en"",""gu"")"),"આશાવાદી")</f>
        <v>આશાવાદી</v>
      </c>
      <c r="F255" s="16" t="str">
        <f ca="1">IFERROR(__xludf.DUMMYFUNCTION("GOOGLETRANSLATE(A255,""en"",""ur"")"),"رجائیت پسند")</f>
        <v>رجائیت پسند</v>
      </c>
    </row>
    <row r="256" spans="1:6" x14ac:dyDescent="0.25">
      <c r="A256" s="4" t="s">
        <v>271</v>
      </c>
      <c r="B256" s="6" t="str">
        <f ca="1">IFERROR(__xludf.DUMMYFUNCTION("GOOGLETRANSLATE(A256, ""en"",""hi"")"),"सजावटी")</f>
        <v>सजावटी</v>
      </c>
      <c r="C256" s="9" t="str">
        <f ca="1">IFERROR(__xludf.DUMMYFUNCTION("GOOGLETRANSLATE(A256,""en"",""bn"")"),"শোভাময় করে এমন")</f>
        <v>শোভাময় করে এমন</v>
      </c>
      <c r="D256" s="9" t="str">
        <f ca="1">IFERROR(__xludf.DUMMYFUNCTION("GOOGLETRANSLATE(A256,""en"",""ta"")"),"அலங்கார")</f>
        <v>அலங்கார</v>
      </c>
      <c r="E256" s="9" t="str">
        <f ca="1">IFERROR(__xludf.DUMMYFUNCTION("GOOGLETRANSLATE(A256,""en"",""gu"")"),"સજાવટી")</f>
        <v>સજાવટી</v>
      </c>
      <c r="F256" s="16" t="str">
        <f ca="1">IFERROR(__xludf.DUMMYFUNCTION("GOOGLETRANSLATE(A256,""en"",""ur"")"),"سجاوٹی")</f>
        <v>سجاوٹی</v>
      </c>
    </row>
    <row r="257" spans="1:6" x14ac:dyDescent="0.25">
      <c r="A257" s="4" t="s">
        <v>272</v>
      </c>
      <c r="B257" s="6" t="str">
        <f ca="1">IFERROR(__xludf.DUMMYFUNCTION("GOOGLETRANSLATE(A257, ""en"",""hi"")"),"हुक्म देना")</f>
        <v>हुक्म देना</v>
      </c>
      <c r="C257" s="9" t="str">
        <f ca="1">IFERROR(__xludf.DUMMYFUNCTION("GOOGLETRANSLATE(A257,""en"",""bn"")"),"সাজাইয়া রাখা")</f>
        <v>সাজাইয়া রাখা</v>
      </c>
      <c r="D257" s="9" t="str">
        <f ca="1">IFERROR(__xludf.DUMMYFUNCTION("GOOGLETRANSLATE(A257,""en"",""ta"")"),"கட்டளையிட்ட")</f>
        <v>கட்டளையிட்ட</v>
      </c>
      <c r="E257" s="9" t="str">
        <f ca="1">IFERROR(__xludf.DUMMYFUNCTION("GOOGLETRANSLATE(A257,""en"",""gu"")"),"ઠરાવવું")</f>
        <v>ઠરાવવું</v>
      </c>
      <c r="F257" s="16" t="str">
        <f ca="1">IFERROR(__xludf.DUMMYFUNCTION("GOOGLETRANSLATE(A257,""en"",""ur"")"),"حکم دینا")</f>
        <v>حکم دینا</v>
      </c>
    </row>
    <row r="258" spans="1:6" x14ac:dyDescent="0.25">
      <c r="A258" s="4" t="s">
        <v>273</v>
      </c>
      <c r="B258" s="6" t="str">
        <f ca="1">IFERROR(__xludf.DUMMYFUNCTION("GOOGLETRANSLATE(A258, ""en"",""hi"")"),"उल्लंघन")</f>
        <v>उल्लंघन</v>
      </c>
      <c r="C258" s="9" t="str">
        <f ca="1">IFERROR(__xludf.DUMMYFUNCTION("GOOGLETRANSLATE(A258,""en"",""bn"")"),"অত্যাচার")</f>
        <v>অত্যাচার</v>
      </c>
      <c r="D258" s="9" t="str">
        <f ca="1">IFERROR(__xludf.DUMMYFUNCTION("GOOGLETRANSLATE(A258,""en"",""ta"")"),"அவுட்ரேஜ்")</f>
        <v>அவுட்ரேஜ்</v>
      </c>
      <c r="E258" s="9" t="str">
        <f ca="1">IFERROR(__xludf.DUMMYFUNCTION("GOOGLETRANSLATE(A258,""en"",""gu"")"),"અત્યાચાર")</f>
        <v>અત્યાચાર</v>
      </c>
      <c r="F258" s="16" t="str">
        <f ca="1">IFERROR(__xludf.DUMMYFUNCTION("GOOGLETRANSLATE(A258,""en"",""ur"")"),"غم و غصہ")</f>
        <v>غم و غصہ</v>
      </c>
    </row>
    <row r="259" spans="1:6" x14ac:dyDescent="0.25">
      <c r="A259" s="4" t="s">
        <v>274</v>
      </c>
      <c r="B259" s="6" t="str">
        <f ca="1">IFERROR(__xludf.DUMMYFUNCTION("GOOGLETRANSLATE(A259, ""en"",""hi"")"),"प्रकोप")</f>
        <v>प्रकोप</v>
      </c>
      <c r="C259" s="9" t="str">
        <f ca="1">IFERROR(__xludf.DUMMYFUNCTION("GOOGLETRANSLATE(A259,""en"",""bn"")"),"প্রাদুর্ভাব")</f>
        <v>প্রাদুর্ভাব</v>
      </c>
      <c r="D259" s="9" t="str">
        <f ca="1">IFERROR(__xludf.DUMMYFUNCTION("GOOGLETRANSLATE(A259,""en"",""ta"")"),"தீவிர நோய் பரவல்")</f>
        <v>தீவிர நோய் பரவல்</v>
      </c>
      <c r="E259" s="9" t="str">
        <f ca="1">IFERROR(__xludf.DUMMYFUNCTION("GOOGLETRANSLATE(A259,""en"",""gu"")"),"મહામારીનું એકદમથી ફાટી નીકળવું")</f>
        <v>મહામારીનું એકદમથી ફાટી નીકળવું</v>
      </c>
      <c r="F259" s="16" t="str">
        <f ca="1">IFERROR(__xludf.DUMMYFUNCTION("GOOGLETRANSLATE(A259,""en"",""ur"")"),"پھیلاؤ")</f>
        <v>پھیلاؤ</v>
      </c>
    </row>
    <row r="260" spans="1:6" x14ac:dyDescent="0.25">
      <c r="A260" s="4" t="s">
        <v>275</v>
      </c>
      <c r="B260" s="6" t="str">
        <f ca="1">IFERROR(__xludf.DUMMYFUNCTION("GOOGLETRANSLATE(A260, ""en"",""hi"")"),"राज़ी करना")</f>
        <v>राज़ी करना</v>
      </c>
      <c r="C260" s="9" t="str">
        <f ca="1">IFERROR(__xludf.DUMMYFUNCTION("GOOGLETRANSLATE(A260,""en"",""bn"")"),"পটান")</f>
        <v>পটান</v>
      </c>
      <c r="D260" s="9" t="str">
        <f ca="1">IFERROR(__xludf.DUMMYFUNCTION("GOOGLETRANSLATE(A260,""en"",""ta"")"),"இணங்கச்")</f>
        <v>இணங்கச்</v>
      </c>
      <c r="E260" s="9" t="str">
        <f ca="1">IFERROR(__xludf.DUMMYFUNCTION("GOOGLETRANSLATE(A260,""en"",""gu"")"),"સમજાવવા")</f>
        <v>સમજાવવા</v>
      </c>
      <c r="F260" s="16" t="str">
        <f ca="1">IFERROR(__xludf.DUMMYFUNCTION("GOOGLETRANSLATE(A260,""en"",""ur"")"),"قائل")</f>
        <v>قائل</v>
      </c>
    </row>
    <row r="261" spans="1:6" x14ac:dyDescent="0.25">
      <c r="A261" s="4" t="s">
        <v>276</v>
      </c>
      <c r="B261" s="6" t="str">
        <f ca="1">IFERROR(__xludf.DUMMYFUNCTION("GOOGLETRANSLATE(A261, ""en"",""hi"")"),"शांत करना")</f>
        <v>शांत करना</v>
      </c>
      <c r="C261" s="9" t="str">
        <f ca="1">IFERROR(__xludf.DUMMYFUNCTION("GOOGLETRANSLATE(A261,""en"",""bn"")"),"ঠাণ্ডা করা")</f>
        <v>ঠাণ্ডা করা</v>
      </c>
      <c r="D261" s="9" t="str">
        <f ca="1">IFERROR(__xludf.DUMMYFUNCTION("GOOGLETRANSLATE(A261,""en"",""ta"")"),"சமாதானப்படுத்த")</f>
        <v>சமாதானப்படுத்த</v>
      </c>
      <c r="E261" s="9" t="str">
        <f ca="1">IFERROR(__xludf.DUMMYFUNCTION("GOOGLETRANSLATE(A261,""en"",""gu"")"),"ડામી દેવા")</f>
        <v>ડામી દેવા</v>
      </c>
      <c r="F261" s="16" t="str">
        <f ca="1">IFERROR(__xludf.DUMMYFUNCTION("GOOGLETRANSLATE(A261,""en"",""ur"")"),"پرسکون")</f>
        <v>پرسکون</v>
      </c>
    </row>
    <row r="262" spans="1:6" x14ac:dyDescent="0.25">
      <c r="A262" s="4" t="s">
        <v>277</v>
      </c>
      <c r="B262" s="6" t="str">
        <f ca="1">IFERROR(__xludf.DUMMYFUNCTION("GOOGLETRANSLATE(A262, ""en"",""hi"")"),"प्रचार")</f>
        <v>प्रचार</v>
      </c>
      <c r="C262" s="9" t="str">
        <f ca="1">IFERROR(__xludf.DUMMYFUNCTION("GOOGLETRANSLATE(A262,""en"",""bn"")"),"প্রসারিত করা")</f>
        <v>প্রসারিত করা</v>
      </c>
      <c r="D262" s="9" t="str">
        <f ca="1">IFERROR(__xludf.DUMMYFUNCTION("GOOGLETRANSLATE(A262,""en"",""ta"")"),"பெருக்கமுறுவதன்")</f>
        <v>பெருக்கமுறுவதன்</v>
      </c>
      <c r="E262" s="9" t="str">
        <f ca="1">IFERROR(__xludf.DUMMYFUNCTION("GOOGLETRANSLATE(A262,""en"",""gu"")"),"પ્રચાર")</f>
        <v>પ્રચાર</v>
      </c>
      <c r="F262" s="16" t="str">
        <f ca="1">IFERROR(__xludf.DUMMYFUNCTION("GOOGLETRANSLATE(A262,""en"",""ur"")"),"تشہیر")</f>
        <v>تشہیر</v>
      </c>
    </row>
    <row r="263" spans="1:6" x14ac:dyDescent="0.25">
      <c r="A263" s="4" t="s">
        <v>278</v>
      </c>
      <c r="B263" s="6" t="str">
        <f ca="1">IFERROR(__xludf.DUMMYFUNCTION("GOOGLETRANSLATE(A263, ""en"",""hi"")"),"क्षुब्ध")</f>
        <v>क्षुब्ध</v>
      </c>
      <c r="C263" s="9" t="str">
        <f ca="1">IFERROR(__xludf.DUMMYFUNCTION("GOOGLETRANSLATE(A263,""en"",""bn"")"),"বিচল")</f>
        <v>বিচল</v>
      </c>
      <c r="D263" s="9" t="str">
        <f ca="1">IFERROR(__xludf.DUMMYFUNCTION("GOOGLETRANSLATE(A263,""en"",""ta"")"),"அமைதியின்றி")</f>
        <v>அமைதியின்றி</v>
      </c>
      <c r="E263" s="9" t="str">
        <f ca="1">IFERROR(__xludf.DUMMYFUNCTION("GOOGLETRANSLATE(A263,""en"",""gu"")"),"ક્ષુબ્ધ")</f>
        <v>ક્ષુબ્ધ</v>
      </c>
      <c r="F263" s="16" t="str">
        <f ca="1">IFERROR(__xludf.DUMMYFUNCTION("GOOGLETRANSLATE(A263,""en"",""ur"")"),"پریشان")</f>
        <v>پریشان</v>
      </c>
    </row>
    <row r="264" spans="1:6" ht="31.5" x14ac:dyDescent="0.25">
      <c r="A264" s="4" t="s">
        <v>279</v>
      </c>
      <c r="B264" s="6" t="str">
        <f ca="1">IFERROR(__xludf.DUMMYFUNCTION("GOOGLETRANSLATE(A264, ""en"",""hi"")"),"प्रेरित करना")</f>
        <v>प्रेरित करना</v>
      </c>
      <c r="C264" s="9" t="str">
        <f ca="1">IFERROR(__xludf.DUMMYFUNCTION("GOOGLETRANSLATE(A264,""en"",""bn"")"),"শীঘ্র")</f>
        <v>শীঘ্র</v>
      </c>
      <c r="D264" s="15" t="s">
        <v>474</v>
      </c>
      <c r="E264" s="9" t="str">
        <f ca="1">IFERROR(__xludf.DUMMYFUNCTION("GOOGLETRANSLATE(A264,""en"",""gu"")"),"પ્રોમ્પ્ટ")</f>
        <v>પ્રોમ્પ્ટ</v>
      </c>
      <c r="F264" s="16" t="str">
        <f ca="1">IFERROR(__xludf.DUMMYFUNCTION("GOOGLETRANSLATE(A264,""en"",""ur"")"),"فوری طور پر")</f>
        <v>فوری طور پر</v>
      </c>
    </row>
    <row r="265" spans="1:6" ht="31.5" x14ac:dyDescent="0.25">
      <c r="A265" s="4" t="s">
        <v>280</v>
      </c>
      <c r="B265" s="6" t="str">
        <f ca="1">IFERROR(__xludf.DUMMYFUNCTION("GOOGLETRANSLATE(A265, ""en"",""hi"")"),"प्रगति")</f>
        <v>प्रगति</v>
      </c>
      <c r="C265" s="9" t="str">
        <f ca="1">IFERROR(__xludf.DUMMYFUNCTION("GOOGLETRANSLATE(A265,""en"",""bn"")"),"চলছে")</f>
        <v>চলছে</v>
      </c>
      <c r="D265" s="9" t="str">
        <f ca="1">IFERROR(__xludf.DUMMYFUNCTION("GOOGLETRANSLATE(A265,""en"",""ta"")"),"செயலில்")</f>
        <v>செயலில்</v>
      </c>
      <c r="E265" s="9" t="str">
        <f ca="1">IFERROR(__xludf.DUMMYFUNCTION("GOOGLETRANSLATE(A265,""en"",""gu"")"),"PROGRESS")</f>
        <v>PROGRESS</v>
      </c>
      <c r="F265" s="15" t="s">
        <v>492</v>
      </c>
    </row>
    <row r="266" spans="1:6" x14ac:dyDescent="0.25">
      <c r="A266" s="4" t="s">
        <v>281</v>
      </c>
      <c r="B266" s="6" t="str">
        <f ca="1">IFERROR(__xludf.DUMMYFUNCTION("GOOGLETRANSLATE(A266, ""en"",""hi"")"),"संतुष्ट करना")</f>
        <v>संतुष्ट करना</v>
      </c>
      <c r="C266" s="9" t="str">
        <f ca="1">IFERROR(__xludf.DUMMYFUNCTION("GOOGLETRANSLATE(A266,""en"",""bn"")"),"লাই দেত্তয়া")</f>
        <v>লাই দেত্তয়া</v>
      </c>
      <c r="D266" s="9" t="str">
        <f ca="1">IFERROR(__xludf.DUMMYFUNCTION("GOOGLETRANSLATE(A266,""en"",""ta"")"),"செல்லம்")</f>
        <v>செல்லம்</v>
      </c>
      <c r="E266" s="9" t="str">
        <f ca="1">IFERROR(__xludf.DUMMYFUNCTION("GOOGLETRANSLATE(A266,""en"",""gu"")"),"લાડ લડાવવા")</f>
        <v>લાડ લડાવવા</v>
      </c>
      <c r="F266" s="16" t="str">
        <f ca="1">IFERROR(__xludf.DUMMYFUNCTION("GOOGLETRANSLATE(A266,""en"",""ur"")"),"مطمئن")</f>
        <v>مطمئن</v>
      </c>
    </row>
    <row r="267" spans="1:6" x14ac:dyDescent="0.25">
      <c r="A267" s="4" t="s">
        <v>282</v>
      </c>
      <c r="B267" s="6" t="str">
        <f ca="1">IFERROR(__xludf.DUMMYFUNCTION("GOOGLETRANSLATE(A267, ""en"",""hi"")"),"प्रूडेंस")</f>
        <v>प्रूडेंस</v>
      </c>
      <c r="C267" s="9" t="str">
        <f ca="1">IFERROR(__xludf.DUMMYFUNCTION("GOOGLETRANSLATE(A267,""en"",""bn"")"),"দূরদর্শিতা")</f>
        <v>দূরদর্শিতা</v>
      </c>
      <c r="D267" s="9" t="str">
        <f ca="1">IFERROR(__xludf.DUMMYFUNCTION("GOOGLETRANSLATE(A267,""en"",""ta"")"),"மதிநுட்பம்")</f>
        <v>மதிநுட்பம்</v>
      </c>
      <c r="E267" s="9" t="str">
        <f ca="1">IFERROR(__xludf.DUMMYFUNCTION("GOOGLETRANSLATE(A267,""en"",""gu"")"),"ડહાપણ")</f>
        <v>ડહાપણ</v>
      </c>
      <c r="F267" s="16" t="str">
        <f ca="1">IFERROR(__xludf.DUMMYFUNCTION("GOOGLETRANSLATE(A267,""en"",""ur"")"),"وویک")</f>
        <v>وویک</v>
      </c>
    </row>
    <row r="268" spans="1:6" ht="31.5" x14ac:dyDescent="0.25">
      <c r="A268" s="4" t="s">
        <v>283</v>
      </c>
      <c r="B268" s="7" t="s">
        <v>284</v>
      </c>
      <c r="C268" s="9" t="str">
        <f ca="1">IFERROR(__xludf.DUMMYFUNCTION("GOOGLETRANSLATE(A268,""en"",""bn"")"),"অনুপম")</f>
        <v>অনুপম</v>
      </c>
      <c r="D268" s="15" t="s">
        <v>473</v>
      </c>
      <c r="E268" s="9" t="str">
        <f ca="1">IFERROR(__xludf.DUMMYFUNCTION("GOOGLETRANSLATE(A268,""en"",""gu"")"),"PEERLESS")</f>
        <v>PEERLESS</v>
      </c>
      <c r="F268" s="16" t="str">
        <f ca="1">IFERROR(__xludf.DUMMYFUNCTION("GOOGLETRANSLATE(A268,""en"",""ur"")"),"اتلنیی")</f>
        <v>اتلنیی</v>
      </c>
    </row>
    <row r="269" spans="1:6" x14ac:dyDescent="0.25">
      <c r="A269" s="4" t="s">
        <v>285</v>
      </c>
      <c r="B269" s="6" t="str">
        <f ca="1">IFERROR(__xludf.DUMMYFUNCTION("GOOGLETRANSLATE(A269, ""en"",""hi"")"),"पैरामाउंट")</f>
        <v>पैरामाउंट</v>
      </c>
      <c r="C269" s="9" t="str">
        <f ca="1">IFERROR(__xludf.DUMMYFUNCTION("GOOGLETRANSLATE(A269,""en"",""bn"")"),"সর্বোচ্চ")</f>
        <v>সর্বোচ্চ</v>
      </c>
      <c r="D269" s="19" t="s">
        <v>472</v>
      </c>
      <c r="E269" s="9" t="str">
        <f ca="1">IFERROR(__xludf.DUMMYFUNCTION("GOOGLETRANSLATE(A269,""en"",""gu"")"),"પેરામાઉન્ટ")</f>
        <v>પેરામાઉન્ટ</v>
      </c>
      <c r="F269" s="16" t="str">
        <f ca="1">IFERROR(__xludf.DUMMYFUNCTION("GOOGLETRANSLATE(A269,""en"",""ur"")"),"پیراماؤنٹ")</f>
        <v>پیراماؤنٹ</v>
      </c>
    </row>
    <row r="270" spans="1:6" x14ac:dyDescent="0.25">
      <c r="A270" s="4" t="s">
        <v>286</v>
      </c>
      <c r="B270" s="6" t="str">
        <f ca="1">IFERROR(__xludf.DUMMYFUNCTION("GOOGLETRANSLATE(A270, ""en"",""hi"")"),"गुस्ताखी")</f>
        <v>गुस्ताखी</v>
      </c>
      <c r="C270" s="9" t="str">
        <f ca="1">IFERROR(__xludf.DUMMYFUNCTION("GOOGLETRANSLATE(A270,""en"",""bn"")"),"ডেঁপোমি")</f>
        <v>ডেঁপোমি</v>
      </c>
      <c r="D270" s="16" t="s">
        <v>471</v>
      </c>
      <c r="E270" s="9" t="str">
        <f ca="1">IFERROR(__xludf.DUMMYFUNCTION("GOOGLETRANSLATE(A270,""en"",""gu"")"),"વિવેકહીનતા")</f>
        <v>વિવેકહીનતા</v>
      </c>
      <c r="F270" s="16" t="s">
        <v>493</v>
      </c>
    </row>
    <row r="271" spans="1:6" x14ac:dyDescent="0.25">
      <c r="A271" s="4" t="s">
        <v>287</v>
      </c>
      <c r="B271" s="6" t="str">
        <f ca="1">IFERROR(__xludf.DUMMYFUNCTION("GOOGLETRANSLATE(A271, ""en"",""hi"")"),"चिड़चिड़ा")</f>
        <v>चिड़चिड़ा</v>
      </c>
      <c r="C271" s="9" t="str">
        <f ca="1">IFERROR(__xludf.DUMMYFUNCTION("GOOGLETRANSLATE(A271,""en"",""bn"")"),"বদরাগী")</f>
        <v>বদরাগী</v>
      </c>
      <c r="D271" s="9" t="str">
        <f ca="1">IFERROR(__xludf.DUMMYFUNCTION("GOOGLETRANSLATE(A271,""en"",""ta"")"),"வெடுவெடுப்பான")</f>
        <v>வெடுவெடுப்பான</v>
      </c>
      <c r="E271" s="9" t="str">
        <f ca="1">IFERROR(__xludf.DUMMYFUNCTION("GOOGLETRANSLATE(A271,""en"",""gu"")"),"રિસાળ")</f>
        <v>રિસાળ</v>
      </c>
      <c r="F271" s="16" t="str">
        <f ca="1">IFERROR(__xludf.DUMMYFUNCTION("GOOGLETRANSLATE(A271,""en"",""ur"")"),"جھگڑالو")</f>
        <v>جھگڑالو</v>
      </c>
    </row>
    <row r="272" spans="1:6" x14ac:dyDescent="0.25">
      <c r="A272" s="4" t="s">
        <v>288</v>
      </c>
      <c r="B272" s="7" t="s">
        <v>289</v>
      </c>
      <c r="C272" s="9" t="str">
        <f ca="1">IFERROR(__xludf.DUMMYFUNCTION("GOOGLETRANSLATE(A272,""en"",""bn"")"),"প্রশান্ত")</f>
        <v>প্রশান্ত</v>
      </c>
      <c r="D272" s="9" t="str">
        <f ca="1">IFERROR(__xludf.DUMMYFUNCTION("GOOGLETRANSLATE(A272,""en"",""ta"")"),"ப்ளாசிட்")</f>
        <v>ப்ளாசிட்</v>
      </c>
      <c r="E272" s="9" t="str">
        <f ca="1">IFERROR(__xludf.DUMMYFUNCTION("GOOGLETRANSLATE(A272,""en"",""gu"")"),"PLACID")</f>
        <v>PLACID</v>
      </c>
      <c r="F272" s="16" t="str">
        <f ca="1">IFERROR(__xludf.DUMMYFUNCTION("GOOGLETRANSLATE(A272,""en"",""ur"")"),"سومی")</f>
        <v>سومی</v>
      </c>
    </row>
    <row r="273" spans="1:6" x14ac:dyDescent="0.25">
      <c r="A273" s="4" t="s">
        <v>290</v>
      </c>
      <c r="B273" s="6" t="str">
        <f ca="1">IFERROR(__xludf.DUMMYFUNCTION("GOOGLETRANSLATE(A273, ""en"",""hi"")"),"विकृत")</f>
        <v>विकृत</v>
      </c>
      <c r="C273" s="9" t="str">
        <f ca="1">IFERROR(__xludf.DUMMYFUNCTION("GOOGLETRANSLATE(A273,""en"",""bn"")"),"বিপথগামী")</f>
        <v>বিপথগামী</v>
      </c>
      <c r="D273" s="9" t="str">
        <f ca="1">IFERROR(__xludf.DUMMYFUNCTION("GOOGLETRANSLATE(A273,""en"",""ta"")"),"விபரீதமான")</f>
        <v>விபரீதமான</v>
      </c>
      <c r="E273" s="9" t="str">
        <f ca="1">IFERROR(__xludf.DUMMYFUNCTION("GOOGLETRANSLATE(A273,""en"",""gu"")"),"વિકારગ્રસ્ત")</f>
        <v>વિકારગ્રસ્ત</v>
      </c>
      <c r="F273" s="16" t="str">
        <f ca="1">IFERROR(__xludf.DUMMYFUNCTION("GOOGLETRANSLATE(A273,""en"",""ur"")"),"ٹیڑھی")</f>
        <v>ٹیڑھی</v>
      </c>
    </row>
    <row r="274" spans="1:6" x14ac:dyDescent="0.25">
      <c r="A274" s="4" t="s">
        <v>291</v>
      </c>
      <c r="B274" s="6" t="str">
        <f ca="1">IFERROR(__xludf.DUMMYFUNCTION("GOOGLETRANSLATE(A274, ""en"",""hi"")"),"अनिश्चित")</f>
        <v>अनिश्चित</v>
      </c>
      <c r="C274" s="9" t="str">
        <f ca="1">IFERROR(__xludf.DUMMYFUNCTION("GOOGLETRANSLATE(A274,""en"",""bn"")"),"নিরাপত্তাহীন")</f>
        <v>নিরাপত্তাহীন</v>
      </c>
      <c r="D274" s="9" t="str">
        <f ca="1">IFERROR(__xludf.DUMMYFUNCTION("GOOGLETRANSLATE(A274,""en"",""ta"")"),"நிலையற்ற")</f>
        <v>நிலையற்ற</v>
      </c>
      <c r="E274" s="9" t="str">
        <f ca="1">IFERROR(__xludf.DUMMYFUNCTION("GOOGLETRANSLATE(A274,""en"",""gu"")"),"અનિશ્ચિત")</f>
        <v>અનિશ્ચિત</v>
      </c>
      <c r="F274" s="16" t="str">
        <f ca="1">IFERROR(__xludf.DUMMYFUNCTION("GOOGLETRANSLATE(A274,""en"",""ur"")"),"نازک")</f>
        <v>نازک</v>
      </c>
    </row>
    <row r="275" spans="1:6" x14ac:dyDescent="0.25">
      <c r="A275" s="4" t="s">
        <v>292</v>
      </c>
      <c r="B275" s="6" t="str">
        <f ca="1">IFERROR(__xludf.DUMMYFUNCTION("GOOGLETRANSLATE(A275, ""en"",""hi"")"),"गर्वित")</f>
        <v>गर्वित</v>
      </c>
      <c r="C275" s="9" t="str">
        <f ca="1">IFERROR(__xludf.DUMMYFUNCTION("GOOGLETRANSLATE(A275,""en"",""bn"")"),"আত্মম্ভরী")</f>
        <v>আত্মম্ভরী</v>
      </c>
      <c r="D275" s="9" t="str">
        <f ca="1">IFERROR(__xludf.DUMMYFUNCTION("GOOGLETRANSLATE(A275,""en"",""ta"")"),"பாம்பஸ்")</f>
        <v>பாம்பஸ்</v>
      </c>
      <c r="E275" s="9" t="str">
        <f ca="1">IFERROR(__xludf.DUMMYFUNCTION("GOOGLETRANSLATE(A275,""en"",""gu"")"),"ભપકાદાર")</f>
        <v>ભપકાદાર</v>
      </c>
      <c r="F275" s="16" t="str">
        <f ca="1">IFERROR(__xludf.DUMMYFUNCTION("GOOGLETRANSLATE(A275,""en"",""ur"")"),"سے pompous")</f>
        <v>سے pompous</v>
      </c>
    </row>
    <row r="276" spans="1:6" x14ac:dyDescent="0.25">
      <c r="A276" s="4" t="s">
        <v>293</v>
      </c>
      <c r="B276" s="6" t="str">
        <f ca="1">IFERROR(__xludf.DUMMYFUNCTION("GOOGLETRANSLATE(A276, ""en"",""hi"")"),"स्थिति")</f>
        <v>स्थिति</v>
      </c>
      <c r="C276" s="9" t="str">
        <f ca="1">IFERROR(__xludf.DUMMYFUNCTION("GOOGLETRANSLATE(A276,""en"",""bn"")"),"বিধেয়")</f>
        <v>বিধেয়</v>
      </c>
      <c r="D276" s="9" t="str">
        <f ca="1">IFERROR(__xludf.DUMMYFUNCTION("GOOGLETRANSLATE(A276,""en"",""ta"")"),"இக்கட்டான")</f>
        <v>இக்கட்டான</v>
      </c>
      <c r="E276" s="9" t="str">
        <f ca="1">IFERROR(__xludf.DUMMYFUNCTION("GOOGLETRANSLATE(A276,""en"",""gu"")"),"Predicament")</f>
        <v>Predicament</v>
      </c>
      <c r="F276" s="16" t="str">
        <f ca="1">IFERROR(__xludf.DUMMYFUNCTION("GOOGLETRANSLATE(A276,""en"",""ur"")"),"دردشا")</f>
        <v>دردشا</v>
      </c>
    </row>
    <row r="277" spans="1:6" x14ac:dyDescent="0.25">
      <c r="A277" s="4" t="s">
        <v>294</v>
      </c>
      <c r="B277" s="6" t="str">
        <f ca="1">IFERROR(__xludf.DUMMYFUNCTION("GOOGLETRANSLATE(A277, ""en"",""hi"")"),"विचित्र")</f>
        <v>विचित्र</v>
      </c>
      <c r="C277" s="9" t="str">
        <f ca="1">IFERROR(__xludf.DUMMYFUNCTION("GOOGLETRANSLATE(A277,""en"",""bn"")"),"উদ্ভট")</f>
        <v>উদ্ভট</v>
      </c>
      <c r="D277" s="9" t="str">
        <f ca="1">IFERROR(__xludf.DUMMYFUNCTION("GOOGLETRANSLATE(A277,""en"",""ta"")"),"தள்ளியிருப்பது")</f>
        <v>தள்ளியிருப்பது</v>
      </c>
      <c r="E277" s="9" t="str">
        <f ca="1">IFERROR(__xludf.DUMMYFUNCTION("GOOGLETRANSLATE(A277,""en"",""gu"")"),"અનોખું")</f>
        <v>અનોખું</v>
      </c>
      <c r="F277" s="16" t="str">
        <f ca="1">IFERROR(__xludf.DUMMYFUNCTION("GOOGLETRANSLATE(A277,""en"",""ur"")"),"عجیب")</f>
        <v>عجیب</v>
      </c>
    </row>
    <row r="278" spans="1:6" x14ac:dyDescent="0.25">
      <c r="A278" s="4" t="s">
        <v>295</v>
      </c>
      <c r="B278" s="6" t="str">
        <f ca="1">IFERROR(__xludf.DUMMYFUNCTION("GOOGLETRANSLATE(A278, ""en"",""hi"")"),"नीम हकीम")</f>
        <v>नीम हकीम</v>
      </c>
      <c r="C278" s="9" t="str">
        <f ca="1">IFERROR(__xludf.DUMMYFUNCTION("GOOGLETRANSLATE(A278,""en"",""bn"")"),"হাতুড়ে ডাক্তার")</f>
        <v>হাতুড়ে ডাক্তার</v>
      </c>
      <c r="D278" s="9" t="str">
        <f ca="1">IFERROR(__xludf.DUMMYFUNCTION("GOOGLETRANSLATE(A278,""en"",""ta"")"),"கத்தும்")</f>
        <v>கத்தும்</v>
      </c>
      <c r="E278" s="9" t="str">
        <f ca="1">IFERROR(__xludf.DUMMYFUNCTION("GOOGLETRANSLATE(A278,""en"",""gu"")"),"ક્વેક")</f>
        <v>ક્વેક</v>
      </c>
      <c r="F278" s="16" t="str">
        <f ca="1">IFERROR(__xludf.DUMMYFUNCTION("GOOGLETRANSLATE(A278,""en"",""ur"")"),"نیمہکیم")</f>
        <v>نیمہکیم</v>
      </c>
    </row>
    <row r="279" spans="1:6" x14ac:dyDescent="0.25">
      <c r="A279" s="4" t="s">
        <v>296</v>
      </c>
      <c r="B279" s="6" t="str">
        <f ca="1">IFERROR(__xludf.DUMMYFUNCTION("GOOGLETRANSLATE(A279, ""en"",""hi"")"),"वश में करना")</f>
        <v>वश में करना</v>
      </c>
      <c r="C279" s="9" t="str">
        <f ca="1">IFERROR(__xludf.DUMMYFUNCTION("GOOGLETRANSLATE(A279,""en"",""bn"")"),"দমন করা")</f>
        <v>দমন করা</v>
      </c>
      <c r="D279" s="9" t="str">
        <f ca="1">IFERROR(__xludf.DUMMYFUNCTION("GOOGLETRANSLATE(A279,""en"",""ta"")"),"அடக்க")</f>
        <v>அடக்க</v>
      </c>
      <c r="E279" s="9" t="str">
        <f ca="1">IFERROR(__xludf.DUMMYFUNCTION("GOOGLETRANSLATE(A279,""en"",""gu"")"),"કચડી નાખવાનો")</f>
        <v>કચડી નાખવાનો</v>
      </c>
      <c r="F279" s="16" t="str">
        <f ca="1">IFERROR(__xludf.DUMMYFUNCTION("GOOGLETRANSLATE(A279,""en"",""ur"")"),"شانت")</f>
        <v>شانت</v>
      </c>
    </row>
    <row r="280" spans="1:6" x14ac:dyDescent="0.25">
      <c r="A280" s="4" t="s">
        <v>297</v>
      </c>
      <c r="B280" s="6" t="str">
        <f ca="1">IFERROR(__xludf.DUMMYFUNCTION("GOOGLETRANSLATE(A280, ""en"",""hi"")"),"संगरोध")</f>
        <v>संगरोध</v>
      </c>
      <c r="C280" s="9" t="str">
        <f ca="1">IFERROR(__xludf.DUMMYFUNCTION("GOOGLETRANSLATE(A280,""en"",""bn"")"),"পৃথকীকরণ")</f>
        <v>পৃথকীকরণ</v>
      </c>
      <c r="D280" s="9" t="str">
        <f ca="1">IFERROR(__xludf.DUMMYFUNCTION("GOOGLETRANSLATE(A280,""en"",""ta"")"),"தனிமைப்படுத்துதல்")</f>
        <v>தனிமைப்படுத்துதல்</v>
      </c>
      <c r="E280" s="9" t="str">
        <f ca="1">IFERROR(__xludf.DUMMYFUNCTION("GOOGLETRANSLATE(A280,""en"",""gu"")"),"ક્વોરૅન્ટીન")</f>
        <v>ક્વોરૅન્ટીન</v>
      </c>
      <c r="F280" s="16" t="str">
        <f ca="1">IFERROR(__xludf.DUMMYFUNCTION("GOOGLETRANSLATE(A280,""en"",""ur"")"),"الگ تھلگ")</f>
        <v>الگ تھلگ</v>
      </c>
    </row>
    <row r="281" spans="1:6" x14ac:dyDescent="0.25">
      <c r="A281" s="4" t="s">
        <v>298</v>
      </c>
      <c r="B281" s="6" t="str">
        <f ca="1">IFERROR(__xludf.DUMMYFUNCTION("GOOGLETRANSLATE(A281, ""en"",""hi"")"),"वक्रोक्ति")</f>
        <v>वक्रोक्ति</v>
      </c>
      <c r="C281" s="9" t="str">
        <f ca="1">IFERROR(__xludf.DUMMYFUNCTION("GOOGLETRANSLATE(A281,""en"",""bn"")"),"টাল")</f>
        <v>টাল</v>
      </c>
      <c r="D281" s="9" t="str">
        <f ca="1">IFERROR(__xludf.DUMMYFUNCTION("GOOGLETRANSLATE(A281,""en"",""ta"")"),"சொல் விளையாட்டு")</f>
        <v>சொல் விளையாட்டு</v>
      </c>
      <c r="E281" s="9" t="str">
        <f ca="1">IFERROR(__xludf.DUMMYFUNCTION("GOOGLETRANSLATE(A281,""en"",""gu"")"),"વિતંડાવાદ")</f>
        <v>વિતંડાવાદ</v>
      </c>
      <c r="F281" s="16" t="str">
        <f ca="1">IFERROR(__xludf.DUMMYFUNCTION("GOOGLETRANSLATE(A281,""en"",""ur"")"),"quibble کی")</f>
        <v>quibble کی</v>
      </c>
    </row>
    <row r="282" spans="1:6" x14ac:dyDescent="0.25">
      <c r="A282" s="4" t="s">
        <v>299</v>
      </c>
      <c r="B282" s="6" t="str">
        <f ca="1">IFERROR(__xludf.DUMMYFUNCTION("GOOGLETRANSLATE(A282, ""en"",""hi"")"),"तेज़ी")</f>
        <v>तेज़ी</v>
      </c>
      <c r="C282" s="9" t="str">
        <f ca="1">IFERROR(__xludf.DUMMYFUNCTION("GOOGLETRANSLATE(A282,""en"",""bn"")"),"ক্ষিপ্রতা")</f>
        <v>ক্ষিপ্রতা</v>
      </c>
      <c r="D282" s="9" t="str">
        <f ca="1">IFERROR(__xludf.DUMMYFUNCTION("GOOGLETRANSLATE(A282,""en"",""ta"")"),"வேகம்")</f>
        <v>வேகம்</v>
      </c>
      <c r="E282" s="9" t="str">
        <f ca="1">IFERROR(__xludf.DUMMYFUNCTION("GOOGLETRANSLATE(A282,""en"",""gu"")"),"ત્વરા")</f>
        <v>ત્વરા</v>
      </c>
      <c r="F282" s="16" t="str">
        <f ca="1">IFERROR(__xludf.DUMMYFUNCTION("GOOGLETRANSLATE(A282,""en"",""ur"")"),"تیزی")</f>
        <v>تیزی</v>
      </c>
    </row>
    <row r="283" spans="1:6" x14ac:dyDescent="0.25">
      <c r="A283" s="4" t="s">
        <v>300</v>
      </c>
      <c r="B283" s="7" t="s">
        <v>301</v>
      </c>
      <c r="C283" s="9" t="str">
        <f ca="1">IFERROR(__xludf.DUMMYFUNCTION("GOOGLETRANSLATE(A283,""en"",""bn"")"),"RAID- র")</f>
        <v>RAID- র</v>
      </c>
      <c r="D283" s="9" t="str">
        <f ca="1">IFERROR(__xludf.DUMMYFUNCTION("GOOGLETRANSLATE(A283,""en"",""ta"")"),"RAID ஐ")</f>
        <v>RAID ஐ</v>
      </c>
      <c r="E283" s="9" t="str">
        <f ca="1">IFERROR(__xludf.DUMMYFUNCTION("GOOGLETRANSLATE(A283,""en"",""gu"")"),"રેઇડ")</f>
        <v>રેઇડ</v>
      </c>
      <c r="F283" s="16" t="s">
        <v>494</v>
      </c>
    </row>
    <row r="284" spans="1:6" x14ac:dyDescent="0.25">
      <c r="A284" s="4" t="s">
        <v>302</v>
      </c>
      <c r="B284" s="6" t="str">
        <f ca="1">IFERROR(__xludf.DUMMYFUNCTION("GOOGLETRANSLATE(A284, ""en"",""hi"")"),"बगावती")</f>
        <v>बगावती</v>
      </c>
      <c r="C284" s="9" t="str">
        <f ca="1">IFERROR(__xludf.DUMMYFUNCTION("GOOGLETRANSLATE(A284,""en"",""bn"")"),"বিদ্রোহী")</f>
        <v>বিদ্রোহী</v>
      </c>
      <c r="D284" s="9" t="str">
        <f ca="1">IFERROR(__xludf.DUMMYFUNCTION("GOOGLETRANSLATE(A284,""en"",""ta"")"),"கிளர்ச்சியாளர்களே")</f>
        <v>கிளர்ச்சியாளர்களே</v>
      </c>
      <c r="E284" s="9" t="str">
        <f ca="1">IFERROR(__xludf.DUMMYFUNCTION("GOOGLETRANSLATE(A284,""en"",""gu"")"),"બંડખોર")</f>
        <v>બંડખોર</v>
      </c>
      <c r="F284" s="16" t="str">
        <f ca="1">IFERROR(__xludf.DUMMYFUNCTION("GOOGLETRANSLATE(A284,""en"",""ur"")"),"باغی")</f>
        <v>باغی</v>
      </c>
    </row>
    <row r="285" spans="1:6" ht="31.5" x14ac:dyDescent="0.25">
      <c r="A285" s="4" t="s">
        <v>303</v>
      </c>
      <c r="B285" s="6" t="str">
        <f ca="1">IFERROR(__xludf.DUMMYFUNCTION("GOOGLETRANSLATE(A285, ""en"",""hi"")"),"कारण")</f>
        <v>कारण</v>
      </c>
      <c r="C285" s="9" t="str">
        <f ca="1">IFERROR(__xludf.DUMMYFUNCTION("GOOGLETRANSLATE(A285,""en"",""bn"")"),"কারণ")</f>
        <v>কারণ</v>
      </c>
      <c r="D285" s="9" t="str">
        <f ca="1">IFERROR(__xludf.DUMMYFUNCTION("GOOGLETRANSLATE(A285,""en"",""ta"")"),"காரணம்")</f>
        <v>காரணம்</v>
      </c>
      <c r="E285" s="9" t="str">
        <f ca="1">IFERROR(__xludf.DUMMYFUNCTION("GOOGLETRANSLATE(A285,""en"",""gu"")"),"કારણ")</f>
        <v>કારણ</v>
      </c>
      <c r="F285" s="15" t="s">
        <v>495</v>
      </c>
    </row>
    <row r="286" spans="1:6" x14ac:dyDescent="0.25">
      <c r="A286" s="4" t="s">
        <v>304</v>
      </c>
      <c r="B286" s="6" t="str">
        <f ca="1">IFERROR(__xludf.DUMMYFUNCTION("GOOGLETRANSLATE(A286, ""en"",""hi"")"),"अनिच्छुक")</f>
        <v>अनिच्छुक</v>
      </c>
      <c r="C286" s="9" t="str">
        <f ca="1">IFERROR(__xludf.DUMMYFUNCTION("GOOGLETRANSLATE(A286,""en"",""bn"")"),"অনিচ্ছুক")</f>
        <v>অনিচ্ছুক</v>
      </c>
      <c r="D286" s="9" t="str">
        <f ca="1">IFERROR(__xludf.DUMMYFUNCTION("GOOGLETRANSLATE(A286,""en"",""ta"")"),"தயக்கம்")</f>
        <v>தயக்கம்</v>
      </c>
      <c r="E286" s="9" t="str">
        <f ca="1">IFERROR(__xludf.DUMMYFUNCTION("GOOGLETRANSLATE(A286,""en"",""gu"")"),"અનિચ્છા")</f>
        <v>અનિચ્છા</v>
      </c>
      <c r="F286" s="16" t="str">
        <f ca="1">IFERROR(__xludf.DUMMYFUNCTION("GOOGLETRANSLATE(A286,""en"",""ur"")"),"سے گریزاں")</f>
        <v>سے گریزاں</v>
      </c>
    </row>
    <row r="287" spans="1:6" x14ac:dyDescent="0.25">
      <c r="A287" s="4" t="s">
        <v>305</v>
      </c>
      <c r="B287" s="6" t="str">
        <f ca="1">IFERROR(__xludf.DUMMYFUNCTION("GOOGLETRANSLATE(A287, ""en"",""hi"")"),"सुधारना")</f>
        <v>सुधारना</v>
      </c>
      <c r="C287" s="9" t="str">
        <f ca="1">IFERROR(__xludf.DUMMYFUNCTION("GOOGLETRANSLATE(A287,""en"",""bn"")"),"সংশোধন করা")</f>
        <v>সংশোধন করা</v>
      </c>
      <c r="D287" s="9" t="str">
        <f ca="1">IFERROR(__xludf.DUMMYFUNCTION("GOOGLETRANSLATE(A287,""en"",""ta"")"),"சரிகட்ட")</f>
        <v>சரிகட்ட</v>
      </c>
      <c r="E287" s="9" t="str">
        <f ca="1">IFERROR(__xludf.DUMMYFUNCTION("GOOGLETRANSLATE(A287,""en"",""gu"")"),"સુધારવું")</f>
        <v>સુધારવું</v>
      </c>
      <c r="F287" s="16" t="str">
        <f ca="1">IFERROR(__xludf.DUMMYFUNCTION("GOOGLETRANSLATE(A287,""en"",""ur"")"),"کو بہتر بنانے کے")</f>
        <v>کو بہتر بنانے کے</v>
      </c>
    </row>
    <row r="288" spans="1:6" x14ac:dyDescent="0.25">
      <c r="A288" s="4" t="s">
        <v>306</v>
      </c>
      <c r="B288" s="6" t="str">
        <f ca="1">IFERROR(__xludf.DUMMYFUNCTION("GOOGLETRANSLATE(A288, ""en"",""hi"")"),"नाश")</f>
        <v>नाश</v>
      </c>
      <c r="C288" s="9" t="str">
        <f ca="1">IFERROR(__xludf.DUMMYFUNCTION("GOOGLETRANSLATE(A288,""en"",""bn"")"),"লুটপাট")</f>
        <v>লুটপাট</v>
      </c>
      <c r="D288" s="9" t="str">
        <f ca="1">IFERROR(__xludf.DUMMYFUNCTION("GOOGLETRANSLATE(A288,""en"",""ta"")"),"விலங்குப் புணர்ச்சி")</f>
        <v>விலங்குப் புணர்ச்சி</v>
      </c>
      <c r="E288" s="9" t="str">
        <f ca="1">IFERROR(__xludf.DUMMYFUNCTION("GOOGLETRANSLATE(A288,""en"",""gu"")"),"ત્રાટકવું")</f>
        <v>ત્રાટકવું</v>
      </c>
      <c r="F288" s="16" t="str">
        <f ca="1">IFERROR(__xludf.DUMMYFUNCTION("GOOGLETRANSLATE(A288,""en"",""ur"")"),"تباہ")</f>
        <v>تباہ</v>
      </c>
    </row>
    <row r="289" spans="1:6" x14ac:dyDescent="0.25">
      <c r="A289" s="4" t="s">
        <v>307</v>
      </c>
      <c r="B289" s="6" t="str">
        <f ca="1">IFERROR(__xludf.DUMMYFUNCTION("GOOGLETRANSLATE(A289, ""en"",""hi"")"),"अवशेष")</f>
        <v>अवशेष</v>
      </c>
      <c r="C289" s="9" t="str">
        <f ca="1">IFERROR(__xludf.DUMMYFUNCTION("GOOGLETRANSLATE(A289,""en"",""bn"")"),"অবশেষ")</f>
        <v>অবশেষ</v>
      </c>
      <c r="D289" s="9" t="str">
        <f ca="1">IFERROR(__xludf.DUMMYFUNCTION("GOOGLETRANSLATE(A289,""en"",""ta"")"),"சிதறியதாகவும்")</f>
        <v>சிதறியதாகவும்</v>
      </c>
      <c r="E289" s="9" t="str">
        <f ca="1">IFERROR(__xludf.DUMMYFUNCTION("GOOGLETRANSLATE(A289,""en"",""gu"")"),"અવશેષ")</f>
        <v>અવશેષ</v>
      </c>
      <c r="F289" s="16" t="str">
        <f ca="1">IFERROR(__xludf.DUMMYFUNCTION("GOOGLETRANSLATE(A289,""en"",""ur"")"),"بچے ہوؤں")</f>
        <v>بچے ہوؤں</v>
      </c>
    </row>
    <row r="290" spans="1:6" x14ac:dyDescent="0.25">
      <c r="A290" s="4" t="s">
        <v>308</v>
      </c>
      <c r="B290" s="6" t="str">
        <f ca="1">IFERROR(__xludf.DUMMYFUNCTION("GOOGLETRANSLATE(A290, ""en"",""hi"")"),"पुष्टि करना")</f>
        <v>पुष्टि करना</v>
      </c>
      <c r="C290" s="9" t="str">
        <f ca="1">IFERROR(__xludf.DUMMYFUNCTION("GOOGLETRANSLATE(A290,""en"",""bn"")"),"অনুসমর্থন করা")</f>
        <v>অনুসমর্থন করা</v>
      </c>
      <c r="D290" s="9" t="str">
        <f ca="1">IFERROR(__xludf.DUMMYFUNCTION("GOOGLETRANSLATE(A290,""en"",""ta"")"),"கையொப்பமிட")</f>
        <v>கையொப்பமிட</v>
      </c>
      <c r="E290" s="9" t="str">
        <f ca="1">IFERROR(__xludf.DUMMYFUNCTION("GOOGLETRANSLATE(A290,""en"",""gu"")"),"બહાલી")</f>
        <v>બહાલી</v>
      </c>
      <c r="F290" s="16" t="str">
        <f ca="1">IFERROR(__xludf.DUMMYFUNCTION("GOOGLETRANSLATE(A290,""en"",""ur"")"),"کی توثیق")</f>
        <v>کی توثیق</v>
      </c>
    </row>
    <row r="291" spans="1:6" x14ac:dyDescent="0.25">
      <c r="A291" s="4" t="s">
        <v>309</v>
      </c>
      <c r="B291" s="6" t="str">
        <f ca="1">IFERROR(__xludf.DUMMYFUNCTION("GOOGLETRANSLATE(A291, ""en"",""hi"")"),"नियंत्रित करना")</f>
        <v>नियंत्रित करना</v>
      </c>
      <c r="C291" s="9" t="str">
        <f ca="1">IFERROR(__xludf.DUMMYFUNCTION("GOOGLETRANSLATE(A291,""en"",""bn"")"),"সামলান")</f>
        <v>সামলান</v>
      </c>
      <c r="D291" s="9" t="str">
        <f ca="1">IFERROR(__xludf.DUMMYFUNCTION("GOOGLETRANSLATE(A291,""en"",""ta"")"),"தடுத்து")</f>
        <v>தடுத்து</v>
      </c>
      <c r="E291" s="9" t="str">
        <f ca="1">IFERROR(__xludf.DUMMYFUNCTION("GOOGLETRANSLATE(A291,""en"",""gu"")"),"નિયંત્રણમાં રાખવું")</f>
        <v>નિયંત્રણમાં રાખવું</v>
      </c>
      <c r="F291" s="16" t="str">
        <f ca="1">IFERROR(__xludf.DUMMYFUNCTION("GOOGLETRANSLATE(A291,""en"",""ur"")"),"روکنا")</f>
        <v>روکنا</v>
      </c>
    </row>
    <row r="292" spans="1:6" x14ac:dyDescent="0.25">
      <c r="A292" s="4" t="s">
        <v>310</v>
      </c>
      <c r="B292" s="6" t="str">
        <f ca="1">IFERROR(__xludf.DUMMYFUNCTION("GOOGLETRANSLATE(A292, ""en"",""hi"")"),"के एवज")</f>
        <v>के एवज</v>
      </c>
      <c r="C292" s="9" t="str">
        <f ca="1">IFERROR(__xludf.DUMMYFUNCTION("GOOGLETRANSLATE(A292,""en"",""bn"")"),"খালাস করা")</f>
        <v>খালাস করা</v>
      </c>
      <c r="D292" s="9" t="str">
        <f ca="1">IFERROR(__xludf.DUMMYFUNCTION("GOOGLETRANSLATE(A292,""en"",""ta"")"),"மீட்டு")</f>
        <v>மீட்டு</v>
      </c>
      <c r="E292" s="9" t="str">
        <f ca="1">IFERROR(__xludf.DUMMYFUNCTION("GOOGLETRANSLATE(A292,""en"",""gu"")"),"રિડીમ")</f>
        <v>રિડીમ</v>
      </c>
      <c r="F292" s="16" t="str">
        <f ca="1">IFERROR(__xludf.DUMMYFUNCTION("GOOGLETRANSLATE(A292,""en"",""ur"")"),"چھڑانا")</f>
        <v>چھڑانا</v>
      </c>
    </row>
    <row r="293" spans="1:6" x14ac:dyDescent="0.25">
      <c r="A293" s="4" t="s">
        <v>311</v>
      </c>
      <c r="B293" s="6" t="str">
        <f ca="1">IFERROR(__xludf.DUMMYFUNCTION("GOOGLETRANSLATE(A293, ""en"",""hi"")"),"आत्मा ग्लानि")</f>
        <v>आत्मा ग्लानि</v>
      </c>
      <c r="C293" s="9" t="str">
        <f ca="1">IFERROR(__xludf.DUMMYFUNCTION("GOOGLETRANSLATE(A293,""en"",""bn"")"),"অনুশোচনা")</f>
        <v>অনুশোচনা</v>
      </c>
      <c r="D293" s="9" t="str">
        <f ca="1">IFERROR(__xludf.DUMMYFUNCTION("GOOGLETRANSLATE(A293,""en"",""ta"")"),"மனஉளைவு")</f>
        <v>மனஉளைவு</v>
      </c>
      <c r="E293" s="9" t="str">
        <f ca="1">IFERROR(__xludf.DUMMYFUNCTION("GOOGLETRANSLATE(A293,""en"",""gu"")"),"ખેદ")</f>
        <v>ખેદ</v>
      </c>
      <c r="F293" s="16" t="str">
        <f ca="1">IFERROR(__xludf.DUMMYFUNCTION("GOOGLETRANSLATE(A293,""en"",""ur"")"),"پچھتاوا")</f>
        <v>پچھتاوا</v>
      </c>
    </row>
    <row r="294" spans="1:6" ht="31.5" x14ac:dyDescent="0.25">
      <c r="A294" s="4" t="s">
        <v>312</v>
      </c>
      <c r="B294" s="6" t="str">
        <f ca="1">IFERROR(__xludf.DUMMYFUNCTION("GOOGLETRANSLATE(A294, ""en"",""hi"")"),"विरोध करना")</f>
        <v>विरोध करना</v>
      </c>
      <c r="C294" s="9" t="str">
        <f ca="1">IFERROR(__xludf.DUMMYFUNCTION("GOOGLETRANSLATE(A294,""en"",""bn"")"),"তীব্র আপত্তি করা")</f>
        <v>তীব্র আপত্তি করা</v>
      </c>
      <c r="D294" s="9" t="str">
        <f ca="1">IFERROR(__xludf.DUMMYFUNCTION("GOOGLETRANSLATE(A294,""en"",""ta"")"),"எச்சரி")</f>
        <v>எச்சரி</v>
      </c>
      <c r="E294" s="9" t="str">
        <f ca="1">IFERROR(__xludf.DUMMYFUNCTION("GOOGLETRANSLATE(A294,""en"",""gu"")"),"ઠપકો આપવો")</f>
        <v>ઠપકો આપવો</v>
      </c>
      <c r="F294" s="15" t="s">
        <v>496</v>
      </c>
    </row>
    <row r="295" spans="1:6" x14ac:dyDescent="0.25">
      <c r="A295" s="4" t="s">
        <v>313</v>
      </c>
      <c r="B295" s="6" t="str">
        <f ca="1">IFERROR(__xludf.DUMMYFUNCTION("GOOGLETRANSLATE(A295, ""en"",""hi"")"),"नाराजगी")</f>
        <v>नाराजगी</v>
      </c>
      <c r="C295" s="9" t="str">
        <f ca="1">IFERROR(__xludf.DUMMYFUNCTION("GOOGLETRANSLATE(A295,""en"",""bn"")"),"বিরক্তিভাব")</f>
        <v>বিরক্তিভাব</v>
      </c>
      <c r="D295" s="9" t="str">
        <f ca="1">IFERROR(__xludf.DUMMYFUNCTION("GOOGLETRANSLATE(A295,""en"",""ta"")"),"சினத்தை")</f>
        <v>சினத்தை</v>
      </c>
      <c r="E295" s="9" t="str">
        <f ca="1">IFERROR(__xludf.DUMMYFUNCTION("GOOGLETRANSLATE(A295,""en"",""gu"")"),"રોષ")</f>
        <v>રોષ</v>
      </c>
      <c r="F295" s="16" t="str">
        <f ca="1">IFERROR(__xludf.DUMMYFUNCTION("GOOGLETRANSLATE(A295,""en"",""ur"")"),"ناراضگی")</f>
        <v>ناراضگی</v>
      </c>
    </row>
    <row r="296" spans="1:6" x14ac:dyDescent="0.25">
      <c r="A296" s="4" t="s">
        <v>314</v>
      </c>
      <c r="B296" s="6" t="str">
        <f ca="1">IFERROR(__xludf.DUMMYFUNCTION("GOOGLETRANSLATE(A296, ""en"",""hi"")"),"रद्द कर देना")</f>
        <v>रद्द कर देना</v>
      </c>
      <c r="C296" s="9" t="str">
        <f ca="1">IFERROR(__xludf.DUMMYFUNCTION("GOOGLETRANSLATE(A296,""en"",""bn"")"),"বাতিল করা")</f>
        <v>বাতিল করা</v>
      </c>
      <c r="D296" s="9" t="str">
        <f ca="1">IFERROR(__xludf.DUMMYFUNCTION("GOOGLETRANSLATE(A296,""en"",""ta"")"),"இரத்து")</f>
        <v>இரத்து</v>
      </c>
      <c r="E296" s="9" t="str">
        <f ca="1">IFERROR(__xludf.DUMMYFUNCTION("GOOGLETRANSLATE(A296,""en"",""gu"")"),"રદબાતલ")</f>
        <v>રદબાતલ</v>
      </c>
      <c r="F296" s="16" t="str">
        <f ca="1">IFERROR(__xludf.DUMMYFUNCTION("GOOGLETRANSLATE(A296,""en"",""ur"")"),"منسوخ")</f>
        <v>منسوخ</v>
      </c>
    </row>
    <row r="297" spans="1:6" x14ac:dyDescent="0.25">
      <c r="A297" s="4" t="s">
        <v>315</v>
      </c>
      <c r="B297" s="6" t="str">
        <f ca="1">IFERROR(__xludf.DUMMYFUNCTION("GOOGLETRANSLATE(A297, ""en"",""hi"")"),"श्रद्धा")</f>
        <v>श्रद्धा</v>
      </c>
      <c r="C297" s="9" t="str">
        <f ca="1">IFERROR(__xludf.DUMMYFUNCTION("GOOGLETRANSLATE(A297,""en"",""bn"")"),"নিষ্ঠা")</f>
        <v>নিষ্ঠা</v>
      </c>
      <c r="D297" s="9" t="str">
        <f ca="1">IFERROR(__xludf.DUMMYFUNCTION("GOOGLETRANSLATE(A297,""en"",""ta"")"),"மரியாதை")</f>
        <v>மரியாதை</v>
      </c>
      <c r="E297" s="9" t="str">
        <f ca="1">IFERROR(__xludf.DUMMYFUNCTION("GOOGLETRANSLATE(A297,""en"",""gu"")"),"આદર")</f>
        <v>આદર</v>
      </c>
      <c r="F297" s="16" t="str">
        <f ca="1">IFERROR(__xludf.DUMMYFUNCTION("GOOGLETRANSLATE(A297,""en"",""ur"")"),"تعظیم")</f>
        <v>تعظیم</v>
      </c>
    </row>
    <row r="298" spans="1:6" x14ac:dyDescent="0.25">
      <c r="A298" s="4" t="s">
        <v>316</v>
      </c>
      <c r="B298" s="6" t="str">
        <f ca="1">IFERROR(__xludf.DUMMYFUNCTION("GOOGLETRANSLATE(A298, ""en"",""hi"")"),"वापस लेना")</f>
        <v>वापस लेना</v>
      </c>
      <c r="C298" s="9" t="str">
        <f ca="1">IFERROR(__xludf.DUMMYFUNCTION("GOOGLETRANSLATE(A298,""en"",""bn"")"),"প্রত্যাহার করা")</f>
        <v>প্রত্যাহার করা</v>
      </c>
      <c r="D298" s="9" t="str">
        <f ca="1">IFERROR(__xludf.DUMMYFUNCTION("GOOGLETRANSLATE(A298,""en"",""ta"")"),"திரும்பப்பெறு")</f>
        <v>திரும்பப்பெறு</v>
      </c>
      <c r="E298" s="9" t="str">
        <f ca="1">IFERROR(__xludf.DUMMYFUNCTION("GOOGLETRANSLATE(A298,""en"",""gu"")"),"પાછો")</f>
        <v>પાછો</v>
      </c>
      <c r="F298" s="16" t="str">
        <f ca="1">IFERROR(__xludf.DUMMYFUNCTION("GOOGLETRANSLATE(A298,""en"",""ur"")"),"رجوع")</f>
        <v>رجوع</v>
      </c>
    </row>
    <row r="299" spans="1:6" ht="31.5" x14ac:dyDescent="0.25">
      <c r="A299" s="4" t="s">
        <v>317</v>
      </c>
      <c r="B299" s="6" t="str">
        <f ca="1">IFERROR(__xludf.DUMMYFUNCTION("GOOGLETRANSLATE(A299, ""en"",""hi"")"),"देहाती")</f>
        <v>देहाती</v>
      </c>
      <c r="C299" s="9" t="str">
        <f ca="1">IFERROR(__xludf.DUMMYFUNCTION("GOOGLETRANSLATE(A299,""en"",""bn"")"),"দেহাতি")</f>
        <v>দেহাতি</v>
      </c>
      <c r="D299" s="15" t="s">
        <v>470</v>
      </c>
      <c r="E299" s="9" t="str">
        <f ca="1">IFERROR(__xludf.DUMMYFUNCTION("GOOGLETRANSLATE(A299,""en"",""gu"")"),"ગામઠી")</f>
        <v>ગામઠી</v>
      </c>
      <c r="F299" s="16" t="str">
        <f ca="1">IFERROR(__xludf.DUMMYFUNCTION("GOOGLETRANSLATE(A299,""en"",""ur"")"),"دہاتی")</f>
        <v>دہاتی</v>
      </c>
    </row>
    <row r="300" spans="1:6" x14ac:dyDescent="0.25">
      <c r="A300" s="4" t="s">
        <v>318</v>
      </c>
      <c r="B300" s="6" t="str">
        <f ca="1">IFERROR(__xludf.DUMMYFUNCTION("GOOGLETRANSLATE(A300, ""en"",""hi"")"),"घोर पराजय")</f>
        <v>घोर पराजय</v>
      </c>
      <c r="C300" s="9" t="str">
        <f ca="1">IFERROR(__xludf.DUMMYFUNCTION("GOOGLETRANSLATE(A300,""en"",""bn"")"),"ছত্রভঙ্গ")</f>
        <v>ছত্রভঙ্গ</v>
      </c>
      <c r="D300" s="9" t="str">
        <f ca="1">IFERROR(__xludf.DUMMYFUNCTION("GOOGLETRANSLATE(A300,""en"",""ta"")"),"படுதோல்வி")</f>
        <v>படுதோல்வி</v>
      </c>
      <c r="E300" s="9" t="str">
        <f ca="1">IFERROR(__xludf.DUMMYFUNCTION("GOOGLETRANSLATE(A300,""en"",""gu"")"),"જીતમાં")</f>
        <v>જીતમાં</v>
      </c>
      <c r="F300" s="16" t="str">
        <f ca="1">IFERROR(__xludf.DUMMYFUNCTION("GOOGLETRANSLATE(A300,""en"",""ur"")"),"بگدڑ")</f>
        <v>بگدڑ</v>
      </c>
    </row>
    <row r="301" spans="1:6" x14ac:dyDescent="0.25">
      <c r="A301" s="4" t="s">
        <v>319</v>
      </c>
      <c r="B301" s="6" t="str">
        <f ca="1">IFERROR(__xludf.DUMMYFUNCTION("GOOGLETRANSLATE(A301, ""en"",""hi"")"),"क्रूर")</f>
        <v>क्रूर</v>
      </c>
      <c r="C301" s="9" t="str">
        <f ca="1">IFERROR(__xludf.DUMMYFUNCTION("GOOGLETRANSLATE(A301,""en"",""bn"")"),"দয়ালু নয় এমন")</f>
        <v>দয়ালু নয় এমন</v>
      </c>
      <c r="D301" s="9" t="str">
        <f ca="1">IFERROR(__xludf.DUMMYFUNCTION("GOOGLETRANSLATE(A301,""en"",""ta"")"),"இரக்கமற்ற")</f>
        <v>இரக்கமற்ற</v>
      </c>
      <c r="E301" s="9" t="str">
        <f ca="1">IFERROR(__xludf.DUMMYFUNCTION("GOOGLETRANSLATE(A301,""en"",""gu"")"),"નિર્દય")</f>
        <v>નિર્દય</v>
      </c>
      <c r="F301" s="16" t="str">
        <f ca="1">IFERROR(__xludf.DUMMYFUNCTION("GOOGLETRANSLATE(A301,""en"",""ur"")"),"بے رحم")</f>
        <v>بے رحم</v>
      </c>
    </row>
    <row r="302" spans="1:6" ht="31.5" x14ac:dyDescent="0.25">
      <c r="A302" s="4" t="s">
        <v>320</v>
      </c>
      <c r="B302" s="7" t="s">
        <v>321</v>
      </c>
      <c r="C302" s="9" t="str">
        <f ca="1">IFERROR(__xludf.DUMMYFUNCTION("GOOGLETRANSLATE(A302,""en"",""bn"")"),"অসভ্য")</f>
        <v>অসভ্য</v>
      </c>
      <c r="D302" s="15" t="s">
        <v>469</v>
      </c>
      <c r="E302" s="9" t="str">
        <f ca="1">IFERROR(__xludf.DUMMYFUNCTION("GOOGLETRANSLATE(A302,""en"",""gu"")"),"ક્રૂર")</f>
        <v>ક્રૂર</v>
      </c>
      <c r="F302" s="16" t="str">
        <f ca="1">IFERROR(__xludf.DUMMYFUNCTION("GOOGLETRANSLATE(A302,""en"",""ur"")"),"جنگلی")</f>
        <v>جنگلی</v>
      </c>
    </row>
    <row r="303" spans="1:6" x14ac:dyDescent="0.25">
      <c r="A303" s="4" t="s">
        <v>322</v>
      </c>
      <c r="B303" s="6" t="str">
        <f ca="1">IFERROR(__xludf.DUMMYFUNCTION("GOOGLETRANSLATE(A303, ""en"",""hi"")"),"पवित्र")</f>
        <v>पवित्र</v>
      </c>
      <c r="C303" s="9" t="str">
        <f ca="1">IFERROR(__xludf.DUMMYFUNCTION("GOOGLETRANSLATE(A303,""en"",""bn"")"),"পবিত্র")</f>
        <v>পবিত্র</v>
      </c>
      <c r="D303" s="9" t="str">
        <f ca="1">IFERROR(__xludf.DUMMYFUNCTION("GOOGLETRANSLATE(A303,""en"",""ta"")"),"புனித")</f>
        <v>புனித</v>
      </c>
      <c r="E303" s="9" t="str">
        <f ca="1">IFERROR(__xludf.DUMMYFUNCTION("GOOGLETRANSLATE(A303,""en"",""gu"")"),"પવિત્ર")</f>
        <v>પવિત્ર</v>
      </c>
      <c r="F303" s="16" t="str">
        <f ca="1">IFERROR(__xludf.DUMMYFUNCTION("GOOGLETRANSLATE(A303,""en"",""ur"")"),"مقدس")</f>
        <v>مقدس</v>
      </c>
    </row>
    <row r="304" spans="1:6" x14ac:dyDescent="0.25">
      <c r="A304" s="4" t="s">
        <v>323</v>
      </c>
      <c r="B304" s="6" t="str">
        <f ca="1">IFERROR(__xludf.DUMMYFUNCTION("GOOGLETRANSLATE(A304, ""en"",""hi"")"),"खड़ी")</f>
        <v>खड़ी</v>
      </c>
      <c r="C304" s="9" t="str">
        <f ca="1">IFERROR(__xludf.DUMMYFUNCTION("GOOGLETRANSLATE(A304,""en"",""bn"")"),"খাড়া")</f>
        <v>খাড়া</v>
      </c>
      <c r="D304" s="9" t="str">
        <f ca="1">IFERROR(__xludf.DUMMYFUNCTION("GOOGLETRANSLATE(A304,""en"",""ta"")"),"செங்குத்தான")</f>
        <v>செங்குத்தான</v>
      </c>
      <c r="E304" s="9" t="str">
        <f ca="1">IFERROR(__xludf.DUMMYFUNCTION("GOOGLETRANSLATE(A304,""en"",""gu"")"),"પલાળવાનો")</f>
        <v>પલાળવાનો</v>
      </c>
      <c r="F304" s="16" t="str">
        <f ca="1">IFERROR(__xludf.DUMMYFUNCTION("GOOGLETRANSLATE(A304,""en"",""ur"")"),"کھڑی")</f>
        <v>کھڑی</v>
      </c>
    </row>
    <row r="305" spans="1:6" x14ac:dyDescent="0.25">
      <c r="A305" s="4" t="s">
        <v>324</v>
      </c>
      <c r="B305" s="6" t="str">
        <f ca="1">IFERROR(__xludf.DUMMYFUNCTION("GOOGLETRANSLATE(A305, ""en"",""hi"")"),"चौंका")</f>
        <v>चौंका</v>
      </c>
      <c r="C305" s="9" t="str">
        <f ca="1">IFERROR(__xludf.DUMMYFUNCTION("GOOGLETRANSLATE(A305,""en"",""bn"")"),"সচকিত")</f>
        <v>সচকিত</v>
      </c>
      <c r="D305" s="9" t="str">
        <f ca="1">IFERROR(__xludf.DUMMYFUNCTION("GOOGLETRANSLATE(A305,""en"",""ta"")"),"திடுக்கிட்ட")</f>
        <v>திடுக்கிட்ட</v>
      </c>
      <c r="E305" s="9" t="str">
        <f ca="1">IFERROR(__xludf.DUMMYFUNCTION("GOOGLETRANSLATE(A305,""en"",""gu"")"),"ચોંકી ગયેલા")</f>
        <v>ચોંકી ગયેલા</v>
      </c>
      <c r="F305" s="16" t="str">
        <f ca="1">IFERROR(__xludf.DUMMYFUNCTION("GOOGLETRANSLATE(A305,""en"",""ur"")"),"گھبرا")</f>
        <v>گھبرا</v>
      </c>
    </row>
    <row r="306" spans="1:6" x14ac:dyDescent="0.25">
      <c r="A306" s="4" t="s">
        <v>325</v>
      </c>
      <c r="B306" s="6" t="str">
        <f ca="1">IFERROR(__xludf.DUMMYFUNCTION("GOOGLETRANSLATE(A306, ""en"",""hi"")"),"उदात्त")</f>
        <v>उदात्त</v>
      </c>
      <c r="C306" s="9" t="str">
        <f ca="1">IFERROR(__xludf.DUMMYFUNCTION("GOOGLETRANSLATE(A306,""en"",""bn"")"),"মহিমান্বিত")</f>
        <v>মহিমান্বিত</v>
      </c>
      <c r="D306" s="9" t="str">
        <f ca="1">IFERROR(__xludf.DUMMYFUNCTION("GOOGLETRANSLATE(A306,""en"",""ta"")"),"உயர்ந்தது")</f>
        <v>உயர்ந்தது</v>
      </c>
      <c r="E306" s="9" t="str">
        <f ca="1">IFERROR(__xludf.DUMMYFUNCTION("GOOGLETRANSLATE(A306,""en"",""gu"")"),"ઉત્કૃષ્ટતા")</f>
        <v>ઉત્કૃષ્ટતા</v>
      </c>
      <c r="F306" s="16" t="str">
        <f ca="1">IFERROR(__xludf.DUMMYFUNCTION("GOOGLETRANSLATE(A306,""en"",""ur"")"),"عظیم الشان")</f>
        <v>عظیم الشان</v>
      </c>
    </row>
    <row r="307" spans="1:6" x14ac:dyDescent="0.25">
      <c r="A307" s="4" t="s">
        <v>326</v>
      </c>
      <c r="B307" s="6" t="str">
        <f ca="1">IFERROR(__xludf.DUMMYFUNCTION("GOOGLETRANSLATE(A307, ""en"",""hi"")"),"अजनबी")</f>
        <v>अजनबी</v>
      </c>
      <c r="C307" s="9" t="str">
        <f ca="1">IFERROR(__xludf.DUMMYFUNCTION("GOOGLETRANSLATE(A307,""en"",""bn"")"),"নবজাতক")</f>
        <v>নবজাতক</v>
      </c>
      <c r="D307" s="9" t="str">
        <f ca="1">IFERROR(__xludf.DUMMYFUNCTION("GOOGLETRANSLATE(A307,""en"",""ta"")"),"அந்நியனே")</f>
        <v>அந்நியனே</v>
      </c>
      <c r="E307" s="9" t="str">
        <f ca="1">IFERROR(__xludf.DUMMYFUNCTION("GOOGLETRANSLATE(A307,""en"",""gu"")"),"વ્યક્તિ")</f>
        <v>વ્યક્તિ</v>
      </c>
      <c r="F307" s="16" t="str">
        <f ca="1">IFERROR(__xludf.DUMMYFUNCTION("GOOGLETRANSLATE(A307,""en"",""ur"")"),"اجنبی")</f>
        <v>اجنبی</v>
      </c>
    </row>
    <row r="308" spans="1:6" x14ac:dyDescent="0.25">
      <c r="A308" s="4" t="s">
        <v>327</v>
      </c>
      <c r="B308" s="6" t="str">
        <f ca="1">IFERROR(__xludf.DUMMYFUNCTION("GOOGLETRANSLATE(A308, ""en"",""hi"")"),"सहानुभूति")</f>
        <v>सहानुभूति</v>
      </c>
      <c r="C308" s="9" t="str">
        <f ca="1">IFERROR(__xludf.DUMMYFUNCTION("GOOGLETRANSLATE(A308,""en"",""bn"")"),"সহানুভূতি")</f>
        <v>সহানুভূতি</v>
      </c>
      <c r="D308" s="9" t="str">
        <f ca="1">IFERROR(__xludf.DUMMYFUNCTION("GOOGLETRANSLATE(A308,""en"",""ta"")"),"அனுதாபம்")</f>
        <v>அனுதாபம்</v>
      </c>
      <c r="E308" s="9" t="str">
        <f ca="1">IFERROR(__xludf.DUMMYFUNCTION("GOOGLETRANSLATE(A308,""en"",""gu"")"),"સહાનુભુતિ")</f>
        <v>સહાનુભુતિ</v>
      </c>
      <c r="F308" s="16" t="str">
        <f ca="1">IFERROR(__xludf.DUMMYFUNCTION("GOOGLETRANSLATE(A308,""en"",""ur"")"),"ہمدردی")</f>
        <v>ہمدردی</v>
      </c>
    </row>
    <row r="309" spans="1:6" x14ac:dyDescent="0.25">
      <c r="A309" s="4" t="s">
        <v>328</v>
      </c>
      <c r="B309" s="6" t="str">
        <f ca="1">IFERROR(__xludf.DUMMYFUNCTION("GOOGLETRANSLATE(A309, ""en"",""hi"")"),"संक्षिप्त")</f>
        <v>संक्षिप्त</v>
      </c>
      <c r="C309" s="9" t="str">
        <f ca="1">IFERROR(__xludf.DUMMYFUNCTION("GOOGLETRANSLATE(A309,""en"",""bn"")"),"সংক্ষিপ্ত")</f>
        <v>সংক্ষিপ্ত</v>
      </c>
      <c r="D309" s="9" t="str">
        <f ca="1">IFERROR(__xludf.DUMMYFUNCTION("GOOGLETRANSLATE(A309,""en"",""ta"")"),"சுருக்கமான")</f>
        <v>சுருக்கமான</v>
      </c>
      <c r="E309" s="9" t="str">
        <f ca="1">IFERROR(__xludf.DUMMYFUNCTION("GOOGLETRANSLATE(A309,""en"",""gu"")"),"સંક્ષિપ્ત")</f>
        <v>સંક્ષિપ્ત</v>
      </c>
      <c r="F309" s="16" t="str">
        <f ca="1">IFERROR(__xludf.DUMMYFUNCTION("GOOGLETRANSLATE(A309,""en"",""ur"")"),"succinct کے")</f>
        <v>succinct کے</v>
      </c>
    </row>
    <row r="310" spans="1:6" x14ac:dyDescent="0.25">
      <c r="A310" s="4" t="s">
        <v>329</v>
      </c>
      <c r="B310" s="6" t="str">
        <f ca="1">IFERROR(__xludf.DUMMYFUNCTION("GOOGLETRANSLATE(A310, ""en"",""hi"")"),"व्यंग्यात्मक")</f>
        <v>व्यंग्यात्मक</v>
      </c>
      <c r="C310" s="9" t="str">
        <f ca="1">IFERROR(__xludf.DUMMYFUNCTION("GOOGLETRANSLATE(A310,""en"",""bn"")"),"তীব্র ব্যঙ্গপূর্ণ")</f>
        <v>তীব্র ব্যঙ্গপূর্ণ</v>
      </c>
      <c r="D310" s="9" t="str">
        <f ca="1">IFERROR(__xludf.DUMMYFUNCTION("GOOGLETRANSLATE(A310,""en"",""ta"")"),"கிண்டலான")</f>
        <v>கிண்டலான</v>
      </c>
      <c r="E310" s="9" t="str">
        <f ca="1">IFERROR(__xludf.DUMMYFUNCTION("GOOGLETRANSLATE(A310,""en"",""gu"")"),"કટું")</f>
        <v>કટું</v>
      </c>
      <c r="F310" s="16" t="str">
        <f ca="1">IFERROR(__xludf.DUMMYFUNCTION("GOOGLETRANSLATE(A310,""en"",""ur"")"),"وینگیاتمک")</f>
        <v>وینگیاتمک</v>
      </c>
    </row>
    <row r="311" spans="1:6" ht="31.5" x14ac:dyDescent="0.25">
      <c r="A311" s="4" t="s">
        <v>330</v>
      </c>
      <c r="B311" s="6" t="str">
        <f ca="1">IFERROR(__xludf.DUMMYFUNCTION("GOOGLETRANSLATE(A311, ""en"",""hi"")"),"प्रणाली")</f>
        <v>प्रणाली</v>
      </c>
      <c r="C311" s="9" t="str">
        <f ca="1">IFERROR(__xludf.DUMMYFUNCTION("GOOGLETRANSLATE(A311,""en"",""bn"")"),"পদ্ধতি")</f>
        <v>পদ্ধতি</v>
      </c>
      <c r="D311" s="9" t="str">
        <f ca="1">IFERROR(__xludf.DUMMYFUNCTION("GOOGLETRANSLATE(A311,""en"",""ta"")"),"அமைப்பு")</f>
        <v>அமைப்பு</v>
      </c>
      <c r="E311" s="9" t="str">
        <f ca="1">IFERROR(__xludf.DUMMYFUNCTION("GOOGLETRANSLATE(A311,""en"",""gu"")"),"સિસ્ટમ")</f>
        <v>સિસ્ટમ</v>
      </c>
      <c r="F311" s="15" t="s">
        <v>497</v>
      </c>
    </row>
    <row r="312" spans="1:6" x14ac:dyDescent="0.25">
      <c r="A312" s="4" t="s">
        <v>331</v>
      </c>
      <c r="B312" s="6" t="str">
        <f ca="1">IFERROR(__xludf.DUMMYFUNCTION("GOOGLETRANSLATE(A312, ""en"",""hi"")"),"चालाक")</f>
        <v>चालाक</v>
      </c>
      <c r="C312" s="9" t="str">
        <f ca="1">IFERROR(__xludf.DUMMYFUNCTION("GOOGLETRANSLATE(A312,""en"",""bn"")"),"বিচক্ষণ")</f>
        <v>বিচক্ষণ</v>
      </c>
      <c r="D312" s="9" t="str">
        <f ca="1">IFERROR(__xludf.DUMMYFUNCTION("GOOGLETRANSLATE(A312,""en"",""ta"")"),"விவேகமுள்ள")</f>
        <v>விவேகமுள்ள</v>
      </c>
      <c r="E312" s="9" t="str">
        <f ca="1">IFERROR(__xludf.DUMMYFUNCTION("GOOGLETRANSLATE(A312,""en"",""gu"")"),"ચતુર")</f>
        <v>ચતુર</v>
      </c>
      <c r="F312" s="16" t="str">
        <f ca="1">IFERROR(__xludf.DUMMYFUNCTION("GOOGLETRANSLATE(A312,""en"",""ur"")"),"ھوشیار")</f>
        <v>ھوشیار</v>
      </c>
    </row>
    <row r="313" spans="1:6" x14ac:dyDescent="0.25">
      <c r="A313" s="4" t="s">
        <v>332</v>
      </c>
      <c r="B313" s="6" t="str">
        <f ca="1">IFERROR(__xludf.DUMMYFUNCTION("GOOGLETRANSLATE(A313, ""en"",""hi"")"),"सजीव")</f>
        <v>सजीव</v>
      </c>
      <c r="C313" s="9" t="str">
        <f ca="1">IFERROR(__xludf.DUMMYFUNCTION("GOOGLETRANSLATE(A313,""en"",""bn"")"),"দুর্বিনীত")</f>
        <v>দুর্বিনীত</v>
      </c>
      <c r="D313" s="9" t="str">
        <f ca="1">IFERROR(__xludf.DUMMYFUNCTION("GOOGLETRANSLATE(A313,""en"",""ta"")"),"ஸாசி")</f>
        <v>ஸாசி</v>
      </c>
      <c r="E313" s="9" t="str">
        <f ca="1">IFERROR(__xludf.DUMMYFUNCTION("GOOGLETRANSLATE(A313,""en"",""gu"")"),"ચબરાક")</f>
        <v>ચબરાક</v>
      </c>
      <c r="F313" s="16" t="str">
        <f ca="1">IFERROR(__xludf.DUMMYFUNCTION("GOOGLETRANSLATE(A313,""en"",""ur"")"),"درج")</f>
        <v>درج</v>
      </c>
    </row>
    <row r="314" spans="1:6" x14ac:dyDescent="0.25">
      <c r="A314" s="4" t="s">
        <v>333</v>
      </c>
      <c r="B314" s="6" t="str">
        <f ca="1">IFERROR(__xludf.DUMMYFUNCTION("GOOGLETRANSLATE(A314, ""en"",""hi"")"),"ग़ुलामी का")</f>
        <v>ग़ुलामी का</v>
      </c>
      <c r="C314" s="9" t="str">
        <f ca="1">IFERROR(__xludf.DUMMYFUNCTION("GOOGLETRANSLATE(A314,""en"",""bn"")"),"ক্রীতদাসতুল্য")</f>
        <v>ক্রীতদাসতুল্য</v>
      </c>
      <c r="D314" s="9" t="str">
        <f ca="1">IFERROR(__xludf.DUMMYFUNCTION("GOOGLETRANSLATE(A314,""en"",""ta"")"),"கொத்தடிமை")</f>
        <v>கொத்தடிமை</v>
      </c>
      <c r="E314" s="9" t="str">
        <f ca="1">IFERROR(__xludf.DUMMYFUNCTION("GOOGLETRANSLATE(A314,""en"",""gu"")"),"રોજનું")</f>
        <v>રોજનું</v>
      </c>
      <c r="F314" s="16" t="str">
        <f ca="1">IFERROR(__xludf.DUMMYFUNCTION("GOOGLETRANSLATE(A314,""en"",""ur"")"),"خادمانہ")</f>
        <v>خادمانہ</v>
      </c>
    </row>
    <row r="315" spans="1:6" x14ac:dyDescent="0.25">
      <c r="A315" s="4" t="s">
        <v>334</v>
      </c>
      <c r="B315" s="6" t="str">
        <f ca="1">IFERROR(__xludf.DUMMYFUNCTION("GOOGLETRANSLATE(A315, ""en"",""hi"")"),"अल्प")</f>
        <v>अल्प</v>
      </c>
      <c r="C315" s="9" t="str">
        <f ca="1">IFERROR(__xludf.DUMMYFUNCTION("GOOGLETRANSLATE(A315,""en"",""bn"")"),"অত্যল্প")</f>
        <v>অত্যল্প</v>
      </c>
      <c r="D315" s="9" t="str">
        <f ca="1">IFERROR(__xludf.DUMMYFUNCTION("GOOGLETRANSLATE(A315,""en"",""ta"")"),"போதாத")</f>
        <v>போதாத</v>
      </c>
      <c r="E315" s="9" t="str">
        <f ca="1">IFERROR(__xludf.DUMMYFUNCTION("GOOGLETRANSLATE(A315,""en"",""gu"")"),"નિર્માલ્ય કે હીણું")</f>
        <v>નિર્માલ્ય કે હીણું</v>
      </c>
      <c r="F315" s="16" t="str">
        <f ca="1">IFERROR(__xludf.DUMMYFUNCTION("GOOGLETRANSLATE(A315,""en"",""ur"")"),"الپ")</f>
        <v>الپ</v>
      </c>
    </row>
    <row r="316" spans="1:6" x14ac:dyDescent="0.25">
      <c r="A316" s="4" t="s">
        <v>335</v>
      </c>
      <c r="B316" s="6" t="str">
        <f ca="1">IFERROR(__xludf.DUMMYFUNCTION("GOOGLETRANSLATE(A316, ""en"",""hi"")"),"बदनामी")</f>
        <v>बदनामी</v>
      </c>
      <c r="C316" s="9" t="str">
        <f ca="1">IFERROR(__xludf.DUMMYFUNCTION("GOOGLETRANSLATE(A316,""en"",""bn"")"),"অপবাদ")</f>
        <v>অপবাদ</v>
      </c>
      <c r="D316" s="9" t="str">
        <f ca="1">IFERROR(__xludf.DUMMYFUNCTION("GOOGLETRANSLATE(A316,""en"",""ta"")"),"அவதூறு")</f>
        <v>அவதூறு</v>
      </c>
      <c r="E316" s="9" t="str">
        <f ca="1">IFERROR(__xludf.DUMMYFUNCTION("GOOGLETRANSLATE(A316,""en"",""gu"")"),"નિંદા")</f>
        <v>નિંદા</v>
      </c>
      <c r="F316" s="16" t="str">
        <f ca="1">IFERROR(__xludf.DUMMYFUNCTION("GOOGLETRANSLATE(A316,""en"",""ur"")"),"بہتان")</f>
        <v>بہتان</v>
      </c>
    </row>
    <row r="317" spans="1:6" x14ac:dyDescent="0.25">
      <c r="A317" s="4" t="s">
        <v>336</v>
      </c>
      <c r="B317" s="6" t="str">
        <f ca="1">IFERROR(__xludf.DUMMYFUNCTION("GOOGLETRANSLATE(A317, ""en"",""hi"")"),"जर्जर")</f>
        <v>जर्जर</v>
      </c>
      <c r="C317" s="9" t="str">
        <f ca="1">IFERROR(__xludf.DUMMYFUNCTION("GOOGLETRANSLATE(A317,""en"",""bn"")"),"হীন")</f>
        <v>হীন</v>
      </c>
      <c r="D317" s="9" t="str">
        <f ca="1">IFERROR(__xludf.DUMMYFUNCTION("GOOGLETRANSLATE(A317,""en"",""ta"")"),"அவலட்சணமான")</f>
        <v>அவலட்சணமான</v>
      </c>
      <c r="E317" s="9" t="str">
        <f ca="1">IFERROR(__xludf.DUMMYFUNCTION("GOOGLETRANSLATE(A317,""en"",""gu"")"),"ચીંથરેહાલ")</f>
        <v>ચીંથરેહાલ</v>
      </c>
      <c r="F317" s="16" t="str">
        <f ca="1">IFERROR(__xludf.DUMMYFUNCTION("GOOGLETRANSLATE(A317,""en"",""ur"")"),"خستہ حال")</f>
        <v>خستہ حال</v>
      </c>
    </row>
    <row r="318" spans="1:6" x14ac:dyDescent="0.25">
      <c r="A318" s="4" t="s">
        <v>337</v>
      </c>
      <c r="B318" s="6" t="str">
        <f ca="1">IFERROR(__xludf.DUMMYFUNCTION("GOOGLETRANSLATE(A318, ""en"",""hi"")"),"मांगना")</f>
        <v>मांगना</v>
      </c>
      <c r="C318" s="9" t="str">
        <f ca="1">IFERROR(__xludf.DUMMYFUNCTION("GOOGLETRANSLATE(A318,""en"",""bn"")"),"অনুরোধ করা")</f>
        <v>অনুরোধ করা</v>
      </c>
      <c r="D318" s="9" t="str">
        <f ca="1">IFERROR(__xludf.DUMMYFUNCTION("GOOGLETRANSLATE(A318,""en"",""ta"")"),"கோர")</f>
        <v>கோர</v>
      </c>
      <c r="E318" s="9" t="str">
        <f ca="1">IFERROR(__xludf.DUMMYFUNCTION("GOOGLETRANSLATE(A318,""en"",""gu"")"),"ભેગા")</f>
        <v>ભેગા</v>
      </c>
      <c r="F318" s="16" t="str">
        <f ca="1">IFERROR(__xludf.DUMMYFUNCTION("GOOGLETRANSLATE(A318,""en"",""ur"")"),"درخواست")</f>
        <v>درخواست</v>
      </c>
    </row>
    <row r="319" spans="1:6" x14ac:dyDescent="0.25">
      <c r="A319" s="4" t="s">
        <v>338</v>
      </c>
      <c r="B319" s="6" t="str">
        <f ca="1">IFERROR(__xludf.DUMMYFUNCTION("GOOGLETRANSLATE(A319, ""en"",""hi"")"),"उपहास")</f>
        <v>उपहास</v>
      </c>
      <c r="C319" s="9" t="str">
        <f ca="1">IFERROR(__xludf.DUMMYFUNCTION("GOOGLETRANSLATE(A319,""en"",""bn"")"),"টিটকারি")</f>
        <v>টিটকারি</v>
      </c>
      <c r="D319" s="9" t="str">
        <f ca="1">IFERROR(__xludf.DUMMYFUNCTION("GOOGLETRANSLATE(A319,""en"",""ta"")"),"இகழ்ச்சிப்")</f>
        <v>இகழ்ச்சிப்</v>
      </c>
      <c r="E319" s="9" t="str">
        <f ca="1">IFERROR(__xludf.DUMMYFUNCTION("GOOGLETRANSLATE(A319,""en"",""gu"")"),"sneer")</f>
        <v>sneer</v>
      </c>
      <c r="F319" s="16" t="str">
        <f ca="1">IFERROR(__xludf.DUMMYFUNCTION("GOOGLETRANSLATE(A319,""en"",""ur"")"),"اپہاس")</f>
        <v>اپہاس</v>
      </c>
    </row>
    <row r="320" spans="1:6" x14ac:dyDescent="0.25">
      <c r="A320" s="4" t="s">
        <v>339</v>
      </c>
      <c r="B320" s="6" t="str">
        <f ca="1">IFERROR(__xludf.DUMMYFUNCTION("GOOGLETRANSLATE(A320, ""en"",""hi"")"),"धब्बा")</f>
        <v>धब्बा</v>
      </c>
      <c r="C320" s="9" t="str">
        <f ca="1">IFERROR(__xludf.DUMMYFUNCTION("GOOGLETRANSLATE(A320,""en"",""bn"")"),"দাগ")</f>
        <v>দাগ</v>
      </c>
      <c r="D320" s="9" t="str">
        <f ca="1">IFERROR(__xludf.DUMMYFUNCTION("GOOGLETRANSLATE(A320,""en"",""ta"")"),"கறை")</f>
        <v>கறை</v>
      </c>
      <c r="E320" s="9" t="str">
        <f ca="1">IFERROR(__xludf.DUMMYFUNCTION("GOOGLETRANSLATE(A320,""en"",""gu"")"),"ડાઘ")</f>
        <v>ડાઘ</v>
      </c>
      <c r="F320" s="16" t="str">
        <f ca="1">IFERROR(__xludf.DUMMYFUNCTION("GOOGLETRANSLATE(A320,""en"",""ur"")"),"داغ")</f>
        <v>داغ</v>
      </c>
    </row>
    <row r="321" spans="1:6" x14ac:dyDescent="0.25">
      <c r="A321" s="4" t="s">
        <v>340</v>
      </c>
      <c r="B321" s="6" t="str">
        <f ca="1">IFERROR(__xludf.DUMMYFUNCTION("GOOGLETRANSLATE(A321, ""en"",""hi"")"),"छल")</f>
        <v>छल</v>
      </c>
      <c r="C321" s="9" t="str">
        <f ca="1">IFERROR(__xludf.DUMMYFUNCTION("GOOGLETRANSLATE(A321,""en"",""bn"")"),"এড়ানর কৌশল")</f>
        <v>এড়ানর কৌশল</v>
      </c>
      <c r="D321" s="9" t="str">
        <f ca="1">IFERROR(__xludf.DUMMYFUNCTION("GOOGLETRANSLATE(A321,""en"",""ta"")"),"தந்திரம்")</f>
        <v>தந்திரம்</v>
      </c>
      <c r="E321" s="9" t="str">
        <f ca="1">IFERROR(__xludf.DUMMYFUNCTION("GOOGLETRANSLATE(A321,""en"",""gu"")"),"સ્થળ પરથી છટકી જવાની")</f>
        <v>સ્થળ પરથી છટકી જવાની</v>
      </c>
      <c r="F321" s="16" t="str">
        <f ca="1">IFERROR(__xludf.DUMMYFUNCTION("GOOGLETRANSLATE(A321,""en"",""ur"")"),"اذیت دہی")</f>
        <v>اذیت دہی</v>
      </c>
    </row>
    <row r="322" spans="1:6" x14ac:dyDescent="0.25">
      <c r="A322" s="4" t="s">
        <v>341</v>
      </c>
      <c r="B322" s="6" t="str">
        <f ca="1">IFERROR(__xludf.DUMMYFUNCTION("GOOGLETRANSLATE(A322, ""en"",""hi"")"),"छिटपुट")</f>
        <v>छिटपुट</v>
      </c>
      <c r="C322" s="9" t="str">
        <f ca="1">IFERROR(__xludf.DUMMYFUNCTION("GOOGLETRANSLATE(A322,""en"",""bn"")"),"বিক্ষিপ্ত")</f>
        <v>বিক্ষিপ্ত</v>
      </c>
      <c r="D322" s="9" t="str">
        <f ca="1">IFERROR(__xludf.DUMMYFUNCTION("GOOGLETRANSLATE(A322,""en"",""ta"")"),"இடையிடையில்")</f>
        <v>இடையிடையில்</v>
      </c>
      <c r="E322" s="9" t="str">
        <f ca="1">IFERROR(__xludf.DUMMYFUNCTION("GOOGLETRANSLATE(A322,""en"",""gu"")"),"છૂટાછવાયા")</f>
        <v>છૂટાછવાયા</v>
      </c>
      <c r="F322" s="16" t="str">
        <f ca="1">IFERROR(__xludf.DUMMYFUNCTION("GOOGLETRANSLATE(A322,""en"",""ur"")"),"چھٹپٹ")</f>
        <v>چھٹپٹ</v>
      </c>
    </row>
    <row r="323" spans="1:6" x14ac:dyDescent="0.25">
      <c r="A323" s="4" t="s">
        <v>342</v>
      </c>
      <c r="B323" s="6" t="str">
        <f ca="1">IFERROR(__xludf.DUMMYFUNCTION("GOOGLETRANSLATE(A323, ""en"",""hi"")"),"जाली")</f>
        <v>जाली</v>
      </c>
      <c r="C323" s="9" t="str">
        <f ca="1">IFERROR(__xludf.DUMMYFUNCTION("GOOGLETRANSLATE(A323,""en"",""bn"")"),"কৃত্রিম")</f>
        <v>কৃত্রিম</v>
      </c>
      <c r="D323" s="9" t="str">
        <f ca="1">IFERROR(__xludf.DUMMYFUNCTION("GOOGLETRANSLATE(A323,""en"",""ta"")"),"போலியான")</f>
        <v>போலியான</v>
      </c>
      <c r="E323" s="9" t="str">
        <f ca="1">IFERROR(__xludf.DUMMYFUNCTION("GOOGLETRANSLATE(A323,""en"",""gu"")"),"બેનામી")</f>
        <v>બેનામી</v>
      </c>
      <c r="F323" s="16" t="str">
        <f ca="1">IFERROR(__xludf.DUMMYFUNCTION("GOOGLETRANSLATE(A323,""en"",""ur"")"),"جعلی")</f>
        <v>جعلی</v>
      </c>
    </row>
    <row r="324" spans="1:6" x14ac:dyDescent="0.25">
      <c r="A324" s="4" t="s">
        <v>343</v>
      </c>
      <c r="B324" s="6" t="str">
        <f ca="1">IFERROR(__xludf.DUMMYFUNCTION("GOOGLETRANSLATE(A324, ""en"",""hi"")"),"मलिन")</f>
        <v>मलिन</v>
      </c>
      <c r="C324" s="9" t="str">
        <f ca="1">IFERROR(__xludf.DUMMYFUNCTION("GOOGLETRANSLATE(A324,""en"",""bn"")"),"দারিদ্র্যপীড়িত")</f>
        <v>দারিদ্র্যপীড়িত</v>
      </c>
      <c r="D324" s="9" t="str">
        <f ca="1">IFERROR(__xludf.DUMMYFUNCTION("GOOGLETRANSLATE(A324,""en"",""ta"")"),"அழுக்கடைந்த")</f>
        <v>அழுக்கடைந்த</v>
      </c>
      <c r="E324" s="9" t="str">
        <f ca="1">IFERROR(__xludf.DUMMYFUNCTION("GOOGLETRANSLATE(A324,""en"",""gu"")"),"સ્કવૉલિડ")</f>
        <v>સ્કવૉલિડ</v>
      </c>
      <c r="F324" s="16" t="str">
        <f ca="1">IFERROR(__xludf.DUMMYFUNCTION("GOOGLETRANSLATE(A324,""en"",""ur"")"),"گندا")</f>
        <v>گندا</v>
      </c>
    </row>
    <row r="325" spans="1:6" x14ac:dyDescent="0.25">
      <c r="A325" s="4" t="s">
        <v>344</v>
      </c>
      <c r="B325" s="6" t="str">
        <f ca="1">IFERROR(__xludf.DUMMYFUNCTION("GOOGLETRANSLATE(A325, ""en"",""hi"")"),"फुर्तीला")</f>
        <v>फुर्तीला</v>
      </c>
      <c r="C325" s="9" t="str">
        <f ca="1">IFERROR(__xludf.DUMMYFUNCTION("GOOGLETRANSLATE(A325,""en"",""bn"")"),"চট্পটে")</f>
        <v>চট্পটে</v>
      </c>
      <c r="D325" s="9" t="str">
        <f ca="1">IFERROR(__xludf.DUMMYFUNCTION("GOOGLETRANSLATE(A325,""en"",""ta"")"),"ஸ்பிரை")</f>
        <v>ஸ்பிரை</v>
      </c>
      <c r="E325" s="9" t="str">
        <f ca="1">IFERROR(__xludf.DUMMYFUNCTION("GOOGLETRANSLATE(A325,""en"",""gu"")"),"સ્પ્રી")</f>
        <v>સ્પ્રી</v>
      </c>
      <c r="F325" s="16" t="str">
        <f ca="1">IFERROR(__xludf.DUMMYFUNCTION("GOOGLETRANSLATE(A325,""en"",""ur"")"),"فرتیلا")</f>
        <v>فرتیلا</v>
      </c>
    </row>
    <row r="326" spans="1:6" x14ac:dyDescent="0.25">
      <c r="A326" s="4" t="s">
        <v>345</v>
      </c>
      <c r="B326" s="6" t="str">
        <f ca="1">IFERROR(__xludf.DUMMYFUNCTION("GOOGLETRANSLATE(A326, ""en"",""hi"")"),"बाँझ")</f>
        <v>बाँझ</v>
      </c>
      <c r="C326" s="9" t="str">
        <f ca="1">IFERROR(__xludf.DUMMYFUNCTION("GOOGLETRANSLATE(A326,""en"",""bn"")"),"অনুর্বর")</f>
        <v>অনুর্বর</v>
      </c>
      <c r="D326" s="9" t="str">
        <f ca="1">IFERROR(__xludf.DUMMYFUNCTION("GOOGLETRANSLATE(A326,""en"",""ta"")"),"மலட்டு")</f>
        <v>மலட்டு</v>
      </c>
      <c r="E326" s="9" t="str">
        <f ca="1">IFERROR(__xludf.DUMMYFUNCTION("GOOGLETRANSLATE(A326,""en"",""gu"")"),"જંતુરહિત")</f>
        <v>જંતુરહિત</v>
      </c>
      <c r="F326" s="16" t="str">
        <f ca="1">IFERROR(__xludf.DUMMYFUNCTION("GOOGLETRANSLATE(A326,""en"",""ur"")"),"جراثیم سے پاک")</f>
        <v>جراثیم سے پاک</v>
      </c>
    </row>
    <row r="327" spans="1:6" x14ac:dyDescent="0.25">
      <c r="A327" s="4" t="s">
        <v>346</v>
      </c>
      <c r="B327" s="6" t="str">
        <f ca="1">IFERROR(__xludf.DUMMYFUNCTION("GOOGLETRANSLATE(A327, ""en"",""hi"")"),"सफल")</f>
        <v>सफल</v>
      </c>
      <c r="C327" s="9" t="str">
        <f ca="1">IFERROR(__xludf.DUMMYFUNCTION("GOOGLETRANSLATE(A327,""en"",""bn"")"),"সফল")</f>
        <v>সফল</v>
      </c>
      <c r="D327" s="9" t="str">
        <f ca="1">IFERROR(__xludf.DUMMYFUNCTION("GOOGLETRANSLATE(A327,""en"",""ta"")"),"வெற்றியே")</f>
        <v>வெற்றியே</v>
      </c>
      <c r="E327" s="9" t="str">
        <f ca="1">IFERROR(__xludf.DUMMYFUNCTION("GOOGLETRANSLATE(A327,""en"",""gu"")"),"સફળ")</f>
        <v>સફળ</v>
      </c>
      <c r="F327" s="16" t="str">
        <f ca="1">IFERROR(__xludf.DUMMYFUNCTION("GOOGLETRANSLATE(A327,""en"",""ur"")"),"کامیاب")</f>
        <v>کامیاب</v>
      </c>
    </row>
    <row r="328" spans="1:6" x14ac:dyDescent="0.25">
      <c r="A328" s="4" t="s">
        <v>347</v>
      </c>
      <c r="B328" s="6" t="str">
        <f ca="1">IFERROR(__xludf.DUMMYFUNCTION("GOOGLETRANSLATE(A328, ""en"",""hi"")"),"आगामी")</f>
        <v>आगामी</v>
      </c>
      <c r="C328" s="9" t="str">
        <f ca="1">IFERROR(__xludf.DUMMYFUNCTION("GOOGLETRANSLATE(A328,""en"",""bn"")"),"পরবর্তী")</f>
        <v>পরবর্তী</v>
      </c>
      <c r="D328" s="9" t="str">
        <f ca="1">IFERROR(__xludf.DUMMYFUNCTION("GOOGLETRANSLATE(A328,""en"",""ta"")"),"அடுத்தடுத்த")</f>
        <v>அடுத்தடுத்த</v>
      </c>
      <c r="E328" s="9" t="str">
        <f ca="1">IFERROR(__xludf.DUMMYFUNCTION("GOOGLETRANSLATE(A328,""en"",""gu"")"),"તેના પછીની")</f>
        <v>તેના પછીની</v>
      </c>
      <c r="F328" s="16" t="str">
        <f ca="1">IFERROR(__xludf.DUMMYFUNCTION("GOOGLETRANSLATE(A328,""en"",""ur"")"),"اس کے نتیجے میں")</f>
        <v>اس کے نتیجے میں</v>
      </c>
    </row>
    <row r="329" spans="1:6" x14ac:dyDescent="0.25">
      <c r="A329" s="4" t="s">
        <v>348</v>
      </c>
      <c r="B329" s="6" t="str">
        <f ca="1">IFERROR(__xludf.DUMMYFUNCTION("GOOGLETRANSLATE(A329, ""en"",""hi"")"),"व्यामोह")</f>
        <v>व्यामोह</v>
      </c>
      <c r="C329" s="9" t="str">
        <f ca="1">IFERROR(__xludf.DUMMYFUNCTION("GOOGLETRANSLATE(A329,""en"",""bn"")"),"অসাড়তা")</f>
        <v>অসাড়তা</v>
      </c>
      <c r="D329" s="9" t="str">
        <f ca="1">IFERROR(__xludf.DUMMYFUNCTION("GOOGLETRANSLATE(A329,""en"",""ta"")"),"மயக்கம்")</f>
        <v>மயக்கம்</v>
      </c>
      <c r="E329" s="9" t="str">
        <f ca="1">IFERROR(__xludf.DUMMYFUNCTION("GOOGLETRANSLATE(A329,""en"",""gu"")"),"ઘેન")</f>
        <v>ઘેન</v>
      </c>
      <c r="F329" s="16" t="str">
        <f ca="1">IFERROR(__xludf.DUMMYFUNCTION("GOOGLETRANSLATE(A329,""en"",""ur"")"),"ویاموہ")</f>
        <v>ویاموہ</v>
      </c>
    </row>
    <row r="330" spans="1:6" x14ac:dyDescent="0.25">
      <c r="A330" s="4" t="s">
        <v>349</v>
      </c>
      <c r="B330" s="6" t="str">
        <f ca="1">IFERROR(__xludf.DUMMYFUNCTION("GOOGLETRANSLATE(A330, ""en"",""hi"")"),"पलट देना")</f>
        <v>पलट देना</v>
      </c>
      <c r="C330" s="9" t="str">
        <f ca="1">IFERROR(__xludf.DUMMYFUNCTION("GOOGLETRANSLATE(A330,""en"",""bn"")"),"পরাভূত করা")</f>
        <v>পরাভূত করা</v>
      </c>
      <c r="D330" s="9" t="str">
        <f ca="1">IFERROR(__xludf.DUMMYFUNCTION("GOOGLETRANSLATE(A330,""en"",""ta"")"),"புரட்டும்")</f>
        <v>புரட்டும்</v>
      </c>
      <c r="E330" s="9" t="str">
        <f ca="1">IFERROR(__xludf.DUMMYFUNCTION("GOOGLETRANSLATE(A330,""en"",""gu"")"),"વિધ્વંસની આરે લાવીને ઉભું")</f>
        <v>વિધ્વંસની આરે લાવીને ઉભું</v>
      </c>
      <c r="F330" s="16" t="str">
        <f ca="1">IFERROR(__xludf.DUMMYFUNCTION("GOOGLETRANSLATE(A330,""en"",""ur"")"),"متاثر")</f>
        <v>متاثر</v>
      </c>
    </row>
    <row r="331" spans="1:6" x14ac:dyDescent="0.25">
      <c r="A331" s="4" t="s">
        <v>350</v>
      </c>
      <c r="B331" s="6" t="str">
        <f ca="1">IFERROR(__xludf.DUMMYFUNCTION("GOOGLETRANSLATE(A331, ""en"",""hi"")"),"कम")</f>
        <v>कम</v>
      </c>
      <c r="C331" s="9" t="str">
        <f ca="1">IFERROR(__xludf.DUMMYFUNCTION("GOOGLETRANSLATE(A331,""en"",""bn"")"),"সারগর্ভ")</f>
        <v>সারগর্ভ</v>
      </c>
      <c r="D331" s="9" t="str">
        <f ca="1">IFERROR(__xludf.DUMMYFUNCTION("GOOGLETRANSLATE(A331,""en"",""ta"")"),"கணிசமான")</f>
        <v>கணிசமான</v>
      </c>
      <c r="E331" s="9" t="str">
        <f ca="1">IFERROR(__xludf.DUMMYFUNCTION("GOOGLETRANSLATE(A331,""en"",""gu"")"),"નોંધપાત્ર")</f>
        <v>નોંધપાત્ર</v>
      </c>
      <c r="F331" s="16" t="str">
        <f ca="1">IFERROR(__xludf.DUMMYFUNCTION("GOOGLETRANSLATE(A331,""en"",""ur"")"),"کافی")</f>
        <v>کافی</v>
      </c>
    </row>
    <row r="332" spans="1:6" x14ac:dyDescent="0.25">
      <c r="A332" s="4" t="s">
        <v>351</v>
      </c>
      <c r="B332" s="6" t="str">
        <f ca="1">IFERROR(__xludf.DUMMYFUNCTION("GOOGLETRANSLATE(A332, ""en"",""hi"")"),"चापलूस")</f>
        <v>चापलूस</v>
      </c>
      <c r="C332" s="9" t="str">
        <f ca="1">IFERROR(__xludf.DUMMYFUNCTION("GOOGLETRANSLATE(A332,""en"",""bn"")"),"পরগাছা")</f>
        <v>পরগাছা</v>
      </c>
      <c r="D332" s="9" t="str">
        <f ca="1">IFERROR(__xludf.DUMMYFUNCTION("GOOGLETRANSLATE(A332,""en"",""ta"")"),"துதிபாடுவோன்")</f>
        <v>துதிபாடுவோன்</v>
      </c>
      <c r="E332" s="9" t="str">
        <f ca="1">IFERROR(__xludf.DUMMYFUNCTION("GOOGLETRANSLATE(A332,""en"",""gu"")"),"sycophant")</f>
        <v>sycophant</v>
      </c>
      <c r="F332" s="16" t="str">
        <f ca="1">IFERROR(__xludf.DUMMYFUNCTION("GOOGLETRANSLATE(A332,""en"",""ur"")"),"چاپلوس")</f>
        <v>چاپلوس</v>
      </c>
    </row>
    <row r="333" spans="1:6" x14ac:dyDescent="0.25">
      <c r="A333" s="4" t="s">
        <v>352</v>
      </c>
      <c r="B333" s="6" t="str">
        <f ca="1">IFERROR(__xludf.DUMMYFUNCTION("GOOGLETRANSLATE(A333, ""en"",""hi"")"),"सतही")</f>
        <v>सतही</v>
      </c>
      <c r="C333" s="9" t="str">
        <f ca="1">IFERROR(__xludf.DUMMYFUNCTION("GOOGLETRANSLATE(A333,""en"",""bn"")"),"পৃষ্ঠস্থ")</f>
        <v>পৃষ্ঠস্থ</v>
      </c>
      <c r="D333" s="9" t="str">
        <f ca="1">IFERROR(__xludf.DUMMYFUNCTION("GOOGLETRANSLATE(A333,""en"",""ta"")"),"மேலோட்டமான")</f>
        <v>மேலோட்டமான</v>
      </c>
      <c r="E333" s="9" t="str">
        <f ca="1">IFERROR(__xludf.DUMMYFUNCTION("GOOGLETRANSLATE(A333,""en"",""gu"")"),"સુપરફિસિયલ")</f>
        <v>સુપરફિસિયલ</v>
      </c>
      <c r="F333" s="16" t="str">
        <f ca="1">IFERROR(__xludf.DUMMYFUNCTION("GOOGLETRANSLATE(A333,""en"",""ur"")"),"سطحی")</f>
        <v>سطحی</v>
      </c>
    </row>
    <row r="334" spans="1:6" x14ac:dyDescent="0.25">
      <c r="A334" s="4" t="s">
        <v>353</v>
      </c>
      <c r="B334" s="6" t="str">
        <f ca="1">IFERROR(__xludf.DUMMYFUNCTION("GOOGLETRANSLATE(A334, ""en"",""hi"")"),"अल्पभाषी")</f>
        <v>अल्पभाषी</v>
      </c>
      <c r="C334" s="9" t="str">
        <f ca="1">IFERROR(__xludf.DUMMYFUNCTION("GOOGLETRANSLATE(A334,""en"",""bn"")"),"মিতভাষী")</f>
        <v>মিতভাষী</v>
      </c>
      <c r="D334" s="9" t="str">
        <f ca="1">IFERROR(__xludf.DUMMYFUNCTION("GOOGLETRANSLATE(A334,""en"",""ta"")"),"அதிகம் பேசாத")</f>
        <v>அதிகம் பேசாத</v>
      </c>
      <c r="E334" s="9" t="str">
        <f ca="1">IFERROR(__xludf.DUMMYFUNCTION("GOOGLETRANSLATE(A334,""en"",""gu"")"),"ઓછાબોલું")</f>
        <v>ઓછાબોલું</v>
      </c>
      <c r="F334" s="16" t="s">
        <v>498</v>
      </c>
    </row>
    <row r="335" spans="1:6" x14ac:dyDescent="0.25">
      <c r="A335" s="4" t="s">
        <v>354</v>
      </c>
      <c r="B335" s="7" t="s">
        <v>355</v>
      </c>
      <c r="C335" s="9" t="str">
        <f ca="1">IFERROR(__xludf.DUMMYFUNCTION("GOOGLETRANSLATE(A335,""en"",""bn"")"),"নিষিদ্ধ")</f>
        <v>নিষিদ্ধ</v>
      </c>
      <c r="D335" s="9" t="str">
        <f ca="1">IFERROR(__xludf.DUMMYFUNCTION("GOOGLETRANSLATE(A335,""en"",""ta"")"),"விலக்கப்பட்ட")</f>
        <v>விலக்கப்பட்ட</v>
      </c>
      <c r="E335" s="9" t="str">
        <f ca="1">IFERROR(__xludf.DUMMYFUNCTION("GOOGLETRANSLATE(A335,""en"",""gu"")"),"નિષિદ્ધ")</f>
        <v>નિષિદ્ધ</v>
      </c>
      <c r="F335" s="16" t="str">
        <f ca="1">IFERROR(__xludf.DUMMYFUNCTION("GOOGLETRANSLATE(A335,""en"",""ur"")"),"ممنوع")</f>
        <v>ممنوع</v>
      </c>
    </row>
    <row r="336" spans="1:6" x14ac:dyDescent="0.25">
      <c r="A336" s="4" t="s">
        <v>356</v>
      </c>
      <c r="B336" s="6" t="str">
        <f ca="1">IFERROR(__xludf.DUMMYFUNCTION("GOOGLETRANSLATE(A336, ""en"",""hi"")"),"शीतोष्ण")</f>
        <v>शीतोष्ण</v>
      </c>
      <c r="C336" s="9" t="str">
        <f ca="1">IFERROR(__xludf.DUMMYFUNCTION("GOOGLETRANSLATE(A336,""en"",""bn"")"),"নাতিশীতোষ্ণ")</f>
        <v>নাতিশীতোষ্ণ</v>
      </c>
      <c r="D336" s="9" t="str">
        <f ca="1">IFERROR(__xludf.DUMMYFUNCTION("GOOGLETRANSLATE(A336,""en"",""ta"")"),"மிதமான")</f>
        <v>மிதமான</v>
      </c>
      <c r="E336" s="9" t="str">
        <f ca="1">IFERROR(__xludf.DUMMYFUNCTION("GOOGLETRANSLATE(A336,""en"",""gu"")"),"સમશીતોષ્ણ")</f>
        <v>સમશીતોષ્ણ</v>
      </c>
      <c r="F336" s="16" t="str">
        <f ca="1">IFERROR(__xludf.DUMMYFUNCTION("GOOGLETRANSLATE(A336,""en"",""ur"")"),"سمشیتوشن")</f>
        <v>سمشیتوشن</v>
      </c>
    </row>
    <row r="337" spans="1:6" x14ac:dyDescent="0.25">
      <c r="A337" s="4" t="s">
        <v>357</v>
      </c>
      <c r="B337" s="6" t="str">
        <f ca="1">IFERROR(__xludf.DUMMYFUNCTION("GOOGLETRANSLATE(A337, ""en"",""hi"")"),"दिलचस्प")</f>
        <v>दिलचस्प</v>
      </c>
      <c r="C337" s="9" t="str">
        <f ca="1">IFERROR(__xludf.DUMMYFUNCTION("GOOGLETRANSLATE(A337,""en"",""bn"")"),"দুরূহ ও সময় সাপেক্ষ")</f>
        <v>দুরূহ ও সময় সাপেক্ষ</v>
      </c>
      <c r="D337" s="9" t="str">
        <f ca="1">IFERROR(__xludf.DUMMYFUNCTION("GOOGLETRANSLATE(A337,""en"",""ta"")"),"கடினமான")</f>
        <v>கடினமான</v>
      </c>
      <c r="E337" s="9" t="str">
        <f ca="1">IFERROR(__xludf.DUMMYFUNCTION("GOOGLETRANSLATE(A337,""en"",""gu"")"),"કંટાળાજનક")</f>
        <v>કંટાળાજનક</v>
      </c>
      <c r="F337" s="16" t="str">
        <f ca="1">IFERROR(__xludf.DUMMYFUNCTION("GOOGLETRANSLATE(A337,""en"",""ur"")"),"تکاؤ")</f>
        <v>تکاؤ</v>
      </c>
    </row>
    <row r="338" spans="1:6" x14ac:dyDescent="0.25">
      <c r="A338" s="4" t="s">
        <v>358</v>
      </c>
      <c r="B338" s="6" t="str">
        <f ca="1">IFERROR(__xludf.DUMMYFUNCTION("GOOGLETRANSLATE(A338, ""en"",""hi"")"),"दृढ़")</f>
        <v>दृढ़</v>
      </c>
      <c r="C338" s="9" t="str">
        <f ca="1">IFERROR(__xludf.DUMMYFUNCTION("GOOGLETRANSLATE(A338,""en"",""bn"")"),"অনমনীয়")</f>
        <v>অনমনীয়</v>
      </c>
      <c r="D338" s="9" t="str">
        <f ca="1">IFERROR(__xludf.DUMMYFUNCTION("GOOGLETRANSLATE(A338,""en"",""ta"")"),"உறுதியான")</f>
        <v>உறுதியான</v>
      </c>
      <c r="E338" s="9" t="str">
        <f ca="1">IFERROR(__xludf.DUMMYFUNCTION("GOOGLETRANSLATE(A338,""en"",""gu"")"),"નિશ્ચયી")</f>
        <v>નિશ્ચયી</v>
      </c>
      <c r="F338" s="16" t="str">
        <f ca="1">IFERROR(__xludf.DUMMYFUNCTION("GOOGLETRANSLATE(A338,""en"",""ur"")"),"سخت")</f>
        <v>سخت</v>
      </c>
    </row>
    <row r="339" spans="1:6" x14ac:dyDescent="0.25">
      <c r="A339" s="4" t="s">
        <v>359</v>
      </c>
      <c r="B339" s="6" t="str">
        <f ca="1">IFERROR(__xludf.DUMMYFUNCTION("GOOGLETRANSLATE(A339, ""en"",""hi"")"),"किराये का घर")</f>
        <v>किराये का घर</v>
      </c>
      <c r="C339" s="9" t="str">
        <f ca="1">IFERROR(__xludf.DUMMYFUNCTION("GOOGLETRANSLATE(A339,""en"",""bn"")"),"ভাড়া করা বাড়ি")</f>
        <v>ভাড়া করা বাড়ি</v>
      </c>
      <c r="D339" s="9" t="str">
        <f ca="1">IFERROR(__xludf.DUMMYFUNCTION("GOOGLETRANSLATE(A339,""en"",""ta"")"),"டெனமெண்ட்")</f>
        <v>டெனமெண்ட்</v>
      </c>
      <c r="E339" s="9" t="str">
        <f ca="1">IFERROR(__xludf.DUMMYFUNCTION("GOOGLETRANSLATE(A339,""en"",""gu"")"),"નિવાસ")</f>
        <v>નિવાસ</v>
      </c>
      <c r="F339" s="16" t="str">
        <f ca="1">IFERROR(__xludf.DUMMYFUNCTION("GOOGLETRANSLATE(A339,""en"",""ur"")"),"ٹینمنٹ")</f>
        <v>ٹینمنٹ</v>
      </c>
    </row>
    <row r="340" spans="1:6" x14ac:dyDescent="0.25">
      <c r="A340" s="4" t="s">
        <v>360</v>
      </c>
      <c r="B340" s="6" t="str">
        <f ca="1">IFERROR(__xludf.DUMMYFUNCTION("GOOGLETRANSLATE(A340, ""en"",""hi"")"),"आसानी से डरनेवाला")</f>
        <v>आसानी से डरनेवाला</v>
      </c>
      <c r="C340" s="9" t="str">
        <f ca="1">IFERROR(__xludf.DUMMYFUNCTION("GOOGLETRANSLATE(A340,""en"",""bn"")"),"ভীতু")</f>
        <v>ভীতু</v>
      </c>
      <c r="D340" s="9" t="str">
        <f ca="1">IFERROR(__xludf.DUMMYFUNCTION("GOOGLETRANSLATE(A340,""en"",""ta"")"),"பயந்த")</f>
        <v>பயந்த</v>
      </c>
      <c r="E340" s="9" t="str">
        <f ca="1">IFERROR(__xludf.DUMMYFUNCTION("GOOGLETRANSLATE(A340,""en"",""gu"")"),"ડરપોક")</f>
        <v>ડરપોક</v>
      </c>
      <c r="F340" s="16" t="str">
        <f ca="1">IFERROR(__xludf.DUMMYFUNCTION("GOOGLETRANSLATE(A340,""en"",""ur"")"),"ڈرپوک")</f>
        <v>ڈرپوک</v>
      </c>
    </row>
    <row r="341" spans="1:6" x14ac:dyDescent="0.25">
      <c r="A341" s="4" t="s">
        <v>361</v>
      </c>
      <c r="B341" s="6" t="str">
        <f ca="1">IFERROR(__xludf.DUMMYFUNCTION("GOOGLETRANSLATE(A341, ""en"",""hi"")"),"भीड़")</f>
        <v>भीड़</v>
      </c>
      <c r="C341" s="9" t="str">
        <f ca="1">IFERROR(__xludf.DUMMYFUNCTION("GOOGLETRANSLATE(A341,""en"",""bn"")"),"ভিড়")</f>
        <v>ভিড়</v>
      </c>
      <c r="D341" s="9" t="str">
        <f ca="1">IFERROR(__xludf.DUMMYFUNCTION("GOOGLETRANSLATE(A341,""en"",""ta"")"),"ஒன்று கூடி")</f>
        <v>ஒன்று கூடி</v>
      </c>
      <c r="E341" s="9" t="str">
        <f ca="1">IFERROR(__xludf.DUMMYFUNCTION("GOOGLETRANSLATE(A341,""en"",""gu"")"),"ભીડ")</f>
        <v>ભીડ</v>
      </c>
      <c r="F341" s="16" t="str">
        <f ca="1">IFERROR(__xludf.DUMMYFUNCTION("GOOGLETRANSLATE(A341,""en"",""ur"")"),"بھیڑ")</f>
        <v>بھیڑ</v>
      </c>
    </row>
    <row r="342" spans="1:6" x14ac:dyDescent="0.25">
      <c r="A342" s="4" t="s">
        <v>362</v>
      </c>
      <c r="B342" s="6" t="str">
        <f ca="1">IFERROR(__xludf.DUMMYFUNCTION("GOOGLETRANSLATE(A342, ""en"",""hi"")"),"क्षणिक")</f>
        <v>क्षणिक</v>
      </c>
      <c r="C342" s="9" t="str">
        <f ca="1">IFERROR(__xludf.DUMMYFUNCTION("GOOGLETRANSLATE(A342,""en"",""bn"")"),"অস্থায়ী")</f>
        <v>অস্থায়ী</v>
      </c>
      <c r="D342" s="9" t="str">
        <f ca="1">IFERROR(__xludf.DUMMYFUNCTION("GOOGLETRANSLATE(A342,""en"",""ta"")"),"நிலையற்ற")</f>
        <v>நிலையற்ற</v>
      </c>
      <c r="E342" s="9" t="str">
        <f ca="1">IFERROR(__xludf.DUMMYFUNCTION("GOOGLETRANSLATE(A342,""en"",""gu"")"),"ક્ષણિક")</f>
        <v>ક્ષણિક</v>
      </c>
      <c r="F342" s="16" t="str">
        <f ca="1">IFERROR(__xludf.DUMMYFUNCTION("GOOGLETRANSLATE(A342,""en"",""ur"")"),"عارضی")</f>
        <v>عارضی</v>
      </c>
    </row>
    <row r="343" spans="1:6" x14ac:dyDescent="0.25">
      <c r="A343" s="4" t="s">
        <v>363</v>
      </c>
      <c r="B343" s="6" t="str">
        <f ca="1">IFERROR(__xludf.DUMMYFUNCTION("GOOGLETRANSLATE(A343, ""en"",""hi"")"),"शांत")</f>
        <v>शांत</v>
      </c>
      <c r="C343" s="9" t="str">
        <f ca="1">IFERROR(__xludf.DUMMYFUNCTION("GOOGLETRANSLATE(A343,""en"",""bn"")"),"শান্ত")</f>
        <v>শান্ত</v>
      </c>
      <c r="D343" s="9" t="str">
        <f ca="1">IFERROR(__xludf.DUMMYFUNCTION("GOOGLETRANSLATE(A343,""en"",""ta"")"),"அமைதியான")</f>
        <v>அமைதியான</v>
      </c>
      <c r="E343" s="9" t="str">
        <f ca="1">IFERROR(__xludf.DUMMYFUNCTION("GOOGLETRANSLATE(A343,""en"",""gu"")"),"સ્વસ્થ")</f>
        <v>સ્વસ્થ</v>
      </c>
      <c r="F343" s="16" t="str">
        <f ca="1">IFERROR(__xludf.DUMMYFUNCTION("GOOGLETRANSLATE(A343,""en"",""ur"")"),"اورتم")</f>
        <v>اورتم</v>
      </c>
    </row>
    <row r="344" spans="1:6" x14ac:dyDescent="0.25">
      <c r="A344" s="4" t="s">
        <v>364</v>
      </c>
      <c r="B344" s="6" t="str">
        <f ca="1">IFERROR(__xludf.DUMMYFUNCTION("GOOGLETRANSLATE(A344, ""en"",""hi"")"),"नमक हराम")</f>
        <v>नमक हराम</v>
      </c>
      <c r="C344" s="9" t="str">
        <f ca="1">IFERROR(__xludf.DUMMYFUNCTION("GOOGLETRANSLATE(A344,""en"",""bn"")"),"বিশ্বাসঘাতক")</f>
        <v>বিশ্বাসঘাতক</v>
      </c>
      <c r="D344" s="9" t="str">
        <f ca="1">IFERROR(__xludf.DUMMYFUNCTION("GOOGLETRANSLATE(A344,""en"",""ta"")"),"துரோக")</f>
        <v>துரோக</v>
      </c>
      <c r="E344" s="9" t="str">
        <f ca="1">IFERROR(__xludf.DUMMYFUNCTION("GOOGLETRANSLATE(A344,""en"",""gu"")"),"વિશ્વાસઘાતી")</f>
        <v>વિશ્વાસઘાતી</v>
      </c>
      <c r="F344" s="16" t="str">
        <f ca="1">IFERROR(__xludf.DUMMYFUNCTION("GOOGLETRANSLATE(A344,""en"",""ur"")"),"غدار")</f>
        <v>غدار</v>
      </c>
    </row>
    <row r="345" spans="1:6" x14ac:dyDescent="0.25">
      <c r="A345" s="4" t="s">
        <v>365</v>
      </c>
      <c r="B345" s="6" t="str">
        <f ca="1">IFERROR(__xludf.DUMMYFUNCTION("GOOGLETRANSLATE(A345, ""en"",""hi"")"),"कटु")</f>
        <v>कटु</v>
      </c>
      <c r="C345" s="9" t="str">
        <f ca="1">IFERROR(__xludf.DUMMYFUNCTION("GOOGLETRANSLATE(A345,""en"",""bn"")"),"মর্মভেদী")</f>
        <v>মর্মভেদী</v>
      </c>
      <c r="D345" s="9" t="str">
        <f ca="1">IFERROR(__xludf.DUMMYFUNCTION("GOOGLETRANSLATE(A345,""en"",""ta"")"),"கடினமான")</f>
        <v>கடினமான</v>
      </c>
      <c r="E345" s="9" t="str">
        <f ca="1">IFERROR(__xludf.DUMMYFUNCTION("GOOGLETRANSLATE(A345,""en"",""gu"")"),"આવેશયુક્ત")</f>
        <v>આવેશયુક્ત</v>
      </c>
      <c r="F345" s="16" t="str">
        <f ca="1">IFERROR(__xludf.DUMMYFUNCTION("GOOGLETRANSLATE(A345,""en"",""ur"")"),"تلھی")</f>
        <v>تلھی</v>
      </c>
    </row>
    <row r="346" spans="1:6" x14ac:dyDescent="0.25">
      <c r="A346" s="4" t="s">
        <v>366</v>
      </c>
      <c r="B346" s="6" t="str">
        <f ca="1">IFERROR(__xludf.DUMMYFUNCTION("GOOGLETRANSLATE(A346, ""en"",""hi"")"),"उतार-चढ़ाव भरे")</f>
        <v>उतार-चढ़ाव भरे</v>
      </c>
      <c r="C346" s="9" t="str">
        <f ca="1">IFERROR(__xludf.DUMMYFUNCTION("GOOGLETRANSLATE(A346,""en"",""bn"")"),"আবেগপূর্ণ")</f>
        <v>আবেগপূর্ণ</v>
      </c>
      <c r="D346" s="9" t="str">
        <f ca="1">IFERROR(__xludf.DUMMYFUNCTION("GOOGLETRANSLATE(A346,""en"",""ta"")"),"கொந்தளிப்பான")</f>
        <v>கொந்தளிப்பான</v>
      </c>
      <c r="E346" s="9" t="str">
        <f ca="1">IFERROR(__xludf.DUMMYFUNCTION("GOOGLETRANSLATE(A346,""en"",""gu"")"),"તોફાની")</f>
        <v>તોફાની</v>
      </c>
      <c r="F346" s="16" t="str">
        <f ca="1">IFERROR(__xludf.DUMMYFUNCTION("GOOGLETRANSLATE(A346,""en"",""ur"")"),"افراتفری")</f>
        <v>افراتفری</v>
      </c>
    </row>
    <row r="347" spans="1:6" x14ac:dyDescent="0.25">
      <c r="A347" s="4" t="s">
        <v>367</v>
      </c>
      <c r="B347" s="6" t="str">
        <f ca="1">IFERROR(__xludf.DUMMYFUNCTION("GOOGLETRANSLATE(A347, ""en"",""hi"")"),"तुच्छ")</f>
        <v>तुच्छ</v>
      </c>
      <c r="C347" s="9" t="str">
        <f ca="1">IFERROR(__xludf.DUMMYFUNCTION("GOOGLETRANSLATE(A347,""en"",""bn"")"),"নগণ্য")</f>
        <v>নগণ্য</v>
      </c>
      <c r="D347" s="9" t="str">
        <f ca="1">IFERROR(__xludf.DUMMYFUNCTION("GOOGLETRANSLATE(A347,""en"",""ta"")"),"அற்பமான")</f>
        <v>அற்பமான</v>
      </c>
      <c r="E347" s="9" t="str">
        <f ca="1">IFERROR(__xludf.DUMMYFUNCTION("GOOGLETRANSLATE(A347,""en"",""gu"")"),"તુચ્છ")</f>
        <v>તુચ્છ</v>
      </c>
      <c r="F347" s="16" t="str">
        <f ca="1">IFERROR(__xludf.DUMMYFUNCTION("GOOGLETRANSLATE(A347,""en"",""ur"")"),"معمولی")</f>
        <v>معمولی</v>
      </c>
    </row>
    <row r="348" spans="1:6" x14ac:dyDescent="0.25">
      <c r="A348" s="4" t="s">
        <v>368</v>
      </c>
      <c r="B348" s="6" t="str">
        <f ca="1">IFERROR(__xludf.DUMMYFUNCTION("GOOGLETRANSLATE(A348, ""en"",""hi"")"),"वश में")</f>
        <v>वश में</v>
      </c>
      <c r="C348" s="9" t="str">
        <f ca="1">IFERROR(__xludf.DUMMYFUNCTION("GOOGLETRANSLATE(A348,""en"",""bn"")"),"গৃহপালিত")</f>
        <v>গৃহপালিত</v>
      </c>
      <c r="D348" s="9" t="str">
        <f ca="1">IFERROR(__xludf.DUMMYFUNCTION("GOOGLETRANSLATE(A348,""en"",""ta"")"),"நிறுவனம் TAME")</f>
        <v>நிறுவனம் TAME</v>
      </c>
      <c r="E348" s="9" t="str">
        <f ca="1">IFERROR(__xludf.DUMMYFUNCTION("GOOGLETRANSLATE(A348,""en"",""gu"")"),"TAME")</f>
        <v>TAME</v>
      </c>
      <c r="F348" s="16" t="str">
        <f ca="1">IFERROR(__xludf.DUMMYFUNCTION("GOOGLETRANSLATE(A348,""en"",""ur"")"),"TAME")</f>
        <v>TAME</v>
      </c>
    </row>
    <row r="349" spans="1:6" x14ac:dyDescent="0.25">
      <c r="A349" s="4" t="s">
        <v>369</v>
      </c>
      <c r="B349" s="7" t="s">
        <v>370</v>
      </c>
      <c r="C349" s="16" t="s">
        <v>466</v>
      </c>
      <c r="D349" s="16" t="s">
        <v>468</v>
      </c>
      <c r="E349" s="9" t="str">
        <f ca="1">IFERROR(__xludf.DUMMYFUNCTION("GOOGLETRANSLATE(A349,""en"",""gu"")"),"ટાઇરો")</f>
        <v>ટાઇરો</v>
      </c>
      <c r="F349" s="16" t="str">
        <f ca="1">IFERROR(__xludf.DUMMYFUNCTION("GOOGLETRANSLATE(A349,""en"",""ur"")"),"TYRO")</f>
        <v>TYRO</v>
      </c>
    </row>
    <row r="350" spans="1:6" x14ac:dyDescent="0.25">
      <c r="A350" s="4" t="s">
        <v>371</v>
      </c>
      <c r="B350" s="6" t="str">
        <f ca="1">IFERROR(__xludf.DUMMYFUNCTION("GOOGLETRANSLATE(A350, ""en"",""hi"")"),"मोटा")</f>
        <v>मोटा</v>
      </c>
      <c r="C350" s="9" t="str">
        <f ca="1">IFERROR(__xludf.DUMMYFUNCTION("GOOGLETRANSLATE(A350,""en"",""bn"")"),"পুরু")</f>
        <v>পুরু</v>
      </c>
      <c r="D350" s="9" t="str">
        <f ca="1">IFERROR(__xludf.DUMMYFUNCTION("GOOGLETRANSLATE(A350,""en"",""ta"")"),"தடித்த")</f>
        <v>தடித்த</v>
      </c>
      <c r="E350" s="9" t="str">
        <f ca="1">IFERROR(__xludf.DUMMYFUNCTION("GOOGLETRANSLATE(A350,""en"",""gu"")"),"જાડા")</f>
        <v>જાડા</v>
      </c>
      <c r="F350" s="16" t="str">
        <f ca="1">IFERROR(__xludf.DUMMYFUNCTION("GOOGLETRANSLATE(A350,""en"",""ur"")"),"موٹی")</f>
        <v>موٹی</v>
      </c>
    </row>
    <row r="351" spans="1:6" x14ac:dyDescent="0.25">
      <c r="A351" s="4" t="s">
        <v>372</v>
      </c>
      <c r="B351" s="6" t="str">
        <f ca="1">IFERROR(__xludf.DUMMYFUNCTION("GOOGLETRANSLATE(A351, ""en"",""hi"")"),"संक्षिप्त")</f>
        <v>संक्षिप्त</v>
      </c>
      <c r="C351" s="9" t="str">
        <f ca="1">IFERROR(__xludf.DUMMYFUNCTION("GOOGLETRANSLATE(A351,""en"",""bn"")"),"বাহুল্যবর্জিত")</f>
        <v>বাহুল্যবর্জিত</v>
      </c>
      <c r="D351" s="9" t="str">
        <f ca="1">IFERROR(__xludf.DUMMYFUNCTION("GOOGLETRANSLATE(A351,""en"",""ta"")"),"ஒழுங்கான")</f>
        <v>ஒழுங்கான</v>
      </c>
      <c r="E351" s="9" t="str">
        <f ca="1">IFERROR(__xludf.DUMMYFUNCTION("GOOGLETRANSLATE(A351,""en"",""gu"")"),"સંક્ષિપ્ત")</f>
        <v>સંક્ષિપ્ત</v>
      </c>
      <c r="F351" s="16" t="str">
        <f ca="1">IFERROR(__xludf.DUMMYFUNCTION("GOOGLETRANSLATE(A351,""en"",""ur"")"),"جامع")</f>
        <v>جامع</v>
      </c>
    </row>
    <row r="352" spans="1:6" x14ac:dyDescent="0.25">
      <c r="A352" s="4" t="s">
        <v>373</v>
      </c>
      <c r="B352" s="6" t="str">
        <f ca="1">IFERROR(__xludf.DUMMYFUNCTION("GOOGLETRANSLATE(A352, ""en"",""hi"")"),"मितव्ययी")</f>
        <v>मितव्ययी</v>
      </c>
      <c r="C352" s="9" t="str">
        <f ca="1">IFERROR(__xludf.DUMMYFUNCTION("GOOGLETRANSLATE(A352,""en"",""bn"")"),"মিতব্যয়ী")</f>
        <v>মিতব্যয়ী</v>
      </c>
      <c r="D352" s="9" t="str">
        <f ca="1">IFERROR(__xludf.DUMMYFUNCTION("GOOGLETRANSLATE(A352,""en"",""ta"")"),"சிக்கனமான")</f>
        <v>சிக்கனமான</v>
      </c>
      <c r="E352" s="9" t="str">
        <f ca="1">IFERROR(__xludf.DUMMYFUNCTION("GOOGLETRANSLATE(A352,""en"",""gu"")"),"થર્ટી")</f>
        <v>થર્ટી</v>
      </c>
      <c r="F352" s="16" t="str">
        <f ca="1">IFERROR(__xludf.DUMMYFUNCTION("GOOGLETRANSLATE(A352,""en"",""ur"")"),"کنجوس. کفایت شعار")</f>
        <v>کنجوس. کفایت شعار</v>
      </c>
    </row>
    <row r="353" spans="1:6" x14ac:dyDescent="0.25">
      <c r="A353" s="4" t="s">
        <v>374</v>
      </c>
      <c r="B353" s="6" t="str">
        <f ca="1">IFERROR(__xludf.DUMMYFUNCTION("GOOGLETRANSLATE(A353, ""en"",""hi"")"),"घबराना")</f>
        <v>घबराना</v>
      </c>
      <c r="C353" s="9" t="str">
        <f ca="1">IFERROR(__xludf.DUMMYFUNCTION("GOOGLETRANSLATE(A353,""en"",""bn"")"),"কম্পন")</f>
        <v>কম্পন</v>
      </c>
      <c r="D353" s="9" t="str">
        <f ca="1">IFERROR(__xludf.DUMMYFUNCTION("GOOGLETRANSLATE(A353,""en"",""ta"")"),"நடுங்கியது")</f>
        <v>நடுங்கியது</v>
      </c>
      <c r="E353" s="9" t="str">
        <f ca="1">IFERROR(__xludf.DUMMYFUNCTION("GOOGLETRANSLATE(A353,""en"",""gu"")"),"ધ્રુજારી")</f>
        <v>ધ્રુજારી</v>
      </c>
      <c r="F353" s="16" t="str">
        <f ca="1">IFERROR(__xludf.DUMMYFUNCTION("GOOGLETRANSLATE(A353,""en"",""ur"")"),"کامپ")</f>
        <v>کامپ</v>
      </c>
    </row>
    <row r="354" spans="1:6" x14ac:dyDescent="0.25">
      <c r="A354" s="4" t="s">
        <v>375</v>
      </c>
      <c r="B354" s="6" t="str">
        <f ca="1">IFERROR(__xludf.DUMMYFUNCTION("GOOGLETRANSLATE(A354, ""en"",""hi"")"),"पारदर्शी")</f>
        <v>पारदर्शी</v>
      </c>
      <c r="C354" s="9" t="str">
        <f ca="1">IFERROR(__xludf.DUMMYFUNCTION("GOOGLETRANSLATE(A354,""en"",""bn"")"),"স্বচ্ছ")</f>
        <v>স্বচ্ছ</v>
      </c>
      <c r="D354" s="9" t="str">
        <f ca="1">IFERROR(__xludf.DUMMYFUNCTION("GOOGLETRANSLATE(A354,""en"",""ta"")"),"ஒளி புகும்")</f>
        <v>ஒளி புகும்</v>
      </c>
      <c r="E354" s="9" t="str">
        <f ca="1">IFERROR(__xludf.DUMMYFUNCTION("GOOGLETRANSLATE(A354,""en"",""gu"")"),"પારદર્શક")</f>
        <v>પારદર્શક</v>
      </c>
      <c r="F354" s="16" t="str">
        <f ca="1">IFERROR(__xludf.DUMMYFUNCTION("GOOGLETRANSLATE(A354,""en"",""ur"")"),"نمایاں")</f>
        <v>نمایاں</v>
      </c>
    </row>
    <row r="355" spans="1:6" x14ac:dyDescent="0.25">
      <c r="A355" s="4" t="s">
        <v>376</v>
      </c>
      <c r="B355" s="6" t="str">
        <f ca="1">IFERROR(__xludf.DUMMYFUNCTION("GOOGLETRANSLATE(A355, ""en"",""hi"")"),"बिलकुल")</f>
        <v>बिलकुल</v>
      </c>
      <c r="C355" s="9" t="str">
        <f ca="1">IFERROR(__xludf.DUMMYFUNCTION("GOOGLETRANSLATE(A355,""en"",""bn"")"),"একদম")</f>
        <v>একদম</v>
      </c>
      <c r="D355" s="9" t="str">
        <f ca="1">IFERROR(__xludf.DUMMYFUNCTION("GOOGLETRANSLATE(A355,""en"",""ta"")"),"முற்றிலும்")</f>
        <v>முற்றிலும்</v>
      </c>
      <c r="E355" s="9" t="str">
        <f ca="1">IFERROR(__xludf.DUMMYFUNCTION("GOOGLETRANSLATE(A355,""en"",""gu"")"),"ચલણમાંથી ગાયબ")</f>
        <v>ચલણમાંથી ગાયબ</v>
      </c>
      <c r="F355" s="16" t="str">
        <f ca="1">IFERROR(__xludf.DUMMYFUNCTION("GOOGLETRANSLATE(A355,""en"",""ur"")"),"اس صورتحال سے")</f>
        <v>اس صورتحال سے</v>
      </c>
    </row>
    <row r="356" spans="1:6" x14ac:dyDescent="0.25">
      <c r="A356" s="4" t="s">
        <v>377</v>
      </c>
      <c r="B356" s="6" t="str">
        <f ca="1">IFERROR(__xludf.DUMMYFUNCTION("GOOGLETRANSLATE(A356, ""en"",""hi"")"),"गंवार")</f>
        <v>गंवार</v>
      </c>
      <c r="C356" s="9" t="str">
        <f ca="1">IFERROR(__xludf.DUMMYFUNCTION("GOOGLETRANSLATE(A356,""en"",""bn"")"),"অপরিচিত")</f>
        <v>অপরিচিত</v>
      </c>
      <c r="D356" s="9" t="str">
        <f ca="1">IFERROR(__xludf.DUMMYFUNCTION("GOOGLETRANSLATE(A356,""en"",""ta"")"),"அருவருப்பான")</f>
        <v>அருவருப்பான</v>
      </c>
      <c r="E356" s="9" t="str">
        <f ca="1">IFERROR(__xludf.DUMMYFUNCTION("GOOGLETRANSLATE(A356,""en"",""gu"")"),"અણઘડ")</f>
        <v>અણઘડ</v>
      </c>
      <c r="F356" s="16" t="str">
        <f ca="1">IFERROR(__xludf.DUMMYFUNCTION("GOOGLETRANSLATE(A356,""en"",""ur"")"),"بددا")</f>
        <v>بددا</v>
      </c>
    </row>
    <row r="357" spans="1:6" ht="31.5" x14ac:dyDescent="0.25">
      <c r="A357" s="4" t="s">
        <v>378</v>
      </c>
      <c r="B357" s="6" t="str">
        <f ca="1">IFERROR(__xludf.DUMMYFUNCTION("GOOGLETRANSLATE(A357, ""en"",""hi"")"),"साया")</f>
        <v>साया</v>
      </c>
      <c r="C357" s="9" t="str">
        <f ca="1">IFERROR(__xludf.DUMMYFUNCTION("GOOGLETRANSLATE(A357,""en"",""bn"")"),"অপমানবোধ")</f>
        <v>অপমানবোধ</v>
      </c>
      <c r="D357" s="9" t="str">
        <f ca="1">IFERROR(__xludf.DUMMYFUNCTION("GOOGLETRANSLATE(A357,""en"",""ta"")"),"துயர நிலைக்கு ஆறுதலாகவும்")</f>
        <v>துயர நிலைக்கு ஆறுதலாகவும்</v>
      </c>
      <c r="E357" s="9" t="str">
        <f ca="1">IFERROR(__xludf.DUMMYFUNCTION("GOOGLETRANSLATE(A357,""en"",""gu"")"),"નામરજી")</f>
        <v>નામરજી</v>
      </c>
      <c r="F357" s="15" t="s">
        <v>499</v>
      </c>
    </row>
    <row r="358" spans="1:6" x14ac:dyDescent="0.25">
      <c r="A358" s="4" t="s">
        <v>379</v>
      </c>
      <c r="B358" s="6" t="str">
        <f ca="1">IFERROR(__xludf.DUMMYFUNCTION("GOOGLETRANSLATE(A358, ""en"",""hi"")"),"आग्रह करता हूं")</f>
        <v>आग्रह करता हूं</v>
      </c>
      <c r="C358" s="9" t="str">
        <f ca="1">IFERROR(__xludf.DUMMYFUNCTION("GOOGLETRANSLATE(A358,""en"",""bn"")"),"তাড়ন")</f>
        <v>তাড়ন</v>
      </c>
      <c r="D358" s="9" t="str">
        <f ca="1">IFERROR(__xludf.DUMMYFUNCTION("GOOGLETRANSLATE(A358,""en"",""ta"")"),"உணர்ச்சியின்")</f>
        <v>உணர்ச்சியின்</v>
      </c>
      <c r="E358" s="9" t="str">
        <f ca="1">IFERROR(__xludf.DUMMYFUNCTION("GOOGLETRANSLATE(A358,""en"",""gu"")"),"અરજ")</f>
        <v>અરજ</v>
      </c>
      <c r="F358" s="16" t="str">
        <f ca="1">IFERROR(__xludf.DUMMYFUNCTION("GOOGLETRANSLATE(A358,""en"",""ur"")"),"درخواست کرتا ہوں")</f>
        <v>درخواست کرتا ہوں</v>
      </c>
    </row>
    <row r="359" spans="1:6" x14ac:dyDescent="0.25">
      <c r="A359" s="4" t="s">
        <v>380</v>
      </c>
      <c r="B359" s="6" t="str">
        <f ca="1">IFERROR(__xludf.DUMMYFUNCTION("GOOGLETRANSLATE(A359, ""en"",""hi"")"),"नटखट लड़का")</f>
        <v>नटखट लड़का</v>
      </c>
      <c r="C359" s="9" t="str">
        <f ca="1">IFERROR(__xludf.DUMMYFUNCTION("GOOGLETRANSLATE(A359,""en"",""bn"")"),"শজারু")</f>
        <v>শজারু</v>
      </c>
      <c r="D359" s="9" t="str">
        <f ca="1">IFERROR(__xludf.DUMMYFUNCTION("GOOGLETRANSLATE(A359,""en"",""ta"")"),"முள்ளெலி")</f>
        <v>முள்ளெலி</v>
      </c>
      <c r="E359" s="9" t="str">
        <f ca="1">IFERROR(__xludf.DUMMYFUNCTION("GOOGLETRANSLATE(A359,""en"",""gu"")"),"અર્ચિન")</f>
        <v>અર્ચિન</v>
      </c>
      <c r="F359" s="16" t="str">
        <f ca="1">IFERROR(__xludf.DUMMYFUNCTION("GOOGLETRANSLATE(A359,""en"",""ur"")"),"ارچن")</f>
        <v>ارچن</v>
      </c>
    </row>
    <row r="360" spans="1:6" x14ac:dyDescent="0.25">
      <c r="A360" s="4" t="s">
        <v>381</v>
      </c>
      <c r="B360" s="6" t="str">
        <f ca="1">IFERROR(__xludf.DUMMYFUNCTION("GOOGLETRANSLATE(A360, ""en"",""hi"")"),"आवारा")</f>
        <v>आवारा</v>
      </c>
      <c r="C360" s="9" t="str">
        <f ca="1">IFERROR(__xludf.DUMMYFUNCTION("GOOGLETRANSLATE(A360,""en"",""bn"")"),"ভবঘুরে")</f>
        <v>ভবঘুরে</v>
      </c>
      <c r="D360" s="9" t="str">
        <f ca="1">IFERROR(__xludf.DUMMYFUNCTION("GOOGLETRANSLATE(A360,""en"",""ta"")"),"சுற்றி திரிபவர்")</f>
        <v>சுற்றி திரிபவர்</v>
      </c>
      <c r="E360" s="9" t="str">
        <f ca="1">IFERROR(__xludf.DUMMYFUNCTION("GOOGLETRANSLATE(A360,""en"",""gu"")"),"આવારા")</f>
        <v>આવારા</v>
      </c>
      <c r="F360" s="16" t="str">
        <f ca="1">IFERROR(__xludf.DUMMYFUNCTION("GOOGLETRANSLATE(A360,""en"",""ur"")"),"آوارا")</f>
        <v>آوارا</v>
      </c>
    </row>
    <row r="361" spans="1:6" x14ac:dyDescent="0.25">
      <c r="A361" s="4" t="s">
        <v>382</v>
      </c>
      <c r="B361" s="6" t="str">
        <f ca="1">IFERROR(__xludf.DUMMYFUNCTION("GOOGLETRANSLATE(A361, ""en"",""hi"")"),"व्यर्थ")</f>
        <v>व्यर्थ</v>
      </c>
      <c r="C361" s="9" t="str">
        <f ca="1">IFERROR(__xludf.DUMMYFUNCTION("GOOGLETRANSLATE(A361,""en"",""bn"")"),"নিরর্থক")</f>
        <v>নিরর্থক</v>
      </c>
      <c r="D361" s="9" t="str">
        <f ca="1">IFERROR(__xludf.DUMMYFUNCTION("GOOGLETRANSLATE(A361,""en"",""ta"")"),"வீண்")</f>
        <v>வீண்</v>
      </c>
      <c r="E361" s="9" t="str">
        <f ca="1">IFERROR(__xludf.DUMMYFUNCTION("GOOGLETRANSLATE(A361,""en"",""gu"")"),"વ્યર્થ")</f>
        <v>વ્યર્થ</v>
      </c>
      <c r="F361" s="16" t="str">
        <f ca="1">IFERROR(__xludf.DUMMYFUNCTION("GOOGLETRANSLATE(A361,""en"",""ur"")"),"بیکار")</f>
        <v>بیکار</v>
      </c>
    </row>
    <row r="362" spans="1:6" x14ac:dyDescent="0.25">
      <c r="A362" s="4" t="s">
        <v>383</v>
      </c>
      <c r="B362" s="6" t="str">
        <f ca="1">IFERROR(__xludf.DUMMYFUNCTION("GOOGLETRANSLATE(A362, ""en"",""hi"")"),"वैनिटी")</f>
        <v>वैनिटी</v>
      </c>
      <c r="C362" s="9" t="str">
        <f ca="1">IFERROR(__xludf.DUMMYFUNCTION("GOOGLETRANSLATE(A362,""en"",""bn"")"),"অসারত্ব")</f>
        <v>অসারত্ব</v>
      </c>
      <c r="D362" s="9" t="str">
        <f ca="1">IFERROR(__xludf.DUMMYFUNCTION("GOOGLETRANSLATE(A362,""en"",""ta"")"),"மாயை")</f>
        <v>மாயை</v>
      </c>
      <c r="E362" s="9" t="str">
        <f ca="1">IFERROR(__xludf.DUMMYFUNCTION("GOOGLETRANSLATE(A362,""en"",""gu"")"),"મિથ્યાભિમાન")</f>
        <v>મિથ્યાભિમાન</v>
      </c>
      <c r="F362" s="16" t="str">
        <f ca="1">IFERROR(__xludf.DUMMYFUNCTION("GOOGLETRANSLATE(A362,""en"",""ur"")"),"وینٹی")</f>
        <v>وینٹی</v>
      </c>
    </row>
    <row r="363" spans="1:6" x14ac:dyDescent="0.25">
      <c r="A363" s="4" t="s">
        <v>384</v>
      </c>
      <c r="B363" s="6" t="str">
        <f ca="1">IFERROR(__xludf.DUMMYFUNCTION("GOOGLETRANSLATE(A363, ""en"",""hi"")"),"वीरता")</f>
        <v>वीरता</v>
      </c>
      <c r="C363" s="9" t="str">
        <f ca="1">IFERROR(__xludf.DUMMYFUNCTION("GOOGLETRANSLATE(A363,""en"",""bn"")"),"বীরত্ব")</f>
        <v>বীরত্ব</v>
      </c>
      <c r="D363" s="9" t="str">
        <f ca="1">IFERROR(__xludf.DUMMYFUNCTION("GOOGLETRANSLATE(A363,""en"",""ta"")"),"வீரம்")</f>
        <v>வீரம்</v>
      </c>
      <c r="E363" s="9" t="str">
        <f ca="1">IFERROR(__xludf.DUMMYFUNCTION("GOOGLETRANSLATE(A363,""en"",""gu"")"),"બહાદુરી")</f>
        <v>બહાદુરી</v>
      </c>
      <c r="F363" s="16" t="str">
        <f ca="1">IFERROR(__xludf.DUMMYFUNCTION("GOOGLETRANSLATE(A363,""en"",""ur"")"),"ویرتا")</f>
        <v>ویرتا</v>
      </c>
    </row>
    <row r="364" spans="1:6" x14ac:dyDescent="0.25">
      <c r="A364" s="4" t="s">
        <v>385</v>
      </c>
      <c r="B364" s="6" t="str">
        <f ca="1">IFERROR(__xludf.DUMMYFUNCTION("GOOGLETRANSLATE(A364, ""en"",""hi"")"),"विष")</f>
        <v>विष</v>
      </c>
      <c r="C364" s="9" t="str">
        <f ca="1">IFERROR(__xludf.DUMMYFUNCTION("GOOGLETRANSLATE(A364,""en"",""bn"")"),"বিষ")</f>
        <v>বিষ</v>
      </c>
      <c r="D364" s="9" t="str">
        <f ca="1">IFERROR(__xludf.DUMMYFUNCTION("GOOGLETRANSLATE(A364,""en"",""ta"")"),"நஞ்சை")</f>
        <v>நஞ்சை</v>
      </c>
      <c r="E364" s="9" t="str">
        <f ca="1">IFERROR(__xludf.DUMMYFUNCTION("GOOGLETRANSLATE(A364,""en"",""gu"")"),"ઝેર")</f>
        <v>ઝેર</v>
      </c>
      <c r="F364" s="16" t="str">
        <f ca="1">IFERROR(__xludf.DUMMYFUNCTION("GOOGLETRANSLATE(A364,""en"",""ur"")"),"زہر")</f>
        <v>زہر</v>
      </c>
    </row>
    <row r="365" spans="1:6" x14ac:dyDescent="0.25">
      <c r="A365" s="4" t="s">
        <v>386</v>
      </c>
      <c r="B365" s="6" t="str">
        <f ca="1">IFERROR(__xludf.DUMMYFUNCTION("GOOGLETRANSLATE(A365, ""en"",""hi"")"),"सम्मानित")</f>
        <v>सम्मानित</v>
      </c>
      <c r="C365" s="9" t="str">
        <f ca="1">IFERROR(__xludf.DUMMYFUNCTION("GOOGLETRANSLATE(A365,""en"",""bn"")"),"প্রবীণ")</f>
        <v>প্রবীণ</v>
      </c>
      <c r="D365" s="9" t="str">
        <f ca="1">IFERROR(__xludf.DUMMYFUNCTION("GOOGLETRANSLATE(A365,""en"",""ta"")"),"மதிப்பிற்குரிய")</f>
        <v>மதிப்பிற்குரிய</v>
      </c>
      <c r="E365" s="9" t="str">
        <f ca="1">IFERROR(__xludf.DUMMYFUNCTION("GOOGLETRANSLATE(A365,""en"",""gu"")"),"આદરણીય")</f>
        <v>આદરણીય</v>
      </c>
      <c r="F365" s="16" t="str">
        <f ca="1">IFERROR(__xludf.DUMMYFUNCTION("GOOGLETRANSLATE(A365,""en"",""ur"")"),"آدرنیی")</f>
        <v>آدرنیی</v>
      </c>
    </row>
    <row r="366" spans="1:6" x14ac:dyDescent="0.25">
      <c r="A366" s="4" t="s">
        <v>387</v>
      </c>
      <c r="B366" s="6" t="str">
        <f ca="1">IFERROR(__xludf.DUMMYFUNCTION("GOOGLETRANSLATE(A366, ""en"",""hi"")"),"शातिर")</f>
        <v>शातिर</v>
      </c>
      <c r="C366" s="9" t="str">
        <f ca="1">IFERROR(__xludf.DUMMYFUNCTION("GOOGLETRANSLATE(A366,""en"",""bn"")"),"দুশ্চরিত্র")</f>
        <v>দুশ্চরিত্র</v>
      </c>
      <c r="D366" s="9" t="str">
        <f ca="1">IFERROR(__xludf.DUMMYFUNCTION("GOOGLETRANSLATE(A366,""en"",""ta"")"),"தீய")</f>
        <v>தீய</v>
      </c>
      <c r="E366" s="9" t="str">
        <f ca="1">IFERROR(__xludf.DUMMYFUNCTION("GOOGLETRANSLATE(A366,""en"",""gu"")"),"દ્વેષી")</f>
        <v>દ્વેષી</v>
      </c>
      <c r="F366" s="16" t="str">
        <f ca="1">IFERROR(__xludf.DUMMYFUNCTION("GOOGLETRANSLATE(A366,""en"",""ur"")"),"شیطانی")</f>
        <v>شیطانی</v>
      </c>
    </row>
    <row r="367" spans="1:6" x14ac:dyDescent="0.25">
      <c r="A367" s="4" t="s">
        <v>388</v>
      </c>
      <c r="B367" s="6" t="str">
        <f ca="1">IFERROR(__xludf.DUMMYFUNCTION("GOOGLETRANSLATE(A367, ""en"",""hi"")"),"अनुभवी")</f>
        <v>अनुभवी</v>
      </c>
      <c r="C367" s="9" t="str">
        <f ca="1">IFERROR(__xludf.DUMMYFUNCTION("GOOGLETRANSLATE(A367,""en"",""bn"")"),"ঝানু")</f>
        <v>ঝানু</v>
      </c>
      <c r="D367" s="9" t="str">
        <f ca="1">IFERROR(__xludf.DUMMYFUNCTION("GOOGLETRANSLATE(A367,""en"",""ta"")"),"முதுபெரும்")</f>
        <v>முதுபெரும்</v>
      </c>
      <c r="E367" s="9" t="str">
        <f ca="1">IFERROR(__xludf.DUMMYFUNCTION("GOOGLETRANSLATE(A367,""en"",""gu"")"),"પીઢ")</f>
        <v>પીઢ</v>
      </c>
      <c r="F367" s="16" t="str">
        <f ca="1">IFERROR(__xludf.DUMMYFUNCTION("GOOGLETRANSLATE(A367,""en"",""ur"")"),"تجربہ کار کی")</f>
        <v>تجربہ کار کی</v>
      </c>
    </row>
    <row r="368" spans="1:6" ht="31.5" x14ac:dyDescent="0.25">
      <c r="A368" s="4" t="s">
        <v>389</v>
      </c>
      <c r="B368" s="6" t="str">
        <f ca="1">IFERROR(__xludf.DUMMYFUNCTION("GOOGLETRANSLATE(A368, ""en"",""hi"")"),"गरमागरम")</f>
        <v>गरमागरम</v>
      </c>
      <c r="C368" s="9" t="str">
        <f ca="1">IFERROR(__xludf.DUMMYFUNCTION("GOOGLETRANSLATE(A368,""en"",""bn"")"),"প্রাণবন্ত")</f>
        <v>প্রাণবন্ত</v>
      </c>
      <c r="D368" s="9" t="str">
        <f ca="1">IFERROR(__xludf.DUMMYFUNCTION("GOOGLETRANSLATE(A368,""en"",""ta"")"),"கலகலப்பான")</f>
        <v>கலகலப்பான</v>
      </c>
      <c r="E368" s="9" t="str">
        <f ca="1">IFERROR(__xludf.DUMMYFUNCTION("GOOGLETRANSLATE(A368,""en"",""gu"")"),"ઉત્સાહી")</f>
        <v>ઉત્સાહી</v>
      </c>
      <c r="F368" s="15" t="s">
        <v>500</v>
      </c>
    </row>
    <row r="369" spans="1:6" x14ac:dyDescent="0.25">
      <c r="A369" s="4" t="s">
        <v>390</v>
      </c>
      <c r="B369" s="6" t="str">
        <f ca="1">IFERROR(__xludf.DUMMYFUNCTION("GOOGLETRANSLATE(A369, ""en"",""hi"")"),"जागरूक")</f>
        <v>जागरूक</v>
      </c>
      <c r="C369" s="9" t="str">
        <f ca="1">IFERROR(__xludf.DUMMYFUNCTION("GOOGLETRANSLATE(A369,""en"",""bn"")"),"সজাগ")</f>
        <v>সজাগ</v>
      </c>
      <c r="D369" s="9" t="str">
        <f ca="1">IFERROR(__xludf.DUMMYFUNCTION("GOOGLETRANSLATE(A369,""en"",""ta"")"),"விழிப்புடன்")</f>
        <v>விழிப்புடன்</v>
      </c>
      <c r="E369" s="9" t="str">
        <f ca="1">IFERROR(__xludf.DUMMYFUNCTION("GOOGLETRANSLATE(A369,""en"",""gu"")"),"સતર્ક")</f>
        <v>સતર્ક</v>
      </c>
      <c r="F369" s="16" t="str">
        <f ca="1">IFERROR(__xludf.DUMMYFUNCTION("GOOGLETRANSLATE(A369,""en"",""ur"")"),"چوکس")</f>
        <v>چوکس</v>
      </c>
    </row>
    <row r="370" spans="1:6" x14ac:dyDescent="0.25">
      <c r="A370" s="4" t="s">
        <v>391</v>
      </c>
      <c r="B370" s="6" t="str">
        <f ca="1">IFERROR(__xludf.DUMMYFUNCTION("GOOGLETRANSLATE(A370, ""en"",""hi"")"),"ज़मानत देना")</f>
        <v>ज़मानत देना</v>
      </c>
      <c r="C370" s="9" t="str">
        <f ca="1">IFERROR(__xludf.DUMMYFUNCTION("GOOGLETRANSLATE(A370,""en"",""bn"")"),"সাক্ষী হত্তয়া")</f>
        <v>সাক্ষী হত্তয়া</v>
      </c>
      <c r="D370" s="9" t="str">
        <f ca="1">IFERROR(__xludf.DUMMYFUNCTION("GOOGLETRANSLATE(A370,""en"",""ta"")"),"உறுதியளிக்க")</f>
        <v>உறுதியளிக்க</v>
      </c>
      <c r="E370" s="9" t="str">
        <f ca="1">IFERROR(__xludf.DUMMYFUNCTION("GOOGLETRANSLATE(A370,""en"",""gu"")"),"ખાતરી આપી")</f>
        <v>ખાતરી આપી</v>
      </c>
      <c r="F370" s="16" t="str">
        <f ca="1">IFERROR(__xludf.DUMMYFUNCTION("GOOGLETRANSLATE(A370,""en"",""ur"")"),"ضمانت")</f>
        <v>ضمانت</v>
      </c>
    </row>
    <row r="371" spans="1:6" x14ac:dyDescent="0.25">
      <c r="A371" s="4" t="s">
        <v>392</v>
      </c>
      <c r="B371" s="6" t="str">
        <f ca="1">IFERROR(__xludf.DUMMYFUNCTION("GOOGLETRANSLATE(A371, ""en"",""hi"")"),"गाली देना")</f>
        <v>गाली देना</v>
      </c>
      <c r="C371" s="9" t="str">
        <f ca="1">IFERROR(__xludf.DUMMYFUNCTION("GOOGLETRANSLATE(A371,""en"",""bn"")"),"নিন্দা করা")</f>
        <v>নিন্দা করা</v>
      </c>
      <c r="D371" s="9" t="str">
        <f ca="1">IFERROR(__xludf.DUMMYFUNCTION("GOOGLETRANSLATE(A371,""en"",""ta"")"),"துஷ்ட")</f>
        <v>துஷ்ட</v>
      </c>
      <c r="E371" s="9" t="str">
        <f ca="1">IFERROR(__xludf.DUMMYFUNCTION("GOOGLETRANSLATE(A371,""en"",""gu"")"),"વખોડવું")</f>
        <v>વખોડવું</v>
      </c>
      <c r="F371" s="16" t="str">
        <f ca="1">IFERROR(__xludf.DUMMYFUNCTION("GOOGLETRANSLATE(A371,""en"",""ur"")"),"بدنام")</f>
        <v>بدنام</v>
      </c>
    </row>
    <row r="372" spans="1:6" x14ac:dyDescent="0.25">
      <c r="A372" s="4" t="s">
        <v>393</v>
      </c>
      <c r="B372" s="6" t="str">
        <f ca="1">IFERROR(__xludf.DUMMYFUNCTION("GOOGLETRANSLATE(A372, ""en"",""hi"")"),"ज्वलंत")</f>
        <v>ज्वलंत</v>
      </c>
      <c r="C372" s="9" t="str">
        <f ca="1">IFERROR(__xludf.DUMMYFUNCTION("GOOGLETRANSLATE(A372,""en"",""bn"")"),"প্রাণবন্ত")</f>
        <v>প্রাণবন্ত</v>
      </c>
      <c r="D372" s="9" t="str">
        <f ca="1">IFERROR(__xludf.DUMMYFUNCTION("GOOGLETRANSLATE(A372,""en"",""ta"")"),"தெளிவான")</f>
        <v>தெளிவான</v>
      </c>
      <c r="E372" s="9" t="str">
        <f ca="1">IFERROR(__xludf.DUMMYFUNCTION("GOOGLETRANSLATE(A372,""en"",""gu"")"),"આબેહૂબ")</f>
        <v>આબેહૂબ</v>
      </c>
      <c r="F372" s="16" t="str">
        <f ca="1">IFERROR(__xludf.DUMMYFUNCTION("GOOGLETRANSLATE(A372,""en"",""ur"")"),"وشد")</f>
        <v>وشد</v>
      </c>
    </row>
    <row r="373" spans="1:6" x14ac:dyDescent="0.25">
      <c r="A373" s="4" t="s">
        <v>394</v>
      </c>
      <c r="B373" s="6" t="str">
        <f ca="1">IFERROR(__xludf.DUMMYFUNCTION("GOOGLETRANSLATE(A373, ""en"",""hi"")"),"गुण")</f>
        <v>गुण</v>
      </c>
      <c r="C373" s="9" t="str">
        <f ca="1">IFERROR(__xludf.DUMMYFUNCTION("GOOGLETRANSLATE(A373,""en"",""bn"")"),"পুণ্য")</f>
        <v>পুণ্য</v>
      </c>
      <c r="D373" s="9" t="str">
        <f ca="1">IFERROR(__xludf.DUMMYFUNCTION("GOOGLETRANSLATE(A373,""en"",""ta"")"),"நல்லொழுக்கம்")</f>
        <v>நல்லொழுக்கம்</v>
      </c>
      <c r="E373" s="9" t="str">
        <f ca="1">IFERROR(__xludf.DUMMYFUNCTION("GOOGLETRANSLATE(A373,""en"",""gu"")"),"સદ્ગુણ")</f>
        <v>સદ્ગુણ</v>
      </c>
      <c r="F373" s="16" t="str">
        <f ca="1">IFERROR(__xludf.DUMMYFUNCTION("GOOGLETRANSLATE(A373,""en"",""ur"")"),"فضیلت")</f>
        <v>فضیلت</v>
      </c>
    </row>
    <row r="374" spans="1:6" x14ac:dyDescent="0.25">
      <c r="A374" s="4" t="s">
        <v>395</v>
      </c>
      <c r="B374" s="6" t="str">
        <f ca="1">IFERROR(__xludf.DUMMYFUNCTION("GOOGLETRANSLATE(A374, ""en"",""hi"")"),"वान")</f>
        <v>वान</v>
      </c>
      <c r="C374" s="9" t="str">
        <f ca="1">IFERROR(__xludf.DUMMYFUNCTION("GOOGLETRANSLATE(A374,""en"",""bn"")"),"অস্পষ্ট")</f>
        <v>অস্পষ্ট</v>
      </c>
      <c r="D374" s="9" t="str">
        <f ca="1">IFERROR(__xludf.DUMMYFUNCTION("GOOGLETRANSLATE(A374,""en"",""ta"")"),"தூரங்களில்")</f>
        <v>தூரங்களில்</v>
      </c>
      <c r="E374" s="9" t="str">
        <f ca="1">IFERROR(__xludf.DUMMYFUNCTION("GOOGLETRANSLATE(A374,""en"",""gu"")"),"WAN")</f>
        <v>WAN</v>
      </c>
      <c r="F374" s="16" t="str">
        <f ca="1">IFERROR(__xludf.DUMMYFUNCTION("GOOGLETRANSLATE(A374,""en"",""ur"")"),"وان")</f>
        <v>وان</v>
      </c>
    </row>
    <row r="375" spans="1:6" x14ac:dyDescent="0.25">
      <c r="A375" s="4" t="s">
        <v>396</v>
      </c>
      <c r="B375" s="6" t="str">
        <f ca="1">IFERROR(__xludf.DUMMYFUNCTION("GOOGLETRANSLATE(A375, ""en"",""hi"")"),"माफ")</f>
        <v>माफ</v>
      </c>
      <c r="C375" s="9" t="str">
        <f ca="1">IFERROR(__xludf.DUMMYFUNCTION("GOOGLETRANSLATE(A375,""en"",""bn"")"),"পরিত্যাগ করা")</f>
        <v>পরিত্যাগ করা</v>
      </c>
      <c r="D375" s="9" t="str">
        <f ca="1">IFERROR(__xludf.DUMMYFUNCTION("GOOGLETRANSLATE(A375,""en"",""ta"")"),"கோவல்")</f>
        <v>கோவல்</v>
      </c>
      <c r="E375" s="9" t="str">
        <f ca="1">IFERROR(__xludf.DUMMYFUNCTION("GOOGLETRANSLATE(A375,""en"",""gu"")"),"ઉઠાવી")</f>
        <v>ઉઠાવી</v>
      </c>
      <c r="F375" s="16" t="str">
        <f ca="1">IFERROR(__xludf.DUMMYFUNCTION("GOOGLETRANSLATE(A375,""en"",""ur"")"),"دستکش")</f>
        <v>دستکش</v>
      </c>
    </row>
    <row r="376" spans="1:6" x14ac:dyDescent="0.25">
      <c r="A376" s="4" t="s">
        <v>397</v>
      </c>
      <c r="B376" s="6" t="str">
        <f ca="1">IFERROR(__xludf.DUMMYFUNCTION("GOOGLETRANSLATE(A376, ""en"",""hi"")"),"सावधान")</f>
        <v>सावधान</v>
      </c>
      <c r="C376" s="9" t="str">
        <f ca="1">IFERROR(__xludf.DUMMYFUNCTION("GOOGLETRANSLATE(A376,""en"",""bn"")"),"সতর্ক")</f>
        <v>সতর্ক</v>
      </c>
      <c r="D376" s="9" t="str">
        <f ca="1">IFERROR(__xludf.DUMMYFUNCTION("GOOGLETRANSLATE(A376,""en"",""ta"")"),"எச்சரிக்கையாக")</f>
        <v>எச்சரிக்கையாக</v>
      </c>
      <c r="E376" s="9" t="str">
        <f ca="1">IFERROR(__xludf.DUMMYFUNCTION("GOOGLETRANSLATE(A376,""en"",""gu"")"),"સાવચેત")</f>
        <v>સાવચેત</v>
      </c>
      <c r="F376" s="16" t="str">
        <f ca="1">IFERROR(__xludf.DUMMYFUNCTION("GOOGLETRANSLATE(A376,""en"",""ur"")"),"ہوشیار")</f>
        <v>ہوشیار</v>
      </c>
    </row>
    <row r="377" spans="1:6" x14ac:dyDescent="0.25">
      <c r="A377" s="4" t="s">
        <v>398</v>
      </c>
      <c r="B377" s="6" t="str">
        <f ca="1">IFERROR(__xludf.DUMMYFUNCTION("GOOGLETRANSLATE(A377, ""en"",""hi"")"),"पतन")</f>
        <v>पतन</v>
      </c>
      <c r="C377" s="9" t="str">
        <f ca="1">IFERROR(__xludf.DUMMYFUNCTION("GOOGLETRANSLATE(A377,""en"",""bn"")"),"ক্ষয়")</f>
        <v>ক্ষয়</v>
      </c>
      <c r="D377" s="9" t="str">
        <f ca="1">IFERROR(__xludf.DUMMYFUNCTION("GOOGLETRANSLATE(A377,""en"",""ta"")"),"தேய்ந்துவிடக்கூடும்")</f>
        <v>தேய்ந்துவிடக்கூடும்</v>
      </c>
      <c r="E377" s="9" t="str">
        <f ca="1">IFERROR(__xludf.DUMMYFUNCTION("GOOGLETRANSLATE(A377,""en"",""gu"")"),"ક્ષય")</f>
        <v>ક્ષય</v>
      </c>
      <c r="F377" s="16" t="str">
        <f ca="1">IFERROR(__xludf.DUMMYFUNCTION("GOOGLETRANSLATE(A377,""en"",""ur"")"),"پسندی میں کمی")</f>
        <v>پسندی میں کمی</v>
      </c>
    </row>
    <row r="378" spans="1:6" x14ac:dyDescent="0.25">
      <c r="A378" s="4" t="s">
        <v>399</v>
      </c>
      <c r="B378" s="6" t="str">
        <f ca="1">IFERROR(__xludf.DUMMYFUNCTION("GOOGLETRANSLATE(A378, ""en"",""hi"")"),"दुष्ट")</f>
        <v>दुष्ट</v>
      </c>
      <c r="C378" s="9" t="str">
        <f ca="1">IFERROR(__xludf.DUMMYFUNCTION("GOOGLETRANSLATE(A378,""en"",""bn"")"),"দুর্নীতিপরায়ণ")</f>
        <v>দুর্নীতিপরায়ণ</v>
      </c>
      <c r="D378" s="9" t="str">
        <f ca="1">IFERROR(__xludf.DUMMYFUNCTION("GOOGLETRANSLATE(A378,""en"",""ta"")"),"பொல்லாத")</f>
        <v>பொல்லாத</v>
      </c>
      <c r="E378" s="9" t="str">
        <f ca="1">IFERROR(__xludf.DUMMYFUNCTION("GOOGLETRANSLATE(A378,""en"",""gu"")"),"દુષ્ટ")</f>
        <v>દુષ્ટ</v>
      </c>
      <c r="F378" s="16" t="str">
        <f ca="1">IFERROR(__xludf.DUMMYFUNCTION("GOOGLETRANSLATE(A378,""en"",""ur"")"),"دج")</f>
        <v>دج</v>
      </c>
    </row>
    <row r="379" spans="1:6" x14ac:dyDescent="0.25">
      <c r="A379" s="4" t="s">
        <v>400</v>
      </c>
      <c r="B379" s="6" t="str">
        <f ca="1">IFERROR(__xludf.DUMMYFUNCTION("GOOGLETRANSLATE(A379, ""en"",""hi"")"),"बुध")</f>
        <v>बुध</v>
      </c>
      <c r="C379" s="9" t="str">
        <f ca="1">IFERROR(__xludf.DUMMYFUNCTION("GOOGLETRANSLATE(A379,""en"",""bn"")"),"বুধ")</f>
        <v>বুধ</v>
      </c>
      <c r="D379" s="9" t="str">
        <f ca="1">IFERROR(__xludf.DUMMYFUNCTION("GOOGLETRANSLATE(A379,""en"",""ta"")"),"திருமணம் செய்")</f>
        <v>திருமணம் செய்</v>
      </c>
      <c r="E379" s="9" t="str">
        <f ca="1">IFERROR(__xludf.DUMMYFUNCTION("GOOGLETRANSLATE(A379,""en"",""gu"")"),"બુધ")</f>
        <v>બુધ</v>
      </c>
      <c r="F379" s="16" t="str">
        <f ca="1">IFERROR(__xludf.DUMMYFUNCTION("GOOGLETRANSLATE(A379,""en"",""ur"")"),"بدھ")</f>
        <v>بدھ</v>
      </c>
    </row>
    <row r="380" spans="1:6" x14ac:dyDescent="0.25">
      <c r="A380" s="4" t="s">
        <v>401</v>
      </c>
      <c r="B380" s="6" t="str">
        <f ca="1">IFERROR(__xludf.DUMMYFUNCTION("GOOGLETRANSLATE(A380, ""en"",""hi"")"),"छलबल")</f>
        <v>छलबल</v>
      </c>
      <c r="C380" s="9" t="str">
        <f ca="1">IFERROR(__xludf.DUMMYFUNCTION("GOOGLETRANSLATE(A380,""en"",""bn"")"),"ছলনা")</f>
        <v>ছলনা</v>
      </c>
      <c r="D380" s="9" t="str">
        <f ca="1">IFERROR(__xludf.DUMMYFUNCTION("GOOGLETRANSLATE(A380,""en"",""ta"")"),"வைல்")</f>
        <v>வைல்</v>
      </c>
      <c r="E380" s="9" t="str">
        <f ca="1">IFERROR(__xludf.DUMMYFUNCTION("GOOGLETRANSLATE(A380,""en"",""gu"")"),"લુચ્ચાઈ")</f>
        <v>લુચ્ચાઈ</v>
      </c>
      <c r="F380" s="16" t="str">
        <f ca="1">IFERROR(__xludf.DUMMYFUNCTION("GOOGLETRANSLATE(A380,""en"",""ur"")"),"میں Wile")</f>
        <v>میں Wile</v>
      </c>
    </row>
    <row r="381" spans="1:6" x14ac:dyDescent="0.25">
      <c r="A381" s="10" t="s">
        <v>402</v>
      </c>
      <c r="B381" s="6" t="str">
        <f ca="1">IFERROR(__xludf.DUMMYFUNCTION("GOOGLETRANSLATE(A381, ""en"",""hi"")"),"अधम")</f>
        <v>अधम</v>
      </c>
      <c r="C381" s="9" t="str">
        <f ca="1">IFERROR(__xludf.DUMMYFUNCTION("GOOGLETRANSLATE(A381,""en"",""bn"")"),"পতিত")</f>
        <v>পতিত</v>
      </c>
      <c r="D381" s="9" t="str">
        <f ca="1">IFERROR(__xludf.DUMMYFUNCTION("GOOGLETRANSLATE(A381,""en"",""ta"")"),"இழிவான")</f>
        <v>இழிவான</v>
      </c>
      <c r="E381" s="9" t="str">
        <f ca="1">IFERROR(__xludf.DUMMYFUNCTION("GOOGLETRANSLATE(A381,""en"",""gu"")"),"હીન")</f>
        <v>હીન</v>
      </c>
      <c r="F381" s="16" t="str">
        <f ca="1">IFERROR(__xludf.DUMMYFUNCTION("GOOGLETRANSLATE(A381,""en"",""ur"")"),"گھور")</f>
        <v>گھور</v>
      </c>
    </row>
    <row r="382" spans="1:6" x14ac:dyDescent="0.25">
      <c r="A382" s="10" t="s">
        <v>403</v>
      </c>
      <c r="B382" s="6" t="str">
        <f ca="1">IFERROR(__xludf.DUMMYFUNCTION("GOOGLETRANSLATE(A382, ""en"",""hi"")"),"घृणा")</f>
        <v>घृणा</v>
      </c>
      <c r="C382" s="9" t="str">
        <f ca="1">IFERROR(__xludf.DUMMYFUNCTION("GOOGLETRANSLATE(A382,""en"",""bn"")"),"বিদ্বেষ")</f>
        <v>বিদ্বেষ</v>
      </c>
      <c r="D382" s="9" t="str">
        <f ca="1">IFERROR(__xludf.DUMMYFUNCTION("GOOGLETRANSLATE(A382,""en"",""ta"")"),"வெறுப்பு")</f>
        <v>வெறுப்பு</v>
      </c>
      <c r="E382" s="9" t="str">
        <f ca="1">IFERROR(__xludf.DUMMYFUNCTION("GOOGLETRANSLATE(A382,""en"",""gu"")"),"વેરભાવ")</f>
        <v>વેરભાવ</v>
      </c>
      <c r="F382" s="16" t="str">
        <f ca="1">IFERROR(__xludf.DUMMYFUNCTION("GOOGLETRANSLATE(A382,""en"",""ur"")"),"نفرت")</f>
        <v>نفرت</v>
      </c>
    </row>
    <row r="383" spans="1:6" x14ac:dyDescent="0.25">
      <c r="A383" s="10" t="s">
        <v>404</v>
      </c>
      <c r="B383" s="6" t="str">
        <f ca="1">IFERROR(__xludf.DUMMYFUNCTION("GOOGLETRANSLATE(A383, ""en"",""hi"")"),"उदासीनता")</f>
        <v>उदासीनता</v>
      </c>
      <c r="C383" s="9" t="str">
        <f ca="1">IFERROR(__xludf.DUMMYFUNCTION("GOOGLETRANSLATE(A383,""en"",""bn"")"),"ঔদাসীন্য")</f>
        <v>ঔদাসীন্য</v>
      </c>
      <c r="D383" s="9" t="str">
        <f ca="1">IFERROR(__xludf.DUMMYFUNCTION("GOOGLETRANSLATE(A383,""en"",""ta"")"),"அக்கறையின்மை")</f>
        <v>அக்கறையின்மை</v>
      </c>
      <c r="E383" s="9" t="str">
        <f ca="1">IFERROR(__xludf.DUMMYFUNCTION("GOOGLETRANSLATE(A383,""en"",""gu"")"),"ઉપેક્ષા")</f>
        <v>ઉપેક્ષા</v>
      </c>
      <c r="F383" s="16" t="str">
        <f ca="1">IFERROR(__xludf.DUMMYFUNCTION("GOOGLETRANSLATE(A383,""en"",""ur"")"),"بے حسی")</f>
        <v>بے حسی</v>
      </c>
    </row>
    <row r="384" spans="1:6" x14ac:dyDescent="0.25">
      <c r="A384" s="11" t="s">
        <v>405</v>
      </c>
      <c r="B384" s="6" t="str">
        <f ca="1">IFERROR(__xludf.DUMMYFUNCTION("GOOGLETRANSLATE(A384, ""en"",""hi"")"),"भलाई")</f>
        <v>भलाई</v>
      </c>
      <c r="C384" s="9" t="str">
        <f ca="1">IFERROR(__xludf.DUMMYFUNCTION("GOOGLETRANSLATE(A384,""en"",""bn"")"),"দয়াশীলতা")</f>
        <v>দয়াশীলতা</v>
      </c>
      <c r="D384" s="9" t="str">
        <f ca="1">IFERROR(__xludf.DUMMYFUNCTION("GOOGLETRANSLATE(A384,""en"",""ta"")"),"ஈகைக்குணம்")</f>
        <v>ஈகைக்குணம்</v>
      </c>
      <c r="E384" s="9" t="str">
        <f ca="1">IFERROR(__xludf.DUMMYFUNCTION("GOOGLETRANSLATE(A384,""en"",""gu"")"),"ઉદારતા")</f>
        <v>ઉદારતા</v>
      </c>
      <c r="F384" s="16" t="str">
        <f ca="1">IFERROR(__xludf.DUMMYFUNCTION("GOOGLETRANSLATE(A384,""en"",""ur"")"),"احسانات")</f>
        <v>احسانات</v>
      </c>
    </row>
    <row r="385" spans="1:6" x14ac:dyDescent="0.25">
      <c r="A385" s="10" t="s">
        <v>406</v>
      </c>
      <c r="B385" s="6" t="str">
        <f ca="1">IFERROR(__xludf.DUMMYFUNCTION("GOOGLETRANSLATE(A385, ""en"",""hi"")"),"गुहा")</f>
        <v>गुहा</v>
      </c>
      <c r="C385" s="9" t="str">
        <f ca="1">IFERROR(__xludf.DUMMYFUNCTION("GOOGLETRANSLATE(A385,""en"",""bn"")"),"গহ্বর")</f>
        <v>গহ্বর</v>
      </c>
      <c r="D385" s="9" t="str">
        <f ca="1">IFERROR(__xludf.DUMMYFUNCTION("GOOGLETRANSLATE(A385,""en"",""ta"")"),"குழி")</f>
        <v>குழி</v>
      </c>
      <c r="E385" s="9" t="str">
        <f ca="1">IFERROR(__xludf.DUMMYFUNCTION("GOOGLETRANSLATE(A385,""en"",""gu"")"),"પોલાણ")</f>
        <v>પોલાણ</v>
      </c>
      <c r="F385" s="16" t="str">
        <f ca="1">IFERROR(__xludf.DUMMYFUNCTION("GOOGLETRANSLATE(A385,""en"",""ur"")"),"گہا")</f>
        <v>گہا</v>
      </c>
    </row>
    <row r="386" spans="1:6" x14ac:dyDescent="0.25">
      <c r="A386" s="10" t="s">
        <v>407</v>
      </c>
      <c r="B386" s="6" t="str">
        <f ca="1">IFERROR(__xludf.DUMMYFUNCTION("GOOGLETRANSLATE(A386, ""en"",""hi"")"),"सुन्दर")</f>
        <v>सुन्दर</v>
      </c>
      <c r="C386" s="9" t="str">
        <f ca="1">IFERROR(__xludf.DUMMYFUNCTION("GOOGLETRANSLATE(A386,""en"",""bn"")"),"সুস্বাদু")</f>
        <v>সুস্বাদু</v>
      </c>
      <c r="D386" s="9" t="str">
        <f ca="1">IFERROR(__xludf.DUMMYFUNCTION("GOOGLETRANSLATE(A386,""en"",""ta"")"),"டைன்ட்டி")</f>
        <v>டைன்ட்டி</v>
      </c>
      <c r="E386" s="9" t="str">
        <f ca="1">IFERROR(__xludf.DUMMYFUNCTION("GOOGLETRANSLATE(A386,""en"",""gu"")"),"ડેઇન્ટી")</f>
        <v>ડેઇન્ટી</v>
      </c>
      <c r="F386" s="16" t="str">
        <f ca="1">IFERROR(__xludf.DUMMYFUNCTION("GOOGLETRANSLATE(A386,""en"",""ur"")"),"نازک")</f>
        <v>نازک</v>
      </c>
    </row>
    <row r="387" spans="1:6" x14ac:dyDescent="0.25">
      <c r="A387" s="10" t="s">
        <v>408</v>
      </c>
      <c r="B387" s="6" t="str">
        <f ca="1">IFERROR(__xludf.DUMMYFUNCTION("GOOGLETRANSLATE(A387, ""en"",""hi"")"),"समर्पित करना")</f>
        <v>समर्पित करना</v>
      </c>
      <c r="C387" s="9" t="str">
        <f ca="1">IFERROR(__xludf.DUMMYFUNCTION("GOOGLETRANSLATE(A387,""en"",""bn"")"),"সমর্পণ করা")</f>
        <v>সমর্পণ করা</v>
      </c>
      <c r="D387" s="9" t="str">
        <f ca="1">IFERROR(__xludf.DUMMYFUNCTION("GOOGLETRANSLATE(A387,""en"",""ta"")"),"சமர்ப்பிக்கிறேன்")</f>
        <v>சமர்ப்பிக்கிறேன்</v>
      </c>
      <c r="E387" s="9" t="str">
        <f ca="1">IFERROR(__xludf.DUMMYFUNCTION("GOOGLETRANSLATE(A387,""en"",""gu"")"),"સમર્પિત")</f>
        <v>સમર્પિત</v>
      </c>
      <c r="F387" s="16" t="str">
        <f ca="1">IFERROR(__xludf.DUMMYFUNCTION("GOOGLETRANSLATE(A387,""en"",""ur"")"),"وقف")</f>
        <v>وقف</v>
      </c>
    </row>
    <row r="388" spans="1:6" x14ac:dyDescent="0.25">
      <c r="A388" s="10" t="s">
        <v>409</v>
      </c>
      <c r="B388" s="6" t="str">
        <f ca="1">IFERROR(__xludf.DUMMYFUNCTION("GOOGLETRANSLATE(A388, ""en"",""hi"")"),"टालना")</f>
        <v>टालना</v>
      </c>
      <c r="C388" s="9" t="str">
        <f ca="1">IFERROR(__xludf.DUMMYFUNCTION("GOOGLETRANSLATE(A388,""en"",""bn"")"),"মুলতবি করা")</f>
        <v>মুলতবি করা</v>
      </c>
      <c r="D388" s="9" t="str">
        <f ca="1">IFERROR(__xludf.DUMMYFUNCTION("GOOGLETRANSLATE(A388,""en"",""ta"")"),"ஒத்திவைக்க")</f>
        <v>ஒத்திவைக்க</v>
      </c>
      <c r="E388" s="9" t="str">
        <f ca="1">IFERROR(__xludf.DUMMYFUNCTION("GOOGLETRANSLATE(A388,""en"",""gu"")"),"મુલતવી રાખે")</f>
        <v>મુલતવી રાખે</v>
      </c>
      <c r="F388" s="16" t="str">
        <f ca="1">IFERROR(__xludf.DUMMYFUNCTION("GOOGLETRANSLATE(A388,""en"",""ur"")"),"ملتوی")</f>
        <v>ملتوی</v>
      </c>
    </row>
    <row r="389" spans="1:6" x14ac:dyDescent="0.25">
      <c r="A389" s="10" t="s">
        <v>410</v>
      </c>
      <c r="B389" s="6" t="str">
        <f ca="1">IFERROR(__xludf.DUMMYFUNCTION("GOOGLETRANSLATE(A389, ""en"",""hi"")"),"स्वादिष्ट")</f>
        <v>स्वादिष्ट</v>
      </c>
      <c r="C389" s="9" t="str">
        <f ca="1">IFERROR(__xludf.DUMMYFUNCTION("GOOGLETRANSLATE(A389,""en"",""bn"")"),"সুস্বাদু")</f>
        <v>সুস্বাদু</v>
      </c>
      <c r="D389" s="9" t="str">
        <f ca="1">IFERROR(__xludf.DUMMYFUNCTION("GOOGLETRANSLATE(A389,""en"",""ta"")"),"ருசியான")</f>
        <v>ருசியான</v>
      </c>
      <c r="E389" s="9" t="str">
        <f ca="1">IFERROR(__xludf.DUMMYFUNCTION("GOOGLETRANSLATE(A389,""en"",""gu"")"),"સ્વાદિષ્ટ")</f>
        <v>સ્વાદિષ્ટ</v>
      </c>
      <c r="F389" s="16" t="str">
        <f ca="1">IFERROR(__xludf.DUMMYFUNCTION("GOOGLETRANSLATE(A389,""en"",""ur"")"),"مزیدار")</f>
        <v>مزیدار</v>
      </c>
    </row>
    <row r="390" spans="1:6" x14ac:dyDescent="0.25">
      <c r="A390" s="10" t="s">
        <v>411</v>
      </c>
      <c r="B390" s="6" t="str">
        <f ca="1">IFERROR(__xludf.DUMMYFUNCTION("GOOGLETRANSLATE(A390, ""en"",""hi"")"),"नाली का कीड़ा")</f>
        <v>नाली का कीड़ा</v>
      </c>
      <c r="C390" s="9" t="str">
        <f ca="1">IFERROR(__xludf.DUMMYFUNCTION("GOOGLETRANSLATE(A390,""en"",""bn"")"),"ঘৃণ্য")</f>
        <v>ঘৃণ্য</v>
      </c>
      <c r="D390" s="9" t="str">
        <f ca="1">IFERROR(__xludf.DUMMYFUNCTION("GOOGLETRANSLATE(A390,""en"",""ta"")"),"வெறுக்கத்தக்க")</f>
        <v>வெறுக்கத்தக்க</v>
      </c>
      <c r="E390" s="9" t="str">
        <f ca="1">IFERROR(__xludf.DUMMYFUNCTION("GOOGLETRANSLATE(A390,""en"",""gu"")"),"ધિક્કારપાત્ર")</f>
        <v>ધિક્કારપાત્ર</v>
      </c>
      <c r="F390" s="16" t="str">
        <f ca="1">IFERROR(__xludf.DUMMYFUNCTION("GOOGLETRANSLATE(A390,""en"",""ur"")"),"نیچ")</f>
        <v>نیچ</v>
      </c>
    </row>
    <row r="391" spans="1:6" x14ac:dyDescent="0.25">
      <c r="A391" s="10" t="s">
        <v>412</v>
      </c>
      <c r="B391" s="6" t="str">
        <f ca="1">IFERROR(__xludf.DUMMYFUNCTION("GOOGLETRANSLATE(A391, ""en"",""hi"")"),"ऊपर उठाना")</f>
        <v>ऊपर उठाना</v>
      </c>
      <c r="C391" s="9" t="str">
        <f ca="1">IFERROR(__xludf.DUMMYFUNCTION("GOOGLETRANSLATE(A391,""en"",""bn"")"),"চড়ান")</f>
        <v>চড়ান</v>
      </c>
      <c r="D391" s="9" t="str">
        <f ca="1">IFERROR(__xludf.DUMMYFUNCTION("GOOGLETRANSLATE(A391,""en"",""ta"")"),"உயர்த்த")</f>
        <v>உயர்த்த</v>
      </c>
      <c r="E391" s="9" t="str">
        <f ca="1">IFERROR(__xludf.DUMMYFUNCTION("GOOGLETRANSLATE(A391,""en"",""gu"")"),"સુધારવું")</f>
        <v>સુધારવું</v>
      </c>
      <c r="F391" s="16" t="str">
        <f ca="1">IFERROR(__xludf.DUMMYFUNCTION("GOOGLETRANSLATE(A391,""en"",""ur"")"),"بلند")</f>
        <v>بلند</v>
      </c>
    </row>
    <row r="392" spans="1:6" x14ac:dyDescent="0.25">
      <c r="A392" s="10" t="s">
        <v>413</v>
      </c>
      <c r="B392" s="6" t="str">
        <f ca="1">IFERROR(__xludf.DUMMYFUNCTION("GOOGLETRANSLATE(A392, ""en"",""hi"")"),"निकालें")</f>
        <v>निकालें</v>
      </c>
      <c r="C392" s="9" t="str">
        <f ca="1">IFERROR(__xludf.DUMMYFUNCTION("GOOGLETRANSLATE(A392,""en"",""bn"")"),"নিষ্কাশন করা")</f>
        <v>নিষ্কাশন করা</v>
      </c>
      <c r="D392" s="9" t="str">
        <f ca="1">IFERROR(__xludf.DUMMYFUNCTION("GOOGLETRANSLATE(A392,""en"",""ta"")"),"அகற்ற")</f>
        <v>அகற்ற</v>
      </c>
      <c r="E392" s="9" t="str">
        <f ca="1">IFERROR(__xludf.DUMMYFUNCTION("GOOGLETRANSLATE(A392,""en"",""gu"")"),"દૂર")</f>
        <v>દૂર</v>
      </c>
      <c r="F392" s="16" t="str">
        <f ca="1">IFERROR(__xludf.DUMMYFUNCTION("GOOGLETRANSLATE(A392,""en"",""ur"")"),"خاتمے")</f>
        <v>خاتمے</v>
      </c>
    </row>
    <row r="393" spans="1:6" x14ac:dyDescent="0.25">
      <c r="A393" s="10" t="s">
        <v>414</v>
      </c>
      <c r="B393" s="6" t="str">
        <f ca="1">IFERROR(__xludf.DUMMYFUNCTION("GOOGLETRANSLATE(A393, ""en"",""hi"")"),"एस्टीम")</f>
        <v>एस्टीम</v>
      </c>
      <c r="C393" s="9" t="str">
        <f ca="1">IFERROR(__xludf.DUMMYFUNCTION("GOOGLETRANSLATE(A393,""en"",""bn"")"),"শ্রদ্ধা")</f>
        <v>শ্রদ্ধা</v>
      </c>
      <c r="D393" s="9" t="str">
        <f ca="1">IFERROR(__xludf.DUMMYFUNCTION("GOOGLETRANSLATE(A393,""en"",""ta"")"),"உயர்மதிப்பீடு")</f>
        <v>உயர்மதிப்பீடு</v>
      </c>
      <c r="E393" s="9" t="str">
        <f ca="1">IFERROR(__xludf.DUMMYFUNCTION("GOOGLETRANSLATE(A393,""en"",""gu"")"),"એસ્ટીમ")</f>
        <v>એસ્ટીમ</v>
      </c>
      <c r="F393" s="16" t="str">
        <f ca="1">IFERROR(__xludf.DUMMYFUNCTION("GOOGLETRANSLATE(A393,""en"",""ur"")"),"عزت")</f>
        <v>عزت</v>
      </c>
    </row>
    <row r="394" spans="1:6" x14ac:dyDescent="0.25">
      <c r="A394" s="10" t="s">
        <v>415</v>
      </c>
      <c r="B394" s="6" t="str">
        <f ca="1">IFERROR(__xludf.DUMMYFUNCTION("GOOGLETRANSLATE(A394, ""en"",""hi"")"),"शाश्वत")</f>
        <v>शाश्वत</v>
      </c>
      <c r="C394" s="9" t="str">
        <f ca="1">IFERROR(__xludf.DUMMYFUNCTION("GOOGLETRANSLATE(A394,""en"",""bn"")"),"অনন্ত")</f>
        <v>অনন্ত</v>
      </c>
      <c r="D394" s="9" t="str">
        <f ca="1">IFERROR(__xludf.DUMMYFUNCTION("GOOGLETRANSLATE(A394,""en"",""ta"")"),"நித்திய")</f>
        <v>நித்திய</v>
      </c>
      <c r="E394" s="9" t="str">
        <f ca="1">IFERROR(__xludf.DUMMYFUNCTION("GOOGLETRANSLATE(A394,""en"",""gu"")"),"શાશ્વત")</f>
        <v>શાશ્વત</v>
      </c>
      <c r="F394" s="16" t="str">
        <f ca="1">IFERROR(__xludf.DUMMYFUNCTION("GOOGLETRANSLATE(A394,""en"",""ur"")"),"ابدی")</f>
        <v>ابدی</v>
      </c>
    </row>
    <row r="395" spans="1:6" x14ac:dyDescent="0.25">
      <c r="A395" s="10" t="s">
        <v>416</v>
      </c>
      <c r="B395" s="6" t="str">
        <f ca="1">IFERROR(__xludf.DUMMYFUNCTION("GOOGLETRANSLATE(A395, ""en"",""hi"")"),"बचना")</f>
        <v>बचना</v>
      </c>
      <c r="C395" s="9" t="str">
        <f ca="1">IFERROR(__xludf.DUMMYFUNCTION("GOOGLETRANSLATE(A395,""en"",""bn"")"),"টালা")</f>
        <v>টালা</v>
      </c>
      <c r="D395" s="9" t="str">
        <f ca="1">IFERROR(__xludf.DUMMYFUNCTION("GOOGLETRANSLATE(A395,""en"",""ta"")"),"தவிர்க்க")</f>
        <v>தவிர்க்க</v>
      </c>
      <c r="E395" s="9" t="str">
        <f ca="1">IFERROR(__xludf.DUMMYFUNCTION("GOOGLETRANSLATE(A395,""en"",""gu"")"),"ટાળવું")</f>
        <v>ટાળવું</v>
      </c>
      <c r="F395" s="16" t="str">
        <f ca="1">IFERROR(__xludf.DUMMYFUNCTION("GOOGLETRANSLATE(A395,""en"",""ur"")"),"بچ نکلنے")</f>
        <v>بچ نکلنے</v>
      </c>
    </row>
    <row r="396" spans="1:6" x14ac:dyDescent="0.25">
      <c r="A396" s="10" t="s">
        <v>417</v>
      </c>
      <c r="B396" s="6" t="str">
        <f ca="1">IFERROR(__xludf.DUMMYFUNCTION("GOOGLETRANSLATE(A396, ""en"",""hi"")"),"प्रत्यक्ष")</f>
        <v>प्रत्यक्ष</v>
      </c>
      <c r="C396" s="9" t="str">
        <f ca="1">IFERROR(__xludf.DUMMYFUNCTION("GOOGLETRANSLATE(A396,""en"",""bn"")"),"স্পষ্ট")</f>
        <v>স্পষ্ট</v>
      </c>
      <c r="D396" s="9" t="str">
        <f ca="1">IFERROR(__xludf.DUMMYFUNCTION("GOOGLETRANSLATE(A396,""en"",""ta"")"),"தெளிவாக")</f>
        <v>தெளிவாக</v>
      </c>
      <c r="E396" s="9" t="str">
        <f ca="1">IFERROR(__xludf.DUMMYFUNCTION("GOOGLETRANSLATE(A396,""en"",""gu"")"),"પૂરાવો")</f>
        <v>પૂરાવો</v>
      </c>
      <c r="F396" s="16" t="str">
        <f ca="1">IFERROR(__xludf.DUMMYFUNCTION("GOOGLETRANSLATE(A396,""en"",""ur"")"),"واضح")</f>
        <v>واضح</v>
      </c>
    </row>
    <row r="397" spans="1:6" x14ac:dyDescent="0.25">
      <c r="A397" s="10" t="s">
        <v>418</v>
      </c>
      <c r="B397" s="6" t="str">
        <f ca="1">IFERROR(__xludf.DUMMYFUNCTION("GOOGLETRANSLATE(A397, ""en"",""hi"")"),"बहुत खुबस")</f>
        <v>बहुत खुबस</v>
      </c>
      <c r="C397" s="9" t="str">
        <f ca="1">IFERROR(__xludf.DUMMYFUNCTION("GOOGLETRANSLATE(A397,""en"",""bn"")"),"চমত্কার")</f>
        <v>চমত্কার</v>
      </c>
      <c r="D397" s="9" t="str">
        <f ca="1">IFERROR(__xludf.DUMMYFUNCTION("GOOGLETRANSLATE(A397,""en"",""ta"")"),"அருமையான")</f>
        <v>அருமையான</v>
      </c>
      <c r="E397" s="9" t="str">
        <f ca="1">IFERROR(__xludf.DUMMYFUNCTION("GOOGLETRANSLATE(A397,""en"",""gu"")"),"વિચિત્ર")</f>
        <v>વિચિત્ર</v>
      </c>
      <c r="F397" s="16" t="str">
        <f ca="1">IFERROR(__xludf.DUMMYFUNCTION("GOOGLETRANSLATE(A397,""en"",""ur"")"),"تصوراتی، بہترین")</f>
        <v>تصوراتی، بہترین</v>
      </c>
    </row>
    <row r="398" spans="1:6" x14ac:dyDescent="0.25">
      <c r="A398" s="10" t="s">
        <v>419</v>
      </c>
      <c r="B398" s="6" t="str">
        <f ca="1">IFERROR(__xludf.DUMMYFUNCTION("GOOGLETRANSLATE(A398, ""en"",""hi"")"),"क्षणभंगुर")</f>
        <v>क्षणभंगुर</v>
      </c>
      <c r="C398" s="9" t="str">
        <f ca="1">IFERROR(__xludf.DUMMYFUNCTION("GOOGLETRANSLATE(A398,""en"",""bn"")"),"দ্রুতগামী")</f>
        <v>দ্রুতগামী</v>
      </c>
      <c r="D398" s="9" t="str">
        <f ca="1">IFERROR(__xludf.DUMMYFUNCTION("GOOGLETRANSLATE(A398,""en"",""ta"")"),"விரைந்தோடிடும்")</f>
        <v>விரைந்தோடிடும்</v>
      </c>
      <c r="E398" s="9" t="str">
        <f ca="1">IFERROR(__xludf.DUMMYFUNCTION("GOOGLETRANSLATE(A398,""en"",""gu"")"),"ક્ષણિક")</f>
        <v>ક્ષણિક</v>
      </c>
      <c r="F398" s="16" t="str">
        <f ca="1">IFERROR(__xludf.DUMMYFUNCTION("GOOGLETRANSLATE(A398,""en"",""ur"")"),"کشنبنگر")</f>
        <v>کشنبنگر</v>
      </c>
    </row>
    <row r="399" spans="1:6" x14ac:dyDescent="0.25">
      <c r="A399" s="10" t="s">
        <v>420</v>
      </c>
      <c r="B399" s="6" t="str">
        <f ca="1">IFERROR(__xludf.DUMMYFUNCTION("GOOGLETRANSLATE(A399, ""en"",""hi"")"),"तार")</f>
        <v>तार</v>
      </c>
      <c r="C399" s="9" t="str">
        <f ca="1">IFERROR(__xludf.DUMMYFUNCTION("GOOGLETRANSLATE(A399,""en"",""bn"")"),"ক্ষীণ")</f>
        <v>ক্ষীণ</v>
      </c>
      <c r="D399" s="9" t="str">
        <f ca="1">IFERROR(__xludf.DUMMYFUNCTION("GOOGLETRANSLATE(A399,""en"",""ta"")"),"நலிந்த")</f>
        <v>நலிந்த</v>
      </c>
      <c r="E399" s="9" t="str">
        <f ca="1">IFERROR(__xludf.DUMMYFUNCTION("GOOGLETRANSLATE(A399,""en"",""gu"")"),"મામૂલી")</f>
        <v>મામૂલી</v>
      </c>
      <c r="F399" s="16" t="str">
        <f ca="1">IFERROR(__xludf.DUMMYFUNCTION("GOOGLETRANSLATE(A399,""en"",""ur"")"),"کمزور")</f>
        <v>کمزور</v>
      </c>
    </row>
    <row r="400" spans="1:6" x14ac:dyDescent="0.25">
      <c r="A400" s="10" t="s">
        <v>421</v>
      </c>
      <c r="B400" s="6" t="str">
        <f ca="1">IFERROR(__xludf.DUMMYFUNCTION("GOOGLETRANSLATE(A400, ""en"",""hi"")"),"बेतरतीब")</f>
        <v>बेतरतीब</v>
      </c>
      <c r="C400" s="9" t="str">
        <f ca="1">IFERROR(__xludf.DUMMYFUNCTION("GOOGLETRANSLATE(A400,""en"",""bn"")"),"এলোমেলো")</f>
        <v>এলোমেলো</v>
      </c>
      <c r="D400" s="9" t="str">
        <f ca="1">IFERROR(__xludf.DUMMYFUNCTION("GOOGLETRANSLATE(A400,""en"",""ta"")"),"ஏடாகூடமான")</f>
        <v>ஏடாகூடமான</v>
      </c>
      <c r="E400" s="9" t="str">
        <f ca="1">IFERROR(__xludf.DUMMYFUNCTION("GOOGLETRANSLATE(A400,""en"",""gu"")"),"ફાંસી")</f>
        <v>ફાંસી</v>
      </c>
      <c r="F400" s="16" t="str">
        <f ca="1">IFERROR(__xludf.DUMMYFUNCTION("GOOGLETRANSLATE(A400,""en"",""ur"")"),"اویوستیت")</f>
        <v>اویوستیت</v>
      </c>
    </row>
    <row r="401" spans="1:6" x14ac:dyDescent="0.25">
      <c r="A401" s="10" t="s">
        <v>422</v>
      </c>
      <c r="B401" s="6" t="str">
        <f ca="1">IFERROR(__xludf.DUMMYFUNCTION("GOOGLETRANSLATE(A401, ""en"",""hi"")"),"टपकाना")</f>
        <v>टपकाना</v>
      </c>
      <c r="C401" s="9" t="str">
        <f ca="1">IFERROR(__xludf.DUMMYFUNCTION("GOOGLETRANSLATE(A401,""en"",""bn"")"),"ধীরে ধীরে প্রবেশ করান")</f>
        <v>ধীরে ধীরে প্রবেশ করান</v>
      </c>
      <c r="D401" s="9" t="str">
        <f ca="1">IFERROR(__xludf.DUMMYFUNCTION("GOOGLETRANSLATE(A401,""en"",""ta"")"),"அறிவுறுத்து")</f>
        <v>அறிவுறுத்து</v>
      </c>
      <c r="E401" s="9" t="str">
        <f ca="1">IFERROR(__xludf.DUMMYFUNCTION("GOOGLETRANSLATE(A401,""en"",""gu"")"),"instil")</f>
        <v>instil</v>
      </c>
      <c r="F401" s="16" t="str">
        <f ca="1">IFERROR(__xludf.DUMMYFUNCTION("GOOGLETRANSLATE(A401,""en"",""ur"")"),"آہستہ آہستہ")</f>
        <v>آہستہ آہستہ</v>
      </c>
    </row>
    <row r="402" spans="1:6" x14ac:dyDescent="0.25">
      <c r="A402" s="10" t="s">
        <v>423</v>
      </c>
      <c r="B402" s="6" t="str">
        <f ca="1">IFERROR(__xludf.DUMMYFUNCTION("GOOGLETRANSLATE(A402, ""en"",""hi"")"),"उदासीन")</f>
        <v>उदासीन</v>
      </c>
      <c r="C402" s="9" t="str">
        <f ca="1">IFERROR(__xludf.DUMMYFUNCTION("GOOGLETRANSLATE(A402,""en"",""bn"")"),"অবসন্ন")</f>
        <v>অবসন্ন</v>
      </c>
      <c r="D402" s="9" t="str">
        <f ca="1">IFERROR(__xludf.DUMMYFUNCTION("GOOGLETRANSLATE(A402,""en"",""ta"")"),"சலித்து அலட்சியம்")</f>
        <v>சலித்து அலட்சியம்</v>
      </c>
      <c r="E402" s="9" t="str">
        <f ca="1">IFERROR(__xludf.DUMMYFUNCTION("GOOGLETRANSLATE(A402,""en"",""gu"")"),"સુસ્ત")</f>
        <v>સુસ્ત</v>
      </c>
      <c r="F402" s="16" t="str">
        <f ca="1">IFERROR(__xludf.DUMMYFUNCTION("GOOGLETRANSLATE(A402,""en"",""ur"")"),"اساودان")</f>
        <v>اساودان</v>
      </c>
    </row>
    <row r="403" spans="1:6" ht="31.5" x14ac:dyDescent="0.25">
      <c r="A403" s="10" t="s">
        <v>424</v>
      </c>
      <c r="B403" s="6" t="str">
        <f ca="1">IFERROR(__xludf.DUMMYFUNCTION("GOOGLETRANSLATE(A403, ""en"",""hi"")"),"मिनट")</f>
        <v>मिनट</v>
      </c>
      <c r="C403" s="9" t="str">
        <f ca="1">IFERROR(__xludf.DUMMYFUNCTION("GOOGLETRANSLATE(A403,""en"",""bn"")"),"মিনিট")</f>
        <v>মিনিট</v>
      </c>
      <c r="D403" s="9" t="str">
        <f ca="1">IFERROR(__xludf.DUMMYFUNCTION("GOOGLETRANSLATE(A403,""en"",""ta"")"),"நிமிடங்கள்")</f>
        <v>நிமிடங்கள்</v>
      </c>
      <c r="E403" s="9" t="str">
        <f ca="1">IFERROR(__xludf.DUMMYFUNCTION("GOOGLETRANSLATE(A403,""en"",""gu"")"),"મિનિટ")</f>
        <v>મિનિટ</v>
      </c>
      <c r="F403" s="15" t="s">
        <v>501</v>
      </c>
    </row>
    <row r="404" spans="1:6" x14ac:dyDescent="0.25">
      <c r="A404" s="11" t="s">
        <v>425</v>
      </c>
      <c r="B404" s="6" t="str">
        <f ca="1">IFERROR(__xludf.DUMMYFUNCTION("GOOGLETRANSLATE(A404, ""en"",""hi"")"),"लापरवाह")</f>
        <v>लापरवाह</v>
      </c>
      <c r="C404" s="9" t="str">
        <f ca="1">IFERROR(__xludf.DUMMYFUNCTION("GOOGLETRANSLATE(A404,""en"",""bn"")"),"অবহেলাকারী")</f>
        <v>অবহেলাকারী</v>
      </c>
      <c r="D404" s="9" t="str">
        <f ca="1">IFERROR(__xludf.DUMMYFUNCTION("GOOGLETRANSLATE(A404,""en"",""ta"")"),"அலட்சியமாகவும்")</f>
        <v>அலட்சியமாகவும்</v>
      </c>
      <c r="E404" s="9" t="str">
        <f ca="1">IFERROR(__xludf.DUMMYFUNCTION("GOOGLETRANSLATE(A404,""en"",""gu"")"),"બેદરકાર")</f>
        <v>બેદરકાર</v>
      </c>
      <c r="F404" s="16" t="str">
        <f ca="1">IFERROR(__xludf.DUMMYFUNCTION("GOOGLETRANSLATE(A404,""en"",""ur"")"),"غافل")</f>
        <v>غافل</v>
      </c>
    </row>
    <row r="405" spans="1:6" x14ac:dyDescent="0.25">
      <c r="A405" s="10" t="s">
        <v>426</v>
      </c>
      <c r="B405" s="6" t="str">
        <f ca="1">IFERROR(__xludf.DUMMYFUNCTION("GOOGLETRANSLATE(A405, ""en"",""hi"")"),"समय से पहले")</f>
        <v>समय से पहले</v>
      </c>
      <c r="C405" s="9" t="str">
        <f ca="1">IFERROR(__xludf.DUMMYFUNCTION("GOOGLETRANSLATE(A405,""en"",""bn"")"),"অকাল")</f>
        <v>অকাল</v>
      </c>
      <c r="D405" s="9" t="str">
        <f ca="1">IFERROR(__xludf.DUMMYFUNCTION("GOOGLETRANSLATE(A405,""en"",""ta"")"),"அகால")</f>
        <v>அகால</v>
      </c>
      <c r="E405" s="9" t="str">
        <f ca="1">IFERROR(__xludf.DUMMYFUNCTION("GOOGLETRANSLATE(A405,""en"",""gu"")"),"અકાળ")</f>
        <v>અકાળ</v>
      </c>
      <c r="F405" s="16" t="str">
        <f ca="1">IFERROR(__xludf.DUMMYFUNCTION("GOOGLETRANSLATE(A405,""en"",""ur"")"),"قبل از وقت")</f>
        <v>قبل از وقت</v>
      </c>
    </row>
    <row r="406" spans="1:6" x14ac:dyDescent="0.25">
      <c r="A406" s="10" t="s">
        <v>427</v>
      </c>
      <c r="B406" s="6" t="str">
        <f ca="1">IFERROR(__xludf.DUMMYFUNCTION("GOOGLETRANSLATE(A406, ""en"",""hi"")"),"विलक्षण")</f>
        <v>विलक्षण</v>
      </c>
      <c r="C406" s="9" t="str">
        <f ca="1">IFERROR(__xludf.DUMMYFUNCTION("GOOGLETRANSLATE(A406,""en"",""bn"")"),"বিস্ময়কর")</f>
        <v>বিস্ময়কর</v>
      </c>
      <c r="D406" s="9" t="str">
        <f ca="1">IFERROR(__xludf.DUMMYFUNCTION("GOOGLETRANSLATE(A406,""en"",""ta"")"),"வியத்தகு")</f>
        <v>வியத்தகு</v>
      </c>
      <c r="E406" s="9" t="str">
        <f ca="1">IFERROR(__xludf.DUMMYFUNCTION("GOOGLETRANSLATE(A406,""en"",""gu"")"),"પ્રચુર")</f>
        <v>પ્રચુર</v>
      </c>
      <c r="F406" s="16" t="str">
        <f ca="1">IFERROR(__xludf.DUMMYFUNCTION("GOOGLETRANSLATE(A406,""en"",""ur"")"),"prodigious کی")</f>
        <v>prodigious کی</v>
      </c>
    </row>
    <row r="407" spans="1:6" x14ac:dyDescent="0.25">
      <c r="A407" s="10" t="s">
        <v>428</v>
      </c>
      <c r="B407" s="6" t="str">
        <f ca="1">IFERROR(__xludf.DUMMYFUNCTION("GOOGLETRANSLATE(A407, ""en"",""hi"")"),"अद्भुत वस्तु")</f>
        <v>अद्भुत वस्तु</v>
      </c>
      <c r="C407" s="9" t="str">
        <f ca="1">IFERROR(__xludf.DUMMYFUNCTION("GOOGLETRANSLATE(A407,""en"",""bn"")"),"দৈত্য")</f>
        <v>দৈত্য</v>
      </c>
      <c r="D407" s="9" t="str">
        <f ca="1">IFERROR(__xludf.DUMMYFUNCTION("GOOGLETRANSLATE(A407,""en"",""ta"")"),"மேதையாக")</f>
        <v>மேதையாக</v>
      </c>
      <c r="E407" s="9" t="str">
        <f ca="1">IFERROR(__xludf.DUMMYFUNCTION("GOOGLETRANSLATE(A407,""en"",""gu"")"),"પ્રોડિજિ")</f>
        <v>પ્રોડિજિ</v>
      </c>
      <c r="F407" s="16" t="str">
        <f ca="1">IFERROR(__xludf.DUMMYFUNCTION("GOOGLETRANSLATE(A407,""en"",""ur"")"),"پروڈجی")</f>
        <v>پروڈجی</v>
      </c>
    </row>
    <row r="408" spans="1:6" x14ac:dyDescent="0.25">
      <c r="A408" s="10" t="s">
        <v>429</v>
      </c>
      <c r="B408" s="6" t="str">
        <f ca="1">IFERROR(__xludf.DUMMYFUNCTION("GOOGLETRANSLATE(A408, ""en"",""hi"")"),"अपव्ययी")</f>
        <v>अपव्ययी</v>
      </c>
      <c r="C408" s="9" t="str">
        <f ca="1">IFERROR(__xludf.DUMMYFUNCTION("GOOGLETRANSLATE(A408,""en"",""bn"")"),"লক্ষ্মীছাড়া")</f>
        <v>লক্ষ্মীছাড়া</v>
      </c>
      <c r="D408" s="9" t="str">
        <f ca="1">IFERROR(__xludf.DUMMYFUNCTION("GOOGLETRANSLATE(A408,""en"",""ta"")"),"சீர்கெட்ட")</f>
        <v>சீர்கெட்ட</v>
      </c>
      <c r="E408" s="9" t="str">
        <f ca="1">IFERROR(__xludf.DUMMYFUNCTION("GOOGLETRANSLATE(A408,""en"",""gu"")"),"નિરંકુશ")</f>
        <v>નિરંકુશ</v>
      </c>
      <c r="F408" s="16" t="str">
        <f ca="1">IFERROR(__xludf.DUMMYFUNCTION("GOOGLETRANSLATE(A408,""en"",""ur"")"),"اپوییی")</f>
        <v>اپوییی</v>
      </c>
    </row>
    <row r="409" spans="1:6" x14ac:dyDescent="0.25">
      <c r="A409" s="10" t="s">
        <v>430</v>
      </c>
      <c r="B409" s="6" t="str">
        <f ca="1">IFERROR(__xludf.DUMMYFUNCTION("GOOGLETRANSLATE(A409, ""en"",""hi"")"),"विपुल")</f>
        <v>विपुल</v>
      </c>
      <c r="C409" s="9" t="str">
        <f ca="1">IFERROR(__xludf.DUMMYFUNCTION("GOOGLETRANSLATE(A409,""en"",""bn"")"),"প্রচুর")</f>
        <v>প্রচুর</v>
      </c>
      <c r="D409" s="9" t="str">
        <f ca="1">IFERROR(__xludf.DUMMYFUNCTION("GOOGLETRANSLATE(A409,""en"",""ta"")"),"அதிகப்படியாக")</f>
        <v>அதிகப்படியாக</v>
      </c>
      <c r="E409" s="9" t="str">
        <f ca="1">IFERROR(__xludf.DUMMYFUNCTION("GOOGLETRANSLATE(A409,""en"",""gu"")"),"profuse")</f>
        <v>profuse</v>
      </c>
      <c r="F409" s="16" t="str">
        <f ca="1">IFERROR(__xludf.DUMMYFUNCTION("GOOGLETRANSLATE(A409,""en"",""ur"")"),"پرچر")</f>
        <v>پرچر</v>
      </c>
    </row>
    <row r="410" spans="1:6" x14ac:dyDescent="0.25">
      <c r="A410" s="10" t="s">
        <v>431</v>
      </c>
      <c r="B410" s="6" t="str">
        <f ca="1">IFERROR(__xludf.DUMMYFUNCTION("GOOGLETRANSLATE(A410, ""en"",""hi"")"),"देश से निकालना")</f>
        <v>देश से निकालना</v>
      </c>
      <c r="C410" s="9" t="str">
        <f ca="1">IFERROR(__xludf.DUMMYFUNCTION("GOOGLETRANSLATE(A410,""en"",""bn"")"),"সমাজচু্যত করা")</f>
        <v>সমাজচু্যত করা</v>
      </c>
      <c r="D410" s="9" t="str">
        <f ca="1">IFERROR(__xludf.DUMMYFUNCTION("GOOGLETRANSLATE(A410,""en"",""ta"")"),"தடை")</f>
        <v>தடை</v>
      </c>
      <c r="E410" s="9" t="str">
        <f ca="1">IFERROR(__xludf.DUMMYFUNCTION("GOOGLETRANSLATE(A410,""en"",""gu"")"),"પ્રતિબંધ મૂકવો")</f>
        <v>પ્રતિબંધ મૂકવો</v>
      </c>
      <c r="F410" s="16" t="str">
        <f ca="1">IFERROR(__xludf.DUMMYFUNCTION("GOOGLETRANSLATE(A410,""en"",""ur"")"),"خلاف پابندی عائد")</f>
        <v>خلاف پابندی عائد</v>
      </c>
    </row>
    <row r="411" spans="1:6" ht="31.5" x14ac:dyDescent="0.25">
      <c r="A411" s="10" t="s">
        <v>432</v>
      </c>
      <c r="B411" s="6" t="str">
        <f ca="1">IFERROR(__xludf.DUMMYFUNCTION("GOOGLETRANSLATE(A411, ""en"",""hi"")"),"फैलना")</f>
        <v>फैलना</v>
      </c>
      <c r="C411" s="9" t="str">
        <f ca="1">IFERROR(__xludf.DUMMYFUNCTION("GOOGLETRANSLATE(A411,""en"",""bn"")"),"দীর্ঘসূত্রতা করা")</f>
        <v>দীর্ঘসূত্রতা করা</v>
      </c>
      <c r="D411" s="9" t="str">
        <f ca="1">IFERROR(__xludf.DUMMYFUNCTION("GOOGLETRANSLATE(A411,""en"",""ta"")"),"வளர்")</f>
        <v>வளர்</v>
      </c>
      <c r="E411" s="9" t="str">
        <f ca="1">IFERROR(__xludf.DUMMYFUNCTION("GOOGLETRANSLATE(A411,""en"",""gu"")"),"PROTRACT")</f>
        <v>PROTRACT</v>
      </c>
      <c r="F411" s="15" t="s">
        <v>502</v>
      </c>
    </row>
    <row r="412" spans="1:6" x14ac:dyDescent="0.25">
      <c r="A412" s="10" t="s">
        <v>433</v>
      </c>
      <c r="B412" s="6" t="str">
        <f ca="1">IFERROR(__xludf.DUMMYFUNCTION("GOOGLETRANSLATE(A412, ""en"",""hi"")"),"भड़काना")</f>
        <v>भड़काना</v>
      </c>
      <c r="C412" s="9" t="str">
        <f ca="1">IFERROR(__xludf.DUMMYFUNCTION("GOOGLETRANSLATE(A412,""en"",""bn"")"),"ঘটান")</f>
        <v>ঘটান</v>
      </c>
      <c r="D412" s="9" t="str">
        <f ca="1">IFERROR(__xludf.DUMMYFUNCTION("GOOGLETRANSLATE(A412,""en"",""ta"")"),"தூண்ட")</f>
        <v>தூண்ட</v>
      </c>
      <c r="E412" s="9" t="str">
        <f ca="1">IFERROR(__xludf.DUMMYFUNCTION("GOOGLETRANSLATE(A412,""en"",""gu"")"),"ઉત્તેજિત")</f>
        <v>ઉત્તેજિત</v>
      </c>
      <c r="F412" s="16" t="str">
        <f ca="1">IFERROR(__xludf.DUMMYFUNCTION("GOOGLETRANSLATE(A412,""en"",""ur"")"),"اکسانے")</f>
        <v>اکسانے</v>
      </c>
    </row>
    <row r="413" spans="1:6" x14ac:dyDescent="0.25">
      <c r="A413" s="10" t="s">
        <v>434</v>
      </c>
      <c r="B413" s="6" t="str">
        <f ca="1">IFERROR(__xludf.DUMMYFUNCTION("GOOGLETRANSLATE(A413, ""en"",""hi"")"),"विवेकी")</f>
        <v>विवेकी</v>
      </c>
      <c r="C413" s="9" t="str">
        <f ca="1">IFERROR(__xludf.DUMMYFUNCTION("GOOGLETRANSLATE(A413,""en"",""bn"")"),"বিচক্ষণ")</f>
        <v>বিচক্ষণ</v>
      </c>
      <c r="D413" s="9" t="str">
        <f ca="1">IFERROR(__xludf.DUMMYFUNCTION("GOOGLETRANSLATE(A413,""en"",""ta"")"),"விவேகமுள்ள")</f>
        <v>விவேகமுள்ள</v>
      </c>
      <c r="E413" s="9" t="str">
        <f ca="1">IFERROR(__xludf.DUMMYFUNCTION("GOOGLETRANSLATE(A413,""en"",""gu"")"),"વ્યવહારુ, દૂરદર્શી")</f>
        <v>વ્યવહારુ, દૂરદર્શી</v>
      </c>
      <c r="F413" s="16" t="str">
        <f ca="1">IFERROR(__xludf.DUMMYFUNCTION("GOOGLETRANSLATE(A413,""en"",""ur"")"),"محتاط")</f>
        <v>محتاط</v>
      </c>
    </row>
    <row r="414" spans="1:6" x14ac:dyDescent="0.25">
      <c r="A414" s="10" t="s">
        <v>435</v>
      </c>
      <c r="B414" s="6" t="str">
        <f ca="1">IFERROR(__xludf.DUMMYFUNCTION("GOOGLETRANSLATE(A414, ""en"",""hi"")"),"संदिग्ध")</f>
        <v>संदिग्ध</v>
      </c>
      <c r="C414" s="9" t="str">
        <f ca="1">IFERROR(__xludf.DUMMYFUNCTION("GOOGLETRANSLATE(A414,""en"",""bn"")"),"সন্দেহজনক")</f>
        <v>সন্দেহজনক</v>
      </c>
      <c r="D414" s="9" t="str">
        <f ca="1">IFERROR(__xludf.DUMMYFUNCTION("GOOGLETRANSLATE(A414,""en"",""ta"")"),"ஆட்சேபத்திற்குறிய")</f>
        <v>ஆட்சேபத்திற்குறிய</v>
      </c>
      <c r="E414" s="9" t="str">
        <f ca="1">IFERROR(__xludf.DUMMYFUNCTION("GOOGLETRANSLATE(A414,""en"",""gu"")"),"શંકાસ્પદ")</f>
        <v>શંકાસ્પદ</v>
      </c>
      <c r="F414" s="16" t="str">
        <f ca="1">IFERROR(__xludf.DUMMYFUNCTION("GOOGLETRANSLATE(A414,""en"",""ur"")"),"اعتراض")</f>
        <v>اعتراض</v>
      </c>
    </row>
    <row r="415" spans="1:6" x14ac:dyDescent="0.25">
      <c r="A415" s="10" t="s">
        <v>436</v>
      </c>
      <c r="B415" s="7" t="s">
        <v>437</v>
      </c>
      <c r="C415" s="9" t="str">
        <f ca="1">IFERROR(__xludf.DUMMYFUNCTION("GOOGLETRANSLATE(A415,""en"",""bn"")"),"দূরবর্তী")</f>
        <v>দূরবর্তী</v>
      </c>
      <c r="D415" s="9" t="str">
        <f ca="1">IFERROR(__xludf.DUMMYFUNCTION("GOOGLETRANSLATE(A415,""en"",""ta"")"),"தொலை")</f>
        <v>தொலை</v>
      </c>
      <c r="E415" s="9" t="str">
        <f ca="1">IFERROR(__xludf.DUMMYFUNCTION("GOOGLETRANSLATE(A415,""en"",""gu"")"),"દૂરસ્થ")</f>
        <v>દૂરસ્થ</v>
      </c>
      <c r="F415" s="16" t="str">
        <f ca="1">IFERROR(__xludf.DUMMYFUNCTION("GOOGLETRANSLATE(A415,""en"",""ur"")"),"ریموٹ")</f>
        <v>ریموٹ</v>
      </c>
    </row>
    <row r="416" spans="1:6" x14ac:dyDescent="0.25">
      <c r="A416" s="10" t="s">
        <v>438</v>
      </c>
      <c r="B416" s="6" t="str">
        <f ca="1">IFERROR(__xludf.DUMMYFUNCTION("GOOGLETRANSLATE(A416, ""en"",""hi"")"),"हड़पना")</f>
        <v>हड़पना</v>
      </c>
      <c r="C416" s="9" t="str">
        <f ca="1">IFERROR(__xludf.DUMMYFUNCTION("GOOGLETRANSLATE(A416,""en"",""bn"")"),"অন্যায়রূপে অধিকার করা")</f>
        <v>অন্যায়রূপে অধিকার করা</v>
      </c>
      <c r="D416" s="9" t="str">
        <f ca="1">IFERROR(__xludf.DUMMYFUNCTION("GOOGLETRANSLATE(A416,""en"",""ta"")"),"அபகரிக்கத்")</f>
        <v>அபகரிக்கத்</v>
      </c>
      <c r="E416" s="9" t="str">
        <f ca="1">IFERROR(__xludf.DUMMYFUNCTION("GOOGLETRANSLATE(A416,""en"",""gu"")"),"પચાવી")</f>
        <v>પચાવી</v>
      </c>
      <c r="F416" s="16" t="str">
        <f ca="1">IFERROR(__xludf.DUMMYFUNCTION("GOOGLETRANSLATE(A416,""en"",""ur"")"),"ہڑپنے")</f>
        <v>ہڑپنے</v>
      </c>
    </row>
    <row r="417" spans="1:6" x14ac:dyDescent="0.25">
      <c r="A417" s="10" t="s">
        <v>439</v>
      </c>
      <c r="B417" s="6" t="str">
        <f ca="1">IFERROR(__xludf.DUMMYFUNCTION("GOOGLETRANSLATE(A417, ""en"",""hi"")"),"वैध")</f>
        <v>वैध</v>
      </c>
      <c r="C417" s="9" t="str">
        <f ca="1">IFERROR(__xludf.DUMMYFUNCTION("GOOGLETRANSLATE(A417,""en"",""bn"")"),"বৈধ")</f>
        <v>বৈধ</v>
      </c>
      <c r="D417" s="9" t="str">
        <f ca="1">IFERROR(__xludf.DUMMYFUNCTION("GOOGLETRANSLATE(A417,""en"",""ta"")"),"செல்லுபடியாகும்")</f>
        <v>செல்லுபடியாகும்</v>
      </c>
      <c r="E417" s="9" t="str">
        <f ca="1">IFERROR(__xludf.DUMMYFUNCTION("GOOGLETRANSLATE(A417,""en"",""gu"")"),"માન્ય")</f>
        <v>માન્ય</v>
      </c>
      <c r="F417" s="16" t="str">
        <f ca="1">IFERROR(__xludf.DUMMYFUNCTION("GOOGLETRANSLATE(A417,""en"",""ur"")"),"درست")</f>
        <v>درست</v>
      </c>
    </row>
    <row r="418" spans="1:6" x14ac:dyDescent="0.25">
      <c r="A418" s="10" t="s">
        <v>440</v>
      </c>
      <c r="B418" s="6" t="str">
        <f ca="1">IFERROR(__xludf.DUMMYFUNCTION("GOOGLETRANSLATE(A418, ""en"",""hi"")"),"वीरता")</f>
        <v>वीरता</v>
      </c>
      <c r="C418" s="9" t="str">
        <f ca="1">IFERROR(__xludf.DUMMYFUNCTION("GOOGLETRANSLATE(A418,""en"",""bn"")"),"বীরত্ব")</f>
        <v>বীরত্ব</v>
      </c>
      <c r="D418" s="9" t="str">
        <f ca="1">IFERROR(__xludf.DUMMYFUNCTION("GOOGLETRANSLATE(A418,""en"",""ta"")"),"வீரம்")</f>
        <v>வீரம்</v>
      </c>
      <c r="E418" s="9" t="str">
        <f ca="1">IFERROR(__xludf.DUMMYFUNCTION("GOOGLETRANSLATE(A418,""en"",""gu"")"),"બહાદુરી")</f>
        <v>બહાદુરી</v>
      </c>
      <c r="F418" s="16" t="str">
        <f ca="1">IFERROR(__xludf.DUMMYFUNCTION("GOOGLETRANSLATE(A418,""en"",""ur"")"),"ویرتا")</f>
        <v>ویرتا</v>
      </c>
    </row>
    <row r="419" spans="1:6" x14ac:dyDescent="0.25">
      <c r="A419" s="10" t="s">
        <v>441</v>
      </c>
      <c r="B419" s="6" t="str">
        <f ca="1">IFERROR(__xludf.DUMMYFUNCTION("GOOGLETRANSLATE(A419, ""en"",""hi"")"),"अस्थिर")</f>
        <v>अस्थिर</v>
      </c>
      <c r="C419" s="9" t="str">
        <f ca="1">IFERROR(__xludf.DUMMYFUNCTION("GOOGLETRANSLATE(A419,""en"",""bn"")"),"উদ্বায়ী")</f>
        <v>উদ্বায়ী</v>
      </c>
      <c r="D419" s="9" t="str">
        <f ca="1">IFERROR(__xludf.DUMMYFUNCTION("GOOGLETRANSLATE(A419,""en"",""ta"")"),"நிலையற்ற")</f>
        <v>நிலையற்ற</v>
      </c>
      <c r="E419" s="9" t="str">
        <f ca="1">IFERROR(__xludf.DUMMYFUNCTION("GOOGLETRANSLATE(A419,""en"",""gu"")"),"અસ્થિર")</f>
        <v>અસ્થિર</v>
      </c>
      <c r="F419" s="16" t="str">
        <f ca="1">IFERROR(__xludf.DUMMYFUNCTION("GOOGLETRANSLATE(A419,""en"",""ur"")"),"غیر مستحکم")</f>
        <v>غیر مستحکم</v>
      </c>
    </row>
    <row r="420" spans="1:6" x14ac:dyDescent="0.25">
      <c r="A420" s="10" t="s">
        <v>442</v>
      </c>
      <c r="B420" s="6" t="str">
        <f ca="1">IFERROR(__xludf.DUMMYFUNCTION("GOOGLETRANSLATE(A420, ""en"",""hi"")"),"अशिष्ट")</f>
        <v>अशिष्ट</v>
      </c>
      <c r="C420" s="9" t="str">
        <f ca="1">IFERROR(__xludf.DUMMYFUNCTION("GOOGLETRANSLATE(A420,""en"",""bn"")"),"অভদ্র")</f>
        <v>অভদ্র</v>
      </c>
      <c r="D420" s="9" t="str">
        <f ca="1">IFERROR(__xludf.DUMMYFUNCTION("GOOGLETRANSLATE(A420,""en"",""ta"")"),"ஆபாசமான")</f>
        <v>ஆபாசமான</v>
      </c>
      <c r="E420" s="9" t="str">
        <f ca="1">IFERROR(__xludf.DUMMYFUNCTION("GOOGLETRANSLATE(A420,""en"",""gu"")"),"અસંસ્કારી")</f>
        <v>અસંસ્કારી</v>
      </c>
      <c r="F420" s="16" t="str">
        <f ca="1">IFERROR(__xludf.DUMMYFUNCTION("GOOGLETRANSLATE(A420,""en"",""ur"")"),"بیہودہ")</f>
        <v>بیہودہ</v>
      </c>
    </row>
    <row r="421" spans="1:6" x14ac:dyDescent="0.25">
      <c r="A421" s="10" t="s">
        <v>443</v>
      </c>
      <c r="B421" s="6" t="str">
        <f ca="1">IFERROR(__xludf.DUMMYFUNCTION("GOOGLETRANSLATE(A421, ""en"",""hi"")"),"फिराना")</f>
        <v>फिराना</v>
      </c>
      <c r="C421" s="9" t="str">
        <f ca="1">IFERROR(__xludf.DUMMYFUNCTION("GOOGLETRANSLATE(A421,""en"",""bn"")"),"চালনা করা")</f>
        <v>চালনা করা</v>
      </c>
      <c r="D421" s="9" t="str">
        <f ca="1">IFERROR(__xludf.DUMMYFUNCTION("GOOGLETRANSLATE(A421,""en"",""ta"")"),"கையாள்கிறார்கள்")</f>
        <v>கையாள்கிறார்கள்</v>
      </c>
      <c r="E421" s="9" t="str">
        <f ca="1">IFERROR(__xludf.DUMMYFUNCTION("GOOGLETRANSLATE(A421,""en"",""gu"")"),"કાબૂમાં રાખવું")</f>
        <v>કાબૂમાં રાખવું</v>
      </c>
      <c r="F421" s="16" t="str">
        <f ca="1">IFERROR(__xludf.DUMMYFUNCTION("GOOGLETRANSLATE(A421,""en"",""ur"")"),"لگانا")</f>
        <v>لگانا</v>
      </c>
    </row>
    <row r="422" spans="1:6" x14ac:dyDescent="0.25">
      <c r="A422" s="10" t="s">
        <v>444</v>
      </c>
      <c r="B422" s="6" t="str">
        <f ca="1">IFERROR(__xludf.DUMMYFUNCTION("GOOGLETRANSLATE(A422, ""en"",""hi"")"),"विल्ट")</f>
        <v>विल्ट</v>
      </c>
      <c r="C422" s="9" t="str">
        <f ca="1">IFERROR(__xludf.DUMMYFUNCTION("GOOGLETRANSLATE(A422,""en"",""bn"")"),"তাজা ভাব হারান")</f>
        <v>তাজা ভাব হারান</v>
      </c>
      <c r="D422" s="9" t="str">
        <f ca="1">IFERROR(__xludf.DUMMYFUNCTION("GOOGLETRANSLATE(A422,""en"",""ta"")"),"வாடல்")</f>
        <v>வாடல்</v>
      </c>
      <c r="E422" s="9" t="str">
        <f ca="1">IFERROR(__xludf.DUMMYFUNCTION("GOOGLETRANSLATE(A422,""en"",""gu"")"),"વિલ્ટ")</f>
        <v>વિલ્ટ</v>
      </c>
      <c r="F422" s="16" t="str">
        <f ca="1">IFERROR(__xludf.DUMMYFUNCTION("GOOGLETRANSLATE(A422,""en"",""ur"")"),"دیگا")</f>
        <v>دیگا</v>
      </c>
    </row>
    <row r="423" spans="1:6" x14ac:dyDescent="0.25">
      <c r="A423" s="10" t="s">
        <v>445</v>
      </c>
      <c r="B423" s="6" t="str">
        <f ca="1">IFERROR(__xludf.DUMMYFUNCTION("GOOGLETRANSLATE(A423, ""en"",""hi"")"),"उदास होना")</f>
        <v>उदास होना</v>
      </c>
      <c r="C423" s="9" t="str">
        <f ca="1">IFERROR(__xludf.DUMMYFUNCTION("GOOGLETRANSLATE(A423,""en"",""bn"")"),"আকুল আকাঙ্ক্ষা")</f>
        <v>আকুল আকাঙ্ক্ষা</v>
      </c>
      <c r="D423" s="9" t="str">
        <f ca="1">IFERROR(__xludf.DUMMYFUNCTION("GOOGLETRANSLATE(A423,""en"",""ta"")"),"விரும்பு")</f>
        <v>விரும்பு</v>
      </c>
      <c r="E423" s="9" t="str">
        <f ca="1">IFERROR(__xludf.DUMMYFUNCTION("GOOGLETRANSLATE(A423,""en"",""gu"")"),"ઉત્કટ ઇચ્છા")</f>
        <v>ઉત્કટ ઇચ્છા</v>
      </c>
      <c r="F423" s="16" t="str">
        <f ca="1">IFERROR(__xludf.DUMMYFUNCTION("GOOGLETRANSLATE(A423,""en"",""ur"")"),"خواہش")</f>
        <v>خواہش</v>
      </c>
    </row>
    <row r="424" spans="1:6" x14ac:dyDescent="0.25">
      <c r="A424" s="10" t="s">
        <v>446</v>
      </c>
      <c r="B424" s="7" t="s">
        <v>447</v>
      </c>
      <c r="C424" s="9" t="str">
        <f ca="1">IFERROR(__xludf.DUMMYFUNCTION("GOOGLETRANSLATE(A424,""en"",""bn"")"),"ধারকেরা, YELL")</f>
        <v>ধারকেরা, YELL</v>
      </c>
      <c r="D424" s="9" t="str">
        <f ca="1">IFERROR(__xludf.DUMMYFUNCTION("GOOGLETRANSLATE(A424,""en"",""ta"")"),"கத்துவார்கள்")</f>
        <v>கத்துவார்கள்</v>
      </c>
      <c r="E424" s="9" t="str">
        <f ca="1">IFERROR(__xludf.DUMMYFUNCTION("GOOGLETRANSLATE(A424,""en"",""gu"")"),"YELL")</f>
        <v>YELL</v>
      </c>
      <c r="F424" s="16" t="str">
        <f ca="1">IFERROR(__xludf.DUMMYFUNCTION("GOOGLETRANSLATE(A424,""en"",""ur"")"),"چللاو")</f>
        <v>چللاو</v>
      </c>
    </row>
    <row r="425" spans="1:6" x14ac:dyDescent="0.25">
      <c r="A425" s="10" t="s">
        <v>448</v>
      </c>
      <c r="B425" s="6" t="str">
        <f ca="1">IFERROR(__xludf.DUMMYFUNCTION("GOOGLETRANSLATE(A425, ""en"",""hi"")"),"प्राप्ति")</f>
        <v>प्राप्ति</v>
      </c>
      <c r="C425" s="16" t="s">
        <v>467</v>
      </c>
      <c r="D425" s="9" t="str">
        <f ca="1">IFERROR(__xludf.DUMMYFUNCTION("GOOGLETRANSLATE(A425,""en"",""ta"")"),"மகசூல்")</f>
        <v>மகசூல்</v>
      </c>
      <c r="E425" s="9" t="str">
        <f ca="1">IFERROR(__xludf.DUMMYFUNCTION("GOOGLETRANSLATE(A425,""en"",""gu"")"),"YIELD")</f>
        <v>YIELD</v>
      </c>
      <c r="F425" s="16" t="str">
        <f ca="1">IFERROR(__xludf.DUMMYFUNCTION("GOOGLETRANSLATE(A425,""en"",""ur"")"),"پیداوار")</f>
        <v>پیداوار</v>
      </c>
    </row>
    <row r="426" spans="1:6" x14ac:dyDescent="0.25">
      <c r="A426" s="10" t="s">
        <v>449</v>
      </c>
      <c r="B426" s="6" t="str">
        <f ca="1">IFERROR(__xludf.DUMMYFUNCTION("GOOGLETRANSLATE(A426, ""en"",""hi"")"),"जुए")</f>
        <v>जुए</v>
      </c>
      <c r="C426" s="9" t="str">
        <f ca="1">IFERROR(__xludf.DUMMYFUNCTION("GOOGLETRANSLATE(A426,""en"",""bn"")"),"জোয়াল")</f>
        <v>জোয়াল</v>
      </c>
      <c r="D426" s="9" t="str">
        <f ca="1">IFERROR(__xludf.DUMMYFUNCTION("GOOGLETRANSLATE(A426,""en"",""ta"")"),"நுகத்துக்குக்")</f>
        <v>நுகத்துக்குக்</v>
      </c>
      <c r="E426" s="9" t="str">
        <f ca="1">IFERROR(__xludf.DUMMYFUNCTION("GOOGLETRANSLATE(A426,""en"",""gu"")"),"ઝૂંસરી")</f>
        <v>ઝૂંસરી</v>
      </c>
      <c r="F426" s="16" t="str">
        <f ca="1">IFERROR(__xludf.DUMMYFUNCTION("GOOGLETRANSLATE(A426,""en"",""ur"")"),"جوا")</f>
        <v>جوا</v>
      </c>
    </row>
    <row r="427" spans="1:6" x14ac:dyDescent="0.25">
      <c r="A427" s="10" t="s">
        <v>450</v>
      </c>
      <c r="B427" s="6" t="str">
        <f ca="1">IFERROR(__xludf.DUMMYFUNCTION("GOOGLETRANSLATE(A427, ""en"",""hi"")"),"जोश")</f>
        <v>जोश</v>
      </c>
      <c r="C427" s="9" t="str">
        <f ca="1">IFERROR(__xludf.DUMMYFUNCTION("GOOGLETRANSLATE(A427,""en"",""bn"")"),"চাড়")</f>
        <v>চাড়</v>
      </c>
      <c r="D427" s="9" t="str">
        <f ca="1">IFERROR(__xludf.DUMMYFUNCTION("GOOGLETRANSLATE(A427,""en"",""ta"")"),"ஆர்வத்துடன்")</f>
        <v>ஆர்வத்துடன்</v>
      </c>
      <c r="E427" s="9" t="str">
        <f ca="1">IFERROR(__xludf.DUMMYFUNCTION("GOOGLETRANSLATE(A427,""en"",""gu"")"),"ઉત્સાહને")</f>
        <v>ઉત્સાહને</v>
      </c>
      <c r="F427" s="16" t="str">
        <f ca="1">IFERROR(__xludf.DUMMYFUNCTION("GOOGLETRANSLATE(A427,""en"",""ur"")"),"ولولے")</f>
        <v>ولولے</v>
      </c>
    </row>
    <row r="428" spans="1:6" x14ac:dyDescent="0.25">
      <c r="A428" s="10" t="s">
        <v>451</v>
      </c>
      <c r="B428" s="7" t="s">
        <v>452</v>
      </c>
      <c r="C428" s="9" t="str">
        <f ca="1">IFERROR(__xludf.DUMMYFUNCTION("GOOGLETRANSLATE(A428,""en"",""bn"")"),"সুবিন্দু")</f>
        <v>সুবিন্দু</v>
      </c>
      <c r="D428" s="9" t="str">
        <f ca="1">IFERROR(__xludf.DUMMYFUNCTION("GOOGLETRANSLATE(A428,""en"",""ta"")"),"ஜெனித்")</f>
        <v>ஜெனித்</v>
      </c>
      <c r="E428" s="9" t="str">
        <f ca="1">IFERROR(__xludf.DUMMYFUNCTION("GOOGLETRANSLATE(A428,""en"",""gu"")"),"ઝેનિથ")</f>
        <v>ઝેનિથ</v>
      </c>
      <c r="F428" s="16" t="s">
        <v>503</v>
      </c>
    </row>
    <row r="429" spans="1:6" x14ac:dyDescent="0.25">
      <c r="A429" s="12" t="s">
        <v>453</v>
      </c>
      <c r="B429" s="6" t="str">
        <f ca="1">IFERROR(__xludf.DUMMYFUNCTION("GOOGLETRANSLATE(A429, ""en"",""hi"")"),"मान्यता")</f>
        <v>मान्यता</v>
      </c>
      <c r="C429" s="9" t="str">
        <f ca="1">IFERROR(__xludf.DUMMYFUNCTION("GOOGLETRANSLATE(A429,""en"",""bn"")"),"স্বীকৃতি")</f>
        <v>স্বীকৃতি</v>
      </c>
      <c r="D429" s="9" t="str">
        <f ca="1">IFERROR(__xludf.DUMMYFUNCTION("GOOGLETRANSLATE(A429,""en"",""ta"")"),"அங்கீகாரம்")</f>
        <v>அங்கீகாரம்</v>
      </c>
      <c r="E429" s="9" t="str">
        <f ca="1">IFERROR(__xludf.DUMMYFUNCTION("GOOGLETRANSLATE(A429,""en"",""gu"")"),"માન્યતા")</f>
        <v>માન્યતા</v>
      </c>
      <c r="F429" s="16" t="str">
        <f ca="1">IFERROR(__xludf.DUMMYFUNCTION("GOOGLETRANSLATE(A429,""en"",""ur"")"),"منظوری")</f>
        <v>منظوری</v>
      </c>
    </row>
    <row r="430" spans="1:6" x14ac:dyDescent="0.25">
      <c r="A430" s="12" t="s">
        <v>454</v>
      </c>
      <c r="B430" s="6" t="str">
        <f ca="1">IFERROR(__xludf.DUMMYFUNCTION("GOOGLETRANSLATE(A430, ""en"",""hi"")"),"पृष्ठभूमि")</f>
        <v>पृष्ठभूमि</v>
      </c>
      <c r="C430" s="9" t="str">
        <f ca="1">IFERROR(__xludf.DUMMYFUNCTION("GOOGLETRANSLATE(A430,""en"",""bn"")"),"পটভূমি")</f>
        <v>পটভূমি</v>
      </c>
      <c r="D430" s="9" t="str">
        <f ca="1">IFERROR(__xludf.DUMMYFUNCTION("GOOGLETRANSLATE(A430,""en"",""ta"")"),"பின்னணி")</f>
        <v>பின்னணி</v>
      </c>
      <c r="E430" s="9" t="str">
        <f ca="1">IFERROR(__xludf.DUMMYFUNCTION("GOOGLETRANSLATE(A430,""en"",""gu"")"),"પૃષ્ઠભૂમિ")</f>
        <v>પૃષ્ઠભૂમિ</v>
      </c>
      <c r="F430" s="16" t="str">
        <f ca="1">IFERROR(__xludf.DUMMYFUNCTION("GOOGLETRANSLATE(A430,""en"",""ur"")"),"پس منظر")</f>
        <v>پس منظر</v>
      </c>
    </row>
    <row r="431" spans="1:6" x14ac:dyDescent="0.25">
      <c r="A431" s="12" t="s">
        <v>455</v>
      </c>
      <c r="B431" s="6" t="str">
        <f ca="1">IFERROR(__xludf.DUMMYFUNCTION("GOOGLETRANSLATE(A431, ""en"",""hi"")"),"सावधान")</f>
        <v>सावधान</v>
      </c>
      <c r="C431" s="9" t="str">
        <f ca="1">IFERROR(__xludf.DUMMYFUNCTION("GOOGLETRANSLATE(A431,""en"",""bn"")"),"সাবধান")</f>
        <v>সাবধান</v>
      </c>
      <c r="D431" s="9" t="str">
        <f ca="1">IFERROR(__xludf.DUMMYFUNCTION("GOOGLETRANSLATE(A431,""en"",""ta"")"),"கவனமாக")</f>
        <v>கவனமாக</v>
      </c>
      <c r="E431" s="9" t="str">
        <f ca="1">IFERROR(__xludf.DUMMYFUNCTION("GOOGLETRANSLATE(A431,""en"",""gu"")"),"ખંતથી")</f>
        <v>ખંતથી</v>
      </c>
      <c r="F431" s="16" t="str">
        <f ca="1">IFERROR(__xludf.DUMMYFUNCTION("GOOGLETRANSLATE(A431,""en"",""ur"")"),"ہوشیار")</f>
        <v>ہوشیار</v>
      </c>
    </row>
    <row r="432" spans="1:6" x14ac:dyDescent="0.25">
      <c r="A432" s="12" t="s">
        <v>456</v>
      </c>
      <c r="B432" s="7" t="s">
        <v>456</v>
      </c>
      <c r="C432" s="9" t="str">
        <f ca="1">IFERROR(__xludf.DUMMYFUNCTION("GOOGLETRANSLATE(A432,""en"",""bn"")"),"ভেরাইজন")</f>
        <v>ভেরাইজন</v>
      </c>
      <c r="D432" s="9" t="str">
        <f ca="1">IFERROR(__xludf.DUMMYFUNCTION("GOOGLETRANSLATE(A432,""en"",""ta"")"),"VERIZON")</f>
        <v>VERIZON</v>
      </c>
      <c r="E432" s="9" t="str">
        <f ca="1">IFERROR(__xludf.DUMMYFUNCTION("GOOGLETRANSLATE(A432,""en"",""gu"")"),"વેરાઇઝન")</f>
        <v>વેરાઇઝન</v>
      </c>
      <c r="F432" s="16" t="str">
        <f ca="1">IFERROR(__xludf.DUMMYFUNCTION("GOOGLETRANSLATE(A432,""en"",""ur"")"),"ویریزون")</f>
        <v>ویریزون</v>
      </c>
    </row>
    <row r="433" spans="1:6" x14ac:dyDescent="0.25">
      <c r="A433" s="12" t="s">
        <v>457</v>
      </c>
      <c r="B433" s="6" t="str">
        <f ca="1">IFERROR(__xludf.DUMMYFUNCTION("GOOGLETRANSLATE(A433, ""en"",""hi"")"),"चेतावनी")</f>
        <v>चेतावनी</v>
      </c>
      <c r="C433" s="9" t="str">
        <f ca="1">IFERROR(__xludf.DUMMYFUNCTION("GOOGLETRANSLATE(A433,""en"",""bn"")"),"সতর্কতামূলক")</f>
        <v>সতর্কতামূলক</v>
      </c>
      <c r="D433" s="9" t="str">
        <f ca="1">IFERROR(__xludf.DUMMYFUNCTION("GOOGLETRANSLATE(A433,""en"",""ta"")"),"எச்சரிக்கை")</f>
        <v>எச்சரிக்கை</v>
      </c>
      <c r="E433" s="9" t="str">
        <f ca="1">IFERROR(__xludf.DUMMYFUNCTION("GOOGLETRANSLATE(A433,""en"",""gu"")"),"ચેતવણી")</f>
        <v>ચેતવણી</v>
      </c>
      <c r="F433" s="16" t="s">
        <v>504</v>
      </c>
    </row>
    <row r="434" spans="1:6" x14ac:dyDescent="0.25">
      <c r="A434" s="12" t="s">
        <v>458</v>
      </c>
      <c r="B434" s="6" t="str">
        <f ca="1">IFERROR(__xludf.DUMMYFUNCTION("GOOGLETRANSLATE(A434, ""en"",""hi"")"),"कथा")</f>
        <v>कथा</v>
      </c>
      <c r="C434" s="9" t="str">
        <f ca="1">IFERROR(__xludf.DUMMYFUNCTION("GOOGLETRANSLATE(A434,""en"",""bn"")"),"উপন্যাস")</f>
        <v>উপন্যাস</v>
      </c>
      <c r="D434" s="9" t="str">
        <f ca="1">IFERROR(__xludf.DUMMYFUNCTION("GOOGLETRANSLATE(A434,""en"",""ta"")"),"புனைவு")</f>
        <v>புனைவு</v>
      </c>
      <c r="E434" s="9" t="str">
        <f ca="1">IFERROR(__xludf.DUMMYFUNCTION("GOOGLETRANSLATE(A434,""en"",""gu"")"),"કાલ્પનિક")</f>
        <v>કાલ્પનિક</v>
      </c>
      <c r="F434" s="16" t="str">
        <f ca="1">IFERROR(__xludf.DUMMYFUNCTION("GOOGLETRANSLATE(A434,""en"",""ur"")"),"فکشن")</f>
        <v>فکشن</v>
      </c>
    </row>
    <row r="435" spans="1:6" x14ac:dyDescent="0.25">
      <c r="A435" s="12" t="s">
        <v>459</v>
      </c>
      <c r="B435" s="6" t="str">
        <f ca="1">IFERROR(__xludf.DUMMYFUNCTION("GOOGLETRANSLATE(A435, ""en"",""hi"")"),"स्वरूपण")</f>
        <v>स्वरूपण</v>
      </c>
      <c r="C435" s="9" t="str">
        <f ca="1">IFERROR(__xludf.DUMMYFUNCTION("GOOGLETRANSLATE(A435,""en"",""bn"")"),"বিন্যাস")</f>
        <v>বিন্যাস</v>
      </c>
      <c r="D435" s="9" t="str">
        <f ca="1">IFERROR(__xludf.DUMMYFUNCTION("GOOGLETRANSLATE(A435,""en"",""ta"")"),"வடிவமைப்பதானது")</f>
        <v>வடிவமைப்பதானது</v>
      </c>
      <c r="E435" s="9" t="str">
        <f ca="1">IFERROR(__xludf.DUMMYFUNCTION("GOOGLETRANSLATE(A435,""en"",""gu"")"),"ફોર્મેટિંગ")</f>
        <v>ફોર્મેટિંગ</v>
      </c>
      <c r="F435" s="16" t="str">
        <f ca="1">IFERROR(__xludf.DUMMYFUNCTION("GOOGLETRANSLATE(A435,""en"",""ur"")"),"فارمیٹنگ")</f>
        <v>فارمیٹنگ</v>
      </c>
    </row>
    <row r="436" spans="1:6" x14ac:dyDescent="0.25">
      <c r="A436" s="12" t="s">
        <v>460</v>
      </c>
      <c r="B436" s="6" t="str">
        <f ca="1">IFERROR(__xludf.DUMMYFUNCTION("GOOGLETRANSLATE(A436, ""en"",""hi"")"),"पशु चिकित्सा")</f>
        <v>पशु चिकित्सा</v>
      </c>
      <c r="C436" s="9" t="str">
        <f ca="1">IFERROR(__xludf.DUMMYFUNCTION("GOOGLETRANSLATE(A436,""en"",""bn"")"),"ভেটেরিনারী")</f>
        <v>ভেটেরিনারী</v>
      </c>
      <c r="D436" s="9" t="str">
        <f ca="1">IFERROR(__xludf.DUMMYFUNCTION("GOOGLETRANSLATE(A436,""en"",""ta"")"),"கால்நடை")</f>
        <v>கால்நடை</v>
      </c>
      <c r="E436" s="9" t="str">
        <f ca="1">IFERROR(__xludf.DUMMYFUNCTION("GOOGLETRANSLATE(A436,""en"",""gu"")"),"વેટરનરી")</f>
        <v>વેટરનરી</v>
      </c>
      <c r="F436" s="16" t="str">
        <f ca="1">IFERROR(__xludf.DUMMYFUNCTION("GOOGLETRANSLATE(A436,""en"",""ur"")"),"ویٹرنری")</f>
        <v>ویٹرنری</v>
      </c>
    </row>
    <row r="437" spans="1:6" ht="31.5" x14ac:dyDescent="0.25">
      <c r="A437" s="12" t="s">
        <v>461</v>
      </c>
      <c r="B437" s="6" t="str">
        <f ca="1">IFERROR(__xludf.DUMMYFUNCTION("GOOGLETRANSLATE(A437, ""en"",""hi"")"),"हम्सटर")</f>
        <v>हम्सटर</v>
      </c>
      <c r="C437" s="9" t="str">
        <f ca="1">IFERROR(__xludf.DUMMYFUNCTION("GOOGLETRANSLATE(A437,""en"",""bn"")"),"ধেড়ে ইঁদুরের ন্যায় প্রাণিবিশেষ")</f>
        <v>ধেড়ে ইঁদুরের ন্যায় প্রাণিবিশেষ</v>
      </c>
      <c r="D437" s="9" t="str">
        <f ca="1">IFERROR(__xludf.DUMMYFUNCTION("GOOGLETRANSLATE(A437,""en"",""ta"")"),"வெள்ளெலி")</f>
        <v>வெள்ளெலி</v>
      </c>
      <c r="E437" s="9" t="str">
        <f ca="1">IFERROR(__xludf.DUMMYFUNCTION("GOOGLETRANSLATE(A437,""en"",""gu"")"),"હેમ્સ્ટર")</f>
        <v>હેમ્સ્ટર</v>
      </c>
      <c r="F437" s="15" t="s">
        <v>505</v>
      </c>
    </row>
    <row r="438" spans="1:6" x14ac:dyDescent="0.25">
      <c r="A438" s="12" t="s">
        <v>462</v>
      </c>
      <c r="B438" s="6" t="str">
        <f ca="1">IFERROR(__xludf.DUMMYFUNCTION("GOOGLETRANSLATE(A438, ""en"",""hi"")"),"अजीब")</f>
        <v>अजीब</v>
      </c>
      <c r="C438" s="9" t="str">
        <f ca="1">IFERROR(__xludf.DUMMYFUNCTION("GOOGLETRANSLATE(A438,""en"",""bn"")"),"অদ্ভুত")</f>
        <v>অদ্ভুত</v>
      </c>
      <c r="D438" s="9" t="str">
        <f ca="1">IFERROR(__xludf.DUMMYFUNCTION("GOOGLETRANSLATE(A438,""en"",""ta"")"),"வித்தியாசமான")</f>
        <v>வித்தியாசமான</v>
      </c>
      <c r="E438" s="9" t="str">
        <f ca="1">IFERROR(__xludf.DUMMYFUNCTION("GOOGLETRANSLATE(A438,""en"",""gu"")"),"વિચિત્ર")</f>
        <v>વિચિત્ર</v>
      </c>
      <c r="F438" s="16" t="str">
        <f ca="1">IFERROR(__xludf.DUMMYFUNCTION("GOOGLETRANSLATE(A438,""en"",""ur"")"),"عجیب")</f>
        <v>عجیب</v>
      </c>
    </row>
    <row r="439" spans="1:6" x14ac:dyDescent="0.25">
      <c r="A439" s="12" t="s">
        <v>463</v>
      </c>
      <c r="B439" s="6" t="str">
        <f ca="1">IFERROR(__xludf.DUMMYFUNCTION("GOOGLETRANSLATE(A439, ""en"",""hi"")"),"थैली")</f>
        <v>थैली</v>
      </c>
      <c r="C439" s="9" t="str">
        <f ca="1">IFERROR(__xludf.DUMMYFUNCTION("GOOGLETRANSLATE(A439,""en"",""bn"")"),"থলি")</f>
        <v>থলি</v>
      </c>
      <c r="D439" s="9" t="str">
        <f ca="1">IFERROR(__xludf.DUMMYFUNCTION("GOOGLETRANSLATE(A439,""en"",""ta"")"),"பை")</f>
        <v>பை</v>
      </c>
      <c r="E439" s="9" t="str">
        <f ca="1">IFERROR(__xludf.DUMMYFUNCTION("GOOGLETRANSLATE(A439,""en"",""gu"")"),"પાઉચ")</f>
        <v>પાઉચ</v>
      </c>
      <c r="F439" s="16" t="str">
        <f ca="1">IFERROR(__xludf.DUMMYFUNCTION("GOOGLETRANSLATE(A439,""en"",""ur"")"),"پاؤچ")</f>
        <v>پاؤچ</v>
      </c>
    </row>
    <row r="440" spans="1:6" x14ac:dyDescent="0.25">
      <c r="B440" s="6"/>
      <c r="C440" s="13"/>
      <c r="D440" s="13"/>
      <c r="E440" s="13"/>
    </row>
    <row r="441" spans="1:6" x14ac:dyDescent="0.25">
      <c r="B441" s="6"/>
      <c r="C441" s="13"/>
      <c r="D441" s="13"/>
      <c r="E441" s="13"/>
    </row>
    <row r="442" spans="1:6" x14ac:dyDescent="0.25">
      <c r="B442" s="6"/>
      <c r="C442" s="13"/>
      <c r="D442" s="13"/>
      <c r="E442" s="13"/>
    </row>
    <row r="443" spans="1:6" x14ac:dyDescent="0.25">
      <c r="B443" s="6"/>
      <c r="C443" s="13"/>
      <c r="D443" s="13"/>
      <c r="E443" s="13"/>
    </row>
    <row r="444" spans="1:6" x14ac:dyDescent="0.25">
      <c r="B444" s="6"/>
      <c r="C444" s="13"/>
      <c r="D444" s="13"/>
      <c r="E444" s="13"/>
    </row>
    <row r="445" spans="1:6" x14ac:dyDescent="0.25">
      <c r="B445" s="6"/>
      <c r="C445" s="13"/>
      <c r="D445" s="13"/>
      <c r="E445" s="13"/>
    </row>
    <row r="446" spans="1:6" x14ac:dyDescent="0.25">
      <c r="B446" s="6"/>
      <c r="C446" s="13"/>
      <c r="D446" s="13"/>
      <c r="E446" s="13"/>
    </row>
    <row r="447" spans="1:6" x14ac:dyDescent="0.25">
      <c r="B447" s="6"/>
      <c r="C447" s="13"/>
      <c r="D447" s="13"/>
      <c r="E447" s="13"/>
    </row>
    <row r="448" spans="1:6" x14ac:dyDescent="0.25">
      <c r="B448" s="6"/>
      <c r="C448" s="13"/>
      <c r="D448" s="13"/>
      <c r="E448" s="13"/>
    </row>
    <row r="449" spans="2:5" x14ac:dyDescent="0.25">
      <c r="B449" s="6"/>
      <c r="C449" s="13"/>
      <c r="D449" s="13"/>
      <c r="E449" s="13"/>
    </row>
    <row r="450" spans="2:5" x14ac:dyDescent="0.25">
      <c r="B450" s="6"/>
      <c r="C450" s="13"/>
      <c r="D450" s="13"/>
      <c r="E450" s="13"/>
    </row>
    <row r="451" spans="2:5" x14ac:dyDescent="0.25">
      <c r="B451" s="6"/>
      <c r="C451" s="13"/>
      <c r="D451" s="13"/>
      <c r="E451" s="13"/>
    </row>
    <row r="452" spans="2:5" x14ac:dyDescent="0.25">
      <c r="B452" s="6"/>
      <c r="C452" s="13"/>
      <c r="D452" s="13"/>
      <c r="E452" s="13"/>
    </row>
    <row r="453" spans="2:5" x14ac:dyDescent="0.25">
      <c r="B453" s="6"/>
      <c r="C453" s="13"/>
      <c r="D453" s="13"/>
      <c r="E453" s="13"/>
    </row>
    <row r="454" spans="2:5" x14ac:dyDescent="0.25">
      <c r="B454" s="6"/>
      <c r="C454" s="13"/>
      <c r="D454" s="13"/>
      <c r="E454" s="13"/>
    </row>
    <row r="455" spans="2:5" x14ac:dyDescent="0.25">
      <c r="B455" s="6"/>
      <c r="C455" s="13"/>
      <c r="D455" s="13"/>
      <c r="E455" s="13"/>
    </row>
    <row r="456" spans="2:5" x14ac:dyDescent="0.25">
      <c r="B456" s="6"/>
      <c r="C456" s="13"/>
      <c r="D456" s="13"/>
      <c r="E456" s="13"/>
    </row>
    <row r="457" spans="2:5" x14ac:dyDescent="0.25">
      <c r="B457" s="6"/>
      <c r="C457" s="13"/>
      <c r="D457" s="13"/>
      <c r="E457" s="13"/>
    </row>
    <row r="458" spans="2:5" x14ac:dyDescent="0.25">
      <c r="B458" s="6"/>
      <c r="C458" s="13"/>
      <c r="D458" s="13"/>
      <c r="E458" s="13"/>
    </row>
    <row r="459" spans="2:5" x14ac:dyDescent="0.25">
      <c r="B459" s="6"/>
      <c r="C459" s="13"/>
      <c r="D459" s="13"/>
      <c r="E459" s="13"/>
    </row>
    <row r="460" spans="2:5" x14ac:dyDescent="0.25">
      <c r="B460" s="6"/>
      <c r="C460" s="13"/>
      <c r="D460" s="13"/>
      <c r="E460" s="13"/>
    </row>
    <row r="461" spans="2:5" x14ac:dyDescent="0.25">
      <c r="B461" s="6"/>
      <c r="C461" s="13"/>
      <c r="D461" s="13"/>
      <c r="E461" s="13"/>
    </row>
    <row r="462" spans="2:5" x14ac:dyDescent="0.25">
      <c r="B462" s="6"/>
      <c r="C462" s="13"/>
      <c r="D462" s="13"/>
      <c r="E462" s="13"/>
    </row>
    <row r="463" spans="2:5" x14ac:dyDescent="0.25">
      <c r="B463" s="6"/>
      <c r="C463" s="13"/>
      <c r="D463" s="13"/>
      <c r="E463" s="13"/>
    </row>
    <row r="464" spans="2:5" x14ac:dyDescent="0.25">
      <c r="B464" s="6"/>
      <c r="C464" s="13"/>
      <c r="D464" s="13"/>
      <c r="E464" s="13"/>
    </row>
    <row r="465" spans="2:5" x14ac:dyDescent="0.25">
      <c r="B465" s="6"/>
      <c r="C465" s="13"/>
      <c r="D465" s="13"/>
      <c r="E465" s="13"/>
    </row>
    <row r="466" spans="2:5" x14ac:dyDescent="0.25">
      <c r="B466" s="6"/>
      <c r="C466" s="13"/>
      <c r="D466" s="13"/>
      <c r="E466" s="13"/>
    </row>
    <row r="467" spans="2:5" x14ac:dyDescent="0.25">
      <c r="B467" s="6"/>
      <c r="C467" s="13"/>
      <c r="D467" s="13"/>
      <c r="E467" s="13"/>
    </row>
    <row r="468" spans="2:5" x14ac:dyDescent="0.25">
      <c r="B468" s="6"/>
      <c r="C468" s="13"/>
      <c r="D468" s="13"/>
      <c r="E468" s="13"/>
    </row>
    <row r="469" spans="2:5" x14ac:dyDescent="0.25">
      <c r="B469" s="6"/>
      <c r="C469" s="13"/>
      <c r="D469" s="13"/>
      <c r="E469" s="13"/>
    </row>
    <row r="470" spans="2:5" x14ac:dyDescent="0.25">
      <c r="B470" s="6"/>
      <c r="C470" s="13"/>
      <c r="D470" s="13"/>
      <c r="E470" s="13"/>
    </row>
    <row r="471" spans="2:5" x14ac:dyDescent="0.25">
      <c r="B471" s="6"/>
      <c r="C471" s="13"/>
      <c r="D471" s="13"/>
      <c r="E471" s="13"/>
    </row>
    <row r="472" spans="2:5" x14ac:dyDescent="0.25">
      <c r="B472" s="6"/>
      <c r="C472" s="13"/>
      <c r="D472" s="13"/>
      <c r="E472" s="13"/>
    </row>
    <row r="473" spans="2:5" x14ac:dyDescent="0.25">
      <c r="B473" s="6"/>
      <c r="C473" s="13"/>
      <c r="D473" s="13"/>
      <c r="E473" s="13"/>
    </row>
    <row r="474" spans="2:5" x14ac:dyDescent="0.25">
      <c r="B474" s="6"/>
      <c r="C474" s="13"/>
      <c r="D474" s="13"/>
      <c r="E474" s="13"/>
    </row>
    <row r="475" spans="2:5" x14ac:dyDescent="0.25">
      <c r="B475" s="6"/>
      <c r="C475" s="13"/>
      <c r="D475" s="13"/>
      <c r="E475" s="13"/>
    </row>
    <row r="476" spans="2:5" x14ac:dyDescent="0.25">
      <c r="B476" s="6"/>
      <c r="C476" s="13"/>
      <c r="D476" s="13"/>
      <c r="E476" s="13"/>
    </row>
    <row r="477" spans="2:5" x14ac:dyDescent="0.25">
      <c r="B477" s="6"/>
      <c r="C477" s="13"/>
      <c r="D477" s="13"/>
      <c r="E477" s="13"/>
    </row>
    <row r="478" spans="2:5" x14ac:dyDescent="0.25">
      <c r="B478" s="6"/>
      <c r="C478" s="13"/>
      <c r="D478" s="13"/>
      <c r="E478" s="13"/>
    </row>
    <row r="479" spans="2:5" x14ac:dyDescent="0.25">
      <c r="B479" s="6"/>
      <c r="C479" s="13"/>
      <c r="D479" s="13"/>
      <c r="E479" s="13"/>
    </row>
    <row r="480" spans="2:5" x14ac:dyDescent="0.25">
      <c r="B480" s="6"/>
      <c r="C480" s="13"/>
      <c r="D480" s="13"/>
      <c r="E480" s="13"/>
    </row>
    <row r="481" spans="2:5" x14ac:dyDescent="0.25">
      <c r="B481" s="6"/>
      <c r="C481" s="13"/>
      <c r="D481" s="13"/>
      <c r="E481" s="13"/>
    </row>
    <row r="482" spans="2:5" x14ac:dyDescent="0.25">
      <c r="B482" s="6"/>
      <c r="C482" s="13"/>
      <c r="D482" s="13"/>
      <c r="E482" s="13"/>
    </row>
    <row r="483" spans="2:5" x14ac:dyDescent="0.25">
      <c r="B483" s="6"/>
      <c r="C483" s="13"/>
      <c r="D483" s="13"/>
      <c r="E483" s="13"/>
    </row>
    <row r="484" spans="2:5" x14ac:dyDescent="0.25">
      <c r="B484" s="6"/>
      <c r="C484" s="13"/>
      <c r="D484" s="13"/>
      <c r="E484" s="13"/>
    </row>
    <row r="485" spans="2:5" x14ac:dyDescent="0.25">
      <c r="B485" s="6"/>
      <c r="C485" s="13"/>
      <c r="D485" s="13"/>
      <c r="E485" s="13"/>
    </row>
    <row r="486" spans="2:5" x14ac:dyDescent="0.25">
      <c r="B486" s="6"/>
      <c r="C486" s="13"/>
      <c r="D486" s="13"/>
      <c r="E486" s="13"/>
    </row>
    <row r="487" spans="2:5" x14ac:dyDescent="0.25">
      <c r="B487" s="6"/>
      <c r="C487" s="13"/>
      <c r="D487" s="13"/>
      <c r="E487" s="13"/>
    </row>
    <row r="488" spans="2:5" x14ac:dyDescent="0.25">
      <c r="B488" s="6"/>
      <c r="C488" s="13"/>
      <c r="D488" s="13"/>
      <c r="E488" s="13"/>
    </row>
    <row r="489" spans="2:5" x14ac:dyDescent="0.25">
      <c r="B489" s="6"/>
      <c r="C489" s="13"/>
      <c r="D489" s="13"/>
      <c r="E489" s="13"/>
    </row>
    <row r="490" spans="2:5" x14ac:dyDescent="0.25">
      <c r="B490" s="6"/>
      <c r="C490" s="13"/>
      <c r="D490" s="13"/>
      <c r="E490" s="13"/>
    </row>
    <row r="491" spans="2:5" x14ac:dyDescent="0.25">
      <c r="B491" s="6"/>
      <c r="C491" s="13"/>
      <c r="D491" s="13"/>
      <c r="E491" s="13"/>
    </row>
    <row r="492" spans="2:5" x14ac:dyDescent="0.25">
      <c r="B492" s="6"/>
      <c r="C492" s="13"/>
      <c r="D492" s="13"/>
      <c r="E492" s="13"/>
    </row>
    <row r="493" spans="2:5" x14ac:dyDescent="0.25">
      <c r="B493" s="6"/>
      <c r="C493" s="13"/>
      <c r="D493" s="13"/>
      <c r="E493" s="13"/>
    </row>
    <row r="494" spans="2:5" x14ac:dyDescent="0.25">
      <c r="B494" s="6"/>
      <c r="C494" s="13"/>
      <c r="D494" s="13"/>
      <c r="E494" s="13"/>
    </row>
    <row r="495" spans="2:5" x14ac:dyDescent="0.25">
      <c r="B495" s="6"/>
      <c r="C495" s="13"/>
      <c r="D495" s="13"/>
      <c r="E495" s="13"/>
    </row>
    <row r="496" spans="2:5" x14ac:dyDescent="0.25">
      <c r="B496" s="6"/>
      <c r="C496" s="13"/>
      <c r="D496" s="13"/>
      <c r="E496" s="13"/>
    </row>
    <row r="497" spans="2:5" x14ac:dyDescent="0.25">
      <c r="B497" s="6"/>
      <c r="C497" s="13"/>
      <c r="D497" s="13"/>
      <c r="E497" s="13"/>
    </row>
    <row r="498" spans="2:5" x14ac:dyDescent="0.25">
      <c r="B498" s="6"/>
      <c r="C498" s="13"/>
      <c r="D498" s="13"/>
      <c r="E498" s="13"/>
    </row>
    <row r="499" spans="2:5" x14ac:dyDescent="0.25">
      <c r="B499" s="6"/>
      <c r="C499" s="13"/>
      <c r="D499" s="13"/>
      <c r="E499" s="13"/>
    </row>
    <row r="500" spans="2:5" x14ac:dyDescent="0.25">
      <c r="B500" s="6"/>
      <c r="C500" s="13"/>
      <c r="D500" s="13"/>
      <c r="E500" s="13"/>
    </row>
    <row r="501" spans="2:5" x14ac:dyDescent="0.25">
      <c r="B501" s="6"/>
      <c r="C501" s="13"/>
      <c r="D501" s="13"/>
      <c r="E501" s="13"/>
    </row>
    <row r="502" spans="2:5" x14ac:dyDescent="0.25">
      <c r="B502" s="6"/>
      <c r="C502" s="13"/>
      <c r="D502" s="13"/>
      <c r="E502" s="13"/>
    </row>
    <row r="503" spans="2:5" x14ac:dyDescent="0.25">
      <c r="B503" s="6"/>
      <c r="C503" s="13"/>
      <c r="D503" s="13"/>
      <c r="E503" s="13"/>
    </row>
    <row r="504" spans="2:5" x14ac:dyDescent="0.25">
      <c r="B504" s="6"/>
      <c r="C504" s="13"/>
      <c r="D504" s="13"/>
      <c r="E504" s="13"/>
    </row>
    <row r="505" spans="2:5" x14ac:dyDescent="0.25">
      <c r="B505" s="6"/>
      <c r="C505" s="13"/>
      <c r="D505" s="13"/>
      <c r="E505" s="13"/>
    </row>
    <row r="506" spans="2:5" x14ac:dyDescent="0.25">
      <c r="B506" s="6"/>
      <c r="C506" s="13"/>
      <c r="D506" s="13"/>
      <c r="E506" s="13"/>
    </row>
    <row r="507" spans="2:5" x14ac:dyDescent="0.25">
      <c r="B507" s="6"/>
      <c r="C507" s="13"/>
      <c r="D507" s="13"/>
      <c r="E507" s="13"/>
    </row>
    <row r="508" spans="2:5" x14ac:dyDescent="0.25">
      <c r="B508" s="6"/>
      <c r="C508" s="13"/>
      <c r="D508" s="13"/>
      <c r="E508" s="13"/>
    </row>
    <row r="509" spans="2:5" x14ac:dyDescent="0.25">
      <c r="B509" s="6"/>
      <c r="C509" s="13"/>
      <c r="D509" s="13"/>
      <c r="E509" s="13"/>
    </row>
    <row r="510" spans="2:5" x14ac:dyDescent="0.25">
      <c r="B510" s="6"/>
      <c r="C510" s="13"/>
      <c r="D510" s="13"/>
      <c r="E510" s="13"/>
    </row>
    <row r="511" spans="2:5" x14ac:dyDescent="0.25">
      <c r="B511" s="6"/>
      <c r="C511" s="13"/>
      <c r="D511" s="13"/>
      <c r="E511" s="13"/>
    </row>
    <row r="512" spans="2:5" x14ac:dyDescent="0.25">
      <c r="B512" s="6"/>
      <c r="C512" s="13"/>
      <c r="D512" s="13"/>
      <c r="E512" s="13"/>
    </row>
    <row r="513" spans="2:5" x14ac:dyDescent="0.25">
      <c r="B513" s="6"/>
      <c r="C513" s="13"/>
      <c r="D513" s="13"/>
      <c r="E513" s="13"/>
    </row>
    <row r="514" spans="2:5" x14ac:dyDescent="0.25">
      <c r="B514" s="6"/>
      <c r="C514" s="13"/>
      <c r="D514" s="13"/>
      <c r="E514" s="13"/>
    </row>
    <row r="515" spans="2:5" x14ac:dyDescent="0.25">
      <c r="B515" s="6"/>
      <c r="C515" s="13"/>
      <c r="D515" s="13"/>
      <c r="E515" s="13"/>
    </row>
    <row r="516" spans="2:5" x14ac:dyDescent="0.25">
      <c r="B516" s="6"/>
      <c r="C516" s="13"/>
      <c r="D516" s="13"/>
      <c r="E516" s="13"/>
    </row>
    <row r="517" spans="2:5" x14ac:dyDescent="0.25">
      <c r="B517" s="6"/>
      <c r="C517" s="13"/>
      <c r="D517" s="13"/>
      <c r="E517" s="13"/>
    </row>
    <row r="518" spans="2:5" x14ac:dyDescent="0.25">
      <c r="B518" s="6"/>
      <c r="C518" s="13"/>
      <c r="D518" s="13"/>
      <c r="E518" s="13"/>
    </row>
    <row r="519" spans="2:5" x14ac:dyDescent="0.25">
      <c r="B519" s="6"/>
      <c r="C519" s="13"/>
      <c r="D519" s="13"/>
      <c r="E519" s="13"/>
    </row>
    <row r="520" spans="2:5" x14ac:dyDescent="0.25">
      <c r="B520" s="6"/>
      <c r="C520" s="13"/>
      <c r="D520" s="13"/>
      <c r="E520" s="13"/>
    </row>
    <row r="521" spans="2:5" x14ac:dyDescent="0.25">
      <c r="B521" s="6"/>
      <c r="C521" s="13"/>
      <c r="D521" s="13"/>
      <c r="E521" s="13"/>
    </row>
    <row r="522" spans="2:5" x14ac:dyDescent="0.25">
      <c r="B522" s="6"/>
      <c r="C522" s="13"/>
      <c r="D522" s="13"/>
      <c r="E522" s="13"/>
    </row>
    <row r="523" spans="2:5" x14ac:dyDescent="0.25">
      <c r="B523" s="6"/>
      <c r="C523" s="13"/>
      <c r="D523" s="13"/>
      <c r="E523" s="13"/>
    </row>
    <row r="524" spans="2:5" x14ac:dyDescent="0.25">
      <c r="B524" s="6"/>
      <c r="C524" s="13"/>
      <c r="D524" s="13"/>
      <c r="E524" s="13"/>
    </row>
    <row r="525" spans="2:5" x14ac:dyDescent="0.25">
      <c r="B525" s="6"/>
      <c r="C525" s="13"/>
      <c r="D525" s="13"/>
      <c r="E525" s="13"/>
    </row>
    <row r="526" spans="2:5" x14ac:dyDescent="0.25">
      <c r="B526" s="6"/>
      <c r="C526" s="13"/>
      <c r="D526" s="13"/>
      <c r="E526" s="13"/>
    </row>
    <row r="527" spans="2:5" x14ac:dyDescent="0.25">
      <c r="B527" s="6"/>
      <c r="C527" s="13"/>
      <c r="D527" s="13"/>
      <c r="E527" s="13"/>
    </row>
    <row r="528" spans="2:5" x14ac:dyDescent="0.25">
      <c r="B528" s="6"/>
      <c r="C528" s="13"/>
      <c r="D528" s="13"/>
      <c r="E528" s="13"/>
    </row>
    <row r="529" spans="2:5" x14ac:dyDescent="0.25">
      <c r="B529" s="6"/>
      <c r="C529" s="13"/>
      <c r="D529" s="13"/>
      <c r="E529" s="13"/>
    </row>
    <row r="530" spans="2:5" x14ac:dyDescent="0.25">
      <c r="B530" s="6"/>
      <c r="C530" s="13"/>
      <c r="D530" s="13"/>
      <c r="E530" s="13"/>
    </row>
    <row r="531" spans="2:5" x14ac:dyDescent="0.25">
      <c r="B531" s="6"/>
      <c r="C531" s="13"/>
      <c r="D531" s="13"/>
      <c r="E531" s="13"/>
    </row>
    <row r="532" spans="2:5" x14ac:dyDescent="0.25">
      <c r="B532" s="6"/>
      <c r="C532" s="13"/>
      <c r="D532" s="13"/>
      <c r="E532" s="13"/>
    </row>
    <row r="533" spans="2:5" x14ac:dyDescent="0.25">
      <c r="B533" s="6"/>
      <c r="C533" s="13"/>
      <c r="D533" s="13"/>
      <c r="E533" s="13"/>
    </row>
    <row r="534" spans="2:5" x14ac:dyDescent="0.25">
      <c r="B534" s="6"/>
      <c r="C534" s="13"/>
      <c r="D534" s="13"/>
      <c r="E534" s="13"/>
    </row>
    <row r="535" spans="2:5" x14ac:dyDescent="0.25">
      <c r="B535" s="6"/>
      <c r="C535" s="13"/>
      <c r="D535" s="13"/>
      <c r="E535" s="13"/>
    </row>
    <row r="536" spans="2:5" x14ac:dyDescent="0.25">
      <c r="B536" s="6"/>
      <c r="C536" s="13"/>
      <c r="D536" s="13"/>
      <c r="E536" s="13"/>
    </row>
    <row r="537" spans="2:5" x14ac:dyDescent="0.25">
      <c r="B537" s="6"/>
      <c r="C537" s="13"/>
      <c r="D537" s="13"/>
      <c r="E537" s="13"/>
    </row>
    <row r="538" spans="2:5" x14ac:dyDescent="0.25">
      <c r="B538" s="6"/>
      <c r="C538" s="13"/>
      <c r="D538" s="13"/>
      <c r="E538" s="13"/>
    </row>
    <row r="539" spans="2:5" x14ac:dyDescent="0.25">
      <c r="B539" s="6"/>
      <c r="C539" s="13"/>
      <c r="D539" s="13"/>
      <c r="E539" s="13"/>
    </row>
    <row r="540" spans="2:5" x14ac:dyDescent="0.25">
      <c r="B540" s="6"/>
      <c r="C540" s="13"/>
      <c r="D540" s="13"/>
      <c r="E540" s="13"/>
    </row>
    <row r="541" spans="2:5" x14ac:dyDescent="0.25">
      <c r="B541" s="6"/>
      <c r="C541" s="13"/>
      <c r="D541" s="13"/>
      <c r="E541" s="13"/>
    </row>
    <row r="542" spans="2:5" x14ac:dyDescent="0.25">
      <c r="B542" s="6"/>
      <c r="C542" s="13"/>
      <c r="D542" s="13"/>
      <c r="E542" s="13"/>
    </row>
    <row r="543" spans="2:5" x14ac:dyDescent="0.25">
      <c r="B543" s="6"/>
      <c r="C543" s="13"/>
      <c r="D543" s="13"/>
      <c r="E543" s="13"/>
    </row>
    <row r="544" spans="2:5" x14ac:dyDescent="0.25">
      <c r="B544" s="6"/>
      <c r="C544" s="13"/>
      <c r="D544" s="13"/>
      <c r="E544" s="13"/>
    </row>
    <row r="545" spans="2:5" x14ac:dyDescent="0.25">
      <c r="B545" s="6"/>
      <c r="C545" s="13"/>
      <c r="D545" s="13"/>
      <c r="E545" s="13"/>
    </row>
    <row r="546" spans="2:5" x14ac:dyDescent="0.25">
      <c r="B546" s="6"/>
      <c r="C546" s="13"/>
      <c r="D546" s="13"/>
      <c r="E546" s="13"/>
    </row>
    <row r="547" spans="2:5" x14ac:dyDescent="0.25">
      <c r="B547" s="6"/>
      <c r="C547" s="13"/>
      <c r="D547" s="13"/>
      <c r="E547" s="13"/>
    </row>
    <row r="548" spans="2:5" x14ac:dyDescent="0.25">
      <c r="B548" s="6"/>
      <c r="C548" s="13"/>
      <c r="D548" s="13"/>
      <c r="E548" s="13"/>
    </row>
    <row r="549" spans="2:5" x14ac:dyDescent="0.25">
      <c r="B549" s="6"/>
      <c r="C549" s="13"/>
      <c r="D549" s="13"/>
      <c r="E549" s="13"/>
    </row>
    <row r="550" spans="2:5" x14ac:dyDescent="0.25">
      <c r="B550" s="6"/>
      <c r="C550" s="13"/>
      <c r="D550" s="13"/>
      <c r="E550" s="13"/>
    </row>
    <row r="551" spans="2:5" x14ac:dyDescent="0.25">
      <c r="B551" s="6"/>
      <c r="C551" s="13"/>
      <c r="D551" s="13"/>
      <c r="E551" s="13"/>
    </row>
    <row r="552" spans="2:5" x14ac:dyDescent="0.25">
      <c r="B552" s="6"/>
      <c r="C552" s="13"/>
      <c r="D552" s="13"/>
      <c r="E552" s="13"/>
    </row>
    <row r="553" spans="2:5" x14ac:dyDescent="0.25">
      <c r="B553" s="6"/>
      <c r="C553" s="13"/>
      <c r="D553" s="13"/>
      <c r="E553" s="13"/>
    </row>
    <row r="554" spans="2:5" x14ac:dyDescent="0.25">
      <c r="B554" s="6"/>
      <c r="C554" s="13"/>
      <c r="D554" s="13"/>
      <c r="E554" s="13"/>
    </row>
    <row r="555" spans="2:5" x14ac:dyDescent="0.25">
      <c r="B555" s="6"/>
      <c r="C555" s="13"/>
      <c r="D555" s="13"/>
      <c r="E555" s="13"/>
    </row>
    <row r="556" spans="2:5" x14ac:dyDescent="0.25">
      <c r="B556" s="6"/>
      <c r="C556" s="13"/>
      <c r="D556" s="13"/>
      <c r="E556" s="13"/>
    </row>
    <row r="557" spans="2:5" x14ac:dyDescent="0.25">
      <c r="B557" s="6"/>
      <c r="C557" s="13"/>
      <c r="D557" s="13"/>
      <c r="E557" s="13"/>
    </row>
    <row r="558" spans="2:5" x14ac:dyDescent="0.25">
      <c r="B558" s="6"/>
      <c r="C558" s="13"/>
      <c r="D558" s="13"/>
      <c r="E558" s="13"/>
    </row>
    <row r="559" spans="2:5" x14ac:dyDescent="0.25">
      <c r="B559" s="6"/>
      <c r="C559" s="13"/>
      <c r="D559" s="13"/>
      <c r="E559" s="13"/>
    </row>
    <row r="560" spans="2:5" x14ac:dyDescent="0.25">
      <c r="B560" s="6"/>
      <c r="C560" s="13"/>
      <c r="D560" s="13"/>
      <c r="E560" s="13"/>
    </row>
    <row r="561" spans="2:5" x14ac:dyDescent="0.25">
      <c r="B561" s="6"/>
      <c r="C561" s="13"/>
      <c r="D561" s="13"/>
      <c r="E561" s="13"/>
    </row>
    <row r="562" spans="2:5" x14ac:dyDescent="0.25">
      <c r="B562" s="6"/>
      <c r="C562" s="13"/>
      <c r="D562" s="13"/>
      <c r="E562" s="13"/>
    </row>
    <row r="563" spans="2:5" x14ac:dyDescent="0.25">
      <c r="B563" s="6"/>
      <c r="C563" s="13"/>
      <c r="D563" s="13"/>
      <c r="E563" s="13"/>
    </row>
    <row r="564" spans="2:5" x14ac:dyDescent="0.25">
      <c r="B564" s="6"/>
      <c r="C564" s="13"/>
      <c r="D564" s="13"/>
      <c r="E564" s="13"/>
    </row>
    <row r="565" spans="2:5" x14ac:dyDescent="0.25">
      <c r="B565" s="6"/>
      <c r="C565" s="13"/>
      <c r="D565" s="13"/>
      <c r="E565" s="13"/>
    </row>
    <row r="566" spans="2:5" x14ac:dyDescent="0.25">
      <c r="B566" s="6"/>
      <c r="C566" s="13"/>
      <c r="D566" s="13"/>
      <c r="E566" s="13"/>
    </row>
    <row r="567" spans="2:5" x14ac:dyDescent="0.25">
      <c r="B567" s="6"/>
      <c r="C567" s="13"/>
      <c r="D567" s="13"/>
      <c r="E567" s="13"/>
    </row>
    <row r="568" spans="2:5" x14ac:dyDescent="0.25">
      <c r="B568" s="6"/>
      <c r="C568" s="13"/>
      <c r="D568" s="13"/>
      <c r="E568" s="13"/>
    </row>
    <row r="569" spans="2:5" x14ac:dyDescent="0.25">
      <c r="B569" s="6"/>
      <c r="C569" s="13"/>
      <c r="D569" s="13"/>
      <c r="E569" s="13"/>
    </row>
    <row r="570" spans="2:5" x14ac:dyDescent="0.25">
      <c r="B570" s="6"/>
      <c r="C570" s="13"/>
      <c r="D570" s="13"/>
      <c r="E570" s="13"/>
    </row>
    <row r="571" spans="2:5" x14ac:dyDescent="0.25">
      <c r="B571" s="6"/>
      <c r="C571" s="13"/>
      <c r="D571" s="13"/>
      <c r="E571" s="13"/>
    </row>
    <row r="572" spans="2:5" x14ac:dyDescent="0.25">
      <c r="B572" s="6"/>
      <c r="C572" s="13"/>
      <c r="D572" s="13"/>
      <c r="E572" s="13"/>
    </row>
    <row r="573" spans="2:5" x14ac:dyDescent="0.25">
      <c r="B573" s="6"/>
      <c r="C573" s="13"/>
      <c r="D573" s="13"/>
      <c r="E573" s="13"/>
    </row>
    <row r="574" spans="2:5" x14ac:dyDescent="0.25">
      <c r="B574" s="6"/>
      <c r="C574" s="13"/>
      <c r="D574" s="13"/>
      <c r="E574" s="13"/>
    </row>
    <row r="575" spans="2:5" x14ac:dyDescent="0.25">
      <c r="B575" s="6"/>
      <c r="C575" s="13"/>
      <c r="D575" s="13"/>
      <c r="E575" s="13"/>
    </row>
    <row r="576" spans="2:5" x14ac:dyDescent="0.25">
      <c r="B576" s="6"/>
      <c r="C576" s="13"/>
      <c r="D576" s="13"/>
      <c r="E576" s="13"/>
    </row>
    <row r="577" spans="2:5" x14ac:dyDescent="0.25">
      <c r="B577" s="6"/>
      <c r="C577" s="13"/>
      <c r="D577" s="13"/>
      <c r="E577" s="13"/>
    </row>
    <row r="578" spans="2:5" x14ac:dyDescent="0.25">
      <c r="B578" s="6"/>
      <c r="C578" s="13"/>
      <c r="D578" s="13"/>
      <c r="E578" s="13"/>
    </row>
    <row r="579" spans="2:5" x14ac:dyDescent="0.25">
      <c r="B579" s="6"/>
      <c r="C579" s="13"/>
      <c r="D579" s="13"/>
      <c r="E579" s="13"/>
    </row>
    <row r="580" spans="2:5" x14ac:dyDescent="0.25">
      <c r="B580" s="6"/>
      <c r="C580" s="13"/>
      <c r="D580" s="13"/>
      <c r="E580" s="13"/>
    </row>
    <row r="581" spans="2:5" x14ac:dyDescent="0.25">
      <c r="B581" s="6"/>
      <c r="C581" s="13"/>
      <c r="D581" s="13"/>
      <c r="E581" s="13"/>
    </row>
    <row r="582" spans="2:5" x14ac:dyDescent="0.25">
      <c r="B582" s="6"/>
      <c r="C582" s="13"/>
      <c r="D582" s="13"/>
      <c r="E582" s="13"/>
    </row>
    <row r="583" spans="2:5" x14ac:dyDescent="0.25">
      <c r="B583" s="6"/>
      <c r="C583" s="13"/>
      <c r="D583" s="13"/>
      <c r="E583" s="13"/>
    </row>
    <row r="584" spans="2:5" x14ac:dyDescent="0.25">
      <c r="B584" s="6"/>
      <c r="C584" s="13"/>
      <c r="D584" s="13"/>
      <c r="E584" s="13"/>
    </row>
    <row r="585" spans="2:5" x14ac:dyDescent="0.25">
      <c r="B585" s="6"/>
      <c r="C585" s="13"/>
      <c r="D585" s="13"/>
      <c r="E585" s="13"/>
    </row>
    <row r="586" spans="2:5" x14ac:dyDescent="0.25">
      <c r="B586" s="6"/>
      <c r="C586" s="13"/>
      <c r="D586" s="13"/>
      <c r="E586" s="13"/>
    </row>
    <row r="587" spans="2:5" x14ac:dyDescent="0.25">
      <c r="B587" s="6"/>
      <c r="C587" s="13"/>
      <c r="D587" s="13"/>
      <c r="E587" s="13"/>
    </row>
    <row r="588" spans="2:5" x14ac:dyDescent="0.25">
      <c r="B588" s="6"/>
      <c r="C588" s="13"/>
      <c r="D588" s="13"/>
      <c r="E588" s="13"/>
    </row>
    <row r="589" spans="2:5" x14ac:dyDescent="0.25">
      <c r="B589" s="6"/>
      <c r="C589" s="13"/>
      <c r="D589" s="13"/>
      <c r="E589" s="13"/>
    </row>
    <row r="590" spans="2:5" x14ac:dyDescent="0.25">
      <c r="B590" s="6"/>
      <c r="C590" s="13"/>
      <c r="D590" s="13"/>
      <c r="E590" s="13"/>
    </row>
    <row r="591" spans="2:5" x14ac:dyDescent="0.25">
      <c r="B591" s="6"/>
      <c r="C591" s="13"/>
      <c r="D591" s="13"/>
      <c r="E591" s="13"/>
    </row>
    <row r="592" spans="2:5" x14ac:dyDescent="0.25">
      <c r="B592" s="6"/>
      <c r="C592" s="13"/>
      <c r="D592" s="13"/>
      <c r="E592" s="13"/>
    </row>
    <row r="593" spans="2:5" x14ac:dyDescent="0.25">
      <c r="B593" s="6"/>
      <c r="C593" s="13"/>
      <c r="D593" s="13"/>
      <c r="E593" s="13"/>
    </row>
    <row r="594" spans="2:5" x14ac:dyDescent="0.25">
      <c r="B594" s="6"/>
      <c r="C594" s="13"/>
      <c r="D594" s="13"/>
      <c r="E594" s="13"/>
    </row>
    <row r="595" spans="2:5" x14ac:dyDescent="0.25">
      <c r="B595" s="6"/>
      <c r="C595" s="13"/>
      <c r="D595" s="13"/>
      <c r="E595" s="13"/>
    </row>
    <row r="596" spans="2:5" x14ac:dyDescent="0.25">
      <c r="B596" s="6"/>
      <c r="C596" s="13"/>
      <c r="D596" s="13"/>
      <c r="E596" s="13"/>
    </row>
    <row r="597" spans="2:5" x14ac:dyDescent="0.25">
      <c r="B597" s="6"/>
      <c r="C597" s="13"/>
      <c r="D597" s="13"/>
      <c r="E597" s="13"/>
    </row>
    <row r="598" spans="2:5" x14ac:dyDescent="0.25">
      <c r="B598" s="6"/>
      <c r="C598" s="13"/>
      <c r="D598" s="13"/>
      <c r="E598" s="13"/>
    </row>
    <row r="599" spans="2:5" x14ac:dyDescent="0.25">
      <c r="B599" s="6"/>
      <c r="C599" s="13"/>
      <c r="D599" s="13"/>
      <c r="E599" s="13"/>
    </row>
    <row r="600" spans="2:5" x14ac:dyDescent="0.25">
      <c r="B600" s="6"/>
      <c r="C600" s="13"/>
      <c r="D600" s="13"/>
      <c r="E600" s="13"/>
    </row>
    <row r="601" spans="2:5" x14ac:dyDescent="0.25">
      <c r="B601" s="6"/>
      <c r="C601" s="13"/>
      <c r="D601" s="13"/>
      <c r="E601" s="13"/>
    </row>
    <row r="602" spans="2:5" x14ac:dyDescent="0.25">
      <c r="B602" s="6"/>
      <c r="C602" s="13"/>
      <c r="D602" s="13"/>
      <c r="E602" s="13"/>
    </row>
    <row r="603" spans="2:5" x14ac:dyDescent="0.25">
      <c r="B603" s="6"/>
      <c r="C603" s="13"/>
      <c r="D603" s="13"/>
      <c r="E603" s="13"/>
    </row>
    <row r="604" spans="2:5" x14ac:dyDescent="0.25">
      <c r="B604" s="6"/>
      <c r="C604" s="13"/>
      <c r="D604" s="13"/>
      <c r="E604" s="13"/>
    </row>
    <row r="605" spans="2:5" x14ac:dyDescent="0.25">
      <c r="B605" s="6"/>
      <c r="C605" s="13"/>
      <c r="D605" s="13"/>
      <c r="E605" s="13"/>
    </row>
    <row r="606" spans="2:5" x14ac:dyDescent="0.25">
      <c r="B606" s="6"/>
      <c r="C606" s="13"/>
      <c r="D606" s="13"/>
      <c r="E606" s="13"/>
    </row>
    <row r="607" spans="2:5" x14ac:dyDescent="0.25">
      <c r="B607" s="6"/>
      <c r="C607" s="13"/>
      <c r="D607" s="13"/>
      <c r="E607" s="13"/>
    </row>
    <row r="608" spans="2:5" x14ac:dyDescent="0.25">
      <c r="B608" s="6"/>
      <c r="C608" s="13"/>
      <c r="D608" s="13"/>
      <c r="E608" s="13"/>
    </row>
    <row r="609" spans="2:5" x14ac:dyDescent="0.25">
      <c r="B609" s="6"/>
      <c r="C609" s="13"/>
      <c r="D609" s="13"/>
      <c r="E609" s="13"/>
    </row>
    <row r="610" spans="2:5" x14ac:dyDescent="0.25">
      <c r="B610" s="6"/>
      <c r="C610" s="13"/>
      <c r="D610" s="13"/>
      <c r="E610" s="13"/>
    </row>
    <row r="611" spans="2:5" x14ac:dyDescent="0.25">
      <c r="B611" s="6"/>
      <c r="C611" s="13"/>
      <c r="D611" s="13"/>
      <c r="E611" s="13"/>
    </row>
    <row r="612" spans="2:5" x14ac:dyDescent="0.25">
      <c r="B612" s="6"/>
      <c r="C612" s="13"/>
      <c r="D612" s="13"/>
      <c r="E612" s="13"/>
    </row>
    <row r="613" spans="2:5" x14ac:dyDescent="0.25">
      <c r="B613" s="6"/>
      <c r="C613" s="13"/>
      <c r="D613" s="13"/>
      <c r="E613" s="13"/>
    </row>
    <row r="614" spans="2:5" x14ac:dyDescent="0.25">
      <c r="B614" s="6"/>
      <c r="C614" s="13"/>
      <c r="D614" s="13"/>
      <c r="E614" s="13"/>
    </row>
    <row r="615" spans="2:5" x14ac:dyDescent="0.25">
      <c r="B615" s="6"/>
      <c r="C615" s="13"/>
      <c r="D615" s="13"/>
      <c r="E615" s="13"/>
    </row>
    <row r="616" spans="2:5" x14ac:dyDescent="0.25">
      <c r="B616" s="6"/>
      <c r="C616" s="13"/>
      <c r="D616" s="13"/>
      <c r="E616" s="13"/>
    </row>
    <row r="617" spans="2:5" x14ac:dyDescent="0.25">
      <c r="B617" s="6"/>
      <c r="C617" s="13"/>
      <c r="D617" s="13"/>
      <c r="E617" s="13"/>
    </row>
    <row r="618" spans="2:5" x14ac:dyDescent="0.25">
      <c r="B618" s="6"/>
      <c r="C618" s="13"/>
      <c r="D618" s="13"/>
      <c r="E618" s="13"/>
    </row>
    <row r="619" spans="2:5" x14ac:dyDescent="0.25">
      <c r="B619" s="6"/>
      <c r="C619" s="13"/>
      <c r="D619" s="13"/>
      <c r="E619" s="13"/>
    </row>
    <row r="620" spans="2:5" x14ac:dyDescent="0.25">
      <c r="B620" s="6"/>
      <c r="C620" s="13"/>
      <c r="D620" s="13"/>
      <c r="E620" s="13"/>
    </row>
    <row r="621" spans="2:5" x14ac:dyDescent="0.25">
      <c r="B621" s="6"/>
      <c r="C621" s="13"/>
      <c r="D621" s="13"/>
      <c r="E621" s="13"/>
    </row>
    <row r="622" spans="2:5" x14ac:dyDescent="0.25">
      <c r="B622" s="6"/>
      <c r="C622" s="13"/>
      <c r="D622" s="13"/>
      <c r="E622" s="13"/>
    </row>
    <row r="623" spans="2:5" x14ac:dyDescent="0.25">
      <c r="B623" s="6"/>
      <c r="C623" s="13"/>
      <c r="D623" s="13"/>
      <c r="E623" s="13"/>
    </row>
    <row r="624" spans="2:5" x14ac:dyDescent="0.25">
      <c r="B624" s="6"/>
      <c r="C624" s="13"/>
      <c r="D624" s="13"/>
      <c r="E624" s="13"/>
    </row>
    <row r="625" spans="2:5" x14ac:dyDescent="0.25">
      <c r="B625" s="6"/>
      <c r="C625" s="13"/>
      <c r="D625" s="13"/>
      <c r="E625" s="13"/>
    </row>
    <row r="626" spans="2:5" x14ac:dyDescent="0.25">
      <c r="B626" s="6"/>
      <c r="C626" s="13"/>
      <c r="D626" s="13"/>
      <c r="E626" s="13"/>
    </row>
    <row r="627" spans="2:5" x14ac:dyDescent="0.25">
      <c r="B627" s="6"/>
      <c r="C627" s="13"/>
      <c r="D627" s="13"/>
      <c r="E627" s="13"/>
    </row>
    <row r="628" spans="2:5" x14ac:dyDescent="0.25">
      <c r="B628" s="6"/>
      <c r="C628" s="13"/>
      <c r="D628" s="13"/>
      <c r="E628" s="13"/>
    </row>
    <row r="629" spans="2:5" x14ac:dyDescent="0.25">
      <c r="B629" s="6"/>
      <c r="C629" s="13"/>
      <c r="D629" s="13"/>
      <c r="E629" s="13"/>
    </row>
    <row r="630" spans="2:5" x14ac:dyDescent="0.25">
      <c r="B630" s="6"/>
      <c r="C630" s="13"/>
      <c r="D630" s="13"/>
      <c r="E630" s="13"/>
    </row>
    <row r="631" spans="2:5" x14ac:dyDescent="0.25">
      <c r="B631" s="6"/>
      <c r="C631" s="13"/>
      <c r="D631" s="13"/>
      <c r="E631" s="13"/>
    </row>
    <row r="632" spans="2:5" x14ac:dyDescent="0.25">
      <c r="B632" s="6"/>
      <c r="C632" s="13"/>
      <c r="D632" s="13"/>
      <c r="E632" s="13"/>
    </row>
    <row r="633" spans="2:5" x14ac:dyDescent="0.25">
      <c r="B633" s="6"/>
      <c r="C633" s="13"/>
      <c r="D633" s="13"/>
      <c r="E633" s="13"/>
    </row>
    <row r="634" spans="2:5" x14ac:dyDescent="0.25">
      <c r="B634" s="6"/>
      <c r="C634" s="13"/>
      <c r="D634" s="13"/>
      <c r="E634" s="13"/>
    </row>
    <row r="635" spans="2:5" x14ac:dyDescent="0.25">
      <c r="B635" s="6"/>
      <c r="C635" s="13"/>
      <c r="D635" s="13"/>
      <c r="E635" s="13"/>
    </row>
    <row r="636" spans="2:5" x14ac:dyDescent="0.25">
      <c r="B636" s="6"/>
      <c r="C636" s="13"/>
      <c r="D636" s="13"/>
      <c r="E636" s="13"/>
    </row>
    <row r="637" spans="2:5" x14ac:dyDescent="0.25">
      <c r="B637" s="6"/>
      <c r="C637" s="13"/>
      <c r="D637" s="13"/>
      <c r="E637" s="13"/>
    </row>
    <row r="638" spans="2:5" x14ac:dyDescent="0.25">
      <c r="B638" s="6"/>
      <c r="C638" s="13"/>
      <c r="D638" s="13"/>
      <c r="E638" s="13"/>
    </row>
    <row r="639" spans="2:5" x14ac:dyDescent="0.25">
      <c r="B639" s="6"/>
      <c r="C639" s="13"/>
      <c r="D639" s="13"/>
      <c r="E639" s="13"/>
    </row>
    <row r="640" spans="2:5" x14ac:dyDescent="0.25">
      <c r="B640" s="6"/>
      <c r="C640" s="13"/>
      <c r="D640" s="13"/>
      <c r="E640" s="13"/>
    </row>
    <row r="641" spans="2:5" x14ac:dyDescent="0.25">
      <c r="B641" s="6"/>
      <c r="C641" s="13"/>
      <c r="D641" s="13"/>
      <c r="E641" s="13"/>
    </row>
    <row r="642" spans="2:5" x14ac:dyDescent="0.25">
      <c r="B642" s="6"/>
      <c r="C642" s="13"/>
      <c r="D642" s="13"/>
      <c r="E642" s="13"/>
    </row>
    <row r="643" spans="2:5" x14ac:dyDescent="0.25">
      <c r="B643" s="6"/>
      <c r="C643" s="13"/>
      <c r="D643" s="13"/>
      <c r="E643" s="13"/>
    </row>
    <row r="644" spans="2:5" x14ac:dyDescent="0.25">
      <c r="B644" s="6"/>
      <c r="C644" s="13"/>
      <c r="D644" s="13"/>
      <c r="E644" s="13"/>
    </row>
    <row r="645" spans="2:5" x14ac:dyDescent="0.25">
      <c r="B645" s="6"/>
      <c r="C645" s="13"/>
      <c r="D645" s="13"/>
      <c r="E645" s="13"/>
    </row>
    <row r="646" spans="2:5" x14ac:dyDescent="0.25">
      <c r="B646" s="6"/>
      <c r="C646" s="13"/>
      <c r="D646" s="13"/>
      <c r="E646" s="13"/>
    </row>
    <row r="647" spans="2:5" x14ac:dyDescent="0.25">
      <c r="B647" s="6"/>
      <c r="C647" s="13"/>
      <c r="D647" s="13"/>
      <c r="E647" s="13"/>
    </row>
    <row r="648" spans="2:5" x14ac:dyDescent="0.25">
      <c r="B648" s="6"/>
      <c r="C648" s="13"/>
      <c r="D648" s="13"/>
      <c r="E648" s="13"/>
    </row>
    <row r="649" spans="2:5" x14ac:dyDescent="0.25">
      <c r="B649" s="6"/>
      <c r="C649" s="13"/>
      <c r="D649" s="13"/>
      <c r="E649" s="13"/>
    </row>
    <row r="650" spans="2:5" x14ac:dyDescent="0.25">
      <c r="B650" s="6"/>
      <c r="C650" s="13"/>
      <c r="D650" s="13"/>
      <c r="E650" s="13"/>
    </row>
    <row r="651" spans="2:5" x14ac:dyDescent="0.25">
      <c r="B651" s="6"/>
      <c r="C651" s="13"/>
      <c r="D651" s="13"/>
      <c r="E651" s="13"/>
    </row>
    <row r="652" spans="2:5" x14ac:dyDescent="0.25">
      <c r="B652" s="6"/>
      <c r="C652" s="13"/>
      <c r="D652" s="13"/>
      <c r="E652" s="13"/>
    </row>
    <row r="653" spans="2:5" x14ac:dyDescent="0.25">
      <c r="B653" s="6"/>
      <c r="C653" s="13"/>
      <c r="D653" s="13"/>
      <c r="E653" s="13"/>
    </row>
    <row r="654" spans="2:5" x14ac:dyDescent="0.25">
      <c r="B654" s="6"/>
      <c r="C654" s="13"/>
      <c r="D654" s="13"/>
      <c r="E654" s="13"/>
    </row>
    <row r="655" spans="2:5" x14ac:dyDescent="0.25">
      <c r="B655" s="6"/>
      <c r="C655" s="13"/>
      <c r="D655" s="13"/>
      <c r="E655" s="13"/>
    </row>
    <row r="656" spans="2:5" x14ac:dyDescent="0.25">
      <c r="B656" s="6"/>
      <c r="C656" s="13"/>
      <c r="D656" s="13"/>
      <c r="E656" s="13"/>
    </row>
    <row r="657" spans="2:5" x14ac:dyDescent="0.25">
      <c r="B657" s="6"/>
      <c r="C657" s="13"/>
      <c r="D657" s="13"/>
      <c r="E657" s="13"/>
    </row>
    <row r="658" spans="2:5" x14ac:dyDescent="0.25">
      <c r="B658" s="6"/>
      <c r="C658" s="13"/>
      <c r="D658" s="13"/>
      <c r="E658" s="13"/>
    </row>
    <row r="659" spans="2:5" x14ac:dyDescent="0.25">
      <c r="B659" s="6"/>
      <c r="C659" s="13"/>
      <c r="D659" s="13"/>
      <c r="E659" s="13"/>
    </row>
    <row r="660" spans="2:5" x14ac:dyDescent="0.25">
      <c r="B660" s="6"/>
      <c r="C660" s="13"/>
      <c r="D660" s="13"/>
      <c r="E660" s="13"/>
    </row>
    <row r="661" spans="2:5" x14ac:dyDescent="0.25">
      <c r="B661" s="6"/>
      <c r="C661" s="13"/>
      <c r="D661" s="13"/>
      <c r="E661" s="13"/>
    </row>
    <row r="662" spans="2:5" x14ac:dyDescent="0.25">
      <c r="B662" s="6"/>
      <c r="C662" s="13"/>
      <c r="D662" s="13"/>
      <c r="E662" s="13"/>
    </row>
    <row r="663" spans="2:5" x14ac:dyDescent="0.25">
      <c r="B663" s="6"/>
      <c r="C663" s="13"/>
      <c r="D663" s="13"/>
      <c r="E663" s="13"/>
    </row>
    <row r="664" spans="2:5" x14ac:dyDescent="0.25">
      <c r="B664" s="6"/>
      <c r="C664" s="13"/>
      <c r="D664" s="13"/>
      <c r="E664" s="13"/>
    </row>
    <row r="665" spans="2:5" x14ac:dyDescent="0.25">
      <c r="B665" s="6"/>
      <c r="C665" s="13"/>
      <c r="D665" s="13"/>
      <c r="E665" s="13"/>
    </row>
    <row r="666" spans="2:5" x14ac:dyDescent="0.25">
      <c r="B666" s="6"/>
      <c r="C666" s="13"/>
      <c r="D666" s="13"/>
      <c r="E666" s="13"/>
    </row>
    <row r="667" spans="2:5" x14ac:dyDescent="0.25">
      <c r="B667" s="6"/>
      <c r="C667" s="13"/>
      <c r="D667" s="13"/>
      <c r="E667" s="13"/>
    </row>
    <row r="668" spans="2:5" x14ac:dyDescent="0.25">
      <c r="B668" s="6"/>
      <c r="C668" s="13"/>
      <c r="D668" s="13"/>
      <c r="E668" s="13"/>
    </row>
    <row r="669" spans="2:5" x14ac:dyDescent="0.25">
      <c r="B669" s="6"/>
      <c r="C669" s="13"/>
      <c r="D669" s="13"/>
      <c r="E669" s="13"/>
    </row>
    <row r="670" spans="2:5" x14ac:dyDescent="0.25">
      <c r="B670" s="6"/>
      <c r="C670" s="13"/>
      <c r="D670" s="13"/>
      <c r="E670" s="13"/>
    </row>
    <row r="671" spans="2:5" x14ac:dyDescent="0.25">
      <c r="B671" s="6"/>
      <c r="C671" s="13"/>
      <c r="D671" s="13"/>
      <c r="E671" s="13"/>
    </row>
    <row r="672" spans="2:5" x14ac:dyDescent="0.25">
      <c r="B672" s="6"/>
      <c r="C672" s="13"/>
      <c r="D672" s="13"/>
      <c r="E672" s="13"/>
    </row>
    <row r="673" spans="2:5" x14ac:dyDescent="0.25">
      <c r="B673" s="6"/>
      <c r="C673" s="13"/>
      <c r="D673" s="13"/>
      <c r="E673" s="13"/>
    </row>
    <row r="674" spans="2:5" x14ac:dyDescent="0.25">
      <c r="B674" s="6"/>
      <c r="C674" s="13"/>
      <c r="D674" s="13"/>
      <c r="E674" s="13"/>
    </row>
    <row r="675" spans="2:5" x14ac:dyDescent="0.25">
      <c r="B675" s="6"/>
      <c r="C675" s="13"/>
      <c r="D675" s="13"/>
      <c r="E675" s="13"/>
    </row>
    <row r="676" spans="2:5" x14ac:dyDescent="0.25">
      <c r="B676" s="6"/>
      <c r="C676" s="13"/>
      <c r="D676" s="13"/>
      <c r="E676" s="13"/>
    </row>
    <row r="677" spans="2:5" x14ac:dyDescent="0.25">
      <c r="B677" s="6"/>
      <c r="C677" s="13"/>
      <c r="D677" s="13"/>
      <c r="E677" s="13"/>
    </row>
    <row r="678" spans="2:5" x14ac:dyDescent="0.25">
      <c r="B678" s="6"/>
      <c r="C678" s="13"/>
      <c r="D678" s="13"/>
      <c r="E678" s="13"/>
    </row>
    <row r="679" spans="2:5" x14ac:dyDescent="0.25">
      <c r="B679" s="6"/>
      <c r="C679" s="13"/>
      <c r="D679" s="13"/>
      <c r="E679" s="13"/>
    </row>
    <row r="680" spans="2:5" x14ac:dyDescent="0.25">
      <c r="B680" s="6"/>
      <c r="C680" s="13"/>
      <c r="D680" s="13"/>
      <c r="E680" s="13"/>
    </row>
    <row r="681" spans="2:5" x14ac:dyDescent="0.25">
      <c r="B681" s="6"/>
      <c r="C681" s="13"/>
      <c r="D681" s="13"/>
      <c r="E681" s="13"/>
    </row>
    <row r="682" spans="2:5" x14ac:dyDescent="0.25">
      <c r="B682" s="6"/>
      <c r="C682" s="13"/>
      <c r="D682" s="13"/>
      <c r="E682" s="13"/>
    </row>
    <row r="683" spans="2:5" x14ac:dyDescent="0.25">
      <c r="B683" s="6"/>
      <c r="C683" s="13"/>
      <c r="D683" s="13"/>
      <c r="E683" s="13"/>
    </row>
    <row r="684" spans="2:5" x14ac:dyDescent="0.25">
      <c r="B684" s="6"/>
      <c r="C684" s="13"/>
      <c r="D684" s="13"/>
      <c r="E684" s="13"/>
    </row>
    <row r="685" spans="2:5" x14ac:dyDescent="0.25">
      <c r="B685" s="6"/>
      <c r="C685" s="13"/>
      <c r="D685" s="13"/>
      <c r="E685" s="13"/>
    </row>
    <row r="686" spans="2:5" x14ac:dyDescent="0.25">
      <c r="B686" s="6"/>
      <c r="C686" s="13"/>
      <c r="D686" s="13"/>
      <c r="E686" s="13"/>
    </row>
    <row r="687" spans="2:5" x14ac:dyDescent="0.25">
      <c r="B687" s="6"/>
      <c r="C687" s="13"/>
      <c r="D687" s="13"/>
      <c r="E687" s="13"/>
    </row>
    <row r="688" spans="2:5" x14ac:dyDescent="0.25">
      <c r="B688" s="6"/>
      <c r="C688" s="13"/>
      <c r="D688" s="13"/>
      <c r="E688" s="13"/>
    </row>
    <row r="689" spans="2:5" x14ac:dyDescent="0.25">
      <c r="B689" s="6"/>
      <c r="C689" s="13"/>
      <c r="D689" s="13"/>
      <c r="E689" s="13"/>
    </row>
    <row r="690" spans="2:5" x14ac:dyDescent="0.25">
      <c r="B690" s="6"/>
      <c r="C690" s="13"/>
      <c r="D690" s="13"/>
      <c r="E690" s="13"/>
    </row>
    <row r="691" spans="2:5" x14ac:dyDescent="0.25">
      <c r="B691" s="6"/>
      <c r="C691" s="13"/>
      <c r="D691" s="13"/>
      <c r="E691" s="13"/>
    </row>
    <row r="692" spans="2:5" x14ac:dyDescent="0.25">
      <c r="B692" s="6"/>
      <c r="C692" s="13"/>
      <c r="D692" s="13"/>
      <c r="E692" s="13"/>
    </row>
    <row r="693" spans="2:5" x14ac:dyDescent="0.25">
      <c r="B693" s="6"/>
      <c r="C693" s="13"/>
      <c r="D693" s="13"/>
      <c r="E693" s="13"/>
    </row>
    <row r="694" spans="2:5" x14ac:dyDescent="0.25">
      <c r="B694" s="6"/>
      <c r="C694" s="13"/>
      <c r="D694" s="13"/>
      <c r="E694" s="13"/>
    </row>
    <row r="695" spans="2:5" x14ac:dyDescent="0.25">
      <c r="B695" s="6"/>
      <c r="C695" s="13"/>
      <c r="D695" s="13"/>
      <c r="E695" s="13"/>
    </row>
    <row r="696" spans="2:5" x14ac:dyDescent="0.25">
      <c r="B696" s="6"/>
      <c r="C696" s="13"/>
      <c r="D696" s="13"/>
      <c r="E696" s="13"/>
    </row>
    <row r="697" spans="2:5" x14ac:dyDescent="0.25">
      <c r="B697" s="6"/>
      <c r="C697" s="13"/>
      <c r="D697" s="13"/>
      <c r="E697" s="13"/>
    </row>
    <row r="698" spans="2:5" x14ac:dyDescent="0.25">
      <c r="B698" s="6"/>
      <c r="C698" s="13"/>
      <c r="D698" s="13"/>
      <c r="E698" s="13"/>
    </row>
    <row r="699" spans="2:5" x14ac:dyDescent="0.25">
      <c r="B699" s="6"/>
      <c r="C699" s="13"/>
      <c r="D699" s="13"/>
      <c r="E699" s="13"/>
    </row>
    <row r="700" spans="2:5" x14ac:dyDescent="0.25">
      <c r="B700" s="6"/>
      <c r="C700" s="13"/>
      <c r="D700" s="13"/>
      <c r="E700" s="13"/>
    </row>
    <row r="701" spans="2:5" x14ac:dyDescent="0.25">
      <c r="B701" s="6"/>
      <c r="C701" s="13"/>
      <c r="D701" s="13"/>
      <c r="E701" s="13"/>
    </row>
    <row r="702" spans="2:5" x14ac:dyDescent="0.25">
      <c r="B702" s="6"/>
      <c r="C702" s="13"/>
      <c r="D702" s="13"/>
      <c r="E702" s="13"/>
    </row>
    <row r="703" spans="2:5" x14ac:dyDescent="0.25">
      <c r="B703" s="6"/>
      <c r="C703" s="13"/>
      <c r="D703" s="13"/>
      <c r="E703" s="13"/>
    </row>
    <row r="704" spans="2:5" x14ac:dyDescent="0.25">
      <c r="B704" s="6"/>
      <c r="C704" s="13"/>
      <c r="D704" s="13"/>
      <c r="E704" s="13"/>
    </row>
    <row r="705" spans="2:5" x14ac:dyDescent="0.25">
      <c r="B705" s="6"/>
      <c r="C705" s="13"/>
      <c r="D705" s="13"/>
      <c r="E705" s="13"/>
    </row>
    <row r="706" spans="2:5" x14ac:dyDescent="0.25">
      <c r="B706" s="6"/>
      <c r="C706" s="13"/>
      <c r="D706" s="13"/>
      <c r="E706" s="13"/>
    </row>
    <row r="707" spans="2:5" x14ac:dyDescent="0.25">
      <c r="B707" s="6"/>
      <c r="C707" s="13"/>
      <c r="D707" s="13"/>
      <c r="E707" s="13"/>
    </row>
    <row r="708" spans="2:5" x14ac:dyDescent="0.25">
      <c r="B708" s="6"/>
      <c r="C708" s="13"/>
      <c r="D708" s="13"/>
      <c r="E708" s="13"/>
    </row>
    <row r="709" spans="2:5" x14ac:dyDescent="0.25">
      <c r="B709" s="6"/>
      <c r="C709" s="13"/>
      <c r="D709" s="13"/>
      <c r="E709" s="13"/>
    </row>
    <row r="710" spans="2:5" x14ac:dyDescent="0.25">
      <c r="B710" s="6"/>
      <c r="C710" s="13"/>
      <c r="D710" s="13"/>
      <c r="E710" s="13"/>
    </row>
    <row r="711" spans="2:5" x14ac:dyDescent="0.25">
      <c r="B711" s="6"/>
      <c r="C711" s="13"/>
      <c r="D711" s="13"/>
      <c r="E711" s="13"/>
    </row>
    <row r="712" spans="2:5" x14ac:dyDescent="0.25">
      <c r="B712" s="6"/>
      <c r="C712" s="13"/>
      <c r="D712" s="13"/>
      <c r="E712" s="13"/>
    </row>
    <row r="713" spans="2:5" x14ac:dyDescent="0.25">
      <c r="B713" s="6"/>
      <c r="C713" s="13"/>
      <c r="D713" s="13"/>
      <c r="E713" s="13"/>
    </row>
    <row r="714" spans="2:5" x14ac:dyDescent="0.25">
      <c r="B714" s="6"/>
      <c r="C714" s="13"/>
      <c r="D714" s="13"/>
      <c r="E714" s="13"/>
    </row>
    <row r="715" spans="2:5" x14ac:dyDescent="0.25">
      <c r="B715" s="6"/>
      <c r="C715" s="13"/>
      <c r="D715" s="13"/>
      <c r="E715" s="13"/>
    </row>
    <row r="716" spans="2:5" x14ac:dyDescent="0.25">
      <c r="B716" s="6"/>
      <c r="C716" s="13"/>
      <c r="D716" s="13"/>
      <c r="E716" s="13"/>
    </row>
    <row r="717" spans="2:5" x14ac:dyDescent="0.25">
      <c r="B717" s="6"/>
      <c r="C717" s="13"/>
      <c r="D717" s="13"/>
      <c r="E717" s="13"/>
    </row>
    <row r="718" spans="2:5" x14ac:dyDescent="0.25">
      <c r="B718" s="6"/>
      <c r="C718" s="13"/>
      <c r="D718" s="13"/>
      <c r="E718" s="13"/>
    </row>
    <row r="719" spans="2:5" x14ac:dyDescent="0.25">
      <c r="B719" s="6"/>
      <c r="C719" s="13"/>
      <c r="D719" s="13"/>
      <c r="E719" s="13"/>
    </row>
    <row r="720" spans="2:5" x14ac:dyDescent="0.25">
      <c r="B720" s="6"/>
      <c r="C720" s="13"/>
      <c r="D720" s="13"/>
      <c r="E720" s="13"/>
    </row>
    <row r="721" spans="2:5" x14ac:dyDescent="0.25">
      <c r="B721" s="6"/>
      <c r="C721" s="13"/>
      <c r="D721" s="13"/>
      <c r="E721" s="13"/>
    </row>
    <row r="722" spans="2:5" x14ac:dyDescent="0.25">
      <c r="B722" s="6"/>
      <c r="C722" s="13"/>
      <c r="D722" s="13"/>
      <c r="E722" s="13"/>
    </row>
    <row r="723" spans="2:5" x14ac:dyDescent="0.25">
      <c r="B723" s="6"/>
      <c r="C723" s="13"/>
      <c r="D723" s="13"/>
      <c r="E723" s="13"/>
    </row>
    <row r="724" spans="2:5" x14ac:dyDescent="0.25">
      <c r="B724" s="6"/>
      <c r="C724" s="13"/>
      <c r="D724" s="13"/>
      <c r="E724" s="13"/>
    </row>
    <row r="725" spans="2:5" x14ac:dyDescent="0.25">
      <c r="B725" s="6"/>
      <c r="C725" s="13"/>
      <c r="D725" s="13"/>
      <c r="E725" s="13"/>
    </row>
    <row r="726" spans="2:5" x14ac:dyDescent="0.25">
      <c r="B726" s="6"/>
      <c r="C726" s="13"/>
      <c r="D726" s="13"/>
      <c r="E726" s="13"/>
    </row>
    <row r="727" spans="2:5" x14ac:dyDescent="0.25">
      <c r="B727" s="6"/>
      <c r="C727" s="13"/>
      <c r="D727" s="13"/>
      <c r="E727" s="13"/>
    </row>
    <row r="728" spans="2:5" x14ac:dyDescent="0.25">
      <c r="B728" s="6"/>
      <c r="C728" s="13"/>
      <c r="D728" s="13"/>
      <c r="E728" s="13"/>
    </row>
    <row r="729" spans="2:5" x14ac:dyDescent="0.25">
      <c r="B729" s="6"/>
      <c r="C729" s="13"/>
      <c r="D729" s="13"/>
      <c r="E729" s="13"/>
    </row>
    <row r="730" spans="2:5" x14ac:dyDescent="0.25">
      <c r="B730" s="6"/>
      <c r="C730" s="13"/>
      <c r="D730" s="13"/>
      <c r="E730" s="13"/>
    </row>
    <row r="731" spans="2:5" x14ac:dyDescent="0.25">
      <c r="B731" s="6"/>
      <c r="C731" s="13"/>
      <c r="D731" s="13"/>
      <c r="E731" s="13"/>
    </row>
    <row r="732" spans="2:5" x14ac:dyDescent="0.25">
      <c r="B732" s="6"/>
      <c r="C732" s="13"/>
      <c r="D732" s="13"/>
      <c r="E732" s="13"/>
    </row>
    <row r="733" spans="2:5" x14ac:dyDescent="0.25">
      <c r="B733" s="6"/>
      <c r="C733" s="13"/>
      <c r="D733" s="13"/>
      <c r="E733" s="13"/>
    </row>
    <row r="734" spans="2:5" x14ac:dyDescent="0.25">
      <c r="B734" s="6"/>
      <c r="C734" s="13"/>
      <c r="D734" s="13"/>
      <c r="E734" s="13"/>
    </row>
    <row r="735" spans="2:5" x14ac:dyDescent="0.25">
      <c r="B735" s="6"/>
      <c r="C735" s="13"/>
      <c r="D735" s="13"/>
      <c r="E735" s="13"/>
    </row>
    <row r="736" spans="2:5" x14ac:dyDescent="0.25">
      <c r="B736" s="6"/>
      <c r="C736" s="13"/>
      <c r="D736" s="13"/>
      <c r="E736" s="13"/>
    </row>
    <row r="737" spans="2:5" x14ac:dyDescent="0.25">
      <c r="B737" s="6"/>
      <c r="C737" s="13"/>
      <c r="D737" s="13"/>
      <c r="E737" s="13"/>
    </row>
    <row r="738" spans="2:5" x14ac:dyDescent="0.25">
      <c r="B738" s="6"/>
      <c r="C738" s="13"/>
      <c r="D738" s="13"/>
      <c r="E738" s="13"/>
    </row>
    <row r="739" spans="2:5" x14ac:dyDescent="0.25">
      <c r="B739" s="6"/>
      <c r="C739" s="13"/>
      <c r="D739" s="13"/>
      <c r="E739" s="13"/>
    </row>
    <row r="740" spans="2:5" x14ac:dyDescent="0.25">
      <c r="B740" s="6"/>
      <c r="C740" s="13"/>
      <c r="D740" s="13"/>
      <c r="E740" s="13"/>
    </row>
    <row r="741" spans="2:5" x14ac:dyDescent="0.25">
      <c r="B741" s="6"/>
      <c r="C741" s="13"/>
      <c r="D741" s="13"/>
      <c r="E741" s="13"/>
    </row>
    <row r="742" spans="2:5" x14ac:dyDescent="0.25">
      <c r="B742" s="6"/>
      <c r="C742" s="13"/>
      <c r="D742" s="13"/>
      <c r="E742" s="13"/>
    </row>
    <row r="743" spans="2:5" x14ac:dyDescent="0.25">
      <c r="B743" s="6"/>
      <c r="C743" s="13"/>
      <c r="D743" s="13"/>
      <c r="E743" s="13"/>
    </row>
    <row r="744" spans="2:5" x14ac:dyDescent="0.25">
      <c r="B744" s="6"/>
      <c r="C744" s="13"/>
      <c r="D744" s="13"/>
      <c r="E744" s="13"/>
    </row>
    <row r="745" spans="2:5" x14ac:dyDescent="0.25">
      <c r="B745" s="6"/>
      <c r="C745" s="13"/>
      <c r="D745" s="13"/>
      <c r="E745" s="13"/>
    </row>
    <row r="746" spans="2:5" x14ac:dyDescent="0.25">
      <c r="B746" s="6"/>
      <c r="C746" s="13"/>
      <c r="D746" s="13"/>
      <c r="E746" s="13"/>
    </row>
    <row r="747" spans="2:5" x14ac:dyDescent="0.25">
      <c r="B747" s="6"/>
      <c r="C747" s="13"/>
      <c r="D747" s="13"/>
      <c r="E747" s="13"/>
    </row>
    <row r="748" spans="2:5" x14ac:dyDescent="0.25">
      <c r="B748" s="6"/>
      <c r="C748" s="13"/>
      <c r="D748" s="13"/>
      <c r="E748" s="13"/>
    </row>
    <row r="749" spans="2:5" x14ac:dyDescent="0.25">
      <c r="B749" s="6"/>
      <c r="C749" s="13"/>
      <c r="D749" s="13"/>
      <c r="E749" s="13"/>
    </row>
    <row r="750" spans="2:5" x14ac:dyDescent="0.25">
      <c r="B750" s="6"/>
      <c r="C750" s="13"/>
      <c r="D750" s="13"/>
      <c r="E750" s="13"/>
    </row>
    <row r="751" spans="2:5" x14ac:dyDescent="0.25">
      <c r="B751" s="6"/>
      <c r="C751" s="13"/>
      <c r="D751" s="13"/>
      <c r="E751" s="13"/>
    </row>
    <row r="752" spans="2:5" x14ac:dyDescent="0.25">
      <c r="B752" s="6"/>
      <c r="C752" s="13"/>
      <c r="D752" s="13"/>
      <c r="E752" s="13"/>
    </row>
    <row r="753" spans="2:5" x14ac:dyDescent="0.25">
      <c r="B753" s="6"/>
      <c r="C753" s="13"/>
      <c r="D753" s="13"/>
      <c r="E753" s="13"/>
    </row>
    <row r="754" spans="2:5" x14ac:dyDescent="0.25">
      <c r="B754" s="6"/>
      <c r="C754" s="13"/>
      <c r="D754" s="13"/>
      <c r="E754" s="13"/>
    </row>
    <row r="755" spans="2:5" x14ac:dyDescent="0.25">
      <c r="B755" s="6"/>
      <c r="C755" s="13"/>
      <c r="D755" s="13"/>
      <c r="E755" s="13"/>
    </row>
    <row r="756" spans="2:5" x14ac:dyDescent="0.25">
      <c r="B756" s="6"/>
      <c r="C756" s="13"/>
      <c r="D756" s="13"/>
      <c r="E756" s="13"/>
    </row>
    <row r="757" spans="2:5" x14ac:dyDescent="0.25">
      <c r="B757" s="6"/>
      <c r="C757" s="13"/>
      <c r="D757" s="13"/>
      <c r="E757" s="13"/>
    </row>
    <row r="758" spans="2:5" x14ac:dyDescent="0.25">
      <c r="B758" s="6"/>
      <c r="C758" s="13"/>
      <c r="D758" s="13"/>
      <c r="E758" s="13"/>
    </row>
    <row r="759" spans="2:5" x14ac:dyDescent="0.25">
      <c r="B759" s="6"/>
      <c r="C759" s="13"/>
      <c r="D759" s="13"/>
      <c r="E759" s="13"/>
    </row>
    <row r="760" spans="2:5" x14ac:dyDescent="0.25">
      <c r="B760" s="6"/>
      <c r="C760" s="13"/>
      <c r="D760" s="13"/>
      <c r="E760" s="13"/>
    </row>
    <row r="761" spans="2:5" x14ac:dyDescent="0.25">
      <c r="B761" s="6"/>
      <c r="C761" s="13"/>
      <c r="D761" s="13"/>
      <c r="E761" s="13"/>
    </row>
    <row r="762" spans="2:5" x14ac:dyDescent="0.25">
      <c r="B762" s="6"/>
      <c r="C762" s="13"/>
      <c r="D762" s="13"/>
      <c r="E762" s="13"/>
    </row>
    <row r="763" spans="2:5" x14ac:dyDescent="0.25">
      <c r="B763" s="6"/>
      <c r="C763" s="13"/>
      <c r="D763" s="13"/>
      <c r="E763" s="13"/>
    </row>
    <row r="764" spans="2:5" x14ac:dyDescent="0.25">
      <c r="B764" s="6"/>
      <c r="C764" s="13"/>
      <c r="D764" s="13"/>
      <c r="E764" s="13"/>
    </row>
    <row r="765" spans="2:5" x14ac:dyDescent="0.25">
      <c r="B765" s="6"/>
      <c r="C765" s="13"/>
      <c r="D765" s="13"/>
      <c r="E765" s="13"/>
    </row>
    <row r="766" spans="2:5" x14ac:dyDescent="0.25">
      <c r="B766" s="6"/>
      <c r="C766" s="13"/>
      <c r="D766" s="13"/>
      <c r="E766" s="13"/>
    </row>
    <row r="767" spans="2:5" x14ac:dyDescent="0.25">
      <c r="B767" s="6"/>
      <c r="C767" s="13"/>
      <c r="D767" s="13"/>
      <c r="E767" s="13"/>
    </row>
    <row r="768" spans="2:5" x14ac:dyDescent="0.25">
      <c r="B768" s="6"/>
      <c r="C768" s="13"/>
      <c r="D768" s="13"/>
      <c r="E768" s="13"/>
    </row>
    <row r="769" spans="2:5" x14ac:dyDescent="0.25">
      <c r="B769" s="6"/>
      <c r="C769" s="13"/>
      <c r="D769" s="13"/>
      <c r="E769" s="13"/>
    </row>
    <row r="770" spans="2:5" x14ac:dyDescent="0.25">
      <c r="B770" s="6"/>
      <c r="C770" s="13"/>
      <c r="D770" s="13"/>
      <c r="E770" s="13"/>
    </row>
    <row r="771" spans="2:5" x14ac:dyDescent="0.25">
      <c r="B771" s="6"/>
      <c r="C771" s="13"/>
      <c r="D771" s="13"/>
      <c r="E771" s="13"/>
    </row>
    <row r="772" spans="2:5" x14ac:dyDescent="0.25">
      <c r="B772" s="6"/>
      <c r="C772" s="13"/>
      <c r="D772" s="13"/>
      <c r="E772" s="13"/>
    </row>
    <row r="773" spans="2:5" x14ac:dyDescent="0.25">
      <c r="B773" s="6"/>
      <c r="C773" s="13"/>
      <c r="D773" s="13"/>
      <c r="E773" s="13"/>
    </row>
    <row r="774" spans="2:5" x14ac:dyDescent="0.25">
      <c r="B774" s="6"/>
      <c r="C774" s="13"/>
      <c r="D774" s="13"/>
      <c r="E774" s="13"/>
    </row>
    <row r="775" spans="2:5" x14ac:dyDescent="0.25">
      <c r="B775" s="6"/>
      <c r="C775" s="13"/>
      <c r="D775" s="13"/>
      <c r="E775" s="13"/>
    </row>
    <row r="776" spans="2:5" x14ac:dyDescent="0.25">
      <c r="B776" s="6"/>
      <c r="C776" s="13"/>
      <c r="D776" s="13"/>
      <c r="E776" s="13"/>
    </row>
    <row r="777" spans="2:5" x14ac:dyDescent="0.25">
      <c r="B777" s="6"/>
      <c r="C777" s="13"/>
      <c r="D777" s="13"/>
      <c r="E777" s="13"/>
    </row>
    <row r="778" spans="2:5" x14ac:dyDescent="0.25">
      <c r="B778" s="6"/>
      <c r="C778" s="13"/>
      <c r="D778" s="13"/>
      <c r="E778" s="13"/>
    </row>
    <row r="779" spans="2:5" x14ac:dyDescent="0.25">
      <c r="B779" s="6"/>
      <c r="C779" s="13"/>
      <c r="D779" s="13"/>
      <c r="E779" s="13"/>
    </row>
    <row r="780" spans="2:5" x14ac:dyDescent="0.25">
      <c r="B780" s="6"/>
      <c r="C780" s="13"/>
      <c r="D780" s="13"/>
      <c r="E780" s="13"/>
    </row>
    <row r="781" spans="2:5" x14ac:dyDescent="0.25">
      <c r="B781" s="6"/>
      <c r="C781" s="13"/>
      <c r="D781" s="13"/>
      <c r="E781" s="13"/>
    </row>
    <row r="782" spans="2:5" x14ac:dyDescent="0.25">
      <c r="B782" s="6"/>
      <c r="C782" s="13"/>
      <c r="D782" s="13"/>
      <c r="E782" s="13"/>
    </row>
    <row r="783" spans="2:5" x14ac:dyDescent="0.25">
      <c r="B783" s="6"/>
      <c r="C783" s="13"/>
      <c r="D783" s="13"/>
      <c r="E783" s="13"/>
    </row>
    <row r="784" spans="2:5" x14ac:dyDescent="0.25">
      <c r="B784" s="6"/>
      <c r="C784" s="13"/>
      <c r="D784" s="13"/>
      <c r="E784" s="13"/>
    </row>
    <row r="785" spans="2:5" x14ac:dyDescent="0.25">
      <c r="B785" s="6"/>
      <c r="C785" s="13"/>
      <c r="D785" s="13"/>
      <c r="E785" s="13"/>
    </row>
    <row r="786" spans="2:5" x14ac:dyDescent="0.25">
      <c r="B786" s="6"/>
      <c r="C786" s="13"/>
      <c r="D786" s="13"/>
      <c r="E786" s="13"/>
    </row>
    <row r="787" spans="2:5" x14ac:dyDescent="0.25">
      <c r="B787" s="6"/>
      <c r="C787" s="13"/>
      <c r="D787" s="13"/>
      <c r="E787" s="13"/>
    </row>
    <row r="788" spans="2:5" x14ac:dyDescent="0.25">
      <c r="B788" s="6"/>
      <c r="C788" s="13"/>
      <c r="D788" s="13"/>
      <c r="E788" s="13"/>
    </row>
    <row r="789" spans="2:5" x14ac:dyDescent="0.25">
      <c r="B789" s="6"/>
      <c r="C789" s="13"/>
      <c r="D789" s="13"/>
      <c r="E789" s="13"/>
    </row>
    <row r="790" spans="2:5" x14ac:dyDescent="0.25">
      <c r="B790" s="6"/>
      <c r="C790" s="13"/>
      <c r="D790" s="13"/>
      <c r="E790" s="13"/>
    </row>
    <row r="791" spans="2:5" x14ac:dyDescent="0.25">
      <c r="B791" s="6"/>
      <c r="C791" s="13"/>
      <c r="D791" s="13"/>
      <c r="E791" s="13"/>
    </row>
    <row r="792" spans="2:5" x14ac:dyDescent="0.25">
      <c r="B792" s="6"/>
      <c r="C792" s="13"/>
      <c r="D792" s="13"/>
      <c r="E792" s="13"/>
    </row>
    <row r="793" spans="2:5" x14ac:dyDescent="0.25">
      <c r="B793" s="6"/>
      <c r="C793" s="13"/>
      <c r="D793" s="13"/>
      <c r="E793" s="13"/>
    </row>
    <row r="794" spans="2:5" x14ac:dyDescent="0.25">
      <c r="B794" s="6"/>
      <c r="C794" s="13"/>
      <c r="D794" s="13"/>
      <c r="E794" s="13"/>
    </row>
    <row r="795" spans="2:5" x14ac:dyDescent="0.25">
      <c r="B795" s="6"/>
      <c r="C795" s="13"/>
      <c r="D795" s="13"/>
      <c r="E795" s="13"/>
    </row>
    <row r="796" spans="2:5" x14ac:dyDescent="0.25">
      <c r="B796" s="6"/>
      <c r="C796" s="13"/>
      <c r="D796" s="13"/>
      <c r="E796" s="13"/>
    </row>
    <row r="797" spans="2:5" x14ac:dyDescent="0.25">
      <c r="B797" s="6"/>
      <c r="C797" s="13"/>
      <c r="D797" s="13"/>
      <c r="E797" s="13"/>
    </row>
    <row r="798" spans="2:5" x14ac:dyDescent="0.25">
      <c r="B798" s="6"/>
      <c r="C798" s="13"/>
      <c r="D798" s="13"/>
      <c r="E798" s="13"/>
    </row>
    <row r="799" spans="2:5" x14ac:dyDescent="0.25">
      <c r="B799" s="6"/>
      <c r="C799" s="13"/>
      <c r="D799" s="13"/>
      <c r="E799" s="13"/>
    </row>
    <row r="800" spans="2:5" x14ac:dyDescent="0.25">
      <c r="B800" s="6"/>
      <c r="C800" s="13"/>
      <c r="D800" s="13"/>
      <c r="E800" s="13"/>
    </row>
    <row r="801" spans="2:5" x14ac:dyDescent="0.25">
      <c r="B801" s="6"/>
      <c r="C801" s="13"/>
      <c r="D801" s="13"/>
      <c r="E801" s="13"/>
    </row>
    <row r="802" spans="2:5" x14ac:dyDescent="0.25">
      <c r="B802" s="6"/>
      <c r="C802" s="13"/>
      <c r="D802" s="13"/>
      <c r="E802" s="13"/>
    </row>
    <row r="803" spans="2:5" x14ac:dyDescent="0.25">
      <c r="B803" s="6"/>
      <c r="C803" s="13"/>
      <c r="D803" s="13"/>
      <c r="E803" s="13"/>
    </row>
    <row r="804" spans="2:5" x14ac:dyDescent="0.25">
      <c r="B804" s="6"/>
      <c r="C804" s="13"/>
      <c r="D804" s="13"/>
      <c r="E804" s="13"/>
    </row>
    <row r="805" spans="2:5" x14ac:dyDescent="0.25">
      <c r="B805" s="6"/>
      <c r="C805" s="13"/>
      <c r="D805" s="13"/>
      <c r="E805" s="13"/>
    </row>
    <row r="806" spans="2:5" x14ac:dyDescent="0.25">
      <c r="B806" s="6"/>
      <c r="C806" s="13"/>
      <c r="D806" s="13"/>
      <c r="E806" s="13"/>
    </row>
    <row r="807" spans="2:5" x14ac:dyDescent="0.25">
      <c r="B807" s="6"/>
      <c r="C807" s="13"/>
      <c r="D807" s="13"/>
      <c r="E807" s="13"/>
    </row>
    <row r="808" spans="2:5" x14ac:dyDescent="0.25">
      <c r="B808" s="6"/>
      <c r="C808" s="13"/>
      <c r="D808" s="13"/>
      <c r="E808" s="13"/>
    </row>
    <row r="809" spans="2:5" x14ac:dyDescent="0.25">
      <c r="B809" s="6"/>
      <c r="C809" s="13"/>
      <c r="D809" s="13"/>
      <c r="E809" s="13"/>
    </row>
    <row r="810" spans="2:5" x14ac:dyDescent="0.25">
      <c r="B810" s="6"/>
      <c r="C810" s="13"/>
      <c r="D810" s="13"/>
      <c r="E810" s="13"/>
    </row>
    <row r="811" spans="2:5" x14ac:dyDescent="0.25">
      <c r="B811" s="6"/>
      <c r="C811" s="13"/>
      <c r="D811" s="13"/>
      <c r="E811" s="13"/>
    </row>
    <row r="812" spans="2:5" x14ac:dyDescent="0.25">
      <c r="B812" s="6"/>
      <c r="C812" s="13"/>
      <c r="D812" s="13"/>
      <c r="E812" s="13"/>
    </row>
    <row r="813" spans="2:5" x14ac:dyDescent="0.25">
      <c r="B813" s="6"/>
      <c r="C813" s="13"/>
      <c r="D813" s="13"/>
      <c r="E813" s="13"/>
    </row>
    <row r="814" spans="2:5" x14ac:dyDescent="0.25">
      <c r="B814" s="6"/>
      <c r="C814" s="13"/>
      <c r="D814" s="13"/>
      <c r="E814" s="13"/>
    </row>
    <row r="815" spans="2:5" x14ac:dyDescent="0.25">
      <c r="B815" s="6"/>
      <c r="C815" s="13"/>
      <c r="D815" s="13"/>
      <c r="E815" s="13"/>
    </row>
    <row r="816" spans="2:5" x14ac:dyDescent="0.25">
      <c r="B816" s="6"/>
      <c r="C816" s="13"/>
      <c r="D816" s="13"/>
      <c r="E816" s="13"/>
    </row>
    <row r="817" spans="2:5" x14ac:dyDescent="0.25">
      <c r="B817" s="6"/>
      <c r="C817" s="13"/>
      <c r="D817" s="13"/>
      <c r="E817" s="13"/>
    </row>
    <row r="818" spans="2:5" x14ac:dyDescent="0.25">
      <c r="B818" s="6"/>
      <c r="C818" s="13"/>
      <c r="D818" s="13"/>
      <c r="E818" s="13"/>
    </row>
    <row r="819" spans="2:5" x14ac:dyDescent="0.25">
      <c r="B819" s="6"/>
      <c r="C819" s="13"/>
      <c r="D819" s="13"/>
      <c r="E819" s="13"/>
    </row>
    <row r="820" spans="2:5" x14ac:dyDescent="0.25">
      <c r="B820" s="6"/>
      <c r="C820" s="13"/>
      <c r="D820" s="13"/>
      <c r="E820" s="13"/>
    </row>
    <row r="821" spans="2:5" x14ac:dyDescent="0.25">
      <c r="B821" s="6"/>
      <c r="C821" s="13"/>
      <c r="D821" s="13"/>
      <c r="E821" s="13"/>
    </row>
    <row r="822" spans="2:5" x14ac:dyDescent="0.25">
      <c r="B822" s="6"/>
      <c r="C822" s="13"/>
      <c r="D822" s="13"/>
      <c r="E822" s="13"/>
    </row>
    <row r="823" spans="2:5" x14ac:dyDescent="0.25">
      <c r="B823" s="6"/>
      <c r="C823" s="13"/>
      <c r="D823" s="13"/>
      <c r="E823" s="13"/>
    </row>
    <row r="824" spans="2:5" x14ac:dyDescent="0.25">
      <c r="B824" s="6"/>
      <c r="C824" s="13"/>
      <c r="D824" s="13"/>
      <c r="E824" s="13"/>
    </row>
    <row r="825" spans="2:5" x14ac:dyDescent="0.25">
      <c r="B825" s="6"/>
      <c r="C825" s="13"/>
      <c r="D825" s="13"/>
      <c r="E825" s="13"/>
    </row>
    <row r="826" spans="2:5" x14ac:dyDescent="0.25">
      <c r="B826" s="6"/>
      <c r="C826" s="13"/>
      <c r="D826" s="13"/>
      <c r="E826" s="13"/>
    </row>
    <row r="827" spans="2:5" x14ac:dyDescent="0.25">
      <c r="B827" s="6"/>
      <c r="C827" s="13"/>
      <c r="D827" s="13"/>
      <c r="E827" s="13"/>
    </row>
    <row r="828" spans="2:5" x14ac:dyDescent="0.25">
      <c r="B828" s="6"/>
      <c r="C828" s="13"/>
      <c r="D828" s="13"/>
      <c r="E828" s="13"/>
    </row>
    <row r="829" spans="2:5" x14ac:dyDescent="0.25">
      <c r="B829" s="6"/>
      <c r="C829" s="13"/>
      <c r="D829" s="13"/>
      <c r="E829" s="13"/>
    </row>
    <row r="830" spans="2:5" x14ac:dyDescent="0.25">
      <c r="B830" s="6"/>
      <c r="C830" s="13"/>
      <c r="D830" s="13"/>
      <c r="E830" s="13"/>
    </row>
    <row r="831" spans="2:5" x14ac:dyDescent="0.25">
      <c r="B831" s="6"/>
      <c r="C831" s="13"/>
      <c r="D831" s="13"/>
      <c r="E831" s="13"/>
    </row>
    <row r="832" spans="2:5" x14ac:dyDescent="0.25">
      <c r="B832" s="6"/>
      <c r="C832" s="13"/>
      <c r="D832" s="13"/>
      <c r="E832" s="13"/>
    </row>
    <row r="833" spans="2:5" x14ac:dyDescent="0.25">
      <c r="B833" s="6"/>
      <c r="C833" s="13"/>
      <c r="D833" s="13"/>
      <c r="E833" s="13"/>
    </row>
    <row r="834" spans="2:5" x14ac:dyDescent="0.25">
      <c r="B834" s="6"/>
      <c r="C834" s="13"/>
      <c r="D834" s="13"/>
      <c r="E834" s="13"/>
    </row>
    <row r="835" spans="2:5" x14ac:dyDescent="0.25">
      <c r="B835" s="6"/>
      <c r="C835" s="13"/>
      <c r="D835" s="13"/>
      <c r="E835" s="13"/>
    </row>
    <row r="836" spans="2:5" x14ac:dyDescent="0.25">
      <c r="B836" s="6"/>
      <c r="C836" s="13"/>
      <c r="D836" s="13"/>
      <c r="E836" s="13"/>
    </row>
    <row r="837" spans="2:5" x14ac:dyDescent="0.25">
      <c r="B837" s="6"/>
      <c r="C837" s="13"/>
      <c r="D837" s="13"/>
      <c r="E837" s="13"/>
    </row>
    <row r="838" spans="2:5" x14ac:dyDescent="0.25">
      <c r="B838" s="6"/>
      <c r="C838" s="13"/>
      <c r="D838" s="13"/>
      <c r="E838" s="13"/>
    </row>
    <row r="839" spans="2:5" x14ac:dyDescent="0.25">
      <c r="B839" s="6"/>
      <c r="C839" s="13"/>
      <c r="D839" s="13"/>
      <c r="E839" s="13"/>
    </row>
    <row r="840" spans="2:5" x14ac:dyDescent="0.25">
      <c r="B840" s="6"/>
      <c r="C840" s="13"/>
      <c r="D840" s="13"/>
      <c r="E840" s="13"/>
    </row>
    <row r="841" spans="2:5" x14ac:dyDescent="0.25">
      <c r="B841" s="6"/>
      <c r="C841" s="13"/>
      <c r="D841" s="13"/>
      <c r="E841" s="13"/>
    </row>
    <row r="842" spans="2:5" x14ac:dyDescent="0.25">
      <c r="B842" s="6"/>
      <c r="C842" s="13"/>
      <c r="D842" s="13"/>
      <c r="E842" s="13"/>
    </row>
    <row r="843" spans="2:5" x14ac:dyDescent="0.25">
      <c r="B843" s="6"/>
      <c r="C843" s="13"/>
      <c r="D843" s="13"/>
      <c r="E843" s="13"/>
    </row>
    <row r="844" spans="2:5" x14ac:dyDescent="0.25">
      <c r="B844" s="6"/>
      <c r="C844" s="13"/>
      <c r="D844" s="13"/>
      <c r="E844" s="13"/>
    </row>
    <row r="845" spans="2:5" x14ac:dyDescent="0.25">
      <c r="B845" s="6"/>
      <c r="C845" s="13"/>
      <c r="D845" s="13"/>
      <c r="E845" s="13"/>
    </row>
    <row r="846" spans="2:5" x14ac:dyDescent="0.25">
      <c r="B846" s="6"/>
      <c r="C846" s="13"/>
      <c r="D846" s="13"/>
      <c r="E846" s="13"/>
    </row>
    <row r="847" spans="2:5" x14ac:dyDescent="0.25">
      <c r="B847" s="6"/>
      <c r="C847" s="13"/>
      <c r="D847" s="13"/>
      <c r="E847" s="13"/>
    </row>
    <row r="848" spans="2:5" x14ac:dyDescent="0.25">
      <c r="B848" s="6"/>
      <c r="C848" s="13"/>
      <c r="D848" s="13"/>
      <c r="E848" s="13"/>
    </row>
    <row r="849" spans="2:5" x14ac:dyDescent="0.25">
      <c r="B849" s="6"/>
      <c r="C849" s="13"/>
      <c r="D849" s="13"/>
      <c r="E849" s="13"/>
    </row>
    <row r="850" spans="2:5" x14ac:dyDescent="0.25">
      <c r="B850" s="6"/>
      <c r="C850" s="13"/>
      <c r="D850" s="13"/>
      <c r="E850" s="13"/>
    </row>
    <row r="851" spans="2:5" x14ac:dyDescent="0.25">
      <c r="B851" s="6"/>
      <c r="C851" s="13"/>
      <c r="D851" s="13"/>
      <c r="E851" s="13"/>
    </row>
    <row r="852" spans="2:5" x14ac:dyDescent="0.25">
      <c r="B852" s="6"/>
      <c r="C852" s="13"/>
      <c r="D852" s="13"/>
      <c r="E852" s="13"/>
    </row>
    <row r="853" spans="2:5" x14ac:dyDescent="0.25">
      <c r="B853" s="6"/>
      <c r="C853" s="13"/>
      <c r="D853" s="13"/>
      <c r="E853" s="13"/>
    </row>
    <row r="854" spans="2:5" x14ac:dyDescent="0.25">
      <c r="B854" s="6"/>
      <c r="C854" s="13"/>
      <c r="D854" s="13"/>
      <c r="E854" s="13"/>
    </row>
    <row r="855" spans="2:5" x14ac:dyDescent="0.25">
      <c r="B855" s="6"/>
      <c r="C855" s="13"/>
      <c r="D855" s="13"/>
      <c r="E855" s="13"/>
    </row>
    <row r="856" spans="2:5" x14ac:dyDescent="0.25">
      <c r="B856" s="6"/>
      <c r="C856" s="13"/>
      <c r="D856" s="13"/>
      <c r="E856" s="13"/>
    </row>
    <row r="857" spans="2:5" x14ac:dyDescent="0.25">
      <c r="B857" s="6"/>
      <c r="C857" s="13"/>
      <c r="D857" s="13"/>
      <c r="E857" s="13"/>
    </row>
    <row r="858" spans="2:5" x14ac:dyDescent="0.25">
      <c r="B858" s="6"/>
      <c r="C858" s="13"/>
      <c r="D858" s="13"/>
      <c r="E858" s="13"/>
    </row>
    <row r="859" spans="2:5" x14ac:dyDescent="0.25">
      <c r="B859" s="6"/>
      <c r="C859" s="13"/>
      <c r="D859" s="13"/>
      <c r="E859" s="13"/>
    </row>
    <row r="860" spans="2:5" x14ac:dyDescent="0.25">
      <c r="B860" s="6"/>
      <c r="C860" s="13"/>
      <c r="D860" s="13"/>
      <c r="E860" s="13"/>
    </row>
    <row r="861" spans="2:5" x14ac:dyDescent="0.25">
      <c r="B861" s="6"/>
      <c r="C861" s="13"/>
      <c r="D861" s="13"/>
      <c r="E861" s="13"/>
    </row>
    <row r="862" spans="2:5" x14ac:dyDescent="0.25">
      <c r="B862" s="6"/>
      <c r="C862" s="13"/>
      <c r="D862" s="13"/>
      <c r="E862" s="13"/>
    </row>
    <row r="863" spans="2:5" x14ac:dyDescent="0.25">
      <c r="B863" s="6"/>
      <c r="C863" s="13"/>
      <c r="D863" s="13"/>
      <c r="E863" s="13"/>
    </row>
    <row r="864" spans="2:5" x14ac:dyDescent="0.25">
      <c r="B864" s="6"/>
      <c r="C864" s="13"/>
      <c r="D864" s="13"/>
      <c r="E864" s="13"/>
    </row>
    <row r="865" spans="2:5" x14ac:dyDescent="0.25">
      <c r="B865" s="6"/>
      <c r="C865" s="13"/>
      <c r="D865" s="13"/>
      <c r="E865" s="13"/>
    </row>
    <row r="866" spans="2:5" x14ac:dyDescent="0.25">
      <c r="B866" s="6"/>
      <c r="C866" s="13"/>
      <c r="D866" s="13"/>
      <c r="E866" s="13"/>
    </row>
    <row r="867" spans="2:5" x14ac:dyDescent="0.25">
      <c r="B867" s="6"/>
      <c r="C867" s="13"/>
      <c r="D867" s="13"/>
      <c r="E867" s="13"/>
    </row>
    <row r="868" spans="2:5" x14ac:dyDescent="0.25">
      <c r="B868" s="6"/>
      <c r="C868" s="13"/>
      <c r="D868" s="13"/>
      <c r="E868" s="13"/>
    </row>
    <row r="869" spans="2:5" x14ac:dyDescent="0.25">
      <c r="B869" s="6"/>
      <c r="C869" s="13"/>
      <c r="D869" s="13"/>
      <c r="E869" s="13"/>
    </row>
    <row r="870" spans="2:5" x14ac:dyDescent="0.25">
      <c r="B870" s="6"/>
      <c r="C870" s="13"/>
      <c r="D870" s="13"/>
      <c r="E870" s="13"/>
    </row>
    <row r="871" spans="2:5" x14ac:dyDescent="0.25">
      <c r="B871" s="6"/>
      <c r="C871" s="13"/>
      <c r="D871" s="13"/>
      <c r="E871" s="13"/>
    </row>
    <row r="872" spans="2:5" x14ac:dyDescent="0.25">
      <c r="B872" s="6"/>
      <c r="C872" s="13"/>
      <c r="D872" s="13"/>
      <c r="E872" s="13"/>
    </row>
    <row r="873" spans="2:5" x14ac:dyDescent="0.25">
      <c r="B873" s="6"/>
      <c r="C873" s="13"/>
      <c r="D873" s="13"/>
      <c r="E873" s="13"/>
    </row>
    <row r="874" spans="2:5" x14ac:dyDescent="0.25">
      <c r="B874" s="6"/>
      <c r="C874" s="13"/>
      <c r="D874" s="13"/>
      <c r="E874" s="13"/>
    </row>
    <row r="875" spans="2:5" x14ac:dyDescent="0.25">
      <c r="B875" s="6"/>
      <c r="C875" s="13"/>
      <c r="D875" s="13"/>
      <c r="E875" s="13"/>
    </row>
    <row r="876" spans="2:5" x14ac:dyDescent="0.25">
      <c r="B876" s="6"/>
      <c r="C876" s="13"/>
      <c r="D876" s="13"/>
      <c r="E876" s="13"/>
    </row>
    <row r="877" spans="2:5" x14ac:dyDescent="0.25">
      <c r="B877" s="6"/>
      <c r="C877" s="13"/>
      <c r="D877" s="13"/>
      <c r="E877" s="13"/>
    </row>
    <row r="878" spans="2:5" x14ac:dyDescent="0.25">
      <c r="B878" s="6"/>
      <c r="C878" s="13"/>
      <c r="D878" s="13"/>
      <c r="E878" s="13"/>
    </row>
    <row r="879" spans="2:5" x14ac:dyDescent="0.25">
      <c r="B879" s="6"/>
      <c r="C879" s="13"/>
      <c r="D879" s="13"/>
      <c r="E879" s="13"/>
    </row>
    <row r="880" spans="2:5" x14ac:dyDescent="0.25">
      <c r="B880" s="6"/>
      <c r="C880" s="13"/>
      <c r="D880" s="13"/>
      <c r="E880" s="13"/>
    </row>
    <row r="881" spans="2:5" x14ac:dyDescent="0.25">
      <c r="B881" s="6"/>
      <c r="C881" s="13"/>
      <c r="D881" s="13"/>
      <c r="E881" s="13"/>
    </row>
    <row r="882" spans="2:5" x14ac:dyDescent="0.25">
      <c r="B882" s="6"/>
      <c r="C882" s="13"/>
      <c r="D882" s="13"/>
      <c r="E882" s="13"/>
    </row>
    <row r="883" spans="2:5" x14ac:dyDescent="0.25">
      <c r="B883" s="6"/>
      <c r="C883" s="13"/>
      <c r="D883" s="13"/>
      <c r="E883" s="13"/>
    </row>
    <row r="884" spans="2:5" x14ac:dyDescent="0.25">
      <c r="B884" s="6"/>
      <c r="C884" s="13"/>
      <c r="D884" s="13"/>
      <c r="E884" s="13"/>
    </row>
    <row r="885" spans="2:5" x14ac:dyDescent="0.25">
      <c r="B885" s="6"/>
      <c r="C885" s="13"/>
      <c r="D885" s="13"/>
      <c r="E885" s="13"/>
    </row>
    <row r="886" spans="2:5" x14ac:dyDescent="0.25">
      <c r="B886" s="6"/>
      <c r="C886" s="13"/>
      <c r="D886" s="13"/>
      <c r="E886" s="13"/>
    </row>
    <row r="887" spans="2:5" x14ac:dyDescent="0.25">
      <c r="B887" s="6"/>
      <c r="C887" s="13"/>
      <c r="D887" s="13"/>
      <c r="E887" s="13"/>
    </row>
    <row r="888" spans="2:5" x14ac:dyDescent="0.25">
      <c r="B888" s="6"/>
      <c r="C888" s="13"/>
      <c r="D888" s="13"/>
      <c r="E888" s="13"/>
    </row>
    <row r="889" spans="2:5" x14ac:dyDescent="0.25">
      <c r="B889" s="6"/>
      <c r="C889" s="13"/>
      <c r="D889" s="13"/>
      <c r="E889" s="13"/>
    </row>
    <row r="890" spans="2:5" x14ac:dyDescent="0.25">
      <c r="B890" s="6"/>
      <c r="C890" s="13"/>
      <c r="D890" s="13"/>
      <c r="E890" s="13"/>
    </row>
    <row r="891" spans="2:5" x14ac:dyDescent="0.25">
      <c r="B891" s="6"/>
      <c r="C891" s="13"/>
      <c r="D891" s="13"/>
      <c r="E891" s="13"/>
    </row>
    <row r="892" spans="2:5" x14ac:dyDescent="0.25">
      <c r="B892" s="6"/>
      <c r="C892" s="13"/>
      <c r="D892" s="13"/>
      <c r="E892" s="13"/>
    </row>
    <row r="893" spans="2:5" x14ac:dyDescent="0.25">
      <c r="B893" s="6"/>
      <c r="C893" s="13"/>
      <c r="D893" s="13"/>
      <c r="E893" s="13"/>
    </row>
    <row r="894" spans="2:5" x14ac:dyDescent="0.25">
      <c r="B894" s="6"/>
      <c r="C894" s="13"/>
      <c r="D894" s="13"/>
      <c r="E894" s="13"/>
    </row>
    <row r="895" spans="2:5" x14ac:dyDescent="0.25">
      <c r="B895" s="6"/>
      <c r="C895" s="13"/>
      <c r="D895" s="13"/>
      <c r="E895" s="13"/>
    </row>
    <row r="896" spans="2:5" x14ac:dyDescent="0.25">
      <c r="B896" s="6"/>
      <c r="C896" s="13"/>
      <c r="D896" s="13"/>
      <c r="E896" s="13"/>
    </row>
    <row r="897" spans="2:5" x14ac:dyDescent="0.25">
      <c r="B897" s="6"/>
      <c r="C897" s="13"/>
      <c r="D897" s="13"/>
      <c r="E897" s="13"/>
    </row>
    <row r="898" spans="2:5" x14ac:dyDescent="0.25">
      <c r="B898" s="6"/>
      <c r="C898" s="13"/>
      <c r="D898" s="13"/>
      <c r="E898" s="13"/>
    </row>
    <row r="899" spans="2:5" x14ac:dyDescent="0.25">
      <c r="B899" s="6"/>
      <c r="C899" s="13"/>
      <c r="D899" s="13"/>
      <c r="E899" s="13"/>
    </row>
    <row r="900" spans="2:5" x14ac:dyDescent="0.25">
      <c r="B900" s="6"/>
      <c r="C900" s="13"/>
      <c r="D900" s="13"/>
      <c r="E900" s="13"/>
    </row>
    <row r="901" spans="2:5" x14ac:dyDescent="0.25">
      <c r="B901" s="6"/>
      <c r="C901" s="13"/>
      <c r="D901" s="13"/>
      <c r="E901" s="13"/>
    </row>
    <row r="902" spans="2:5" x14ac:dyDescent="0.25">
      <c r="B902" s="6"/>
      <c r="C902" s="13"/>
      <c r="D902" s="13"/>
      <c r="E902" s="13"/>
    </row>
    <row r="903" spans="2:5" x14ac:dyDescent="0.25">
      <c r="B903" s="6"/>
      <c r="C903" s="13"/>
      <c r="D903" s="13"/>
      <c r="E903" s="13"/>
    </row>
    <row r="904" spans="2:5" x14ac:dyDescent="0.25">
      <c r="B904" s="6"/>
      <c r="C904" s="13"/>
      <c r="D904" s="13"/>
      <c r="E904" s="13"/>
    </row>
    <row r="905" spans="2:5" x14ac:dyDescent="0.25">
      <c r="B905" s="6"/>
      <c r="C905" s="13"/>
      <c r="D905" s="13"/>
      <c r="E905" s="13"/>
    </row>
    <row r="906" spans="2:5" x14ac:dyDescent="0.25">
      <c r="B906" s="6"/>
      <c r="C906" s="13"/>
      <c r="D906" s="13"/>
      <c r="E906" s="13"/>
    </row>
    <row r="907" spans="2:5" x14ac:dyDescent="0.25">
      <c r="B907" s="6"/>
      <c r="C907" s="13"/>
      <c r="D907" s="13"/>
      <c r="E907" s="13"/>
    </row>
    <row r="908" spans="2:5" x14ac:dyDescent="0.25">
      <c r="B908" s="6"/>
      <c r="C908" s="13"/>
      <c r="D908" s="13"/>
      <c r="E908" s="13"/>
    </row>
    <row r="909" spans="2:5" x14ac:dyDescent="0.25">
      <c r="B909" s="6"/>
      <c r="C909" s="13"/>
      <c r="D909" s="13"/>
      <c r="E909" s="13"/>
    </row>
    <row r="910" spans="2:5" x14ac:dyDescent="0.25">
      <c r="B910" s="6"/>
      <c r="C910" s="13"/>
      <c r="D910" s="13"/>
      <c r="E910" s="13"/>
    </row>
    <row r="911" spans="2:5" x14ac:dyDescent="0.25">
      <c r="B911" s="6"/>
      <c r="C911" s="13"/>
      <c r="D911" s="13"/>
      <c r="E911" s="13"/>
    </row>
    <row r="912" spans="2:5" x14ac:dyDescent="0.25">
      <c r="B912" s="6"/>
      <c r="C912" s="13"/>
      <c r="D912" s="13"/>
      <c r="E912" s="13"/>
    </row>
    <row r="913" spans="2:5" x14ac:dyDescent="0.25">
      <c r="B913" s="6"/>
      <c r="C913" s="13"/>
      <c r="D913" s="13"/>
      <c r="E913" s="13"/>
    </row>
    <row r="914" spans="2:5" x14ac:dyDescent="0.25">
      <c r="B914" s="6"/>
      <c r="C914" s="13"/>
      <c r="D914" s="13"/>
      <c r="E914" s="13"/>
    </row>
    <row r="915" spans="2:5" x14ac:dyDescent="0.25">
      <c r="B915" s="6"/>
      <c r="C915" s="13"/>
      <c r="D915" s="13"/>
      <c r="E915" s="13"/>
    </row>
    <row r="916" spans="2:5" x14ac:dyDescent="0.25">
      <c r="B916" s="6"/>
      <c r="C916" s="13"/>
      <c r="D916" s="13"/>
      <c r="E916" s="13"/>
    </row>
    <row r="917" spans="2:5" x14ac:dyDescent="0.25">
      <c r="B917" s="6"/>
      <c r="C917" s="13"/>
      <c r="D917" s="13"/>
      <c r="E917" s="13"/>
    </row>
    <row r="918" spans="2:5" x14ac:dyDescent="0.25">
      <c r="B918" s="6"/>
      <c r="C918" s="13"/>
      <c r="D918" s="13"/>
      <c r="E918" s="13"/>
    </row>
    <row r="919" spans="2:5" x14ac:dyDescent="0.25">
      <c r="B919" s="6"/>
      <c r="C919" s="13"/>
      <c r="D919" s="13"/>
      <c r="E919" s="13"/>
    </row>
    <row r="920" spans="2:5" x14ac:dyDescent="0.25">
      <c r="B920" s="6"/>
      <c r="C920" s="13"/>
      <c r="D920" s="13"/>
      <c r="E920" s="13"/>
    </row>
    <row r="921" spans="2:5" x14ac:dyDescent="0.25">
      <c r="B921" s="6"/>
      <c r="C921" s="13"/>
      <c r="D921" s="13"/>
      <c r="E921" s="13"/>
    </row>
    <row r="922" spans="2:5" x14ac:dyDescent="0.25">
      <c r="B922" s="6"/>
      <c r="C922" s="13"/>
      <c r="D922" s="13"/>
      <c r="E922" s="13"/>
    </row>
    <row r="923" spans="2:5" x14ac:dyDescent="0.25">
      <c r="B923" s="6"/>
      <c r="C923" s="13"/>
      <c r="D923" s="13"/>
      <c r="E923" s="13"/>
    </row>
    <row r="924" spans="2:5" x14ac:dyDescent="0.25">
      <c r="B924" s="6"/>
      <c r="C924" s="13"/>
      <c r="D924" s="13"/>
      <c r="E924" s="13"/>
    </row>
    <row r="925" spans="2:5" x14ac:dyDescent="0.25">
      <c r="B925" s="6"/>
      <c r="C925" s="13"/>
      <c r="D925" s="13"/>
      <c r="E925" s="13"/>
    </row>
    <row r="926" spans="2:5" x14ac:dyDescent="0.25">
      <c r="B926" s="6"/>
      <c r="C926" s="13"/>
      <c r="D926" s="13"/>
      <c r="E926" s="13"/>
    </row>
    <row r="927" spans="2:5" x14ac:dyDescent="0.25">
      <c r="B927" s="6"/>
      <c r="C927" s="13"/>
      <c r="D927" s="13"/>
      <c r="E927" s="13"/>
    </row>
    <row r="928" spans="2:5" x14ac:dyDescent="0.25">
      <c r="B928" s="6"/>
      <c r="C928" s="13"/>
      <c r="D928" s="13"/>
      <c r="E928" s="13"/>
    </row>
    <row r="929" spans="2:5" x14ac:dyDescent="0.25">
      <c r="B929" s="6"/>
      <c r="C929" s="13"/>
      <c r="D929" s="13"/>
      <c r="E929" s="13"/>
    </row>
    <row r="930" spans="2:5" x14ac:dyDescent="0.25">
      <c r="B930" s="6"/>
      <c r="C930" s="13"/>
      <c r="D930" s="13"/>
      <c r="E930" s="13"/>
    </row>
    <row r="931" spans="2:5" x14ac:dyDescent="0.25">
      <c r="B931" s="6"/>
      <c r="C931" s="13"/>
      <c r="D931" s="13"/>
      <c r="E931" s="13"/>
    </row>
    <row r="932" spans="2:5" x14ac:dyDescent="0.25">
      <c r="B932" s="6"/>
      <c r="C932" s="13"/>
      <c r="D932" s="13"/>
      <c r="E932" s="13"/>
    </row>
    <row r="933" spans="2:5" x14ac:dyDescent="0.25">
      <c r="B933" s="6"/>
      <c r="C933" s="13"/>
      <c r="D933" s="13"/>
      <c r="E933" s="13"/>
    </row>
    <row r="934" spans="2:5" x14ac:dyDescent="0.25">
      <c r="B934" s="6"/>
      <c r="C934" s="13"/>
      <c r="D934" s="13"/>
      <c r="E934" s="13"/>
    </row>
    <row r="935" spans="2:5" x14ac:dyDescent="0.25">
      <c r="B935" s="6"/>
      <c r="C935" s="13"/>
      <c r="D935" s="13"/>
      <c r="E935" s="13"/>
    </row>
    <row r="936" spans="2:5" x14ac:dyDescent="0.25">
      <c r="B936" s="6"/>
      <c r="C936" s="13"/>
      <c r="D936" s="13"/>
      <c r="E936" s="13"/>
    </row>
    <row r="937" spans="2:5" x14ac:dyDescent="0.25">
      <c r="B937" s="6"/>
      <c r="C937" s="13"/>
      <c r="D937" s="13"/>
      <c r="E937" s="13"/>
    </row>
    <row r="938" spans="2:5" x14ac:dyDescent="0.25">
      <c r="B938" s="6"/>
      <c r="C938" s="13"/>
      <c r="D938" s="13"/>
      <c r="E938" s="13"/>
    </row>
    <row r="939" spans="2:5" x14ac:dyDescent="0.25">
      <c r="B939" s="6"/>
      <c r="C939" s="13"/>
      <c r="D939" s="13"/>
      <c r="E939" s="13"/>
    </row>
    <row r="940" spans="2:5" x14ac:dyDescent="0.25">
      <c r="B940" s="6"/>
      <c r="C940" s="13"/>
      <c r="D940" s="13"/>
      <c r="E940" s="13"/>
    </row>
    <row r="941" spans="2:5" x14ac:dyDescent="0.25">
      <c r="B941" s="6"/>
      <c r="C941" s="13"/>
      <c r="D941" s="13"/>
      <c r="E941" s="13"/>
    </row>
    <row r="942" spans="2:5" x14ac:dyDescent="0.25">
      <c r="B942" s="6"/>
      <c r="C942" s="13"/>
      <c r="D942" s="13"/>
      <c r="E942" s="13"/>
    </row>
    <row r="943" spans="2:5" x14ac:dyDescent="0.25">
      <c r="B943" s="6"/>
      <c r="C943" s="13"/>
      <c r="D943" s="13"/>
      <c r="E943" s="13"/>
    </row>
    <row r="944" spans="2:5" x14ac:dyDescent="0.25">
      <c r="B944" s="6"/>
      <c r="C944" s="13"/>
      <c r="D944" s="13"/>
      <c r="E944" s="13"/>
    </row>
    <row r="945" spans="2:5" x14ac:dyDescent="0.25">
      <c r="B945" s="6"/>
      <c r="C945" s="13"/>
      <c r="D945" s="13"/>
      <c r="E945" s="13"/>
    </row>
    <row r="946" spans="2:5" x14ac:dyDescent="0.25">
      <c r="B946" s="6"/>
      <c r="C946" s="13"/>
      <c r="D946" s="13"/>
      <c r="E946" s="13"/>
    </row>
    <row r="947" spans="2:5" x14ac:dyDescent="0.25">
      <c r="B947" s="6"/>
      <c r="C947" s="13"/>
      <c r="D947" s="13"/>
      <c r="E947" s="13"/>
    </row>
    <row r="948" spans="2:5" x14ac:dyDescent="0.25">
      <c r="B948" s="6"/>
      <c r="C948" s="13"/>
      <c r="D948" s="13"/>
      <c r="E948" s="13"/>
    </row>
    <row r="949" spans="2:5" x14ac:dyDescent="0.25">
      <c r="B949" s="6"/>
      <c r="C949" s="13"/>
      <c r="D949" s="13"/>
      <c r="E949" s="13"/>
    </row>
    <row r="950" spans="2:5" x14ac:dyDescent="0.25">
      <c r="B950" s="6"/>
      <c r="C950" s="13"/>
      <c r="D950" s="13"/>
      <c r="E950" s="13"/>
    </row>
    <row r="951" spans="2:5" x14ac:dyDescent="0.25">
      <c r="B951" s="6"/>
      <c r="C951" s="13"/>
      <c r="D951" s="13"/>
      <c r="E951" s="13"/>
    </row>
    <row r="952" spans="2:5" x14ac:dyDescent="0.25">
      <c r="B952" s="6"/>
      <c r="C952" s="13"/>
      <c r="D952" s="13"/>
      <c r="E952" s="13"/>
    </row>
    <row r="953" spans="2:5" x14ac:dyDescent="0.25">
      <c r="B953" s="6"/>
      <c r="C953" s="13"/>
      <c r="D953" s="13"/>
      <c r="E953" s="13"/>
    </row>
    <row r="954" spans="2:5" x14ac:dyDescent="0.25">
      <c r="B954" s="6"/>
      <c r="C954" s="13"/>
      <c r="D954" s="13"/>
      <c r="E954" s="13"/>
    </row>
    <row r="955" spans="2:5" x14ac:dyDescent="0.25">
      <c r="B955" s="6"/>
      <c r="C955" s="13"/>
      <c r="D955" s="13"/>
      <c r="E955" s="13"/>
    </row>
    <row r="956" spans="2:5" x14ac:dyDescent="0.25">
      <c r="B956" s="6"/>
      <c r="C956" s="13"/>
      <c r="D956" s="13"/>
      <c r="E956" s="13"/>
    </row>
    <row r="957" spans="2:5" x14ac:dyDescent="0.25">
      <c r="B957" s="6"/>
      <c r="C957" s="13"/>
      <c r="D957" s="13"/>
      <c r="E957" s="13"/>
    </row>
    <row r="958" spans="2:5" x14ac:dyDescent="0.25">
      <c r="B958" s="6"/>
      <c r="C958" s="13"/>
      <c r="D958" s="13"/>
      <c r="E958" s="13"/>
    </row>
    <row r="959" spans="2:5" x14ac:dyDescent="0.25">
      <c r="B959" s="6"/>
      <c r="C959" s="13"/>
      <c r="D959" s="13"/>
      <c r="E959" s="13"/>
    </row>
    <row r="960" spans="2:5" x14ac:dyDescent="0.25">
      <c r="B960" s="6"/>
      <c r="C960" s="13"/>
      <c r="D960" s="13"/>
      <c r="E960" s="13"/>
    </row>
    <row r="961" spans="2:5" x14ac:dyDescent="0.25">
      <c r="B961" s="6"/>
      <c r="C961" s="13"/>
      <c r="D961" s="13"/>
      <c r="E961" s="13"/>
    </row>
    <row r="962" spans="2:5" x14ac:dyDescent="0.25">
      <c r="B962" s="6"/>
      <c r="C962" s="13"/>
      <c r="D962" s="13"/>
      <c r="E962" s="13"/>
    </row>
    <row r="963" spans="2:5" x14ac:dyDescent="0.25">
      <c r="B963" s="6"/>
      <c r="C963" s="13"/>
      <c r="D963" s="13"/>
      <c r="E963" s="13"/>
    </row>
    <row r="964" spans="2:5" x14ac:dyDescent="0.25">
      <c r="B964" s="6"/>
      <c r="C964" s="13"/>
      <c r="D964" s="13"/>
      <c r="E964" s="13"/>
    </row>
    <row r="965" spans="2:5" x14ac:dyDescent="0.25">
      <c r="B965" s="6"/>
      <c r="C965" s="13"/>
      <c r="D965" s="13"/>
      <c r="E965" s="13"/>
    </row>
    <row r="966" spans="2:5" x14ac:dyDescent="0.25">
      <c r="B966" s="6"/>
      <c r="C966" s="13"/>
      <c r="D966" s="13"/>
      <c r="E966" s="13"/>
    </row>
    <row r="967" spans="2:5" x14ac:dyDescent="0.25">
      <c r="B967" s="6"/>
      <c r="C967" s="13"/>
      <c r="D967" s="13"/>
      <c r="E967" s="13"/>
    </row>
    <row r="968" spans="2:5" x14ac:dyDescent="0.25">
      <c r="B968" s="6"/>
      <c r="C968" s="13"/>
      <c r="D968" s="13"/>
      <c r="E968" s="13"/>
    </row>
    <row r="969" spans="2:5" x14ac:dyDescent="0.25">
      <c r="B969" s="6"/>
      <c r="C969" s="13"/>
      <c r="D969" s="13"/>
      <c r="E969" s="13"/>
    </row>
    <row r="970" spans="2:5" x14ac:dyDescent="0.25">
      <c r="B970" s="6"/>
      <c r="C970" s="13"/>
      <c r="D970" s="13"/>
      <c r="E970" s="13"/>
    </row>
    <row r="971" spans="2:5" x14ac:dyDescent="0.25">
      <c r="B971" s="6"/>
      <c r="C971" s="13"/>
      <c r="D971" s="13"/>
      <c r="E971" s="13"/>
    </row>
    <row r="972" spans="2:5" x14ac:dyDescent="0.25">
      <c r="B972" s="6"/>
      <c r="C972" s="13"/>
      <c r="D972" s="13"/>
      <c r="E972" s="13"/>
    </row>
    <row r="973" spans="2:5" x14ac:dyDescent="0.25">
      <c r="B973" s="6"/>
      <c r="C973" s="13"/>
      <c r="D973" s="13"/>
      <c r="E973" s="13"/>
    </row>
    <row r="974" spans="2:5" x14ac:dyDescent="0.25">
      <c r="B974" s="6"/>
      <c r="C974" s="13"/>
      <c r="D974" s="13"/>
      <c r="E974" s="13"/>
    </row>
    <row r="975" spans="2:5" x14ac:dyDescent="0.25">
      <c r="B975" s="6"/>
      <c r="C975" s="13"/>
      <c r="D975" s="13"/>
      <c r="E975" s="13"/>
    </row>
    <row r="976" spans="2:5" x14ac:dyDescent="0.25">
      <c r="B976" s="6"/>
      <c r="C976" s="13"/>
      <c r="D976" s="13"/>
      <c r="E976" s="13"/>
    </row>
    <row r="977" spans="2:5" x14ac:dyDescent="0.25">
      <c r="B977" s="6"/>
      <c r="C977" s="13"/>
      <c r="D977" s="13"/>
      <c r="E977" s="13"/>
    </row>
    <row r="978" spans="2:5" x14ac:dyDescent="0.25">
      <c r="B978" s="6"/>
      <c r="C978" s="13"/>
      <c r="D978" s="13"/>
      <c r="E978" s="13"/>
    </row>
    <row r="979" spans="2:5" x14ac:dyDescent="0.25">
      <c r="B979" s="6"/>
      <c r="C979" s="13"/>
      <c r="D979" s="13"/>
      <c r="E979" s="13"/>
    </row>
    <row r="980" spans="2:5" x14ac:dyDescent="0.25">
      <c r="B980" s="6"/>
      <c r="C980" s="13"/>
      <c r="D980" s="13"/>
      <c r="E980" s="13"/>
    </row>
    <row r="981" spans="2:5" x14ac:dyDescent="0.25">
      <c r="B981" s="6"/>
      <c r="C981" s="13"/>
      <c r="D981" s="13"/>
      <c r="E981" s="13"/>
    </row>
    <row r="982" spans="2:5" x14ac:dyDescent="0.25">
      <c r="B982" s="6"/>
      <c r="C982" s="13"/>
      <c r="D982" s="13"/>
      <c r="E982" s="13"/>
    </row>
    <row r="983" spans="2:5" x14ac:dyDescent="0.25">
      <c r="B983" s="6"/>
      <c r="C983" s="13"/>
      <c r="D983" s="13"/>
      <c r="E983" s="13"/>
    </row>
    <row r="984" spans="2:5" x14ac:dyDescent="0.25">
      <c r="B984" s="6"/>
      <c r="C984" s="13"/>
      <c r="D984" s="13"/>
      <c r="E984" s="13"/>
    </row>
    <row r="985" spans="2:5" x14ac:dyDescent="0.25">
      <c r="B985" s="6"/>
      <c r="C985" s="13"/>
      <c r="D985" s="13"/>
      <c r="E985" s="13"/>
    </row>
    <row r="986" spans="2:5" x14ac:dyDescent="0.25">
      <c r="B986" s="6"/>
      <c r="C986" s="13"/>
      <c r="D986" s="13"/>
      <c r="E986" s="13"/>
    </row>
    <row r="987" spans="2:5" x14ac:dyDescent="0.25">
      <c r="B987" s="6"/>
      <c r="C987" s="13"/>
      <c r="D987" s="13"/>
      <c r="E987" s="13"/>
    </row>
    <row r="988" spans="2:5" x14ac:dyDescent="0.25">
      <c r="B988" s="6"/>
      <c r="C988" s="13"/>
      <c r="D988" s="13"/>
      <c r="E988" s="13"/>
    </row>
    <row r="989" spans="2:5" x14ac:dyDescent="0.25">
      <c r="B989" s="6"/>
      <c r="C989" s="13"/>
      <c r="D989" s="13"/>
      <c r="E989" s="13"/>
    </row>
    <row r="990" spans="2:5" x14ac:dyDescent="0.25">
      <c r="B990" s="6"/>
      <c r="C990" s="13"/>
      <c r="D990" s="13"/>
      <c r="E990" s="13"/>
    </row>
    <row r="991" spans="2:5" x14ac:dyDescent="0.25">
      <c r="B991" s="6"/>
      <c r="C991" s="13"/>
      <c r="D991" s="13"/>
      <c r="E991" s="13"/>
    </row>
    <row r="992" spans="2:5" x14ac:dyDescent="0.25">
      <c r="B992" s="6"/>
      <c r="C992" s="13"/>
      <c r="D992" s="13"/>
      <c r="E992" s="13"/>
    </row>
    <row r="993" spans="2:5" x14ac:dyDescent="0.25">
      <c r="B993" s="6"/>
      <c r="C993" s="13"/>
      <c r="D993" s="13"/>
      <c r="E993" s="13"/>
    </row>
    <row r="994" spans="2:5" x14ac:dyDescent="0.25">
      <c r="B994" s="6"/>
      <c r="C994" s="13"/>
      <c r="D994" s="13"/>
      <c r="E994" s="13"/>
    </row>
    <row r="995" spans="2:5" x14ac:dyDescent="0.25">
      <c r="B995" s="6"/>
      <c r="C995" s="13"/>
      <c r="D995" s="13"/>
      <c r="E995" s="13"/>
    </row>
    <row r="996" spans="2:5" x14ac:dyDescent="0.25">
      <c r="B996" s="6"/>
      <c r="C996" s="13"/>
      <c r="D996" s="13"/>
      <c r="E996" s="13"/>
    </row>
    <row r="997" spans="2:5" x14ac:dyDescent="0.25">
      <c r="B997" s="6"/>
      <c r="C997" s="13"/>
      <c r="D997" s="13"/>
      <c r="E997" s="13"/>
    </row>
    <row r="998" spans="2:5" x14ac:dyDescent="0.25">
      <c r="B998" s="6"/>
      <c r="C998" s="13"/>
      <c r="D998" s="13"/>
      <c r="E998" s="13"/>
    </row>
    <row r="999" spans="2:5" x14ac:dyDescent="0.25">
      <c r="B999" s="6"/>
      <c r="C999" s="13"/>
      <c r="D999" s="13"/>
      <c r="E999" s="13"/>
    </row>
    <row r="1000" spans="2:5" x14ac:dyDescent="0.25">
      <c r="B1000" s="6"/>
      <c r="C1000" s="13"/>
      <c r="D1000" s="13"/>
      <c r="E1000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Vishakha Sharma</cp:lastModifiedBy>
  <dcterms:modified xsi:type="dcterms:W3CDTF">2021-02-04T08:30:37Z</dcterms:modified>
</cp:coreProperties>
</file>