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.patil_bits\Downloads\"/>
    </mc:Choice>
  </mc:AlternateContent>
  <xr:revisionPtr revIDLastSave="0" documentId="8_{B6093529-25E3-44EA-8C35-207D628813FD}" xr6:coauthVersionLast="47" xr6:coauthVersionMax="47" xr10:uidLastSave="{00000000-0000-0000-0000-000000000000}"/>
  <bookViews>
    <workbookView xWindow="-110" yWindow="-110" windowWidth="19420" windowHeight="10300" firstSheet="2" activeTab="5" xr2:uid="{7F11BE33-FE54-443D-8E99-FDF513F5D2E9}"/>
  </bookViews>
  <sheets>
    <sheet name="Prgram Structure" sheetId="3" r:id="rId1"/>
    <sheet name="Sub Estimated Premium histo" sheetId="1" r:id="rId2"/>
    <sheet name="Building Years const Type" sheetId="8" r:id="rId3"/>
    <sheet name="Loss Historys" sheetId="2" r:id="rId4"/>
    <sheet name="Total Sum Insured" sheetId="4" r:id="rId5"/>
    <sheet name="RMS Return Perio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4" l="1"/>
  <c r="C26" i="4"/>
  <c r="C27" i="4"/>
  <c r="C28" i="4"/>
  <c r="C29" i="4"/>
  <c r="C30" i="4"/>
  <c r="C31" i="4"/>
  <c r="C32" i="4"/>
  <c r="D6" i="4"/>
  <c r="D7" i="4"/>
  <c r="D8" i="4"/>
  <c r="D9" i="4"/>
  <c r="D10" i="4"/>
  <c r="D11" i="4"/>
  <c r="D12" i="4"/>
  <c r="D13" i="4"/>
  <c r="D14" i="4"/>
  <c r="D15" i="4"/>
  <c r="D16" i="4"/>
  <c r="D17" i="4"/>
  <c r="C26" i="8"/>
  <c r="C25" i="1"/>
  <c r="C26" i="1"/>
  <c r="C27" i="1"/>
  <c r="C28" i="1"/>
  <c r="C29" i="1"/>
  <c r="D7" i="1"/>
  <c r="E21" i="1"/>
  <c r="C10" i="8"/>
  <c r="D8" i="1"/>
  <c r="D9" i="1"/>
  <c r="D10" i="1"/>
  <c r="D11" i="1"/>
  <c r="D12" i="1"/>
  <c r="D13" i="1"/>
  <c r="D14" i="1"/>
  <c r="D15" i="1"/>
  <c r="D16" i="1"/>
  <c r="D17" i="1"/>
  <c r="D7" i="3"/>
  <c r="D18" i="4"/>
  <c r="D18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<sst xmlns="http://schemas.openxmlformats.org/spreadsheetml/2006/main" count="115" uniqueCount="90">
  <si>
    <t>Premium history XY Insurance</t>
  </si>
  <si>
    <t>Loss history XY Insurance</t>
  </si>
  <si>
    <t>Year</t>
  </si>
  <si>
    <t>Discription</t>
  </si>
  <si>
    <t>Loss</t>
  </si>
  <si>
    <t>Premium</t>
  </si>
  <si>
    <t>Hurrcicane Selma</t>
  </si>
  <si>
    <t>Tornados</t>
  </si>
  <si>
    <t>Hurricane Marcus</t>
  </si>
  <si>
    <t>No events</t>
  </si>
  <si>
    <t>1st Layer</t>
  </si>
  <si>
    <t>2nd Layer</t>
  </si>
  <si>
    <t>Retention</t>
  </si>
  <si>
    <t>Limit</t>
  </si>
  <si>
    <t>Reinstatement</t>
  </si>
  <si>
    <t>1@100%</t>
  </si>
  <si>
    <t>TSI</t>
  </si>
  <si>
    <t>Total Sum Insured (TSI)</t>
  </si>
  <si>
    <t>XY Insurance</t>
  </si>
  <si>
    <t>TSI Distribution</t>
  </si>
  <si>
    <t>Virginia</t>
  </si>
  <si>
    <t>North Carolina</t>
  </si>
  <si>
    <t>South Carolina</t>
  </si>
  <si>
    <t>New York</t>
  </si>
  <si>
    <t>New Jersey</t>
  </si>
  <si>
    <t>Maryland</t>
  </si>
  <si>
    <t>Florida</t>
  </si>
  <si>
    <t>Property Cat XoL</t>
  </si>
  <si>
    <t>Subj. Premium</t>
  </si>
  <si>
    <t>Layer</t>
  </si>
  <si>
    <t>Change</t>
  </si>
  <si>
    <t>$900K Per Occurrence Deductible</t>
  </si>
  <si>
    <t>Qualifing Layer</t>
  </si>
  <si>
    <t>Premium split by line</t>
  </si>
  <si>
    <t>Commercial Multi Peril</t>
  </si>
  <si>
    <t>Homeonwers-3</t>
  </si>
  <si>
    <t>Homeowners-2</t>
  </si>
  <si>
    <t>Dwelling Policy-1</t>
  </si>
  <si>
    <t>Dwelling Policy-2</t>
  </si>
  <si>
    <t>Return Period</t>
  </si>
  <si>
    <t>Earthquake</t>
  </si>
  <si>
    <t>Hurricane</t>
  </si>
  <si>
    <t>Combined</t>
  </si>
  <si>
    <t>AEP</t>
  </si>
  <si>
    <t>OEP</t>
  </si>
  <si>
    <t xml:space="preserve">AEP </t>
  </si>
  <si>
    <t>AAL</t>
  </si>
  <si>
    <t>Std Dev</t>
  </si>
  <si>
    <t>142,713,867</t>
  </si>
  <si>
    <t>4,471,018</t>
  </si>
  <si>
    <t>19,799,632</t>
  </si>
  <si>
    <t>163,306,992</t>
  </si>
  <si>
    <t>134,729,905</t>
  </si>
  <si>
    <t>99,082,900</t>
  </si>
  <si>
    <t>16,084,432</t>
  </si>
  <si>
    <t>11,884,434</t>
  </si>
  <si>
    <t>5,253,313</t>
  </si>
  <si>
    <t>1,386,267</t>
  </si>
  <si>
    <t>15,756,189</t>
  </si>
  <si>
    <t>11,520,877</t>
  </si>
  <si>
    <t>8,220,634</t>
  </si>
  <si>
    <t>181,960,688</t>
  </si>
  <si>
    <t>140,748,670</t>
  </si>
  <si>
    <t>132,177,226</t>
  </si>
  <si>
    <t>101,837,595</t>
  </si>
  <si>
    <t>4,755,761</t>
  </si>
  <si>
    <t>18,237,725</t>
  </si>
  <si>
    <t>164,672,083</t>
  </si>
  <si>
    <t>134,730,931</t>
  </si>
  <si>
    <t>129,272,979</t>
  </si>
  <si>
    <t>98,582,031</t>
  </si>
  <si>
    <t>2002 - Present</t>
  </si>
  <si>
    <t>1995 - 2001</t>
  </si>
  <si>
    <t>1989 - 1994</t>
  </si>
  <si>
    <t>1974 - 1988</t>
  </si>
  <si>
    <t>1957 - 1973</t>
  </si>
  <si>
    <t>Unknown</t>
  </si>
  <si>
    <t>Total</t>
  </si>
  <si>
    <t>Concrete</t>
  </si>
  <si>
    <t>Steel Frame</t>
  </si>
  <si>
    <t>Wodden Frame</t>
  </si>
  <si>
    <t>Masonry</t>
  </si>
  <si>
    <t>Construction Type</t>
  </si>
  <si>
    <t>SCS</t>
  </si>
  <si>
    <t>From Ground up</t>
  </si>
  <si>
    <t>New Test Insurance</t>
  </si>
  <si>
    <t>Property Test New XoL</t>
  </si>
  <si>
    <t>UW Year 2024</t>
  </si>
  <si>
    <t>Building</t>
  </si>
  <si>
    <t>Reinsurance Program Summary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</si>
</sst>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2" borderId="0" xfId="0" applyFill="1"/>
    <xf numFmtId="9" fontId="0" fillId="0" borderId="0" xfId="2" applyFont="1"/>
    <xf numFmtId="165" fontId="0" fillId="0" borderId="3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0" fontId="2" fillId="0" borderId="1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/>
    <xf numFmtId="165" fontId="0" fillId="0" borderId="10" xfId="0" applyNumberFormat="1" applyBorder="1"/>
    <xf numFmtId="9" fontId="0" fillId="0" borderId="10" xfId="2" applyFont="1" applyBorder="1"/>
    <xf numFmtId="0" fontId="0" fillId="0" borderId="8" xfId="0" applyBorder="1"/>
    <xf numFmtId="165" fontId="0" fillId="0" borderId="8" xfId="0" applyNumberFormat="1" applyBorder="1"/>
    <xf numFmtId="9" fontId="0" fillId="0" borderId="8" xfId="2" applyFont="1" applyBorder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right"/>
    </xf>
    <xf numFmtId="0" fontId="0" fillId="7" borderId="2" xfId="0" applyFill="1" applyBorder="1"/>
    <xf numFmtId="0" fontId="0" fillId="7" borderId="4" xfId="0" applyFill="1" applyBorder="1"/>
    <xf numFmtId="0" fontId="0" fillId="7" borderId="6" xfId="0" applyFill="1" applyBorder="1"/>
    <xf numFmtId="0" fontId="2" fillId="4" borderId="0" xfId="0" applyFont="1" applyFill="1" applyAlignment="1">
      <alignment vertical="top"/>
    </xf>
    <xf numFmtId="3" fontId="0" fillId="5" borderId="0" xfId="0" applyNumberFormat="1" applyFill="1"/>
    <xf numFmtId="0" fontId="0" fillId="5" borderId="0" xfId="0" applyFill="1" applyAlignment="1">
      <alignment horizontal="left"/>
    </xf>
    <xf numFmtId="0" fontId="2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Premiumdevelopment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 Estimated Premium histo'!$C$5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'Sub Estimated Premium histo'!$B$6:$B$17</c:f>
              <c:numCache>
                <c:formatCode>General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'Sub Estimated Premium histo'!$C$6:$C$17</c:f>
              <c:numCache>
                <c:formatCode>_-[$$-409]* #,##0.00_ ;_-[$$-409]* \-#,##0.00\ ;_-[$$-409]* "-"??_ ;_-@_ </c:formatCode>
                <c:ptCount val="12"/>
                <c:pt idx="0">
                  <c:v>140500000</c:v>
                </c:pt>
                <c:pt idx="1">
                  <c:v>151000000</c:v>
                </c:pt>
                <c:pt idx="2">
                  <c:v>161000000</c:v>
                </c:pt>
                <c:pt idx="3">
                  <c:v>174000000</c:v>
                </c:pt>
                <c:pt idx="4">
                  <c:v>190000000</c:v>
                </c:pt>
                <c:pt idx="5">
                  <c:v>181000000</c:v>
                </c:pt>
                <c:pt idx="6">
                  <c:v>174000000</c:v>
                </c:pt>
                <c:pt idx="7">
                  <c:v>188000000</c:v>
                </c:pt>
                <c:pt idx="8">
                  <c:v>188000000</c:v>
                </c:pt>
                <c:pt idx="9">
                  <c:v>179000000</c:v>
                </c:pt>
                <c:pt idx="10">
                  <c:v>187000000</c:v>
                </c:pt>
                <c:pt idx="11">
                  <c:v>185000000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1-4495-8678-3E96CF2DF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295567"/>
        <c:axId val="1525073887"/>
      </c:barChart>
      <c:lineChart>
        <c:grouping val="standard"/>
        <c:varyColors val="0"/>
        <c:ser>
          <c:idx val="1"/>
          <c:order val="1"/>
          <c:tx>
            <c:strRef>
              <c:f>'Sub Estimated Premium histo'!$D$5</c:f>
              <c:strCache>
                <c:ptCount val="1"/>
                <c:pt idx="0">
                  <c:v>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 Estimated Premium histo'!$B$6:$B$17</c:f>
              <c:numCache>
                <c:formatCode>General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cat>
          <c:val>
            <c:numRef>
              <c:f>'Sub Estimated Premium histo'!$D$6:$D$17</c:f>
              <c:numCache>
                <c:formatCode>0%</c:formatCode>
                <c:ptCount val="12"/>
                <c:pt idx="1">
                  <c:v>7.4733096085409248E-2</c:v>
                </c:pt>
                <c:pt idx="2">
                  <c:v>6.6225165562913912E-2</c:v>
                </c:pt>
                <c:pt idx="3">
                  <c:v>8.0745341614906832E-2</c:v>
                </c:pt>
                <c:pt idx="4">
                  <c:v>9.1954022988505746E-2</c:v>
                </c:pt>
                <c:pt idx="5">
                  <c:v>-4.736842105263158E-2</c:v>
                </c:pt>
                <c:pt idx="6">
                  <c:v>-3.8674033149171269E-2</c:v>
                </c:pt>
                <c:pt idx="7">
                  <c:v>8.0459770114942528E-2</c:v>
                </c:pt>
                <c:pt idx="8">
                  <c:v>0</c:v>
                </c:pt>
                <c:pt idx="9">
                  <c:v>-4.7872340425531915E-2</c:v>
                </c:pt>
                <c:pt idx="10">
                  <c:v>4.4692737430167599E-2</c:v>
                </c:pt>
                <c:pt idx="11">
                  <c:v>-1.06951871657754E-2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1-4495-8678-3E96CF2DF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292687"/>
        <c:axId val="1525075871"/>
      </c:lineChart>
      <c:catAx>
        <c:axId val="8842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73887"/>
        <c:crosses val="autoZero"/>
        <c:auto val="1"/>
        <c:lblAlgn val="ctr"/>
        <c:lblOffset val="100"/>
        <c:noMultiLvlLbl val="0"/>
      </c:catAx>
      <c:valAx>
        <c:axId val="15250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295567"/>
        <c:crosses val="autoZero"/>
        <c:crossBetween val="between"/>
      </c:valAx>
      <c:valAx>
        <c:axId val="152507587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292687"/>
        <c:crosses val="max"/>
        <c:crossBetween val="between"/>
      </c:valAx>
      <c:catAx>
        <c:axId val="88429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25075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Premium</a:t>
            </a:r>
            <a:r>
              <a:rPr lang="de-DE" baseline="0"/>
              <a:t> Split by Line of Business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5C-4302-A96A-4BA361D05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5C-4302-A96A-4BA361D05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5C-4302-A96A-4BA361D05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5C-4302-A96A-4BA361D053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5C-4302-A96A-4BA361D053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 Estimated Premium histo'!$B$25:$B$29</c:f>
              <c:strCache>
                <c:ptCount val="5"/>
                <c:pt idx="0">
                  <c:v>Commercial Multi Peril</c:v>
                </c:pt>
                <c:pt idx="1">
                  <c:v>Homeonwers-3</c:v>
                </c:pt>
                <c:pt idx="2">
                  <c:v>Homeowners-2</c:v>
                </c:pt>
                <c:pt idx="3">
                  <c:v>Dwelling Policy-1</c:v>
                </c:pt>
                <c:pt idx="4">
                  <c:v>Dwelling Policy-2</c:v>
                </c:pt>
              </c:strCache>
            </c:strRef>
          </c:cat>
          <c:val>
            <c:numRef>
              <c:f>'Sub Estimated Premium histo'!$C$25:$C$29</c:f>
              <c:numCache>
                <c:formatCode>_-[$$-409]* #,##0.00_ ;_-[$$-409]* \-#,##0.00\ ;_-[$$-409]* "-"??_ ;_-@_ </c:formatCode>
                <c:ptCount val="5"/>
                <c:pt idx="0">
                  <c:v>59730000</c:v>
                </c:pt>
                <c:pt idx="1">
                  <c:v>72400000</c:v>
                </c:pt>
                <c:pt idx="2">
                  <c:v>27150000</c:v>
                </c:pt>
                <c:pt idx="3">
                  <c:v>9050000</c:v>
                </c:pt>
                <c:pt idx="4">
                  <c:v>12670000.000000002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5C-4302-A96A-4BA361D05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'Building Years const Type'!$C$3</c:f>
              <c:strCache>
                <c:ptCount val="1"/>
                <c:pt idx="0">
                  <c:v>Building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EB-4E1B-8608-8D7C5DD887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EB-4E1B-8608-8D7C5DD887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EB-4E1B-8608-8D7C5DD887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EB-4E1B-8608-8D7C5DD887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EB-4E1B-8608-8D7C5DD887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EB-4E1B-8608-8D7C5DD887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'Building Years const Type'!$B$4:$B$9</c:f>
              <c:strCache>
                <c:ptCount val="6"/>
                <c:pt idx="0">
                  <c:v>2002 - Present</c:v>
                </c:pt>
                <c:pt idx="1">
                  <c:v>1995 - 2001</c:v>
                </c:pt>
                <c:pt idx="2">
                  <c:v>1989 - 1994</c:v>
                </c:pt>
                <c:pt idx="3">
                  <c:v>1974 - 1988</c:v>
                </c:pt>
                <c:pt idx="4">
                  <c:v>1957 - 1973</c:v>
                </c:pt>
                <c:pt idx="5">
                  <c:v>Unknown</c:v>
                </c:pt>
              </c:strCache>
            </c:strRef>
          </c:cat>
          <c:val>
            <c:numRef>
              <c:f>'Building Years const Type'!$C$4:$C$9</c:f>
              <c:numCache>
                <c:formatCode>General</c:formatCode>
                <c:ptCount val="6"/>
                <c:pt idx="0">
                  <c:v>24123</c:v>
                </c:pt>
                <c:pt idx="1">
                  <c:v>20388</c:v>
                </c:pt>
                <c:pt idx="2">
                  <c:v>21765</c:v>
                </c:pt>
                <c:pt idx="3">
                  <c:v>1374</c:v>
                </c:pt>
                <c:pt idx="4">
                  <c:v>872</c:v>
                </c:pt>
                <c:pt idx="5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4-4E2C-B526-692BA4CA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'Building Years const Type'!$B$21:$C$21</c:f>
              <c:strCache>
                <c:ptCount val="1"/>
                <c:pt idx="0">
                  <c:v>Construction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A0-47B6-848A-3C74D9094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A0-47B6-848A-3C74D9094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A0-47B6-848A-3C74D9094F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A0-47B6-848A-3C74D9094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'Building Years const Type'!$B$22:$B$25</c:f>
              <c:strCache>
                <c:ptCount val="4"/>
                <c:pt idx="0">
                  <c:v>Concrete</c:v>
                </c:pt>
                <c:pt idx="1">
                  <c:v>Steel Frame</c:v>
                </c:pt>
                <c:pt idx="2">
                  <c:v>Wodden Frame</c:v>
                </c:pt>
                <c:pt idx="3">
                  <c:v>Masonry</c:v>
                </c:pt>
              </c:strCache>
            </c:strRef>
          </c:cat>
          <c:val>
            <c:numRef>
              <c:f>'Building Years const Type'!$C$22:$C$25</c:f>
              <c:numCache>
                <c:formatCode>General</c:formatCode>
                <c:ptCount val="4"/>
                <c:pt idx="0">
                  <c:v>3823</c:v>
                </c:pt>
                <c:pt idx="1">
                  <c:v>17746</c:v>
                </c:pt>
                <c:pt idx="2">
                  <c:v>39876</c:v>
                </c:pt>
                <c:pt idx="3">
                  <c:v>6884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A0-47B6-848A-3C74D9094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</a:t>
            </a:r>
            <a:r>
              <a:rPr lang="de-DE" baseline="0"/>
              <a:t> Sum Isnured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Sum Insured'!$C$4</c:f>
              <c:strCache>
                <c:ptCount val="1"/>
                <c:pt idx="0">
                  <c:v>TSI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'Total Sum Insured'!$B$5:$B$18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'Total Sum Insured'!$C$5:$C$18</c:f>
              <c:numCache>
                <c:formatCode>#,##0</c:formatCode>
                <c:ptCount val="14"/>
                <c:pt idx="0">
                  <c:v>608369222</c:v>
                </c:pt>
                <c:pt idx="1">
                  <c:v>556953472</c:v>
                </c:pt>
                <c:pt idx="2">
                  <c:v>647553000</c:v>
                </c:pt>
                <c:pt idx="3">
                  <c:v>669596536</c:v>
                </c:pt>
                <c:pt idx="4">
                  <c:v>710047888</c:v>
                </c:pt>
                <c:pt idx="5">
                  <c:v>733073720</c:v>
                </c:pt>
                <c:pt idx="6">
                  <c:v>782220400</c:v>
                </c:pt>
                <c:pt idx="7">
                  <c:v>1015440456</c:v>
                </c:pt>
                <c:pt idx="8">
                  <c:v>1202987480</c:v>
                </c:pt>
                <c:pt idx="9">
                  <c:v>1487585352</c:v>
                </c:pt>
                <c:pt idx="10">
                  <c:v>1606937675</c:v>
                </c:pt>
                <c:pt idx="11">
                  <c:v>1443961544</c:v>
                </c:pt>
                <c:pt idx="12">
                  <c:v>1756452569</c:v>
                </c:pt>
                <c:pt idx="13">
                  <c:v>1256789428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F1F-9D99-9770A820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648079"/>
        <c:axId val="1556352207"/>
      </c:barChart>
      <c:lineChart>
        <c:grouping val="standard"/>
        <c:varyColors val="0"/>
        <c:ser>
          <c:idx val="1"/>
          <c:order val="1"/>
          <c:tx>
            <c:strRef>
              <c:f>'Total Sum Insured'!$D$4</c:f>
              <c:strCache>
                <c:ptCount val="1"/>
                <c:pt idx="0">
                  <c:v>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 Sum Insured'!$B$5:$B$18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'Total Sum Insured'!$D$5:$D$18</c:f>
              <c:numCache>
                <c:formatCode>0%</c:formatCode>
                <c:ptCount val="14"/>
                <c:pt idx="1">
                  <c:v>-8.4514055183416231E-2</c:v>
                </c:pt>
                <c:pt idx="2">
                  <c:v>0.16266983249904221</c:v>
                </c:pt>
                <c:pt idx="3">
                  <c:v>3.4041284651603804E-2</c:v>
                </c:pt>
                <c:pt idx="4">
                  <c:v>6.0411531161206601E-2</c:v>
                </c:pt>
                <c:pt idx="5">
                  <c:v>3.2428562057774897E-2</c:v>
                </c:pt>
                <c:pt idx="6">
                  <c:v>6.7041934063602773E-2</c:v>
                </c:pt>
                <c:pt idx="7">
                  <c:v>0.29815133432981294</c:v>
                </c:pt>
                <c:pt idx="8">
                  <c:v>0.18469524519318542</c:v>
                </c:pt>
                <c:pt idx="9">
                  <c:v>0.23657592180427348</c:v>
                </c:pt>
                <c:pt idx="10">
                  <c:v>8.0232252112146366E-2</c:v>
                </c:pt>
                <c:pt idx="11">
                  <c:v>-0.1014203186193889</c:v>
                </c:pt>
                <c:pt idx="12">
                  <c:v>0.21641229040930746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8-4F1F-9D99-9770A820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561743"/>
        <c:axId val="1556353199"/>
      </c:lineChart>
      <c:catAx>
        <c:axId val="155164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52207"/>
        <c:crosses val="autoZero"/>
        <c:auto val="1"/>
        <c:lblAlgn val="ctr"/>
        <c:lblOffset val="100"/>
        <c:noMultiLvlLbl val="0"/>
      </c:catAx>
      <c:valAx>
        <c:axId val="15563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648079"/>
        <c:crosses val="autoZero"/>
        <c:crossBetween val="between"/>
      </c:valAx>
      <c:valAx>
        <c:axId val="155635319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61743"/>
        <c:crosses val="max"/>
        <c:crossBetween val="between"/>
      </c:valAx>
      <c:catAx>
        <c:axId val="15305617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63531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TIV</a:t>
            </a:r>
            <a:r>
              <a:rPr lang="de-DE" baseline="0"/>
              <a:t> by State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FB-431C-A933-D03C238C6B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FB-431C-A933-D03C238C6B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FB-431C-A933-D03C238C6B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FB-431C-A933-D03C238C6B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7FB-431C-A933-D03C238C6B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7FB-431C-A933-D03C238C6B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7FB-431C-A933-D03C238C6B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Sum Insured'!$B$25:$B$31</c:f>
              <c:strCache>
                <c:ptCount val="7"/>
                <c:pt idx="0">
                  <c:v>New York</c:v>
                </c:pt>
                <c:pt idx="1">
                  <c:v>New Jersey</c:v>
                </c:pt>
                <c:pt idx="2">
                  <c:v>Maryland</c:v>
                </c:pt>
                <c:pt idx="3">
                  <c:v>Virginia</c:v>
                </c:pt>
                <c:pt idx="4">
                  <c:v>North Carolina</c:v>
                </c:pt>
                <c:pt idx="5">
                  <c:v>South Carolina</c:v>
                </c:pt>
                <c:pt idx="6">
                  <c:v>Florida</c:v>
                </c:pt>
              </c:strCache>
            </c:strRef>
          </c:cat>
          <c:val>
            <c:numRef>
              <c:f>'Total Sum Insured'!$C$25:$C$31</c:f>
              <c:numCache>
                <c:formatCode>#,##0</c:formatCode>
                <c:ptCount val="7"/>
                <c:pt idx="0">
                  <c:v>10626526.700000001</c:v>
                </c:pt>
                <c:pt idx="1">
                  <c:v>21253053.400000002</c:v>
                </c:pt>
                <c:pt idx="2">
                  <c:v>10626526.700000001</c:v>
                </c:pt>
                <c:pt idx="3">
                  <c:v>106265267</c:v>
                </c:pt>
                <c:pt idx="4">
                  <c:v>31879580.099999998</c:v>
                </c:pt>
                <c:pt idx="5">
                  <c:v>25503664.079999998</c:v>
                </c:pt>
                <c:pt idx="6">
                  <c:v>6375916.0199999996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FB-431C-A933-D03C238C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</xdr:colOff>
      <xdr:row>4</xdr:row>
      <xdr:rowOff>1587</xdr:rowOff>
    </xdr:from>
    <xdr:to>
      <xdr:col>11</xdr:col>
      <xdr:colOff>15875</xdr:colOff>
      <xdr:row>19</xdr:row>
      <xdr:rowOff>36512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8C0AF49-36B5-4828-33FD-E2F98F0C9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685800</xdr:colOff>
      <xdr:row>37</xdr:row>
      <xdr:rowOff>34925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7421F6-0D10-4DBC-82E4-A95A845C2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</xdr:row>
      <xdr:rowOff>1587</xdr:rowOff>
    </xdr:from>
    <xdr:to>
      <xdr:col>9</xdr:col>
      <xdr:colOff>752475</xdr:colOff>
      <xdr:row>17</xdr:row>
      <xdr:rowOff>36512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192E2C-1E70-77A3-561B-3775B92A1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10</xdr:col>
      <xdr:colOff>0</xdr:colOff>
      <xdr:row>35</xdr:row>
      <xdr:rowOff>34925</xdr:rowOff>
    </xdr:to>
    <xdr:graphicFrame macro="">
      <xdr:nvGraphicFramePr>
        <xdr:cNvPr id="3" name="Diagramm 1">
          <a:extLst>
            <a:ext uri="{FF2B5EF4-FFF2-40B4-BE49-F238E27FC236}">
              <a16:creationId xmlns:a16="http://schemas.microsoft.com/office/drawing/2014/main" id="{4EDDD03C-EBE3-4CEC-8473-D1B1BEC0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315911</xdr:colOff>
      <xdr:row>3</xdr:row>
      <xdr:rowOff>153987</xdr:rowOff>
    </xdr:from>
    <xdr:to>
      <xdr:col>14</xdr:col>
      <xdr:colOff>66674</xdr:colOff>
      <xdr:row>19</xdr:row>
      <xdr:rowOff>11112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2665A4E-1ED7-6E2B-4164-F63E83ECC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11</xdr:col>
      <xdr:colOff>371475</xdr:colOff>
      <xdr:row>36</xdr:row>
      <xdr:rowOff>173038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8EEADC-CE73-4F93-80B5-FDA917D3D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00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8EA-C0D0-4280-B721-D9DD1DC945FA}">
  <dimension ref="B2:F20"/>
  <sheetViews>
    <sheetView workbookViewId="0">
      <selection activeCell="D10" sqref="D10"/>
    </sheetView>
  </sheetViews>
  <sheetFormatPr defaultColWidth="11.453125" defaultRowHeight="14.5" x14ac:dyDescent="0.35"/>
  <cols>
    <col min="2" max="2" width="31.90625" bestFit="1" customWidth="1"/>
    <col min="3" max="4" width="14.54296875" bestFit="1" customWidth="1"/>
    <col min="5" max="5" width="16.453125" bestFit="1" customWidth="1"/>
    <col min="6" max="6" width="15.453125" bestFit="1" customWidth="1"/>
  </cols>
  <sheetData>
    <row r="2" spans="2:6" x14ac:dyDescent="0.35">
      <c r="B2" t="s">
        <v>85</v>
      </c>
    </row>
    <row r="3" spans="2:6" x14ac:dyDescent="0.35">
      <c r="B3" s="5" t="s">
        <v>89</v>
      </c>
    </row>
    <row r="4" spans="2:6" x14ac:dyDescent="0.35">
      <c r="B4" s="29" t="s">
        <v>29</v>
      </c>
      <c r="C4" s="29" t="s">
        <v>13</v>
      </c>
      <c r="D4" s="29" t="s">
        <v>12</v>
      </c>
      <c r="E4" s="29" t="s">
        <v>14</v>
      </c>
      <c r="F4" s="29" t="s">
        <v>28</v>
      </c>
    </row>
    <row r="5" spans="2:6" x14ac:dyDescent="0.35">
      <c r="B5" t="s">
        <v>27</v>
      </c>
    </row>
    <row r="6" spans="2:6" x14ac:dyDescent="0.35">
      <c r="B6" t="s">
        <v>10</v>
      </c>
      <c r="C6" s="2">
        <v>16111212</v>
      </c>
      <c r="D6" s="2">
        <v>9000000</v>
      </c>
      <c r="E6" t="s">
        <v>15</v>
      </c>
      <c r="F6" s="1">
        <v>185000000</v>
      </c>
    </row>
    <row r="7" spans="2:6" x14ac:dyDescent="0.35">
      <c r="B7" t="s">
        <v>11</v>
      </c>
      <c r="C7" s="2">
        <v>40000000</v>
      </c>
      <c r="D7" s="3">
        <f>C6+D6</f>
        <v>25111212</v>
      </c>
      <c r="E7" t="s">
        <v>15</v>
      </c>
      <c r="F7" s="1">
        <v>185000000</v>
      </c>
    </row>
    <row r="8" spans="2:6" x14ac:dyDescent="0.35">
      <c r="B8" t="s">
        <v>86</v>
      </c>
    </row>
    <row r="9" spans="2:6" x14ac:dyDescent="0.35">
      <c r="B9" t="s">
        <v>10</v>
      </c>
      <c r="C9" s="6">
        <v>28000000</v>
      </c>
      <c r="D9" s="6">
        <v>24000000</v>
      </c>
      <c r="E9" t="s">
        <v>15</v>
      </c>
      <c r="F9" s="1">
        <v>185000000</v>
      </c>
    </row>
    <row r="10" spans="2:6" x14ac:dyDescent="0.35">
      <c r="B10" t="s">
        <v>32</v>
      </c>
      <c r="C10" s="6">
        <v>8200000</v>
      </c>
      <c r="D10" s="6">
        <v>900555</v>
      </c>
    </row>
    <row r="11" spans="2:6" x14ac:dyDescent="0.35">
      <c r="B11" t="s">
        <v>31</v>
      </c>
    </row>
    <row r="17" spans="2:6" x14ac:dyDescent="0.35">
      <c r="B17" s="5"/>
    </row>
    <row r="19" spans="2:6" x14ac:dyDescent="0.35">
      <c r="C19" s="6"/>
      <c r="D19" s="6"/>
      <c r="F19" s="1"/>
    </row>
    <row r="20" spans="2:6" x14ac:dyDescent="0.35">
      <c r="C20" s="6"/>
      <c r="D20" s="6"/>
    </row>
  </sheetData>
  <hyperlinks>
    <hyperlink ref="E9" r:id="rId1" xr:uid="{2549CF94-D215-46E3-BA12-F491C4B4B349}"/>
  </hyperlinks>
  <pageMargins left="0.7" right="0.7" top="0.78740157499999996" bottom="0.78740157499999996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356D-F5A1-46E7-8732-070B1556B514}">
  <dimension ref="B3:G30"/>
  <sheetViews>
    <sheetView workbookViewId="0">
      <selection activeCell="C16" sqref="C16"/>
    </sheetView>
  </sheetViews>
  <sheetFormatPr defaultColWidth="11.453125" defaultRowHeight="14.5" x14ac:dyDescent="0.35"/>
  <cols>
    <col min="2" max="2" width="26.453125" bestFit="1" customWidth="1"/>
    <col min="3" max="3" width="15.90625" bestFit="1" customWidth="1"/>
  </cols>
  <sheetData>
    <row r="3" spans="2:7" x14ac:dyDescent="0.35">
      <c r="B3" t="s">
        <v>0</v>
      </c>
    </row>
    <row r="5" spans="2:7" x14ac:dyDescent="0.35">
      <c r="B5" s="13" t="s">
        <v>2</v>
      </c>
      <c r="C5" s="23" t="s">
        <v>5</v>
      </c>
      <c r="D5" s="24" t="s">
        <v>30</v>
      </c>
      <c r="G5" s="1"/>
    </row>
    <row r="6" spans="2:7" x14ac:dyDescent="0.35">
      <c r="B6" s="17">
        <v>2013</v>
      </c>
      <c r="C6" s="18">
        <v>140500000</v>
      </c>
      <c r="D6" s="17"/>
    </row>
    <row r="7" spans="2:7" x14ac:dyDescent="0.35">
      <c r="B7" s="17">
        <v>2014</v>
      </c>
      <c r="C7" s="18">
        <v>151000000</v>
      </c>
      <c r="D7" s="19">
        <f>(C7-C6)/C6</f>
        <v>7.4733096085409248E-2</v>
      </c>
    </row>
    <row r="8" spans="2:7" x14ac:dyDescent="0.35">
      <c r="B8" s="17">
        <v>2015</v>
      </c>
      <c r="C8" s="18">
        <v>161000000</v>
      </c>
      <c r="D8" s="19">
        <f t="shared" ref="D8:D17" si="0">(C8-C7)/C7</f>
        <v>6.6225165562913912E-2</v>
      </c>
    </row>
    <row r="9" spans="2:7" x14ac:dyDescent="0.35">
      <c r="B9" s="17">
        <v>2016</v>
      </c>
      <c r="C9" s="18">
        <v>174000000</v>
      </c>
      <c r="D9" s="19">
        <f t="shared" si="0"/>
        <v>8.0745341614906832E-2</v>
      </c>
    </row>
    <row r="10" spans="2:7" x14ac:dyDescent="0.35">
      <c r="B10" s="17">
        <v>2017</v>
      </c>
      <c r="C10" s="18">
        <v>190000000</v>
      </c>
      <c r="D10" s="19">
        <f t="shared" si="0"/>
        <v>9.1954022988505746E-2</v>
      </c>
    </row>
    <row r="11" spans="2:7" x14ac:dyDescent="0.35">
      <c r="B11" s="17">
        <v>2018</v>
      </c>
      <c r="C11" s="18">
        <v>181000000</v>
      </c>
      <c r="D11" s="19">
        <f t="shared" si="0"/>
        <v>-4.736842105263158E-2</v>
      </c>
    </row>
    <row r="12" spans="2:7" x14ac:dyDescent="0.35">
      <c r="B12" s="17">
        <v>2019</v>
      </c>
      <c r="C12" s="18">
        <v>174000000</v>
      </c>
      <c r="D12" s="19">
        <f t="shared" si="0"/>
        <v>-3.8674033149171269E-2</v>
      </c>
    </row>
    <row r="13" spans="2:7" x14ac:dyDescent="0.35">
      <c r="B13" s="17">
        <v>2020</v>
      </c>
      <c r="C13" s="18">
        <v>188000000</v>
      </c>
      <c r="D13" s="19">
        <f t="shared" si="0"/>
        <v>8.0459770114942528E-2</v>
      </c>
    </row>
    <row r="14" spans="2:7" x14ac:dyDescent="0.35">
      <c r="B14" s="17">
        <v>2021</v>
      </c>
      <c r="C14" s="18">
        <v>188000000</v>
      </c>
      <c r="D14" s="19">
        <f t="shared" si="0"/>
        <v>0</v>
      </c>
    </row>
    <row r="15" spans="2:7" x14ac:dyDescent="0.35">
      <c r="B15" s="17">
        <v>2022</v>
      </c>
      <c r="C15" s="18">
        <v>179000000</v>
      </c>
      <c r="D15" s="19">
        <f t="shared" si="0"/>
        <v>-4.7872340425531915E-2</v>
      </c>
    </row>
    <row r="16" spans="2:7" x14ac:dyDescent="0.35">
      <c r="B16" s="17">
        <v>2023</v>
      </c>
      <c r="C16" s="18">
        <v>187000000</v>
      </c>
      <c r="D16" s="19">
        <f t="shared" si="0"/>
        <v>4.4692737430167599E-2</v>
      </c>
    </row>
    <row r="17" spans="2:5" x14ac:dyDescent="0.35">
      <c r="B17" s="20">
        <v>2024</v>
      </c>
      <c r="C17" s="21">
        <v>185000000</v>
      </c>
      <c r="D17" s="22">
        <f t="shared" si="0"/>
        <v>-1.06951871657754E-2</v>
      </c>
    </row>
    <row r="21" spans="2:5" x14ac:dyDescent="0.35">
      <c r="C21">
        <v>185000000</v>
      </c>
      <c r="D21">
        <v>60000</v>
      </c>
      <c r="E21">
        <f>C21/D21</f>
        <v>3083.3333333333335</v>
      </c>
    </row>
    <row r="23" spans="2:5" x14ac:dyDescent="0.35">
      <c r="B23" t="s">
        <v>33</v>
      </c>
      <c r="C23" t="s">
        <v>87</v>
      </c>
    </row>
    <row r="25" spans="2:5" x14ac:dyDescent="0.35">
      <c r="B25" t="s">
        <v>34</v>
      </c>
      <c r="C25" s="1">
        <f>C30*33%</f>
        <v>59730000</v>
      </c>
    </row>
    <row r="26" spans="2:5" x14ac:dyDescent="0.35">
      <c r="B26" t="s">
        <v>35</v>
      </c>
      <c r="C26" s="1">
        <f>C30*40%</f>
        <v>72400000</v>
      </c>
    </row>
    <row r="27" spans="2:5" x14ac:dyDescent="0.35">
      <c r="B27" t="s">
        <v>36</v>
      </c>
      <c r="C27" s="1">
        <f>C30*15%</f>
        <v>27150000</v>
      </c>
    </row>
    <row r="28" spans="2:5" x14ac:dyDescent="0.35">
      <c r="B28" t="s">
        <v>37</v>
      </c>
      <c r="C28" s="1">
        <f>C30*5%</f>
        <v>9050000</v>
      </c>
    </row>
    <row r="29" spans="2:5" x14ac:dyDescent="0.35">
      <c r="B29" t="s">
        <v>38</v>
      </c>
      <c r="C29" s="1">
        <f>C30*7%</f>
        <v>12670000.000000002</v>
      </c>
    </row>
    <row r="30" spans="2:5" x14ac:dyDescent="0.35">
      <c r="C30" s="18">
        <v>181000000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9CC-3049-4DEB-BEF3-0FAA3A729C66}">
  <dimension ref="B3:C26"/>
  <sheetViews>
    <sheetView workbookViewId="0">
      <selection activeCell="C15" sqref="C15"/>
    </sheetView>
  </sheetViews>
  <sheetFormatPr defaultColWidth="11.453125" defaultRowHeight="14.5" x14ac:dyDescent="0.35"/>
  <cols>
    <col min="2" max="2" width="12.90625" bestFit="1" customWidth="1"/>
  </cols>
  <sheetData>
    <row r="3" spans="2:3" x14ac:dyDescent="0.35">
      <c r="B3" s="29" t="s">
        <v>2</v>
      </c>
      <c r="C3" s="29" t="s">
        <v>88</v>
      </c>
    </row>
    <row r="4" spans="2:3" x14ac:dyDescent="0.35">
      <c r="B4" s="30" t="s">
        <v>71</v>
      </c>
      <c r="C4">
        <v>24123</v>
      </c>
    </row>
    <row r="5" spans="2:3" x14ac:dyDescent="0.35">
      <c r="B5" s="30" t="s">
        <v>72</v>
      </c>
      <c r="C5">
        <v>20388</v>
      </c>
    </row>
    <row r="6" spans="2:3" x14ac:dyDescent="0.35">
      <c r="B6" s="30" t="s">
        <v>73</v>
      </c>
      <c r="C6">
        <v>21765</v>
      </c>
    </row>
    <row r="7" spans="2:3" x14ac:dyDescent="0.35">
      <c r="B7" s="30" t="s">
        <v>74</v>
      </c>
      <c r="C7">
        <v>1374</v>
      </c>
    </row>
    <row r="8" spans="2:3" x14ac:dyDescent="0.35">
      <c r="B8" s="30" t="s">
        <v>75</v>
      </c>
      <c r="C8">
        <v>872</v>
      </c>
    </row>
    <row r="9" spans="2:3" x14ac:dyDescent="0.35">
      <c r="B9" s="30" t="s">
        <v>76</v>
      </c>
      <c r="C9">
        <v>543</v>
      </c>
    </row>
    <row r="10" spans="2:3" x14ac:dyDescent="0.35">
      <c r="B10" t="s">
        <v>77</v>
      </c>
      <c r="C10">
        <f>SUM(C4:C9)</f>
        <v>69065</v>
      </c>
    </row>
    <row r="21" spans="2:3" x14ac:dyDescent="0.35">
      <c r="B21" s="28" t="s">
        <v>82</v>
      </c>
      <c r="C21" s="8"/>
    </row>
    <row r="22" spans="2:3" x14ac:dyDescent="0.35">
      <c r="B22" s="27" t="s">
        <v>78</v>
      </c>
      <c r="C22">
        <v>3823</v>
      </c>
    </row>
    <row r="23" spans="2:3" x14ac:dyDescent="0.35">
      <c r="B23" s="27" t="s">
        <v>79</v>
      </c>
      <c r="C23">
        <v>17746</v>
      </c>
    </row>
    <row r="24" spans="2:3" x14ac:dyDescent="0.35">
      <c r="B24" s="27" t="s">
        <v>80</v>
      </c>
      <c r="C24">
        <v>39876</v>
      </c>
    </row>
    <row r="25" spans="2:3" x14ac:dyDescent="0.35">
      <c r="B25" s="27" t="s">
        <v>81</v>
      </c>
      <c r="C25">
        <v>6884</v>
      </c>
    </row>
    <row r="26" spans="2:3" x14ac:dyDescent="0.35">
      <c r="B26" t="s">
        <v>77</v>
      </c>
      <c r="C26">
        <f>SUM(C22:C25)</f>
        <v>68329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D41-1662-4C10-BBC7-2DF49B355E58}">
  <dimension ref="B3:M8"/>
  <sheetViews>
    <sheetView topLeftCell="B1" workbookViewId="0">
      <selection activeCell="G14" sqref="G14"/>
    </sheetView>
  </sheetViews>
  <sheetFormatPr defaultColWidth="11.453125" defaultRowHeight="14.5" x14ac:dyDescent="0.35"/>
  <cols>
    <col min="2" max="2" width="26.453125" bestFit="1" customWidth="1"/>
    <col min="3" max="3" width="22.54296875" bestFit="1" customWidth="1"/>
    <col min="4" max="4" width="26.453125" bestFit="1" customWidth="1"/>
  </cols>
  <sheetData>
    <row r="3" spans="2:13" x14ac:dyDescent="0.35">
      <c r="B3" t="s">
        <v>1</v>
      </c>
    </row>
    <row r="4" spans="2:13" x14ac:dyDescent="0.35">
      <c r="B4" t="s">
        <v>84</v>
      </c>
    </row>
    <row r="6" spans="2:13" x14ac:dyDescent="0.35">
      <c r="B6" s="31" t="s">
        <v>2</v>
      </c>
      <c r="C6" s="32">
        <v>2013</v>
      </c>
      <c r="D6" s="33">
        <v>2014</v>
      </c>
      <c r="E6" s="33">
        <v>2015</v>
      </c>
      <c r="F6" s="33">
        <v>2016</v>
      </c>
      <c r="G6" s="33">
        <v>2017</v>
      </c>
      <c r="H6" s="33">
        <v>2018</v>
      </c>
      <c r="I6" s="33">
        <v>2019</v>
      </c>
      <c r="J6" s="33">
        <v>2020</v>
      </c>
      <c r="K6" s="33">
        <v>2021</v>
      </c>
      <c r="L6" s="33">
        <v>2022</v>
      </c>
      <c r="M6" s="34">
        <v>2023</v>
      </c>
    </row>
    <row r="7" spans="2:13" x14ac:dyDescent="0.35">
      <c r="B7" s="31" t="s">
        <v>3</v>
      </c>
      <c r="C7" s="14" t="s">
        <v>6</v>
      </c>
      <c r="D7" s="15" t="s">
        <v>7</v>
      </c>
      <c r="E7" s="15" t="s">
        <v>9</v>
      </c>
      <c r="F7" s="15" t="s">
        <v>9</v>
      </c>
      <c r="G7" s="15" t="s">
        <v>83</v>
      </c>
      <c r="H7" s="15" t="s">
        <v>9</v>
      </c>
      <c r="I7" s="15" t="s">
        <v>83</v>
      </c>
      <c r="J7" s="15" t="s">
        <v>8</v>
      </c>
      <c r="K7" s="15" t="s">
        <v>9</v>
      </c>
      <c r="L7" s="15" t="s">
        <v>9</v>
      </c>
      <c r="M7" s="16" t="s">
        <v>9</v>
      </c>
    </row>
    <row r="8" spans="2:13" x14ac:dyDescent="0.35">
      <c r="B8" s="31" t="s">
        <v>4</v>
      </c>
      <c r="C8" s="10">
        <v>65500000</v>
      </c>
      <c r="D8" s="11">
        <v>4120000</v>
      </c>
      <c r="E8" s="11">
        <v>0</v>
      </c>
      <c r="F8" s="11">
        <v>0</v>
      </c>
      <c r="G8" s="11">
        <v>15500000</v>
      </c>
      <c r="H8" s="11">
        <v>0</v>
      </c>
      <c r="I8" s="11">
        <v>20000000</v>
      </c>
      <c r="J8" s="11">
        <v>80000000</v>
      </c>
      <c r="K8" s="11">
        <v>0</v>
      </c>
      <c r="L8" s="11">
        <v>0</v>
      </c>
      <c r="M8" s="1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7A0C-5F75-4AEA-9CD5-7790A311360F}">
  <dimension ref="B2:E32"/>
  <sheetViews>
    <sheetView topLeftCell="A6" workbookViewId="0">
      <selection activeCell="F14" sqref="F14"/>
    </sheetView>
  </sheetViews>
  <sheetFormatPr defaultColWidth="11.453125" defaultRowHeight="14.5" x14ac:dyDescent="0.35"/>
  <cols>
    <col min="3" max="3" width="12.6328125" bestFit="1" customWidth="1"/>
    <col min="4" max="4" width="12.453125" bestFit="1" customWidth="1"/>
    <col min="5" max="5" width="13.453125" bestFit="1" customWidth="1"/>
  </cols>
  <sheetData>
    <row r="2" spans="2:5" x14ac:dyDescent="0.35">
      <c r="B2" t="s">
        <v>18</v>
      </c>
    </row>
    <row r="3" spans="2:5" x14ac:dyDescent="0.35">
      <c r="B3" s="5" t="s">
        <v>17</v>
      </c>
    </row>
    <row r="4" spans="2:5" x14ac:dyDescent="0.35">
      <c r="B4" s="4" t="s">
        <v>2</v>
      </c>
      <c r="C4" s="4" t="s">
        <v>16</v>
      </c>
      <c r="D4" s="5" t="s">
        <v>30</v>
      </c>
    </row>
    <row r="5" spans="2:5" x14ac:dyDescent="0.35">
      <c r="B5">
        <v>2010</v>
      </c>
      <c r="C5" s="6">
        <v>608369222</v>
      </c>
      <c r="E5" s="6"/>
    </row>
    <row r="6" spans="2:5" x14ac:dyDescent="0.35">
      <c r="B6">
        <v>2011</v>
      </c>
      <c r="C6" s="6">
        <v>556953472</v>
      </c>
      <c r="D6" s="9">
        <f>(C6-C5)/C5</f>
        <v>-8.4514055183416231E-2</v>
      </c>
      <c r="E6" s="6"/>
    </row>
    <row r="7" spans="2:5" x14ac:dyDescent="0.35">
      <c r="B7">
        <v>2012</v>
      </c>
      <c r="C7" s="6">
        <v>647553000</v>
      </c>
      <c r="D7" s="9">
        <f t="shared" ref="D7:D10" si="0">(C7-C6)/C6</f>
        <v>0.16266983249904221</v>
      </c>
      <c r="E7" s="6"/>
    </row>
    <row r="8" spans="2:5" x14ac:dyDescent="0.35">
      <c r="B8">
        <v>2013</v>
      </c>
      <c r="C8" s="6">
        <v>669596536</v>
      </c>
      <c r="D8" s="9">
        <f t="shared" si="0"/>
        <v>3.4041284651603804E-2</v>
      </c>
      <c r="E8" s="6"/>
    </row>
    <row r="9" spans="2:5" x14ac:dyDescent="0.35">
      <c r="B9">
        <v>2014</v>
      </c>
      <c r="C9" s="6">
        <v>710047888</v>
      </c>
      <c r="D9" s="9">
        <f t="shared" si="0"/>
        <v>6.0411531161206601E-2</v>
      </c>
      <c r="E9" s="6"/>
    </row>
    <row r="10" spans="2:5" x14ac:dyDescent="0.35">
      <c r="B10">
        <v>2015</v>
      </c>
      <c r="C10" s="6">
        <v>733073720</v>
      </c>
      <c r="D10" s="9">
        <f t="shared" si="0"/>
        <v>3.2428562057774897E-2</v>
      </c>
      <c r="E10" s="6"/>
    </row>
    <row r="11" spans="2:5" x14ac:dyDescent="0.35">
      <c r="B11">
        <v>2016</v>
      </c>
      <c r="C11" s="6">
        <v>782220400</v>
      </c>
      <c r="D11" s="9">
        <f t="shared" ref="D11:D17" si="1">(C11-C10)/C10</f>
        <v>6.7041934063602773E-2</v>
      </c>
      <c r="E11" s="6"/>
    </row>
    <row r="12" spans="2:5" x14ac:dyDescent="0.35">
      <c r="B12">
        <v>2017</v>
      </c>
      <c r="C12" s="6">
        <v>1015440456</v>
      </c>
      <c r="D12" s="9">
        <f t="shared" si="1"/>
        <v>0.29815133432981294</v>
      </c>
      <c r="E12" s="6"/>
    </row>
    <row r="13" spans="2:5" x14ac:dyDescent="0.35">
      <c r="B13">
        <v>2018</v>
      </c>
      <c r="C13" s="6">
        <v>1202987480</v>
      </c>
      <c r="D13" s="9">
        <f t="shared" si="1"/>
        <v>0.18469524519318542</v>
      </c>
      <c r="E13" s="6"/>
    </row>
    <row r="14" spans="2:5" x14ac:dyDescent="0.35">
      <c r="B14">
        <v>2019</v>
      </c>
      <c r="C14" s="6">
        <v>1487585352</v>
      </c>
      <c r="D14" s="9">
        <f t="shared" si="1"/>
        <v>0.23657592180427348</v>
      </c>
      <c r="E14" s="6"/>
    </row>
    <row r="15" spans="2:5" x14ac:dyDescent="0.35">
      <c r="B15">
        <v>2020</v>
      </c>
      <c r="C15" s="6">
        <v>1606937675</v>
      </c>
      <c r="D15" s="9">
        <f t="shared" si="1"/>
        <v>8.0232252112146366E-2</v>
      </c>
      <c r="E15" s="6"/>
    </row>
    <row r="16" spans="2:5" x14ac:dyDescent="0.35">
      <c r="B16">
        <v>2021</v>
      </c>
      <c r="C16" s="6">
        <v>1443961544</v>
      </c>
      <c r="D16" s="9">
        <f t="shared" si="1"/>
        <v>-0.1014203186193889</v>
      </c>
      <c r="E16" s="6"/>
    </row>
    <row r="17" spans="2:5" x14ac:dyDescent="0.35">
      <c r="B17">
        <v>2022</v>
      </c>
      <c r="C17" s="6">
        <v>1756452569</v>
      </c>
      <c r="D17" s="9">
        <f t="shared" si="1"/>
        <v>0.21641229040930746</v>
      </c>
      <c r="E17" s="6"/>
    </row>
    <row r="18" spans="2:5" x14ac:dyDescent="0.35">
      <c r="B18">
        <v>2023</v>
      </c>
      <c r="C18" s="6">
        <v>1256789428</v>
      </c>
      <c r="D18" s="9" cm="1">
        <f t="array" aca="1" ref="D18" ca="1">'Total Sum Insured'!B4:D18/C17</f>
        <v>0</v>
      </c>
      <c r="E18" s="6"/>
    </row>
    <row r="22" spans="2:5" x14ac:dyDescent="0.35">
      <c r="B22" t="s">
        <v>18</v>
      </c>
    </row>
    <row r="23" spans="2:5" x14ac:dyDescent="0.35">
      <c r="B23" s="5" t="s">
        <v>19</v>
      </c>
      <c r="C23" s="5">
        <v>2023</v>
      </c>
      <c r="D23" s="7">
        <v>212530534</v>
      </c>
    </row>
    <row r="25" spans="2:5" x14ac:dyDescent="0.35">
      <c r="B25" t="s">
        <v>23</v>
      </c>
      <c r="C25" s="6">
        <f>D23*5%</f>
        <v>10626526.700000001</v>
      </c>
    </row>
    <row r="26" spans="2:5" x14ac:dyDescent="0.35">
      <c r="B26" t="s">
        <v>24</v>
      </c>
      <c r="C26" s="6">
        <f>D23*10%</f>
        <v>21253053.400000002</v>
      </c>
    </row>
    <row r="27" spans="2:5" x14ac:dyDescent="0.35">
      <c r="B27" t="s">
        <v>25</v>
      </c>
      <c r="C27" s="6">
        <f>D23*5%</f>
        <v>10626526.700000001</v>
      </c>
    </row>
    <row r="28" spans="2:5" x14ac:dyDescent="0.35">
      <c r="B28" t="s">
        <v>20</v>
      </c>
      <c r="C28" s="6">
        <f>D23*50%</f>
        <v>106265267</v>
      </c>
    </row>
    <row r="29" spans="2:5" x14ac:dyDescent="0.35">
      <c r="B29" t="s">
        <v>21</v>
      </c>
      <c r="C29" s="6">
        <f>D23*15%</f>
        <v>31879580.099999998</v>
      </c>
    </row>
    <row r="30" spans="2:5" x14ac:dyDescent="0.35">
      <c r="B30" t="s">
        <v>22</v>
      </c>
      <c r="C30" s="6">
        <f>D23*12%</f>
        <v>25503664.079999998</v>
      </c>
    </row>
    <row r="31" spans="2:5" x14ac:dyDescent="0.35">
      <c r="B31" t="s">
        <v>26</v>
      </c>
      <c r="C31" s="6">
        <f>D23*3%</f>
        <v>6375916.0199999996</v>
      </c>
    </row>
    <row r="32" spans="2:5" x14ac:dyDescent="0.35">
      <c r="B32" t="s">
        <v>16</v>
      </c>
      <c r="C32" s="6">
        <f>SUM(C25:C31)</f>
        <v>212530534.00000003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2576-4982-4183-9BF7-89AF573C551F}">
  <dimension ref="C2:K8"/>
  <sheetViews>
    <sheetView tabSelected="1" workbookViewId="0">
      <selection activeCell="I6" sqref="I6"/>
    </sheetView>
  </sheetViews>
  <sheetFormatPr defaultColWidth="11.453125" defaultRowHeight="14.5" x14ac:dyDescent="0.35"/>
  <cols>
    <col min="2" max="2" width="12.54296875" bestFit="1" customWidth="1"/>
  </cols>
  <sheetData>
    <row r="2" spans="3:11" x14ac:dyDescent="0.35">
      <c r="C2" s="29"/>
      <c r="D2" s="35" t="s">
        <v>39</v>
      </c>
      <c r="E2" s="35" t="s">
        <v>2</v>
      </c>
      <c r="F2" s="25">
        <v>1000</v>
      </c>
      <c r="G2" s="25">
        <v>500</v>
      </c>
      <c r="H2" s="25">
        <v>250</v>
      </c>
      <c r="I2" s="25">
        <v>100</v>
      </c>
      <c r="J2" s="26" t="s">
        <v>46</v>
      </c>
      <c r="K2" s="26" t="s">
        <v>47</v>
      </c>
    </row>
    <row r="3" spans="3:11" x14ac:dyDescent="0.35">
      <c r="C3" s="38" t="s">
        <v>40</v>
      </c>
      <c r="E3" s="27" t="s">
        <v>43</v>
      </c>
      <c r="F3" s="36">
        <v>181594000</v>
      </c>
      <c r="G3" s="30" t="s">
        <v>48</v>
      </c>
      <c r="H3" s="36">
        <v>134765676</v>
      </c>
      <c r="I3" s="36">
        <v>102222446</v>
      </c>
      <c r="J3" s="30" t="s">
        <v>49</v>
      </c>
      <c r="K3" s="30" t="s">
        <v>50</v>
      </c>
    </row>
    <row r="4" spans="3:11" x14ac:dyDescent="0.35">
      <c r="C4" s="38"/>
      <c r="E4" s="27" t="s">
        <v>44</v>
      </c>
      <c r="F4" s="36" t="s">
        <v>51</v>
      </c>
      <c r="G4" s="36">
        <v>134761000</v>
      </c>
      <c r="H4" s="30" t="s">
        <v>52</v>
      </c>
      <c r="I4" s="30" t="s">
        <v>53</v>
      </c>
      <c r="J4" s="30" t="s">
        <v>49</v>
      </c>
      <c r="K4" s="30" t="s">
        <v>50</v>
      </c>
    </row>
    <row r="5" spans="3:11" x14ac:dyDescent="0.35">
      <c r="C5" s="38" t="s">
        <v>41</v>
      </c>
      <c r="E5" s="27" t="s">
        <v>43</v>
      </c>
      <c r="F5" s="36" t="s">
        <v>54</v>
      </c>
      <c r="G5" s="30" t="s">
        <v>55</v>
      </c>
      <c r="H5" s="36">
        <v>8531000</v>
      </c>
      <c r="I5" s="30" t="s">
        <v>56</v>
      </c>
      <c r="J5" s="37">
        <v>284.74299999999999</v>
      </c>
      <c r="K5" s="30" t="s">
        <v>57</v>
      </c>
    </row>
    <row r="6" spans="3:11" x14ac:dyDescent="0.35">
      <c r="C6" s="38"/>
      <c r="E6" s="27" t="s">
        <v>44</v>
      </c>
      <c r="F6" s="36" t="s">
        <v>58</v>
      </c>
      <c r="G6" s="30" t="s">
        <v>59</v>
      </c>
      <c r="H6" s="30" t="s">
        <v>60</v>
      </c>
      <c r="I6" s="36">
        <v>5023000</v>
      </c>
      <c r="J6" s="37">
        <v>284.74299999999999</v>
      </c>
      <c r="K6" s="30" t="s">
        <v>57</v>
      </c>
    </row>
    <row r="7" spans="3:11" x14ac:dyDescent="0.35">
      <c r="C7" s="38" t="s">
        <v>42</v>
      </c>
      <c r="E7" s="27" t="s">
        <v>45</v>
      </c>
      <c r="F7" s="30" t="s">
        <v>61</v>
      </c>
      <c r="G7" s="30" t="s">
        <v>62</v>
      </c>
      <c r="H7" s="30" t="s">
        <v>63</v>
      </c>
      <c r="I7" s="30" t="s">
        <v>64</v>
      </c>
      <c r="J7" s="30" t="s">
        <v>65</v>
      </c>
      <c r="K7" s="30" t="s">
        <v>66</v>
      </c>
    </row>
    <row r="8" spans="3:11" x14ac:dyDescent="0.35">
      <c r="C8" s="38"/>
      <c r="E8" s="27" t="s">
        <v>44</v>
      </c>
      <c r="F8" s="30" t="s">
        <v>67</v>
      </c>
      <c r="G8" s="30" t="s">
        <v>68</v>
      </c>
      <c r="H8" s="30" t="s">
        <v>69</v>
      </c>
      <c r="I8" s="30" t="s">
        <v>70</v>
      </c>
      <c r="J8" s="30" t="s">
        <v>65</v>
      </c>
      <c r="K8" s="30" t="s">
        <v>66</v>
      </c>
    </row>
  </sheetData>
  <mergeCells count="3">
    <mergeCell ref="C7:C8"/>
    <mergeCell ref="C3:C4"/>
    <mergeCell ref="C5:C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Prgram Structure</vt:lpstr>
      <vt:lpstr>Sub Estimated Premium histo</vt:lpstr>
      <vt:lpstr>Building Years const Type</vt:lpstr>
      <vt:lpstr>Loss Historys</vt:lpstr>
      <vt:lpstr>Total Sum Insured</vt:lpstr>
      <vt:lpstr>RMS Return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Bruckmaier, Alexander</dc:creator>
  <cp:lastModifiedBy>Aishwarya Patil</cp:lastModifiedBy>
  <dcterms:created xsi:type="dcterms:W3CDTF">2023-12-14T14:14:11Z</dcterms:created>
  <dcterms:modified xsi:type="dcterms:W3CDTF">2025-05-16T09:16:24Z</dcterms:modified>
</cp:coreProperties>
</file>