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david/Downloads/"/>
    </mc:Choice>
  </mc:AlternateContent>
  <xr:revisionPtr revIDLastSave="0" documentId="13_ncr:1_{B173EB0C-3546-2F4A-BCAA-085F5A16D35D}" xr6:coauthVersionLast="38" xr6:coauthVersionMax="38" xr10:uidLastSave="{00000000-0000-0000-0000-000000000000}"/>
  <bookViews>
    <workbookView xWindow="0" yWindow="460" windowWidth="28800" windowHeight="17540" tabRatio="500" xr2:uid="{00000000-000D-0000-FFFF-FFFF00000000}"/>
  </bookViews>
  <sheets>
    <sheet name="Notes" sheetId="4" r:id="rId1"/>
    <sheet name="GolfExample" sheetId="5" r:id="rId2"/>
    <sheet name="NumericalVersion" sheetId="3" state="hidden" r:id="rId3"/>
  </sheets>
  <definedNames>
    <definedName name="Humid" localSheetId="1">GolfExample!$D$3:$D$16</definedName>
    <definedName name="Humid" localSheetId="2">NumericalVersion!$D$3:$D$16</definedName>
    <definedName name="Humid">#REF!</definedName>
    <definedName name="N" localSheetId="1">GolfExample!$G$3</definedName>
    <definedName name="N" localSheetId="2">NumericalVersion!$G$3</definedName>
    <definedName name="N">#REF!</definedName>
    <definedName name="Outlook" localSheetId="1">GolfExample!$B$3:$B$16</definedName>
    <definedName name="Outlook" localSheetId="2">NumericalVersion!$B$3:$B$16</definedName>
    <definedName name="Outlook">#REF!</definedName>
    <definedName name="Play" localSheetId="1">GolfExample!$F$3:$F$16</definedName>
    <definedName name="Play" localSheetId="2">NumericalVersion!$F$3:$F$16</definedName>
    <definedName name="Play">#REF!</definedName>
    <definedName name="Temp" localSheetId="1">GolfExample!$C$3:$C$16</definedName>
    <definedName name="Temp" localSheetId="2">NumericalVersion!$C$3:$C$16</definedName>
    <definedName name="Temp">#REF!</definedName>
    <definedName name="Windy" localSheetId="1">GolfExample!$E$3:$E$16</definedName>
    <definedName name="Windy" localSheetId="2">NumericalVersion!$E$3:$E$16</definedName>
    <definedName name="Windy">#REF!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9" i="5" l="1"/>
  <c r="M19" i="5"/>
  <c r="F19" i="5"/>
  <c r="F22" i="5"/>
  <c r="F20" i="5"/>
  <c r="F21" i="5"/>
  <c r="I21" i="5" l="1"/>
  <c r="I20" i="5"/>
  <c r="I22" i="5"/>
  <c r="I19" i="5"/>
  <c r="D21" i="3"/>
  <c r="D26" i="3"/>
  <c r="R32" i="3" s="1"/>
  <c r="C21" i="3"/>
  <c r="C26" i="3"/>
  <c r="R31" i="3"/>
  <c r="D24" i="3"/>
  <c r="C24" i="3"/>
  <c r="D20" i="3"/>
  <c r="M32" i="3" s="1"/>
  <c r="D25" i="3"/>
  <c r="D19" i="3"/>
  <c r="L32" i="3"/>
  <c r="C20" i="3"/>
  <c r="M31" i="3" s="1"/>
  <c r="C25" i="3"/>
  <c r="C19" i="3"/>
  <c r="L31" i="3"/>
  <c r="U31" i="3" s="1"/>
  <c r="P33" i="3"/>
  <c r="P36" i="3" s="1"/>
  <c r="J30" i="3"/>
  <c r="J31" i="3"/>
  <c r="J32" i="3"/>
  <c r="J33" i="3"/>
  <c r="O33" i="3"/>
  <c r="O36" i="3" s="1"/>
  <c r="I30" i="3"/>
  <c r="I31" i="3"/>
  <c r="I32" i="3"/>
  <c r="I33" i="3"/>
  <c r="T33" i="3"/>
  <c r="O32" i="3"/>
  <c r="T32" i="3"/>
  <c r="P32" i="3"/>
  <c r="O31" i="3"/>
  <c r="T31" i="3"/>
  <c r="P31" i="3"/>
  <c r="O30" i="3"/>
  <c r="T30" i="3"/>
  <c r="P30" i="3"/>
  <c r="G22" i="5"/>
  <c r="G21" i="5"/>
  <c r="G33" i="3"/>
  <c r="F33" i="3"/>
  <c r="G19" i="5"/>
  <c r="G30" i="3"/>
  <c r="R33" i="3"/>
  <c r="F30" i="3"/>
  <c r="R30" i="3"/>
  <c r="G20" i="5"/>
  <c r="J20" i="5" l="1"/>
  <c r="J21" i="5"/>
  <c r="J22" i="5"/>
  <c r="J19" i="5"/>
  <c r="L33" i="3"/>
  <c r="U33" i="3" s="1"/>
  <c r="M33" i="3"/>
  <c r="R36" i="3"/>
  <c r="M30" i="3"/>
  <c r="L30" i="3"/>
  <c r="U32" i="3"/>
  <c r="J26" i="5" l="1"/>
  <c r="I26" i="5"/>
  <c r="U30" i="3"/>
  <c r="L36" i="3"/>
  <c r="M36" i="3"/>
  <c r="M23" i="5" l="1"/>
  <c r="L23" i="5"/>
  <c r="U37" i="3"/>
  <c r="P39" i="3"/>
  <c r="T37" i="3"/>
  <c r="O39" i="3"/>
  <c r="O19" i="5" l="1"/>
  <c r="L26" i="5" l="1"/>
  <c r="M26" i="5"/>
</calcChain>
</file>

<file path=xl/sharedStrings.xml><?xml version="1.0" encoding="utf-8"?>
<sst xmlns="http://schemas.openxmlformats.org/spreadsheetml/2006/main" count="154" uniqueCount="44">
  <si>
    <t>Outlook</t>
  </si>
  <si>
    <t>Windy</t>
  </si>
  <si>
    <t>Play</t>
  </si>
  <si>
    <t>overcast</t>
  </si>
  <si>
    <t>hot</t>
  </si>
  <si>
    <t>high</t>
  </si>
  <si>
    <t>yes</t>
  </si>
  <si>
    <t>cool</t>
  </si>
  <si>
    <t>normal</t>
  </si>
  <si>
    <t>mild</t>
  </si>
  <si>
    <t>rainy</t>
  </si>
  <si>
    <t>no</t>
  </si>
  <si>
    <t>sunny</t>
  </si>
  <si>
    <t>x</t>
  </si>
  <si>
    <t>x level</t>
  </si>
  <si>
    <t>Temp</t>
  </si>
  <si>
    <t>Humid</t>
  </si>
  <si>
    <t>Yes</t>
  </si>
  <si>
    <t>No</t>
  </si>
  <si>
    <t>P{x|c}</t>
  </si>
  <si>
    <t>P{c}</t>
  </si>
  <si>
    <t>Frequency{x|c}</t>
  </si>
  <si>
    <t>Frequency{c}</t>
  </si>
  <si>
    <t>N</t>
  </si>
  <si>
    <t>p{x}</t>
  </si>
  <si>
    <t>P{c|x} = P(x|c} P{c} / P{x}</t>
  </si>
  <si>
    <t>P{x}</t>
  </si>
  <si>
    <t>P(x&amp;c}</t>
  </si>
  <si>
    <t>P{c=yes|x} = P(x|c=yes} P{c=yes} / P{x}</t>
  </si>
  <si>
    <t>mu</t>
  </si>
  <si>
    <t>sigma</t>
  </si>
  <si>
    <t>all</t>
  </si>
  <si>
    <t>Example from Witten &amp; Frank</t>
  </si>
  <si>
    <t>Data Mining: Practical Machine Learning Tools and Techniques</t>
  </si>
  <si>
    <t>No&amp;c</t>
  </si>
  <si>
    <t>Yes&amp;c</t>
  </si>
  <si>
    <t>P{c|yes}</t>
  </si>
  <si>
    <t>P{c|no}</t>
  </si>
  <si>
    <t>P{yes}</t>
  </si>
  <si>
    <t>P{no}</t>
  </si>
  <si>
    <t>P{c&amp;yes}</t>
  </si>
  <si>
    <t>P{c&amp;no}</t>
  </si>
  <si>
    <r>
      <t xml:space="preserve">P{yes|c} = 
</t>
    </r>
    <r>
      <rPr>
        <u/>
        <sz val="20"/>
        <color theme="1"/>
        <rFont val="Calibri (Body)_x0000_"/>
      </rPr>
      <t>P(c|yes}P{yes}/P{c}</t>
    </r>
  </si>
  <si>
    <r>
      <t xml:space="preserve">P{no|c} = 
</t>
    </r>
    <r>
      <rPr>
        <u/>
        <sz val="20"/>
        <color theme="1"/>
        <rFont val="Calibri (Body)_x0000_"/>
      </rPr>
      <t>P(c|no}P{no}/P{c}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</si>
</sst>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4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u/>
      <sz val="20"/>
      <color theme="1"/>
      <name val="Calibri (Body)_x0000_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right"/>
    </xf>
    <xf numFmtId="164" fontId="1" fillId="3" borderId="0" xfId="0" applyNumberFormat="1" applyFont="1" applyFill="1"/>
    <xf numFmtId="0" fontId="1" fillId="3" borderId="0" xfId="0" applyFont="1" applyFill="1" applyAlignment="1">
      <alignment horizontal="left"/>
    </xf>
    <xf numFmtId="165" fontId="1" fillId="3" borderId="0" xfId="0" applyNumberFormat="1" applyFont="1" applyFill="1"/>
    <xf numFmtId="2" fontId="1" fillId="3" borderId="0" xfId="0" applyNumberFormat="1" applyFont="1" applyFill="1"/>
    <xf numFmtId="0" fontId="1" fillId="4" borderId="0" xfId="0" applyFont="1" applyFill="1"/>
    <xf numFmtId="2" fontId="1" fillId="2" borderId="0" xfId="0" applyNumberFormat="1" applyFont="1" applyFill="1"/>
    <xf numFmtId="2" fontId="1" fillId="2" borderId="0" xfId="0" applyNumberFormat="1" applyFont="1" applyFill="1" applyAlignment="1">
      <alignment horizontal="right"/>
    </xf>
    <xf numFmtId="2" fontId="2" fillId="2" borderId="0" xfId="0" applyNumberFormat="1" applyFont="1" applyFill="1"/>
    <xf numFmtId="2" fontId="2" fillId="2" borderId="0" xfId="0" applyNumberFormat="1" applyFont="1" applyFill="1" applyAlignment="1">
      <alignment horizontal="right"/>
    </xf>
    <xf numFmtId="2" fontId="1" fillId="2" borderId="0" xfId="0" applyNumberFormat="1" applyFont="1" applyFill="1" applyAlignment="1">
      <alignment horizontal="left"/>
    </xf>
    <xf numFmtId="1" fontId="1" fillId="2" borderId="0" xfId="0" applyNumberFormat="1" applyFont="1" applyFill="1"/>
    <xf numFmtId="2" fontId="1" fillId="2" borderId="0" xfId="0" applyNumberFormat="1" applyFont="1" applyFill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3"/>
  <sheetViews>
    <sheetView tabSelected="1" workbookViewId="0"/>
  </sheetViews>
  <sheetFormatPr baseColWidth="10" defaultRowHeight="26"/>
  <cols>
    <col min="1" max="16384" width="10.83203125" style="1"/>
  </cols>
  <sheetData>
    <row r="2" spans="2:2">
      <c r="B2" s="1" t="s">
        <v>32</v>
      </c>
    </row>
    <row r="3" spans="2:2">
      <c r="B3" s="1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26"/>
  <sheetViews>
    <sheetView zoomScale="80" zoomScaleNormal="80" zoomScalePageLayoutView="60" workbookViewId="0"/>
  </sheetViews>
  <sheetFormatPr baseColWidth="10" defaultRowHeight="26"/>
  <cols>
    <col min="1" max="1" width="10.83203125" style="9"/>
    <col min="2" max="2" width="13" style="9" bestFit="1" customWidth="1"/>
    <col min="3" max="3" width="20" style="9" bestFit="1" customWidth="1"/>
    <col min="4" max="4" width="14.5" style="9" bestFit="1" customWidth="1"/>
    <col min="5" max="5" width="10.1640625" style="9" bestFit="1" customWidth="1"/>
    <col min="6" max="6" width="15.6640625" style="9" bestFit="1" customWidth="1"/>
    <col min="7" max="8" width="10.83203125" style="9"/>
    <col min="9" max="9" width="9.6640625" style="9" customWidth="1"/>
    <col min="10" max="11" width="10.83203125" style="9"/>
    <col min="12" max="12" width="27.5" style="9" bestFit="1" customWidth="1"/>
    <col min="13" max="13" width="25.6640625" style="9" bestFit="1" customWidth="1"/>
    <col min="14" max="14" width="10.83203125" style="9"/>
    <col min="15" max="15" width="7.5" style="9" bestFit="1" customWidth="1"/>
    <col min="16" max="16384" width="10.83203125" style="9"/>
  </cols>
  <sheetData>
    <row r="2" spans="2:15">
      <c r="B2" s="9" t="s">
        <v>0</v>
      </c>
      <c r="C2" s="9" t="s">
        <v>15</v>
      </c>
      <c r="D2" s="9" t="s">
        <v>16</v>
      </c>
      <c r="E2" s="9" t="s">
        <v>1</v>
      </c>
      <c r="F2" s="9" t="s">
        <v>2</v>
      </c>
      <c r="G2" s="10" t="s">
        <v>23</v>
      </c>
    </row>
    <row r="3" spans="2:15">
      <c r="B3" s="9" t="s">
        <v>12</v>
      </c>
      <c r="C3" s="9" t="s">
        <v>4</v>
      </c>
      <c r="D3" s="9" t="s">
        <v>5</v>
      </c>
      <c r="E3" s="9" t="b">
        <v>0</v>
      </c>
      <c r="F3" s="9" t="s">
        <v>11</v>
      </c>
      <c r="G3" s="9">
        <v>14</v>
      </c>
    </row>
    <row r="4" spans="2:15">
      <c r="B4" s="9" t="s">
        <v>12</v>
      </c>
      <c r="C4" s="9" t="s">
        <v>4</v>
      </c>
      <c r="D4" s="9" t="s">
        <v>5</v>
      </c>
      <c r="E4" s="9" t="b">
        <v>1</v>
      </c>
      <c r="F4" s="9" t="s">
        <v>11</v>
      </c>
    </row>
    <row r="5" spans="2:15">
      <c r="B5" s="9" t="s">
        <v>3</v>
      </c>
      <c r="C5" s="9" t="s">
        <v>4</v>
      </c>
      <c r="D5" s="9" t="s">
        <v>5</v>
      </c>
      <c r="E5" s="9" t="b">
        <v>0</v>
      </c>
      <c r="F5" s="9" t="s">
        <v>6</v>
      </c>
    </row>
    <row r="6" spans="2:15">
      <c r="B6" s="9" t="s">
        <v>10</v>
      </c>
      <c r="C6" s="9" t="s">
        <v>9</v>
      </c>
      <c r="D6" s="9" t="s">
        <v>5</v>
      </c>
      <c r="E6" s="9" t="b">
        <v>0</v>
      </c>
      <c r="F6" s="9" t="s">
        <v>6</v>
      </c>
    </row>
    <row r="7" spans="2:15">
      <c r="B7" s="9" t="s">
        <v>10</v>
      </c>
      <c r="C7" s="9" t="s">
        <v>7</v>
      </c>
      <c r="D7" s="9" t="s">
        <v>8</v>
      </c>
      <c r="E7" s="9" t="b">
        <v>0</v>
      </c>
      <c r="F7" s="9" t="s">
        <v>6</v>
      </c>
    </row>
    <row r="8" spans="2:15">
      <c r="B8" s="9" t="s">
        <v>10</v>
      </c>
      <c r="C8" s="9" t="s">
        <v>7</v>
      </c>
      <c r="D8" s="9" t="s">
        <v>8</v>
      </c>
      <c r="E8" s="9" t="b">
        <v>1</v>
      </c>
      <c r="F8" s="9" t="s">
        <v>11</v>
      </c>
    </row>
    <row r="9" spans="2:15">
      <c r="B9" s="9" t="s">
        <v>3</v>
      </c>
      <c r="C9" s="9" t="s">
        <v>7</v>
      </c>
      <c r="D9" s="9" t="s">
        <v>8</v>
      </c>
      <c r="E9" s="9" t="b">
        <v>1</v>
      </c>
      <c r="F9" s="9" t="s">
        <v>6</v>
      </c>
    </row>
    <row r="10" spans="2:15">
      <c r="B10" s="9" t="s">
        <v>12</v>
      </c>
      <c r="C10" s="9" t="s">
        <v>9</v>
      </c>
      <c r="D10" s="9" t="s">
        <v>5</v>
      </c>
      <c r="E10" s="9" t="b">
        <v>0</v>
      </c>
      <c r="F10" s="9" t="s">
        <v>11</v>
      </c>
    </row>
    <row r="11" spans="2:15">
      <c r="B11" s="9" t="s">
        <v>12</v>
      </c>
      <c r="C11" s="9" t="s">
        <v>7</v>
      </c>
      <c r="D11" s="9" t="s">
        <v>8</v>
      </c>
      <c r="E11" s="9" t="b">
        <v>0</v>
      </c>
      <c r="F11" s="9" t="s">
        <v>6</v>
      </c>
    </row>
    <row r="12" spans="2:15">
      <c r="B12" s="9" t="s">
        <v>10</v>
      </c>
      <c r="C12" s="9" t="s">
        <v>9</v>
      </c>
      <c r="D12" s="9" t="s">
        <v>8</v>
      </c>
      <c r="E12" s="9" t="b">
        <v>0</v>
      </c>
      <c r="F12" s="9" t="s">
        <v>6</v>
      </c>
    </row>
    <row r="13" spans="2:15">
      <c r="B13" s="9" t="s">
        <v>12</v>
      </c>
      <c r="C13" s="9" t="s">
        <v>9</v>
      </c>
      <c r="D13" s="9" t="s">
        <v>8</v>
      </c>
      <c r="E13" s="9" t="b">
        <v>1</v>
      </c>
      <c r="F13" s="9" t="s">
        <v>6</v>
      </c>
      <c r="O13" s="10"/>
    </row>
    <row r="14" spans="2:15">
      <c r="B14" s="9" t="s">
        <v>3</v>
      </c>
      <c r="C14" s="9" t="s">
        <v>9</v>
      </c>
      <c r="D14" s="9" t="s">
        <v>5</v>
      </c>
      <c r="E14" s="9" t="b">
        <v>1</v>
      </c>
      <c r="F14" s="9" t="s">
        <v>6</v>
      </c>
    </row>
    <row r="15" spans="2:15">
      <c r="B15" s="9" t="s">
        <v>3</v>
      </c>
      <c r="C15" s="9" t="s">
        <v>4</v>
      </c>
      <c r="D15" s="9" t="s">
        <v>8</v>
      </c>
      <c r="E15" s="9" t="b">
        <v>0</v>
      </c>
      <c r="F15" s="9" t="s">
        <v>6</v>
      </c>
    </row>
    <row r="16" spans="2:15">
      <c r="B16" s="9" t="s">
        <v>10</v>
      </c>
      <c r="C16" s="9" t="s">
        <v>9</v>
      </c>
      <c r="D16" s="9" t="s">
        <v>5</v>
      </c>
      <c r="E16" s="9" t="b">
        <v>1</v>
      </c>
      <c r="F16" s="9" t="s">
        <v>11</v>
      </c>
    </row>
    <row r="18" spans="3:15" s="11" customFormat="1">
      <c r="F18" s="12" t="s">
        <v>35</v>
      </c>
      <c r="G18" s="12" t="s">
        <v>34</v>
      </c>
      <c r="I18" s="12" t="s">
        <v>36</v>
      </c>
      <c r="J18" s="12" t="s">
        <v>37</v>
      </c>
      <c r="L18" s="10" t="s">
        <v>38</v>
      </c>
      <c r="M18" s="10" t="s">
        <v>39</v>
      </c>
      <c r="N18" s="9"/>
      <c r="O18" s="10" t="s">
        <v>20</v>
      </c>
    </row>
    <row r="19" spans="3:15">
      <c r="C19" s="9" t="s">
        <v>0</v>
      </c>
      <c r="D19" s="9" t="s">
        <v>10</v>
      </c>
      <c r="F19" s="14">
        <f ca="1">COUNTIFS(Play,"yes",INDIRECT(C19),D19)</f>
        <v>3</v>
      </c>
      <c r="G19" s="14">
        <f ca="1">COUNTIFS(Play,"no",INDIRECT(C19),D19)</f>
        <v>2</v>
      </c>
      <c r="I19" s="9">
        <f ca="1">F19/COUNTIFS(Play,"yes")</f>
        <v>0.33333333333333331</v>
      </c>
      <c r="J19" s="9">
        <f ca="1">G19/COUNTIFS(Play,"no")</f>
        <v>0.4</v>
      </c>
      <c r="L19" s="9">
        <f>COUNTIFS(Play,"yes")/N</f>
        <v>0.6428571428571429</v>
      </c>
      <c r="M19" s="9">
        <f>COUNTIFS(Play,"no")/N</f>
        <v>0.35714285714285715</v>
      </c>
      <c r="O19" s="9">
        <f ca="1">L23+M23</f>
        <v>2.8021164021164023E-2</v>
      </c>
    </row>
    <row r="20" spans="3:15">
      <c r="C20" s="9" t="s">
        <v>15</v>
      </c>
      <c r="D20" s="9" t="s">
        <v>9</v>
      </c>
      <c r="F20" s="14">
        <f ca="1">COUNTIFS(Play,"yes",INDIRECT(C20),D20)</f>
        <v>4</v>
      </c>
      <c r="G20" s="14">
        <f ca="1">COUNTIFS(Play,"no",INDIRECT(C20),D20)</f>
        <v>2</v>
      </c>
      <c r="I20" s="9">
        <f ca="1">F20/COUNTIFS(Play,"yes")</f>
        <v>0.44444444444444442</v>
      </c>
      <c r="J20" s="9">
        <f ca="1">G20/COUNTIFS(Play,"no")</f>
        <v>0.4</v>
      </c>
    </row>
    <row r="21" spans="3:15">
      <c r="C21" s="9" t="s">
        <v>16</v>
      </c>
      <c r="D21" s="9" t="s">
        <v>8</v>
      </c>
      <c r="F21" s="14">
        <f ca="1">COUNTIFS(Play,"yes",INDIRECT(C21),D21)</f>
        <v>6</v>
      </c>
      <c r="G21" s="14">
        <f ca="1">COUNTIFS(Play,"no",INDIRECT(C21),D21)</f>
        <v>1</v>
      </c>
      <c r="I21" s="9">
        <f ca="1">F21/COUNTIFS(Play,"yes")</f>
        <v>0.66666666666666663</v>
      </c>
      <c r="J21" s="9">
        <f ca="1">G21/COUNTIFS(Play,"no")</f>
        <v>0.2</v>
      </c>
    </row>
    <row r="22" spans="3:15">
      <c r="C22" s="9" t="s">
        <v>1</v>
      </c>
      <c r="D22" s="13" t="b">
        <v>1</v>
      </c>
      <c r="F22" s="14">
        <f ca="1">COUNTIFS(Play,"yes",INDIRECT(C22),D22)</f>
        <v>3</v>
      </c>
      <c r="G22" s="14">
        <f ca="1">COUNTIFS(Play,"no",INDIRECT(C22),D22)</f>
        <v>3</v>
      </c>
      <c r="I22" s="9">
        <f ca="1">F22/COUNTIFS(Play,"yes")</f>
        <v>0.33333333333333331</v>
      </c>
      <c r="J22" s="9">
        <f ca="1">G22/COUNTIFS(Play,"no")</f>
        <v>0.6</v>
      </c>
      <c r="L22" s="12" t="s">
        <v>40</v>
      </c>
      <c r="M22" s="12" t="s">
        <v>41</v>
      </c>
    </row>
    <row r="23" spans="3:15">
      <c r="L23" s="9">
        <f ca="1">I26*L19</f>
        <v>2.1164021164021163E-2</v>
      </c>
      <c r="M23" s="9">
        <f ca="1">J26*M19</f>
        <v>6.8571428571428594E-3</v>
      </c>
    </row>
    <row r="25" spans="3:15" ht="81">
      <c r="I25" s="12" t="s">
        <v>36</v>
      </c>
      <c r="J25" s="12" t="s">
        <v>37</v>
      </c>
      <c r="L25" s="15" t="s">
        <v>42</v>
      </c>
      <c r="M25" s="15" t="s">
        <v>43</v>
      </c>
    </row>
    <row r="26" spans="3:15">
      <c r="I26" s="9">
        <f ca="1">PRODUCT(I19:I22)</f>
        <v>3.2921810699588473E-2</v>
      </c>
      <c r="J26" s="9">
        <f ca="1">PRODUCT(J19:J22)</f>
        <v>1.9200000000000005E-2</v>
      </c>
      <c r="L26" s="9">
        <f ca="1">(I26*L19)/O19</f>
        <v>0.75528700906344404</v>
      </c>
      <c r="M26" s="9">
        <f ca="1">(J26*M19)/O19</f>
        <v>0.24471299093655596</v>
      </c>
    </row>
  </sheetData>
  <dataValidations disablePrompts="1" count="4">
    <dataValidation type="list" allowBlank="1" showInputMessage="1" showErrorMessage="1" sqref="D22" xr:uid="{00000000-0002-0000-0100-000000000000}">
      <formula1>INDIRECT($C$22)</formula1>
    </dataValidation>
    <dataValidation type="list" allowBlank="1" showInputMessage="1" showErrorMessage="1" sqref="D21" xr:uid="{00000000-0002-0000-0100-000001000000}">
      <formula1>INDIRECT($C$21)</formula1>
    </dataValidation>
    <dataValidation type="list" allowBlank="1" showInputMessage="1" showErrorMessage="1" sqref="D20" xr:uid="{00000000-0002-0000-0100-000002000000}">
      <formula1>INDIRECT($C$20)</formula1>
    </dataValidation>
    <dataValidation type="list" allowBlank="1" showInputMessage="1" showErrorMessage="1" sqref="D19" xr:uid="{00000000-0002-0000-0100-000003000000}">
      <formula1>INDIRECT($C$19)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U39"/>
  <sheetViews>
    <sheetView zoomScale="60" zoomScaleNormal="60" zoomScalePageLayoutView="60" workbookViewId="0"/>
  </sheetViews>
  <sheetFormatPr baseColWidth="10" defaultRowHeight="26"/>
  <cols>
    <col min="1" max="1" width="10.83203125" style="2"/>
    <col min="2" max="2" width="13" style="2" bestFit="1" customWidth="1"/>
    <col min="3" max="3" width="20.1640625" style="2" bestFit="1" customWidth="1"/>
    <col min="4" max="4" width="17.6640625" style="2" bestFit="1" customWidth="1"/>
    <col min="5" max="5" width="10.1640625" style="2" bestFit="1" customWidth="1"/>
    <col min="6" max="6" width="15.6640625" style="2" bestFit="1" customWidth="1"/>
    <col min="7" max="14" width="10.83203125" style="2"/>
    <col min="15" max="15" width="13.5" style="2" bestFit="1" customWidth="1"/>
    <col min="16" max="16" width="12.6640625" style="2" bestFit="1" customWidth="1"/>
    <col min="17" max="19" width="10.83203125" style="2"/>
    <col min="20" max="20" width="35" style="2" bestFit="1" customWidth="1"/>
    <col min="21" max="16384" width="10.83203125" style="2"/>
  </cols>
  <sheetData>
    <row r="2" spans="2:21">
      <c r="B2" s="2" t="s">
        <v>0</v>
      </c>
      <c r="C2" s="2" t="s">
        <v>15</v>
      </c>
      <c r="D2" s="2" t="s">
        <v>16</v>
      </c>
      <c r="E2" s="2" t="s">
        <v>1</v>
      </c>
      <c r="F2" s="2" t="s">
        <v>2</v>
      </c>
      <c r="G2" s="3" t="s">
        <v>23</v>
      </c>
    </row>
    <row r="3" spans="2:21">
      <c r="B3" s="2" t="s">
        <v>12</v>
      </c>
      <c r="C3" s="2">
        <v>85</v>
      </c>
      <c r="D3" s="2">
        <v>85</v>
      </c>
      <c r="E3" s="2" t="b">
        <v>0</v>
      </c>
      <c r="F3" s="2" t="s">
        <v>11</v>
      </c>
      <c r="G3" s="2">
        <v>14</v>
      </c>
    </row>
    <row r="4" spans="2:21">
      <c r="B4" s="2" t="s">
        <v>12</v>
      </c>
      <c r="C4" s="2">
        <v>80</v>
      </c>
      <c r="D4" s="2">
        <v>90</v>
      </c>
      <c r="E4" s="2" t="b">
        <v>1</v>
      </c>
      <c r="F4" s="2" t="s">
        <v>11</v>
      </c>
    </row>
    <row r="5" spans="2:21">
      <c r="B5" s="2" t="s">
        <v>3</v>
      </c>
      <c r="C5" s="2">
        <v>83</v>
      </c>
      <c r="D5" s="2">
        <v>86</v>
      </c>
      <c r="E5" s="2" t="b">
        <v>0</v>
      </c>
      <c r="F5" s="2" t="s">
        <v>6</v>
      </c>
    </row>
    <row r="6" spans="2:21">
      <c r="B6" s="2" t="s">
        <v>10</v>
      </c>
      <c r="C6" s="2">
        <v>70</v>
      </c>
      <c r="D6" s="2">
        <v>96</v>
      </c>
      <c r="E6" s="2" t="b">
        <v>0</v>
      </c>
      <c r="F6" s="2" t="s">
        <v>6</v>
      </c>
    </row>
    <row r="7" spans="2:21">
      <c r="B7" s="2" t="s">
        <v>10</v>
      </c>
      <c r="C7" s="2">
        <v>68</v>
      </c>
      <c r="D7" s="2">
        <v>80</v>
      </c>
      <c r="E7" s="2" t="b">
        <v>0</v>
      </c>
      <c r="F7" s="2" t="s">
        <v>6</v>
      </c>
    </row>
    <row r="8" spans="2:21">
      <c r="B8" s="2" t="s">
        <v>10</v>
      </c>
      <c r="C8" s="2">
        <v>65</v>
      </c>
      <c r="D8" s="2">
        <v>70</v>
      </c>
      <c r="E8" s="2" t="b">
        <v>1</v>
      </c>
      <c r="F8" s="2" t="s">
        <v>11</v>
      </c>
    </row>
    <row r="9" spans="2:21">
      <c r="B9" s="2" t="s">
        <v>3</v>
      </c>
      <c r="C9" s="2">
        <v>64</v>
      </c>
      <c r="D9" s="2">
        <v>65</v>
      </c>
      <c r="E9" s="2" t="b">
        <v>1</v>
      </c>
      <c r="F9" s="2" t="s">
        <v>6</v>
      </c>
    </row>
    <row r="10" spans="2:21">
      <c r="B10" s="2" t="s">
        <v>12</v>
      </c>
      <c r="C10" s="2">
        <v>72</v>
      </c>
      <c r="D10" s="2">
        <v>95</v>
      </c>
      <c r="E10" s="2" t="b">
        <v>0</v>
      </c>
      <c r="F10" s="2" t="s">
        <v>11</v>
      </c>
    </row>
    <row r="11" spans="2:21">
      <c r="B11" s="2" t="s">
        <v>12</v>
      </c>
      <c r="C11" s="2">
        <v>69</v>
      </c>
      <c r="D11" s="2">
        <v>70</v>
      </c>
      <c r="E11" s="2" t="b">
        <v>0</v>
      </c>
      <c r="F11" s="2" t="s">
        <v>6</v>
      </c>
    </row>
    <row r="12" spans="2:21">
      <c r="B12" s="2" t="s">
        <v>10</v>
      </c>
      <c r="C12" s="2">
        <v>75</v>
      </c>
      <c r="D12" s="2">
        <v>80</v>
      </c>
      <c r="E12" s="2" t="b">
        <v>0</v>
      </c>
      <c r="F12" s="2" t="s">
        <v>6</v>
      </c>
    </row>
    <row r="13" spans="2:21">
      <c r="B13" s="2" t="s">
        <v>12</v>
      </c>
      <c r="C13" s="2">
        <v>75</v>
      </c>
      <c r="D13" s="2">
        <v>70</v>
      </c>
      <c r="E13" s="2" t="b">
        <v>1</v>
      </c>
      <c r="F13" s="2" t="s">
        <v>6</v>
      </c>
      <c r="T13" s="3"/>
      <c r="U13" s="3"/>
    </row>
    <row r="14" spans="2:21">
      <c r="B14" s="2" t="s">
        <v>3</v>
      </c>
      <c r="C14" s="2">
        <v>72</v>
      </c>
      <c r="D14" s="2">
        <v>90</v>
      </c>
      <c r="E14" s="2" t="b">
        <v>1</v>
      </c>
      <c r="F14" s="2" t="s">
        <v>6</v>
      </c>
    </row>
    <row r="15" spans="2:21">
      <c r="B15" s="2" t="s">
        <v>3</v>
      </c>
      <c r="C15" s="2">
        <v>81</v>
      </c>
      <c r="D15" s="2">
        <v>75</v>
      </c>
      <c r="E15" s="2" t="b">
        <v>0</v>
      </c>
      <c r="F15" s="2" t="s">
        <v>6</v>
      </c>
    </row>
    <row r="16" spans="2:21">
      <c r="B16" s="2" t="s">
        <v>10</v>
      </c>
      <c r="C16" s="2">
        <v>71</v>
      </c>
      <c r="D16" s="2">
        <v>91</v>
      </c>
      <c r="E16" s="2" t="b">
        <v>1</v>
      </c>
      <c r="F16" s="2" t="s">
        <v>11</v>
      </c>
    </row>
    <row r="18" spans="2:21">
      <c r="B18" s="2" t="s">
        <v>29</v>
      </c>
    </row>
    <row r="19" spans="2:21">
      <c r="B19" s="2" t="s">
        <v>6</v>
      </c>
      <c r="C19" s="7">
        <f>AVERAGEIFS(Temp,Play,"yes")</f>
        <v>73</v>
      </c>
      <c r="D19" s="7">
        <f>AVERAGEIFS(Humid,Play,"yes")</f>
        <v>79.111111111111114</v>
      </c>
    </row>
    <row r="20" spans="2:21">
      <c r="B20" s="2" t="s">
        <v>11</v>
      </c>
      <c r="C20" s="7">
        <f>AVERAGEIFS(Temp,Play,"no")</f>
        <v>74.599999999999994</v>
      </c>
      <c r="D20" s="7">
        <f>AVERAGEIFS(Humid,Play,"no")</f>
        <v>86.2</v>
      </c>
    </row>
    <row r="21" spans="2:21">
      <c r="B21" s="2" t="s">
        <v>31</v>
      </c>
      <c r="C21" s="7">
        <f>AVERAGE(Temp)</f>
        <v>73.571428571428569</v>
      </c>
      <c r="D21" s="7">
        <f>AVERAGE(Humid)</f>
        <v>81.642857142857139</v>
      </c>
    </row>
    <row r="22" spans="2:21">
      <c r="C22" s="7"/>
      <c r="D22" s="7"/>
    </row>
    <row r="23" spans="2:21">
      <c r="B23" s="2" t="s">
        <v>30</v>
      </c>
    </row>
    <row r="24" spans="2:21">
      <c r="B24" s="2" t="s">
        <v>6</v>
      </c>
      <c r="C24" s="7">
        <f>_xlfn.STDEV.S(C5:C7,C9,C11:C15)</f>
        <v>6.164414002968976</v>
      </c>
      <c r="D24" s="7">
        <f>_xlfn.STDEV.S(D5:D7,D9,D11:D15)</f>
        <v>10.215728613814646</v>
      </c>
    </row>
    <row r="25" spans="2:21">
      <c r="B25" s="2" t="s">
        <v>11</v>
      </c>
      <c r="C25" s="7">
        <f>_xlfn.STDEV.S(C3:C4,C8,C10,C16)</f>
        <v>7.893034904268446</v>
      </c>
      <c r="D25" s="7">
        <f>_xlfn.STDEV.S(D3:D4,D8,D10,D16)</f>
        <v>9.731392500562329</v>
      </c>
    </row>
    <row r="26" spans="2:21">
      <c r="B26" s="2" t="s">
        <v>31</v>
      </c>
      <c r="C26" s="7">
        <f>_xlfn.STDEV.S(Temp)</f>
        <v>6.5716674586297499</v>
      </c>
      <c r="D26" s="7">
        <f>_xlfn.STDEV.S(Humid)</f>
        <v>10.285218242007051</v>
      </c>
    </row>
    <row r="28" spans="2:21">
      <c r="F28" s="2" t="s">
        <v>21</v>
      </c>
      <c r="I28" s="2" t="s">
        <v>22</v>
      </c>
      <c r="L28" s="2" t="s">
        <v>19</v>
      </c>
      <c r="O28" s="2" t="s">
        <v>20</v>
      </c>
      <c r="R28" s="2" t="s">
        <v>26</v>
      </c>
      <c r="T28" s="2" t="s">
        <v>28</v>
      </c>
    </row>
    <row r="29" spans="2:21">
      <c r="C29" s="2" t="s">
        <v>13</v>
      </c>
      <c r="D29" s="2" t="s">
        <v>14</v>
      </c>
      <c r="F29" s="3" t="s">
        <v>17</v>
      </c>
      <c r="G29" s="3" t="s">
        <v>18</v>
      </c>
      <c r="I29" s="3" t="s">
        <v>17</v>
      </c>
      <c r="J29" s="3" t="s">
        <v>18</v>
      </c>
      <c r="L29" s="3" t="s">
        <v>17</v>
      </c>
      <c r="M29" s="3" t="s">
        <v>18</v>
      </c>
      <c r="O29" s="3" t="s">
        <v>17</v>
      </c>
      <c r="P29" s="3" t="s">
        <v>18</v>
      </c>
    </row>
    <row r="30" spans="2:21">
      <c r="C30" s="2" t="s">
        <v>0</v>
      </c>
      <c r="D30" s="2" t="s">
        <v>10</v>
      </c>
      <c r="F30" s="2">
        <f ca="1">COUNTIFS(Play,"yes",INDIRECT(C30),D30)</f>
        <v>3</v>
      </c>
      <c r="G30" s="2">
        <f ca="1">COUNTIFS(Play,"no",INDIRECT(C30),D30)</f>
        <v>2</v>
      </c>
      <c r="I30" s="2">
        <f>COUNTIFS(Play,"yes")</f>
        <v>9</v>
      </c>
      <c r="J30" s="2">
        <f>COUNTIFS(Play,"no")</f>
        <v>5</v>
      </c>
      <c r="L30" s="2">
        <f ca="1">F30/I30</f>
        <v>0.33333333333333331</v>
      </c>
      <c r="M30" s="2">
        <f ca="1">G30/J30</f>
        <v>0.4</v>
      </c>
      <c r="O30" s="2">
        <f>COUNTIFS(Play,"yes")/N</f>
        <v>0.6428571428571429</v>
      </c>
      <c r="P30" s="2">
        <f>COUNTIFS(Play,"no")/N</f>
        <v>0.35714285714285715</v>
      </c>
      <c r="R30" s="2">
        <f ca="1">COUNTIFS(INDIRECT(C30),D30)/14</f>
        <v>0.35714285714285715</v>
      </c>
      <c r="T30" s="2" t="str">
        <f>"P{yes | " &amp; C30 &amp; " = " &amp; D30 &amp; "}"</f>
        <v>P{yes | Outlook = rainy}</v>
      </c>
      <c r="U30" s="4">
        <f ca="1">L30*O30/R30</f>
        <v>0.6</v>
      </c>
    </row>
    <row r="31" spans="2:21">
      <c r="C31" s="2" t="s">
        <v>15</v>
      </c>
      <c r="D31" s="2">
        <v>80</v>
      </c>
      <c r="I31" s="2">
        <f>COUNTIFS(Play,"yes")</f>
        <v>9</v>
      </c>
      <c r="J31" s="2">
        <f>COUNTIFS(Play,"no")</f>
        <v>5</v>
      </c>
      <c r="L31" s="8">
        <f>_xlfn.NORM.DIST($D31,C19,C24,1)</f>
        <v>0.87192751669823676</v>
      </c>
      <c r="M31" s="8">
        <f>_xlfn.NORM.DIST($D31,C20,C25,1)</f>
        <v>0.75305898110328529</v>
      </c>
      <c r="O31" s="2">
        <f>COUNTIFS(Play,"yes")/N</f>
        <v>0.6428571428571429</v>
      </c>
      <c r="P31" s="2">
        <f>COUNTIFS(Play,"no")/N</f>
        <v>0.35714285714285715</v>
      </c>
      <c r="R31" s="8">
        <f>_xlfn.NORM.DIST($D31,C21,C26,1)</f>
        <v>0.8360185491391936</v>
      </c>
      <c r="T31" s="2" t="str">
        <f t="shared" ref="T31:T33" si="0">"P{yes | " &amp; C31 &amp; " = " &amp; D31 &amp; "}"</f>
        <v>P{yes | Temp = 80}</v>
      </c>
      <c r="U31" s="4">
        <f t="shared" ref="U31:U33" si="1">L31*O31/R31</f>
        <v>0.67046937264764839</v>
      </c>
    </row>
    <row r="32" spans="2:21">
      <c r="C32" s="2" t="s">
        <v>16</v>
      </c>
      <c r="D32" s="2">
        <v>70</v>
      </c>
      <c r="I32" s="2">
        <f>COUNTIFS(Play,"yes")</f>
        <v>9</v>
      </c>
      <c r="J32" s="2">
        <f>COUNTIFS(Play,"no")</f>
        <v>5</v>
      </c>
      <c r="L32" s="8">
        <f>_xlfn.NORM.DIST($D32,D19,D24,1)</f>
        <v>0.18623106591122379</v>
      </c>
      <c r="M32" s="8">
        <f>_xlfn.NORM.DIST($D32,D20,D25,1)</f>
        <v>4.7984763869913329E-2</v>
      </c>
      <c r="O32" s="2">
        <f>COUNTIFS(Play,"yes")/N</f>
        <v>0.6428571428571429</v>
      </c>
      <c r="P32" s="2">
        <f>COUNTIFS(Play,"no")/N</f>
        <v>0.35714285714285715</v>
      </c>
      <c r="R32" s="8">
        <f>_xlfn.NORM.DIST($D32,D21,D26,1)</f>
        <v>0.12881741968936988</v>
      </c>
      <c r="T32" s="2" t="str">
        <f t="shared" si="0"/>
        <v>P{yes | Humid = 70}</v>
      </c>
      <c r="U32" s="4">
        <f t="shared" si="1"/>
        <v>0.9293771854118964</v>
      </c>
    </row>
    <row r="33" spans="3:21">
      <c r="C33" s="2" t="s">
        <v>1</v>
      </c>
      <c r="D33" s="5" t="b">
        <v>1</v>
      </c>
      <c r="F33" s="2">
        <f ca="1">COUNTIFS(Play,"yes",INDIRECT(C33),D33)</f>
        <v>3</v>
      </c>
      <c r="G33" s="2">
        <f ca="1">COUNTIFS(Play,"no",INDIRECT(C33),D33)</f>
        <v>3</v>
      </c>
      <c r="I33" s="2">
        <f>COUNTIFS(Play,"yes")</f>
        <v>9</v>
      </c>
      <c r="J33" s="2">
        <f>COUNTIFS(Play,"no")</f>
        <v>5</v>
      </c>
      <c r="L33" s="2">
        <f t="shared" ref="L33:M33" ca="1" si="2">F33/I33</f>
        <v>0.33333333333333331</v>
      </c>
      <c r="M33" s="2">
        <f t="shared" ca="1" si="2"/>
        <v>0.6</v>
      </c>
      <c r="O33" s="2">
        <f>COUNTIFS(Play,"yes")/N</f>
        <v>0.6428571428571429</v>
      </c>
      <c r="P33" s="2">
        <f>COUNTIFS(Play,"no")/N</f>
        <v>0.35714285714285715</v>
      </c>
      <c r="R33" s="2">
        <f t="shared" ref="R33" ca="1" si="3">COUNTIFS(INDIRECT(C33),D33)/14</f>
        <v>0.42857142857142855</v>
      </c>
      <c r="T33" s="2" t="str">
        <f t="shared" si="0"/>
        <v>P{yes | Windy = TRUE}</v>
      </c>
      <c r="U33" s="4">
        <f t="shared" ca="1" si="1"/>
        <v>0.50000000000000011</v>
      </c>
    </row>
    <row r="35" spans="3:21">
      <c r="L35" s="2" t="s">
        <v>19</v>
      </c>
      <c r="O35" s="2" t="s">
        <v>20</v>
      </c>
      <c r="R35" s="2" t="s">
        <v>24</v>
      </c>
      <c r="T35" s="2" t="s">
        <v>25</v>
      </c>
    </row>
    <row r="36" spans="3:21">
      <c r="L36" s="2">
        <f ca="1">PRODUCT(L30:L33)</f>
        <v>1.8042221203559888E-2</v>
      </c>
      <c r="M36" s="2">
        <f ca="1">PRODUCT(M30:M33)</f>
        <v>8.6724857732060814E-3</v>
      </c>
      <c r="O36" s="2">
        <f>O33</f>
        <v>0.6428571428571429</v>
      </c>
      <c r="P36" s="2">
        <f>P33</f>
        <v>0.35714285714285715</v>
      </c>
      <c r="R36" s="2">
        <f ca="1">PRODUCT(R30:R33)</f>
        <v>1.6483737598861469E-2</v>
      </c>
      <c r="T36" s="3" t="s">
        <v>17</v>
      </c>
      <c r="U36" s="3" t="s">
        <v>18</v>
      </c>
    </row>
    <row r="37" spans="3:21">
      <c r="T37" s="4">
        <f ca="1">(L36*O36)/(L36*O36+M36*P36)</f>
        <v>0.78923923938648366</v>
      </c>
      <c r="U37" s="2">
        <f ca="1">(M36*P36)/(M36*P36+L36*O36)</f>
        <v>0.21076076061351628</v>
      </c>
    </row>
    <row r="38" spans="3:21">
      <c r="O38" s="2" t="s">
        <v>27</v>
      </c>
    </row>
    <row r="39" spans="3:21">
      <c r="O39" s="2">
        <f ca="1">O36*L36</f>
        <v>1.1598570773717072E-2</v>
      </c>
      <c r="P39" s="6">
        <f ca="1">P36*M36</f>
        <v>3.0973163475736007E-3</v>
      </c>
    </row>
  </sheetData>
  <dataValidations count="2">
    <dataValidation type="list" allowBlank="1" showInputMessage="1" showErrorMessage="1" sqref="D33" xr:uid="{00000000-0002-0000-0300-000000000000}">
      <formula1>INDIRECT($C$33)</formula1>
    </dataValidation>
    <dataValidation type="list" allowBlank="1" showInputMessage="1" showErrorMessage="1" sqref="D30" xr:uid="{00000000-0002-0000-0300-000001000000}">
      <formula1>INDIRECT($C$30)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Notes</vt:lpstr>
      <vt:lpstr>GolfExample</vt:lpstr>
      <vt:lpstr>NumericalVersion</vt:lpstr>
      <vt:lpstr>GolfExample!Humid</vt:lpstr>
      <vt:lpstr>NumericalVersion!Humid</vt:lpstr>
      <vt:lpstr>GolfExample!N</vt:lpstr>
      <vt:lpstr>NumericalVersion!N</vt:lpstr>
      <vt:lpstr>GolfExample!Outlook</vt:lpstr>
      <vt:lpstr>NumericalVersion!Outlook</vt:lpstr>
      <vt:lpstr>GolfExample!Play</vt:lpstr>
      <vt:lpstr>NumericalVersion!Play</vt:lpstr>
      <vt:lpstr>GolfExample!Temp</vt:lpstr>
      <vt:lpstr>NumericalVersion!Temp</vt:lpstr>
      <vt:lpstr>GolfExample!Windy</vt:lpstr>
      <vt:lpstr>NumericalVersion!Windy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2017-10-18T14:43:14Z</dcterms:created>
  <dcterms:modified xsi:type="dcterms:W3CDTF">2018-11-08T14:01:53Z</dcterms:modified>
</cp:coreProperties>
</file>