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Default Extension="xml" ContentType="application/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heets/sheet3.xml" ContentType="application/vnd.openxmlformats-officedocument.spreadsheetml.chart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docProps/core.xml" ContentType="application/vnd.openxmlformats-package.core-propertie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heets/sheet4.xml" ContentType="application/vnd.openxmlformats-officedocument.spreadsheetml.chart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180" yWindow="620" windowWidth="18840" windowHeight="14060" tabRatio="887" firstSheet="1" activeTab="10"/>
  </bookViews>
  <sheets>
    <sheet name="Tsunamis" sheetId="3" r:id="rId1"/>
    <sheet name="Stations" sheetId="1" r:id="rId2"/>
    <sheet name="Ptables" sheetId="16" r:id="rId3"/>
    <sheet name="Focus_Tsunamis" sheetId="2" r:id="rId4"/>
    <sheet name="Times" sheetId="15" r:id="rId5"/>
    <sheet name="Noise" sheetId="10" r:id="rId6"/>
    <sheet name="TongaDstIndex" sheetId="11" r:id="rId7"/>
    <sheet name="KIDstIndex" sheetId="12" r:id="rId8"/>
    <sheet name="SIDstIndex" sheetId="13" r:id="rId9"/>
    <sheet name="PeruDstIndex" sheetId="14" r:id="rId10"/>
    <sheet name="WEM" sheetId="17" r:id="rId1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4" i="10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G51"/>
  <c r="G27"/>
  <c r="F9" i="16"/>
  <c r="F8"/>
  <c r="F7"/>
  <c r="F6"/>
  <c r="F5"/>
  <c r="F4"/>
  <c r="C14" i="15"/>
  <c r="H14"/>
  <c r="C13"/>
  <c r="H13"/>
  <c r="C12"/>
  <c r="H12"/>
  <c r="H11"/>
  <c r="H10"/>
  <c r="H9"/>
  <c r="H8"/>
  <c r="C7"/>
  <c r="H7"/>
  <c r="H6"/>
  <c r="H5"/>
  <c r="C4"/>
  <c r="H4"/>
  <c r="C3"/>
  <c r="H3"/>
  <c r="C2"/>
  <c r="H2"/>
  <c r="G14"/>
  <c r="G13"/>
  <c r="G12"/>
  <c r="G11"/>
  <c r="G10"/>
  <c r="G9"/>
  <c r="G8"/>
  <c r="G7"/>
  <c r="G6"/>
  <c r="G5"/>
  <c r="G4"/>
  <c r="G3"/>
  <c r="G2"/>
  <c r="I20" i="17"/>
  <c r="I18"/>
  <c r="I16"/>
  <c r="G21"/>
  <c r="G19"/>
  <c r="G17"/>
  <c r="I14"/>
  <c r="I12"/>
  <c r="G15"/>
  <c r="G13"/>
  <c r="I10"/>
  <c r="I8"/>
  <c r="G10"/>
  <c r="G8"/>
  <c r="I6"/>
  <c r="G7"/>
  <c r="I4"/>
</calcChain>
</file>

<file path=xl/sharedStrings.xml><?xml version="1.0" encoding="utf-8"?>
<sst xmlns="http://schemas.openxmlformats.org/spreadsheetml/2006/main" count="312" uniqueCount="190">
  <si>
    <t>1770000 Simulation</t>
    <phoneticPr fontId="4" type="noConversion"/>
  </si>
  <si>
    <t>21413 Simulation</t>
    <phoneticPr fontId="4" type="noConversion"/>
  </si>
  <si>
    <t>21414 Simulation</t>
    <phoneticPr fontId="4" type="noConversion"/>
  </si>
  <si>
    <t>52404 Simulation</t>
    <phoneticPr fontId="4" type="noConversion"/>
  </si>
  <si>
    <t>2007 Peru event</t>
    <phoneticPr fontId="4" type="noConversion"/>
  </si>
  <si>
    <t>Dst index (nT)</t>
    <phoneticPr fontId="4" type="noConversion"/>
  </si>
  <si>
    <t>Port Alfred (CZT)</t>
    <phoneticPr fontId="4" type="noConversion"/>
  </si>
  <si>
    <t xml:space="preserve"> Lanzhou (LZH)</t>
    <phoneticPr fontId="4" type="noConversion"/>
  </si>
  <si>
    <t>LZH CZT</t>
    <phoneticPr fontId="4" type="noConversion"/>
  </si>
  <si>
    <t>ASP EYR</t>
    <phoneticPr fontId="4" type="noConversion"/>
  </si>
  <si>
    <t>CZT LRM</t>
  </si>
  <si>
    <t>LZH LRM</t>
  </si>
  <si>
    <t>~101-1000</t>
    <phoneticPr fontId="4" type="noConversion"/>
  </si>
  <si>
    <t>OBEM1-6</t>
    <phoneticPr fontId="4" type="noConversion"/>
  </si>
  <si>
    <t>$ Damage (Millions)</t>
    <phoneticPr fontId="4" type="noConversion"/>
  </si>
  <si>
    <t>Tang et al. 2008</t>
  </si>
  <si>
    <t xml:space="preserve"> Fujii and Stake 2008</t>
    <phoneticPr fontId="4" type="noConversion"/>
  </si>
  <si>
    <t>Tavera et al. 2008</t>
    <phoneticPr fontId="4" type="noConversion"/>
  </si>
  <si>
    <t>Longitude (Degrees)</t>
    <phoneticPr fontId="4" type="noConversion"/>
  </si>
  <si>
    <t>Ecole et Observatoire des Sciences de la Terre (EOST)</t>
    <phoneticPr fontId="4" type="noConversion"/>
  </si>
  <si>
    <t>Wavelet Peak Speed (m/s)</t>
    <phoneticPr fontId="4" type="noConversion"/>
  </si>
  <si>
    <t>Injuries</t>
    <phoneticPr fontId="4" type="noConversion"/>
  </si>
  <si>
    <t>Water Speed (m/s)</t>
    <phoneticPr fontId="4" type="noConversion"/>
  </si>
  <si>
    <t xml:space="preserve">  19:29:17</t>
    <phoneticPr fontId="4" type="noConversion"/>
  </si>
  <si>
    <t>Japan</t>
    <phoneticPr fontId="4" type="noConversion"/>
  </si>
  <si>
    <t>USA</t>
  </si>
  <si>
    <t xml:space="preserve"> Geoscience Australia </t>
    <phoneticPr fontId="4" type="noConversion"/>
  </si>
  <si>
    <t>Alice Springs (ASP)</t>
    <phoneticPr fontId="4" type="noConversion"/>
  </si>
  <si>
    <t>Dip angle</t>
    <phoneticPr fontId="4" type="noConversion"/>
  </si>
  <si>
    <t>Vanuatu Islands</t>
    <phoneticPr fontId="4" type="noConversion"/>
  </si>
  <si>
    <t>New Calendonia</t>
    <phoneticPr fontId="4" type="noConversion"/>
  </si>
  <si>
    <t>Kermadec Islands</t>
    <phoneticPr fontId="4" type="noConversion"/>
  </si>
  <si>
    <t>Time of Wavelet Peak Max</t>
    <phoneticPr fontId="4" type="noConversion"/>
  </si>
  <si>
    <t>unclear</t>
    <phoneticPr fontId="4" type="noConversion"/>
  </si>
  <si>
    <t>Time of CWA Peak Max</t>
    <phoneticPr fontId="4" type="noConversion"/>
  </si>
  <si>
    <t>DST indices from: http://wdc.kugi.kyoto-u.ac.jp/index.html</t>
    <phoneticPr fontId="4" type="noConversion"/>
  </si>
  <si>
    <t>T13 T14 T15 PPT</t>
    <phoneticPr fontId="4" type="noConversion"/>
  </si>
  <si>
    <t>T18 LRM</t>
    <phoneticPr fontId="4" type="noConversion"/>
  </si>
  <si>
    <t>T18 EYR</t>
    <phoneticPr fontId="4" type="noConversion"/>
  </si>
  <si>
    <t>T18 PPT</t>
    <phoneticPr fontId="4" type="noConversion"/>
  </si>
  <si>
    <t>Peru</t>
    <phoneticPr fontId="4" type="noConversion"/>
  </si>
  <si>
    <t>Kuril Islands</t>
    <phoneticPr fontId="4" type="noConversion"/>
  </si>
  <si>
    <t>Deaths</t>
    <phoneticPr fontId="4" type="noConversion"/>
  </si>
  <si>
    <t>EQ Mag.</t>
    <phoneticPr fontId="4" type="noConversion"/>
  </si>
  <si>
    <t>Sec.</t>
    <phoneticPr fontId="4" type="noConversion"/>
  </si>
  <si>
    <t>Min.</t>
    <phoneticPr fontId="4" type="noConversion"/>
  </si>
  <si>
    <t>Hour</t>
    <phoneticPr fontId="4" type="noConversion"/>
  </si>
  <si>
    <t>Day</t>
    <phoneticPr fontId="4" type="noConversion"/>
  </si>
  <si>
    <t>Month</t>
    <phoneticPr fontId="4" type="noConversion"/>
  </si>
  <si>
    <t>Year</t>
    <phoneticPr fontId="4" type="noConversion"/>
  </si>
  <si>
    <t>Distance to Station (miles)</t>
    <phoneticPr fontId="4" type="noConversion"/>
  </si>
  <si>
    <t>Lon</t>
    <phoneticPr fontId="4" type="noConversion"/>
  </si>
  <si>
    <t>Tonga 5/2-4/2006</t>
    <phoneticPr fontId="4" type="noConversion"/>
  </si>
  <si>
    <t>T16</t>
    <phoneticPr fontId="4" type="noConversion"/>
  </si>
  <si>
    <t>Indonesia</t>
    <phoneticPr fontId="4" type="noConversion"/>
  </si>
  <si>
    <t>Wavelet EQ Lag Time (day window)</t>
    <phoneticPr fontId="4" type="noConversion"/>
  </si>
  <si>
    <t>T14</t>
    <phoneticPr fontId="4" type="noConversion"/>
  </si>
  <si>
    <t>Eyrewell (EYR)</t>
    <phoneticPr fontId="4" type="noConversion"/>
  </si>
  <si>
    <t>Gnangara (GNA)</t>
    <phoneticPr fontId="4" type="noConversion"/>
  </si>
  <si>
    <t>United States Geological Survey (USGS)</t>
    <phoneticPr fontId="4" type="noConversion"/>
  </si>
  <si>
    <t>Guam (GUA)</t>
    <phoneticPr fontId="4" type="noConversion"/>
  </si>
  <si>
    <t>Date</t>
    <phoneticPr fontId="4" type="noConversion"/>
  </si>
  <si>
    <t>Learmonth  (LRM)</t>
    <phoneticPr fontId="4" type="noConversion"/>
  </si>
  <si>
    <t>Latitude (Degrees)</t>
    <phoneticPr fontId="4" type="noConversion"/>
  </si>
  <si>
    <t>K.I. 1/12-14/2007</t>
    <phoneticPr fontId="4" type="noConversion"/>
  </si>
  <si>
    <t>S.I. 4/1/2007- 4/3/2007</t>
    <phoneticPr fontId="4" type="noConversion"/>
  </si>
  <si>
    <t>Peru 8/15-17/07</t>
    <phoneticPr fontId="4" type="noConversion"/>
  </si>
  <si>
    <t>Canberra  (CNB)</t>
    <phoneticPr fontId="4" type="noConversion"/>
  </si>
  <si>
    <t>Institut de Physique du Globe de Paris (IPGP)</t>
    <phoneticPr fontId="4" type="noConversion"/>
  </si>
  <si>
    <t>Institute of Geological and Nuclear Sciences</t>
    <phoneticPr fontId="4" type="noConversion"/>
  </si>
  <si>
    <t>Slip Angle</t>
    <phoneticPr fontId="4" type="noConversion"/>
  </si>
  <si>
    <t>Solomon Islands</t>
    <phoneticPr fontId="4" type="noConversion"/>
  </si>
  <si>
    <t>Lat</t>
    <phoneticPr fontId="4" type="noConversion"/>
  </si>
  <si>
    <t>PPT EYR</t>
    <phoneticPr fontId="4" type="noConversion"/>
  </si>
  <si>
    <t>PPT EYR</t>
    <phoneticPr fontId="4" type="noConversion"/>
  </si>
  <si>
    <t>52405 Simulation</t>
    <phoneticPr fontId="4" type="noConversion"/>
  </si>
  <si>
    <t>46412 Simulation</t>
    <phoneticPr fontId="4" type="noConversion"/>
  </si>
  <si>
    <t>43412 Simulation</t>
    <phoneticPr fontId="4" type="noConversion"/>
  </si>
  <si>
    <t>32411 Simulation</t>
    <phoneticPr fontId="4" type="noConversion"/>
  </si>
  <si>
    <t>T18</t>
    <phoneticPr fontId="4" type="noConversion"/>
  </si>
  <si>
    <t>Crest arrival lag time (m)</t>
    <phoneticPr fontId="4" type="noConversion"/>
  </si>
  <si>
    <t>Strike Angle</t>
    <phoneticPr fontId="4" type="noConversion"/>
  </si>
  <si>
    <t>CWA Peak Speed (m/s)</t>
    <phoneticPr fontId="4" type="noConversion"/>
  </si>
  <si>
    <t>Canada</t>
    <phoneticPr fontId="4" type="noConversion"/>
  </si>
  <si>
    <t xml:space="preserve">T16: ; T18: </t>
    <phoneticPr fontId="4" type="noConversion"/>
  </si>
  <si>
    <t>T16 T18</t>
    <phoneticPr fontId="4" type="noConversion"/>
  </si>
  <si>
    <t>Data</t>
    <phoneticPr fontId="4" type="noConversion"/>
  </si>
  <si>
    <t>Origin</t>
    <phoneticPr fontId="4" type="noConversion"/>
  </si>
  <si>
    <t>ID</t>
    <phoneticPr fontId="4" type="noConversion"/>
  </si>
  <si>
    <t>http://www.ngdc.noaa.gov/hazard/tsu_db.shtml</t>
    <phoneticPr fontId="4" type="noConversion"/>
  </si>
  <si>
    <t>Period 2</t>
    <phoneticPr fontId="4" type="noConversion"/>
  </si>
  <si>
    <t>Russia</t>
    <phoneticPr fontId="4" type="noConversion"/>
  </si>
  <si>
    <t>5-24</t>
    <phoneticPr fontId="4" type="noConversion"/>
  </si>
  <si>
    <t>China</t>
    <phoneticPr fontId="4" type="noConversion"/>
  </si>
  <si>
    <t>&lt;1</t>
    <phoneticPr fontId="4" type="noConversion"/>
  </si>
  <si>
    <t xml:space="preserve">1: ; 2: ; 3: ; 4: ; 5: ; 6: </t>
    <phoneticPr fontId="4" type="noConversion"/>
  </si>
  <si>
    <t>T13 T14 T15 T18</t>
    <phoneticPr fontId="4" type="noConversion"/>
  </si>
  <si>
    <t>SYM-H index</t>
    <phoneticPr fontId="4" type="noConversion"/>
  </si>
  <si>
    <t>Tsunami Arrival Time</t>
    <phoneticPr fontId="4" type="noConversion"/>
  </si>
  <si>
    <t>Station</t>
    <phoneticPr fontId="4" type="noConversion"/>
  </si>
  <si>
    <t>s after EQ</t>
  </si>
  <si>
    <t>Date</t>
  </si>
  <si>
    <t>T14</t>
    <phoneticPr fontId="4" type="noConversion"/>
  </si>
  <si>
    <t>T15</t>
    <phoneticPr fontId="4" type="noConversion"/>
  </si>
  <si>
    <t>2006 Tonga event</t>
    <phoneticPr fontId="4" type="noConversion"/>
  </si>
  <si>
    <t>2007 Kuril Islands event</t>
    <phoneticPr fontId="4" type="noConversion"/>
  </si>
  <si>
    <t>Time Diff (s)</t>
    <phoneticPr fontId="4" type="noConversion"/>
  </si>
  <si>
    <t>46406 Simulation</t>
    <phoneticPr fontId="4" type="noConversion"/>
  </si>
  <si>
    <t>T18</t>
    <phoneticPr fontId="4" type="noConversion"/>
  </si>
  <si>
    <t>2007 Solomon Islands event</t>
    <phoneticPr fontId="4" type="noConversion"/>
  </si>
  <si>
    <t>X stations</t>
    <phoneticPr fontId="4" type="noConversion"/>
  </si>
  <si>
    <t>Distance (km)</t>
    <phoneticPr fontId="4" type="noConversion"/>
  </si>
  <si>
    <t>Wavelet Speed (m/s)</t>
    <phoneticPr fontId="4" type="noConversion"/>
  </si>
  <si>
    <t>Data Sets</t>
    <phoneticPr fontId="4" type="noConversion"/>
  </si>
  <si>
    <t>Tonga</t>
    <phoneticPr fontId="4" type="noConversion"/>
  </si>
  <si>
    <t>T13 T14 T15</t>
    <phoneticPr fontId="4" type="noConversion"/>
  </si>
  <si>
    <t>T13: ; T14: ; T15:</t>
    <phoneticPr fontId="4" type="noConversion"/>
  </si>
  <si>
    <t>next priority</t>
    <phoneticPr fontId="4" type="noConversion"/>
  </si>
  <si>
    <t>Peru</t>
    <phoneticPr fontId="4" type="noConversion"/>
  </si>
  <si>
    <t>Tonga</t>
  </si>
  <si>
    <t>EQ Moment Magnitude</t>
    <phoneticPr fontId="4" type="noConversion"/>
  </si>
  <si>
    <t>T18</t>
    <phoneticPr fontId="4" type="noConversion"/>
  </si>
  <si>
    <t>New Zealand</t>
    <phoneticPr fontId="4" type="noConversion"/>
  </si>
  <si>
    <t>Toh</t>
    <phoneticPr fontId="4" type="noConversion"/>
  </si>
  <si>
    <t>OBEM12456</t>
    <phoneticPr fontId="4" type="noConversion"/>
  </si>
  <si>
    <t>Kuril Islands</t>
    <phoneticPr fontId="4" type="noConversion"/>
  </si>
  <si>
    <t>Solomon Islands</t>
    <phoneticPr fontId="4" type="noConversion"/>
  </si>
  <si>
    <t>Peru</t>
    <phoneticPr fontId="4" type="noConversion"/>
  </si>
  <si>
    <t>Event</t>
    <phoneticPr fontId="4" type="noConversion"/>
  </si>
  <si>
    <t>T13</t>
    <phoneticPr fontId="4" type="noConversion"/>
  </si>
  <si>
    <t>T15</t>
    <phoneticPr fontId="4" type="noConversion"/>
  </si>
  <si>
    <t>T18</t>
    <phoneticPr fontId="4" type="noConversion"/>
  </si>
  <si>
    <t>Date</t>
    <phoneticPr fontId="4" type="noConversion"/>
  </si>
  <si>
    <t>Time</t>
    <phoneticPr fontId="4" type="noConversion"/>
  </si>
  <si>
    <t>Arrival of lead crest</t>
    <phoneticPr fontId="4" type="noConversion"/>
  </si>
  <si>
    <t>GNA EYR</t>
  </si>
  <si>
    <t>CTA GNA</t>
  </si>
  <si>
    <t>CTA ASP</t>
  </si>
  <si>
    <t>T13: ; T14: ; T15:</t>
    <phoneticPr fontId="4" type="noConversion"/>
  </si>
  <si>
    <t>T13 T14 T15</t>
    <phoneticPr fontId="4" type="noConversion"/>
  </si>
  <si>
    <t>Samoa</t>
    <phoneticPr fontId="4" type="noConversion"/>
  </si>
  <si>
    <t>1-5</t>
    <phoneticPr fontId="4" type="noConversion"/>
  </si>
  <si>
    <t>Toh</t>
    <phoneticPr fontId="4" type="noConversion"/>
  </si>
  <si>
    <t>Taiwan</t>
    <phoneticPr fontId="4" type="noConversion"/>
  </si>
  <si>
    <t>Phillipines</t>
    <phoneticPr fontId="4" type="noConversion"/>
  </si>
  <si>
    <t>1: 1263; 2: 1162; 3: 970; 4: 805; 5: 680; 6: 627</t>
    <phoneticPr fontId="4" type="noConversion"/>
  </si>
  <si>
    <t>Period 1</t>
    <phoneticPr fontId="4" type="noConversion"/>
  </si>
  <si>
    <t>Websites</t>
    <phoneticPr fontId="4" type="noConversion"/>
  </si>
  <si>
    <t>Tsunamis that occurred during:</t>
    <phoneticPr fontId="4" type="noConversion"/>
  </si>
  <si>
    <t>Station Coordinates</t>
    <phoneticPr fontId="4" type="noConversion"/>
  </si>
  <si>
    <t>NWP</t>
    <phoneticPr fontId="4" type="noConversion"/>
  </si>
  <si>
    <t>Baba</t>
    <phoneticPr fontId="4" type="noConversion"/>
  </si>
  <si>
    <t>T14</t>
    <phoneticPr fontId="4" type="noConversion"/>
  </si>
  <si>
    <t>2006 KA</t>
    <phoneticPr fontId="4" type="noConversion"/>
  </si>
  <si>
    <t>T15</t>
    <phoneticPr fontId="4" type="noConversion"/>
  </si>
  <si>
    <t>T13: 1710; T14: 1863; T15: 1375; T18:1382</t>
    <phoneticPr fontId="4" type="noConversion"/>
  </si>
  <si>
    <t>CTA EYR</t>
  </si>
  <si>
    <t>Pamatai (PPT)</t>
    <phoneticPr fontId="4" type="noConversion"/>
  </si>
  <si>
    <t>McQuarie Island  (MCQ)</t>
    <phoneticPr fontId="4" type="noConversion"/>
  </si>
  <si>
    <t>Focal Depth (km)</t>
    <phoneticPr fontId="4" type="noConversion"/>
  </si>
  <si>
    <t>Dislocation (m)</t>
    <phoneticPr fontId="4" type="noConversion"/>
  </si>
  <si>
    <t>Fault Width (km)</t>
    <phoneticPr fontId="4" type="noConversion"/>
  </si>
  <si>
    <t>Fault Length (km)</t>
    <phoneticPr fontId="4" type="noConversion"/>
  </si>
  <si>
    <t>Lanzhou Institute of Seismology</t>
    <phoneticPr fontId="4" type="noConversion"/>
  </si>
  <si>
    <t>SYM-H index</t>
    <phoneticPr fontId="4" type="noConversion"/>
  </si>
  <si>
    <t>T13-1</t>
    <phoneticPr fontId="4" type="noConversion"/>
  </si>
  <si>
    <t>T14-1</t>
    <phoneticPr fontId="4" type="noConversion"/>
  </si>
  <si>
    <t>T15-1</t>
    <phoneticPr fontId="4" type="noConversion"/>
  </si>
  <si>
    <t>T16-3</t>
    <phoneticPr fontId="4" type="noConversion"/>
  </si>
  <si>
    <t>T18-2</t>
    <phoneticPr fontId="4" type="noConversion"/>
  </si>
  <si>
    <t>Charters Towers  (CTA)</t>
    <phoneticPr fontId="4" type="noConversion"/>
  </si>
  <si>
    <t>Chile</t>
    <phoneticPr fontId="4" type="noConversion"/>
  </si>
  <si>
    <t>Honolulu (HON)</t>
    <phoneticPr fontId="4" type="noConversion"/>
  </si>
  <si>
    <t>Kakadu (KDU)</t>
    <phoneticPr fontId="4" type="noConversion"/>
  </si>
  <si>
    <t>Relevant Paper</t>
    <phoneticPr fontId="4" type="noConversion"/>
  </si>
  <si>
    <t>Taylor et al. 2008</t>
    <phoneticPr fontId="4" type="noConversion"/>
  </si>
  <si>
    <t>T13</t>
    <phoneticPr fontId="4" type="noConversion"/>
  </si>
  <si>
    <t>2006 KA</t>
    <phoneticPr fontId="4" type="noConversion"/>
  </si>
  <si>
    <t>Station</t>
    <phoneticPr fontId="4" type="noConversion"/>
  </si>
  <si>
    <t>Event</t>
    <phoneticPr fontId="4" type="noConversion"/>
  </si>
  <si>
    <t>lag time for water wave to arrive (min):</t>
    <phoneticPr fontId="4" type="noConversion"/>
  </si>
  <si>
    <t>T18</t>
  </si>
  <si>
    <t>2007 KI</t>
  </si>
  <si>
    <t>2007 KI</t>
    <phoneticPr fontId="4" type="noConversion"/>
  </si>
  <si>
    <t>2007 SI</t>
  </si>
  <si>
    <t>2007 SI</t>
    <phoneticPr fontId="4" type="noConversion"/>
  </si>
  <si>
    <t>2007 P</t>
    <phoneticPr fontId="4" type="noConversion"/>
  </si>
  <si>
    <t>Elevation (m)</t>
    <phoneticPr fontId="4" type="noConversion"/>
  </si>
  <si>
    <t>Data Span</t>
    <phoneticPr fontId="4" type="noConversion"/>
  </si>
  <si>
    <t># of Tsunamis during Period</t>
    <phoneticPr fontId="4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</si>
</sst>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"/>
    <numFmt numFmtId="166" formatCode="0"/>
  </numFmts>
  <fonts count="11">
    <font>
      <sz val="10"/>
      <name val="Verdana"/>
    </font>
    <font>
      <i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2"/>
      <name val="Times New Roman"/>
    </font>
    <font>
      <b/>
      <sz val="12"/>
      <name val="Times New Roman"/>
    </font>
    <font>
      <sz val="10"/>
      <name val="Verdana"/>
    </font>
    <font>
      <sz val="12"/>
      <color indexed="8"/>
      <name val="Arial"/>
    </font>
    <font>
      <sz val="10"/>
      <color indexed="8"/>
      <name val="Courier"/>
    </font>
    <font>
      <b/>
      <sz val="13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</borders>
  <cellStyleXfs count="1">
    <xf numFmtId="0" fontId="0" fillId="0" borderId="0"/>
  </cellStyleXfs>
  <cellXfs count="24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165" fontId="5" fillId="0" borderId="0" xfId="0" applyNumberFormat="1" applyFont="1"/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2" fontId="5" fillId="0" borderId="10" xfId="0" applyNumberFormat="1" applyFont="1" applyFill="1" applyBorder="1" applyAlignment="1">
      <alignment horizontal="center"/>
    </xf>
    <xf numFmtId="0" fontId="5" fillId="0" borderId="10" xfId="0" applyFont="1" applyFill="1" applyBorder="1"/>
    <xf numFmtId="0" fontId="0" fillId="0" borderId="10" xfId="0" applyBorder="1"/>
    <xf numFmtId="0" fontId="5" fillId="0" borderId="9" xfId="0" applyFont="1" applyBorder="1" applyAlignment="1">
      <alignment horizontal="left"/>
    </xf>
    <xf numFmtId="0" fontId="5" fillId="8" borderId="2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165" fontId="5" fillId="8" borderId="0" xfId="0" applyNumberFormat="1" applyFont="1" applyFill="1" applyBorder="1" applyAlignment="1">
      <alignment horizontal="center"/>
    </xf>
    <xf numFmtId="2" fontId="5" fillId="8" borderId="0" xfId="0" applyNumberFormat="1" applyFont="1" applyFill="1" applyBorder="1" applyAlignment="1">
      <alignment horizontal="center"/>
    </xf>
    <xf numFmtId="0" fontId="5" fillId="8" borderId="0" xfId="0" applyFont="1" applyFill="1" applyBorder="1"/>
    <xf numFmtId="0" fontId="0" fillId="8" borderId="0" xfId="0" applyFill="1" applyBorder="1"/>
    <xf numFmtId="0" fontId="5" fillId="8" borderId="1" xfId="0" applyFont="1" applyFill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0" xfId="0" applyBorder="1"/>
    <xf numFmtId="0" fontId="5" fillId="0" borderId="1" xfId="0" applyFont="1" applyBorder="1" applyAlignment="1">
      <alignment horizontal="left"/>
    </xf>
    <xf numFmtId="0" fontId="5" fillId="0" borderId="1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5" fontId="5" fillId="0" borderId="13" xfId="0" applyNumberFormat="1" applyFont="1" applyBorder="1" applyAlignment="1">
      <alignment horizontal="center"/>
    </xf>
    <xf numFmtId="0" fontId="5" fillId="0" borderId="13" xfId="0" applyFont="1" applyFill="1" applyBorder="1" applyAlignment="1">
      <alignment horizontal="center" wrapText="1"/>
    </xf>
    <xf numFmtId="2" fontId="5" fillId="0" borderId="13" xfId="0" applyNumberFormat="1" applyFont="1" applyFill="1" applyBorder="1" applyAlignment="1">
      <alignment horizontal="center"/>
    </xf>
    <xf numFmtId="0" fontId="5" fillId="0" borderId="13" xfId="0" applyFont="1" applyFill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5" fillId="2" borderId="5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65" fontId="5" fillId="2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0" fontId="5" fillId="2" borderId="4" xfId="0" applyFont="1" applyFill="1" applyBorder="1"/>
    <xf numFmtId="0" fontId="0" fillId="2" borderId="4" xfId="0" applyFill="1" applyBorder="1"/>
    <xf numFmtId="0" fontId="5" fillId="2" borderId="3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165" fontId="5" fillId="7" borderId="0" xfId="0" applyNumberFormat="1" applyFont="1" applyFill="1" applyBorder="1" applyAlignment="1">
      <alignment horizontal="center"/>
    </xf>
    <xf numFmtId="2" fontId="5" fillId="7" borderId="0" xfId="0" applyNumberFormat="1" applyFont="1" applyFill="1" applyBorder="1" applyAlignment="1">
      <alignment horizontal="center"/>
    </xf>
    <xf numFmtId="0" fontId="5" fillId="7" borderId="0" xfId="0" applyFont="1" applyFill="1" applyBorder="1"/>
    <xf numFmtId="0" fontId="0" fillId="7" borderId="0" xfId="0" applyFill="1" applyBorder="1"/>
    <xf numFmtId="0" fontId="5" fillId="7" borderId="1" xfId="0" applyFont="1" applyFill="1" applyBorder="1" applyAlignment="1">
      <alignment horizontal="left"/>
    </xf>
    <xf numFmtId="49" fontId="5" fillId="7" borderId="2" xfId="0" applyNumberFormat="1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3" fillId="0" borderId="0" xfId="0" applyFont="1" applyBorder="1"/>
    <xf numFmtId="0" fontId="6" fillId="0" borderId="1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 wrapText="1"/>
    </xf>
    <xf numFmtId="2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0" fontId="3" fillId="0" borderId="4" xfId="0" applyFont="1" applyBorder="1"/>
    <xf numFmtId="0" fontId="6" fillId="0" borderId="3" xfId="0" applyFont="1" applyBorder="1" applyAlignment="1">
      <alignment horizontal="left"/>
    </xf>
    <xf numFmtId="0" fontId="5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wrapText="1"/>
    </xf>
    <xf numFmtId="2" fontId="5" fillId="3" borderId="4" xfId="0" applyNumberFormat="1" applyFont="1" applyFill="1" applyBorder="1" applyAlignment="1">
      <alignment horizontal="center"/>
    </xf>
    <xf numFmtId="0" fontId="5" fillId="3" borderId="4" xfId="0" applyFont="1" applyFill="1" applyBorder="1"/>
    <xf numFmtId="0" fontId="0" fillId="3" borderId="4" xfId="0" applyFill="1" applyBorder="1"/>
    <xf numFmtId="0" fontId="5" fillId="3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165" fontId="5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2" fontId="5" fillId="2" borderId="0" xfId="0" applyNumberFormat="1" applyFont="1" applyFill="1" applyBorder="1" applyAlignment="1">
      <alignment horizontal="center"/>
    </xf>
    <xf numFmtId="0" fontId="5" fillId="2" borderId="0" xfId="0" applyFont="1" applyFill="1" applyBorder="1"/>
    <xf numFmtId="0" fontId="0" fillId="2" borderId="0" xfId="0" applyFill="1" applyBorder="1"/>
    <xf numFmtId="0" fontId="5" fillId="2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165" fontId="5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2" fontId="5" fillId="3" borderId="0" xfId="0" applyNumberFormat="1" applyFont="1" applyFill="1" applyBorder="1" applyAlignment="1">
      <alignment horizontal="center"/>
    </xf>
    <xf numFmtId="0" fontId="5" fillId="3" borderId="0" xfId="0" applyFont="1" applyFill="1" applyBorder="1"/>
    <xf numFmtId="0" fontId="0" fillId="3" borderId="0" xfId="0" applyFill="1" applyBorder="1"/>
    <xf numFmtId="0" fontId="5" fillId="3" borderId="1" xfId="0" applyFont="1" applyFill="1" applyBorder="1" applyAlignment="1">
      <alignment horizontal="left"/>
    </xf>
    <xf numFmtId="49" fontId="5" fillId="2" borderId="2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3" xfId="0" applyFont="1" applyBorder="1" applyAlignment="1">
      <alignment horizontal="left"/>
    </xf>
    <xf numFmtId="0" fontId="5" fillId="4" borderId="2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165" fontId="5" fillId="4" borderId="0" xfId="0" applyNumberFormat="1" applyFont="1" applyFill="1" applyBorder="1" applyAlignment="1">
      <alignment horizontal="center"/>
    </xf>
    <xf numFmtId="2" fontId="5" fillId="4" borderId="0" xfId="0" applyNumberFormat="1" applyFont="1" applyFill="1" applyBorder="1" applyAlignment="1">
      <alignment horizontal="center"/>
    </xf>
    <xf numFmtId="0" fontId="5" fillId="4" borderId="0" xfId="0" applyFont="1" applyFill="1" applyBorder="1"/>
    <xf numFmtId="0" fontId="5" fillId="4" borderId="1" xfId="0" applyFont="1" applyFill="1" applyBorder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5" fillId="5" borderId="2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165" fontId="5" fillId="5" borderId="0" xfId="0" applyNumberFormat="1" applyFont="1" applyFill="1" applyBorder="1" applyAlignment="1">
      <alignment horizontal="center"/>
    </xf>
    <xf numFmtId="49" fontId="5" fillId="5" borderId="0" xfId="0" applyNumberFormat="1" applyFont="1" applyFill="1" applyBorder="1" applyAlignment="1">
      <alignment horizontal="center" wrapText="1"/>
    </xf>
    <xf numFmtId="2" fontId="5" fillId="5" borderId="0" xfId="0" applyNumberFormat="1" applyFont="1" applyFill="1" applyBorder="1" applyAlignment="1">
      <alignment horizontal="center"/>
    </xf>
    <xf numFmtId="15" fontId="5" fillId="5" borderId="0" xfId="0" applyNumberFormat="1" applyFont="1" applyFill="1" applyBorder="1" applyAlignment="1">
      <alignment horizontal="left"/>
    </xf>
    <xf numFmtId="0" fontId="5" fillId="5" borderId="0" xfId="0" applyFont="1" applyFill="1" applyBorder="1"/>
    <xf numFmtId="0" fontId="5" fillId="5" borderId="1" xfId="0" applyFont="1" applyFill="1" applyBorder="1" applyAlignment="1">
      <alignment horizontal="left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 wrapText="1"/>
    </xf>
    <xf numFmtId="15" fontId="5" fillId="0" borderId="0" xfId="0" applyNumberFormat="1" applyFont="1" applyBorder="1" applyAlignment="1">
      <alignment horizontal="left"/>
    </xf>
    <xf numFmtId="0" fontId="5" fillId="6" borderId="2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165" fontId="5" fillId="6" borderId="0" xfId="0" applyNumberFormat="1" applyFont="1" applyFill="1" applyBorder="1" applyAlignment="1">
      <alignment horizontal="center"/>
    </xf>
    <xf numFmtId="49" fontId="5" fillId="6" borderId="0" xfId="0" applyNumberFormat="1" applyFont="1" applyFill="1" applyBorder="1" applyAlignment="1">
      <alignment horizontal="center" wrapText="1"/>
    </xf>
    <xf numFmtId="2" fontId="5" fillId="6" borderId="0" xfId="0" applyNumberFormat="1" applyFont="1" applyFill="1" applyBorder="1" applyAlignment="1">
      <alignment horizontal="center"/>
    </xf>
    <xf numFmtId="15" fontId="5" fillId="6" borderId="0" xfId="0" applyNumberFormat="1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8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6" fillId="0" borderId="6" xfId="0" applyFont="1" applyBorder="1" applyAlignment="1">
      <alignment horizontal="left" wrapText="1"/>
    </xf>
    <xf numFmtId="15" fontId="6" fillId="0" borderId="0" xfId="0" applyNumberFormat="1" applyFont="1" applyAlignment="1">
      <alignment horizontal="center"/>
    </xf>
    <xf numFmtId="0" fontId="0" fillId="0" borderId="0" xfId="0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15" fontId="5" fillId="0" borderId="4" xfId="0" applyNumberFormat="1" applyFont="1" applyBorder="1" applyAlignment="1">
      <alignment horizontal="center"/>
    </xf>
    <xf numFmtId="15" fontId="5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14" fontId="5" fillId="0" borderId="0" xfId="0" applyNumberFormat="1" applyFont="1" applyBorder="1" applyAlignment="1">
      <alignment horizontal="left" vertical="center"/>
    </xf>
    <xf numFmtId="21" fontId="5" fillId="0" borderId="0" xfId="0" applyNumberFormat="1" applyFont="1"/>
    <xf numFmtId="21" fontId="5" fillId="0" borderId="0" xfId="0" applyNumberFormat="1" applyFont="1" applyAlignment="1">
      <alignment horizontal="center" vertical="center"/>
    </xf>
    <xf numFmtId="0" fontId="6" fillId="0" borderId="0" xfId="0" applyFont="1" applyBorder="1"/>
    <xf numFmtId="0" fontId="6" fillId="3" borderId="1" xfId="0" applyFont="1" applyFill="1" applyBorder="1" applyAlignment="1">
      <alignment horizontal="left"/>
    </xf>
    <xf numFmtId="0" fontId="2" fillId="3" borderId="0" xfId="0" applyFont="1" applyFill="1" applyBorder="1"/>
    <xf numFmtId="0" fontId="6" fillId="3" borderId="0" xfId="0" applyFont="1" applyFill="1" applyBorder="1"/>
    <xf numFmtId="2" fontId="6" fillId="3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0" fontId="2" fillId="0" borderId="0" xfId="0" applyFont="1" applyBorder="1"/>
    <xf numFmtId="0" fontId="6" fillId="7" borderId="1" xfId="0" applyFont="1" applyFill="1" applyBorder="1" applyAlignment="1">
      <alignment horizontal="left"/>
    </xf>
    <xf numFmtId="0" fontId="2" fillId="7" borderId="0" xfId="0" applyFont="1" applyFill="1" applyBorder="1"/>
    <xf numFmtId="0" fontId="6" fillId="7" borderId="0" xfId="0" applyFont="1" applyFill="1" applyBorder="1"/>
    <xf numFmtId="2" fontId="6" fillId="7" borderId="0" xfId="0" applyNumberFormat="1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165" fontId="6" fillId="7" borderId="0" xfId="0" applyNumberFormat="1" applyFont="1" applyFill="1" applyBorder="1" applyAlignment="1">
      <alignment horizontal="center"/>
    </xf>
    <xf numFmtId="0" fontId="7" fillId="7" borderId="0" xfId="0" applyFont="1" applyFill="1" applyBorder="1"/>
    <xf numFmtId="21" fontId="8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/>
    </xf>
    <xf numFmtId="21" fontId="5" fillId="0" borderId="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wrapText="1"/>
    </xf>
    <xf numFmtId="0" fontId="5" fillId="0" borderId="10" xfId="0" applyFont="1" applyBorder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15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wrapText="1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0" fontId="5" fillId="3" borderId="0" xfId="0" applyFont="1" applyFill="1" applyAlignment="1">
      <alignment wrapText="1"/>
    </xf>
    <xf numFmtId="2" fontId="5" fillId="3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wrapText="1"/>
    </xf>
    <xf numFmtId="2" fontId="5" fillId="3" borderId="0" xfId="0" applyNumberFormat="1" applyFont="1" applyFill="1" applyAlignment="1">
      <alignment horizontal="center" wrapText="1"/>
    </xf>
    <xf numFmtId="2" fontId="5" fillId="3" borderId="0" xfId="0" applyNumberFormat="1" applyFont="1" applyFill="1" applyAlignment="1">
      <alignment horizontal="center" wrapText="1"/>
    </xf>
    <xf numFmtId="2" fontId="5" fillId="3" borderId="0" xfId="0" applyNumberFormat="1" applyFont="1" applyFill="1" applyAlignment="1">
      <alignment horizontal="center" wrapText="1"/>
    </xf>
    <xf numFmtId="2" fontId="5" fillId="3" borderId="0" xfId="0" applyNumberFormat="1" applyFont="1" applyFill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0" fontId="5" fillId="0" borderId="0" xfId="0" applyFont="1" applyBorder="1" applyAlignment="1">
      <alignment vertical="center" wrapText="1"/>
    </xf>
    <xf numFmtId="2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21" fontId="5" fillId="0" borderId="0" xfId="0" applyNumberFormat="1" applyFont="1" applyAlignment="1">
      <alignment wrapText="1"/>
    </xf>
    <xf numFmtId="14" fontId="5" fillId="0" borderId="0" xfId="0" applyNumberFormat="1" applyFont="1"/>
    <xf numFmtId="0" fontId="5" fillId="0" borderId="0" xfId="0" applyFont="1" applyAlignment="1">
      <alignment horizontal="left" vertical="center"/>
    </xf>
    <xf numFmtId="22" fontId="5" fillId="0" borderId="0" xfId="0" applyNumberFormat="1" applyFont="1" applyAlignment="1">
      <alignment horizontal="center"/>
    </xf>
    <xf numFmtId="0" fontId="1" fillId="0" borderId="0" xfId="0" applyFont="1"/>
    <xf numFmtId="22" fontId="5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1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5" xfId="0" applyFont="1" applyBorder="1" applyAlignment="1">
      <alignment horizontal="left" vertical="center"/>
    </xf>
    <xf numFmtId="0" fontId="6" fillId="0" borderId="0" xfId="0" applyFont="1" applyAlignment="1">
      <alignment horizontal="center" wrapText="1"/>
    </xf>
    <xf numFmtId="0" fontId="0" fillId="0" borderId="0" xfId="0" applyAlignmen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7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Relationship Id="rId9" Type="http://schemas.openxmlformats.org/officeDocument/2006/relationships/chartsheet" Target="chartsheets/sheet3.xml"/><Relationship Id="rId10" Type="http://schemas.openxmlformats.org/officeDocument/2006/relationships/chartsheet" Target="chart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Tsunami Travel Time and Arrival of Wavelet Peak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Times!$D$1</c:f>
              <c:strCache>
                <c:ptCount val="1"/>
                <c:pt idx="0">
                  <c:v>Wavelet EQ Lag Time (day window)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124912388744703"/>
                  <c:y val="-0.123595208493675"/>
                </c:manualLayout>
              </c:layout>
              <c:numFmt formatCode="General" sourceLinked="0"/>
            </c:trendlineLbl>
          </c:trendline>
          <c:xVal>
            <c:numRef>
              <c:f>Times!$C$2:$C$14</c:f>
              <c:numCache>
                <c:formatCode>0.00</c:formatCode>
                <c:ptCount val="13"/>
                <c:pt idx="0">
                  <c:v>572.0</c:v>
                </c:pt>
                <c:pt idx="1">
                  <c:v>581.0</c:v>
                </c:pt>
                <c:pt idx="2">
                  <c:v>565.0</c:v>
                </c:pt>
                <c:pt idx="3">
                  <c:v>135.7166666666667</c:v>
                </c:pt>
                <c:pt idx="4">
                  <c:v>135.7166666666667</c:v>
                </c:pt>
                <c:pt idx="5">
                  <c:v>135.7166666666667</c:v>
                </c:pt>
                <c:pt idx="6" formatCode="General">
                  <c:v>341.45</c:v>
                </c:pt>
                <c:pt idx="7" formatCode="General">
                  <c:v>341.45</c:v>
                </c:pt>
                <c:pt idx="8" formatCode="General">
                  <c:v>341.45</c:v>
                </c:pt>
                <c:pt idx="9" formatCode="General">
                  <c:v>341.45</c:v>
                </c:pt>
                <c:pt idx="10" formatCode="General">
                  <c:v>341.45</c:v>
                </c:pt>
                <c:pt idx="11">
                  <c:v>1128.683333333333</c:v>
                </c:pt>
                <c:pt idx="12">
                  <c:v>1128.683333333333</c:v>
                </c:pt>
              </c:numCache>
            </c:numRef>
          </c:xVal>
          <c:yVal>
            <c:numRef>
              <c:f>Times!$D$2:$D$14</c:f>
              <c:numCache>
                <c:formatCode>0.00</c:formatCode>
                <c:ptCount val="13"/>
              </c:numCache>
            </c:numRef>
          </c:yVal>
        </c:ser>
        <c:axId val="308828568"/>
        <c:axId val="308820376"/>
      </c:scatterChart>
      <c:valAx>
        <c:axId val="308828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tsunami travel time (min)</a:t>
                </a:r>
              </a:p>
            </c:rich>
          </c:tx>
        </c:title>
        <c:numFmt formatCode="0.00" sourceLinked="1"/>
        <c:tickLblPos val="nextTo"/>
        <c:crossAx val="308820376"/>
        <c:crosses val="autoZero"/>
        <c:crossBetween val="midCat"/>
      </c:valAx>
      <c:valAx>
        <c:axId val="308820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wavelet lag time (min)</a:t>
                </a:r>
              </a:p>
            </c:rich>
          </c:tx>
        </c:title>
        <c:numFmt formatCode="0.00" sourceLinked="1"/>
        <c:tickLblPos val="nextTo"/>
        <c:crossAx val="308828568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Tsunami Travel Time and Arrival of Wavelet Peak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57170008004319"/>
                  <c:y val="-0.0379045944499656"/>
                </c:manualLayout>
              </c:layout>
              <c:numFmt formatCode="General" sourceLinked="0"/>
            </c:trendlineLbl>
          </c:trendline>
          <c:xVal>
            <c:numRef>
              <c:f>Times!$C$19:$C$29</c:f>
              <c:numCache>
                <c:formatCode>0.00</c:formatCode>
                <c:ptCount val="11"/>
              </c:numCache>
            </c:numRef>
          </c:xVal>
          <c:yVal>
            <c:numRef>
              <c:f>Times!$D$19:$D$29</c:f>
              <c:numCache>
                <c:formatCode>0.00</c:formatCode>
                <c:ptCount val="11"/>
              </c:numCache>
            </c:numRef>
          </c:yVal>
        </c:ser>
        <c:axId val="308822808"/>
        <c:axId val="308849400"/>
      </c:scatterChart>
      <c:valAx>
        <c:axId val="308822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tsunami travel time (min)</a:t>
                </a:r>
              </a:p>
            </c:rich>
          </c:tx>
        </c:title>
        <c:numFmt formatCode="0.00" sourceLinked="1"/>
        <c:tickLblPos val="nextTo"/>
        <c:crossAx val="308849400"/>
        <c:crosses val="autoZero"/>
        <c:crossBetween val="midCat"/>
      </c:valAx>
      <c:valAx>
        <c:axId val="308849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wavelet lag time (min)</a:t>
                </a:r>
              </a:p>
            </c:rich>
          </c:tx>
        </c:title>
        <c:numFmt formatCode="0.00" sourceLinked="1"/>
        <c:tickLblPos val="nextTo"/>
        <c:crossAx val="308822808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Tsunami Travel Speed and Wavelet Peak Travel Speed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3517680368694"/>
                  <c:y val="-0.0935118709020688"/>
                </c:manualLayout>
              </c:layout>
              <c:numFmt formatCode="General" sourceLinked="0"/>
            </c:trendlineLbl>
          </c:trendline>
          <c:xVal>
            <c:numRef>
              <c:f>Times!$H$2:$H$14</c:f>
              <c:numCache>
                <c:formatCode>0.00</c:formatCode>
                <c:ptCount val="13"/>
                <c:pt idx="0">
                  <c:v>207.2261072261072</c:v>
                </c:pt>
                <c:pt idx="1">
                  <c:v>197.4182444061962</c:v>
                </c:pt>
                <c:pt idx="2">
                  <c:v>214.2477876106195</c:v>
                </c:pt>
                <c:pt idx="3">
                  <c:v>88.34581849441238</c:v>
                </c:pt>
                <c:pt idx="4">
                  <c:v>88.34581849441238</c:v>
                </c:pt>
                <c:pt idx="5">
                  <c:v>88.34581849441238</c:v>
                </c:pt>
                <c:pt idx="6">
                  <c:v>269.3903450968907</c:v>
                </c:pt>
                <c:pt idx="7">
                  <c:v>269.3903450968907</c:v>
                </c:pt>
                <c:pt idx="8">
                  <c:v>269.3903450968907</c:v>
                </c:pt>
                <c:pt idx="9">
                  <c:v>269.3903450968907</c:v>
                </c:pt>
                <c:pt idx="10">
                  <c:v>269.3903450968907</c:v>
                </c:pt>
                <c:pt idx="11">
                  <c:v>203.1866038599548</c:v>
                </c:pt>
                <c:pt idx="12">
                  <c:v>203.1866038599548</c:v>
                </c:pt>
              </c:numCache>
            </c:numRef>
          </c:xVal>
          <c:yVal>
            <c:numRef>
              <c:f>Times!$G$2:$G$14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yVal>
        </c:ser>
        <c:axId val="308894136"/>
        <c:axId val="308903992"/>
      </c:scatterChart>
      <c:valAx>
        <c:axId val="308894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Tsunami travel speed (m/s)</a:t>
                </a:r>
              </a:p>
            </c:rich>
          </c:tx>
        </c:title>
        <c:numFmt formatCode="0.00" sourceLinked="1"/>
        <c:tickLblPos val="nextTo"/>
        <c:crossAx val="308903992"/>
        <c:crosses val="autoZero"/>
        <c:crossBetween val="midCat"/>
      </c:valAx>
      <c:valAx>
        <c:axId val="3089039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Wavelet peak travel speed (m/s)</a:t>
                </a:r>
              </a:p>
            </c:rich>
          </c:tx>
        </c:title>
        <c:numFmt formatCode="0.00" sourceLinked="1"/>
        <c:tickLblPos val="nextTo"/>
        <c:crossAx val="308894136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Tsunami travel speed and wavelet peak travel speed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26152650918635"/>
                  <c:y val="-0.123641036028053"/>
                </c:manualLayout>
              </c:layout>
              <c:numFmt formatCode="General" sourceLinked="0"/>
            </c:trendlineLbl>
          </c:trendline>
          <c:xVal>
            <c:numRef>
              <c:f>Times!$G$19:$G$29</c:f>
              <c:numCache>
                <c:formatCode>0.00</c:formatCode>
                <c:ptCount val="11"/>
              </c:numCache>
            </c:numRef>
          </c:xVal>
          <c:yVal>
            <c:numRef>
              <c:f>Times!$F$19:$F$29</c:f>
              <c:numCache>
                <c:formatCode>0.00</c:formatCode>
                <c:ptCount val="11"/>
              </c:numCache>
            </c:numRef>
          </c:yVal>
        </c:ser>
        <c:axId val="308936712"/>
        <c:axId val="308946296"/>
      </c:scatterChart>
      <c:valAx>
        <c:axId val="308936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Tsunami travel speed (m/s)</a:t>
                </a:r>
              </a:p>
            </c:rich>
          </c:tx>
        </c:title>
        <c:numFmt formatCode="0.00" sourceLinked="1"/>
        <c:tickLblPos val="nextTo"/>
        <c:crossAx val="308946296"/>
        <c:crosses val="autoZero"/>
        <c:crossBetween val="midCat"/>
      </c:valAx>
      <c:valAx>
        <c:axId val="308946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Wavelet peak travel speed (m/s)</a:t>
                </a:r>
              </a:p>
            </c:rich>
          </c:tx>
        </c:title>
        <c:numFmt formatCode="0.00" sourceLinked="1"/>
        <c:tickLblPos val="nextTo"/>
        <c:crossAx val="308936712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Dst Hourly Index- Tonga Tsunami (5/2-4/2006)</a:t>
            </a:r>
          </a:p>
        </c:rich>
      </c:tx>
    </c:title>
    <c:plotArea>
      <c:layout>
        <c:manualLayout>
          <c:layoutTarget val="inner"/>
          <c:xMode val="edge"/>
          <c:yMode val="edge"/>
          <c:x val="0.115656084390725"/>
          <c:y val="0.128792569659443"/>
          <c:w val="0.851015931925707"/>
          <c:h val="0.75046439628483"/>
        </c:manualLayout>
      </c:layout>
      <c:scatterChart>
        <c:scatterStyle val="smoothMarker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Noise!$A$3:$A$74</c:f>
              <c:numCache>
                <c:formatCode>General</c:formatCode>
                <c:ptCount val="7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</c:numCache>
            </c:numRef>
          </c:xVal>
          <c:yVal>
            <c:numRef>
              <c:f>Noise!$B$3:$B$74</c:f>
              <c:numCache>
                <c:formatCode>General</c:formatCode>
                <c:ptCount val="72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4.0</c:v>
                </c:pt>
                <c:pt idx="7">
                  <c:v>9.0</c:v>
                </c:pt>
                <c:pt idx="8">
                  <c:v>11.0</c:v>
                </c:pt>
                <c:pt idx="9">
                  <c:v>12.0</c:v>
                </c:pt>
                <c:pt idx="10">
                  <c:v>11.0</c:v>
                </c:pt>
                <c:pt idx="11">
                  <c:v>11.0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7.0</c:v>
                </c:pt>
                <c:pt idx="16">
                  <c:v>5.0</c:v>
                </c:pt>
                <c:pt idx="17">
                  <c:v>3.0</c:v>
                </c:pt>
                <c:pt idx="18">
                  <c:v>5.0</c:v>
                </c:pt>
                <c:pt idx="19">
                  <c:v>5.0</c:v>
                </c:pt>
                <c:pt idx="20">
                  <c:v>4.0</c:v>
                </c:pt>
                <c:pt idx="21">
                  <c:v>2.0</c:v>
                </c:pt>
                <c:pt idx="22">
                  <c:v>1.0</c:v>
                </c:pt>
                <c:pt idx="23">
                  <c:v>3.0</c:v>
                </c:pt>
                <c:pt idx="24">
                  <c:v>2.0</c:v>
                </c:pt>
                <c:pt idx="25">
                  <c:v>1.0</c:v>
                </c:pt>
                <c:pt idx="26">
                  <c:v>3.0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7.0</c:v>
                </c:pt>
                <c:pt idx="33">
                  <c:v>9.0</c:v>
                </c:pt>
                <c:pt idx="34">
                  <c:v>13.0</c:v>
                </c:pt>
                <c:pt idx="35">
                  <c:v>15.0</c:v>
                </c:pt>
                <c:pt idx="36">
                  <c:v>15.0</c:v>
                </c:pt>
                <c:pt idx="37">
                  <c:v>14.0</c:v>
                </c:pt>
                <c:pt idx="38">
                  <c:v>14.0</c:v>
                </c:pt>
                <c:pt idx="39">
                  <c:v>12.0</c:v>
                </c:pt>
                <c:pt idx="40">
                  <c:v>14.0</c:v>
                </c:pt>
                <c:pt idx="41">
                  <c:v>14.0</c:v>
                </c:pt>
                <c:pt idx="42">
                  <c:v>16.0</c:v>
                </c:pt>
                <c:pt idx="43">
                  <c:v>16.0</c:v>
                </c:pt>
                <c:pt idx="44">
                  <c:v>18.0</c:v>
                </c:pt>
                <c:pt idx="45">
                  <c:v>15.0</c:v>
                </c:pt>
                <c:pt idx="46">
                  <c:v>14.0</c:v>
                </c:pt>
                <c:pt idx="47">
                  <c:v>13.0</c:v>
                </c:pt>
                <c:pt idx="48">
                  <c:v>13.0</c:v>
                </c:pt>
                <c:pt idx="49">
                  <c:v>14.0</c:v>
                </c:pt>
                <c:pt idx="50">
                  <c:v>12.0</c:v>
                </c:pt>
                <c:pt idx="51">
                  <c:v>9.0</c:v>
                </c:pt>
                <c:pt idx="52">
                  <c:v>11.0</c:v>
                </c:pt>
                <c:pt idx="53">
                  <c:v>14.0</c:v>
                </c:pt>
                <c:pt idx="54">
                  <c:v>9.0</c:v>
                </c:pt>
                <c:pt idx="55">
                  <c:v>4.0</c:v>
                </c:pt>
                <c:pt idx="56">
                  <c:v>1.0</c:v>
                </c:pt>
                <c:pt idx="57">
                  <c:v>-6.0</c:v>
                </c:pt>
                <c:pt idx="58">
                  <c:v>-13.0</c:v>
                </c:pt>
                <c:pt idx="59">
                  <c:v>-20.0</c:v>
                </c:pt>
                <c:pt idx="60">
                  <c:v>-26.0</c:v>
                </c:pt>
                <c:pt idx="61">
                  <c:v>-34.0</c:v>
                </c:pt>
                <c:pt idx="62">
                  <c:v>-38.0</c:v>
                </c:pt>
                <c:pt idx="63">
                  <c:v>-40.0</c:v>
                </c:pt>
                <c:pt idx="64">
                  <c:v>-32.0</c:v>
                </c:pt>
                <c:pt idx="65">
                  <c:v>-28.0</c:v>
                </c:pt>
                <c:pt idx="66">
                  <c:v>-27.0</c:v>
                </c:pt>
                <c:pt idx="67">
                  <c:v>-30.0</c:v>
                </c:pt>
                <c:pt idx="68">
                  <c:v>-24.0</c:v>
                </c:pt>
                <c:pt idx="69">
                  <c:v>-26.0</c:v>
                </c:pt>
                <c:pt idx="70">
                  <c:v>-18.0</c:v>
                </c:pt>
                <c:pt idx="71">
                  <c:v>-15.0</c:v>
                </c:pt>
              </c:numCache>
            </c:numRef>
          </c:yVal>
          <c:smooth val="1"/>
        </c:ser>
        <c:axId val="309025240"/>
        <c:axId val="309018680"/>
      </c:scatterChart>
      <c:valAx>
        <c:axId val="309025240"/>
        <c:scaling>
          <c:orientation val="minMax"/>
          <c:max val="72.0"/>
          <c:min val="0.0"/>
        </c:scaling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Hours from 5/2/2006 00:00:00</a:t>
                </a:r>
              </a:p>
            </c:rich>
          </c:tx>
          <c:layout>
            <c:manualLayout>
              <c:xMode val="edge"/>
              <c:yMode val="edge"/>
              <c:x val="0.398385910359931"/>
              <c:y val="0.95046439628483"/>
            </c:manualLayout>
          </c:layout>
        </c:title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09018680"/>
        <c:crossesAt val="-50.0"/>
        <c:crossBetween val="midCat"/>
      </c:valAx>
      <c:valAx>
        <c:axId val="309018680"/>
        <c:scaling>
          <c:orientation val="minMax"/>
        </c:scaling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Dst Index (nT)</a:t>
                </a:r>
              </a:p>
            </c:rich>
          </c:tx>
        </c:title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09025240"/>
        <c:crossesAt val="0.0"/>
        <c:crossBetween val="midCat"/>
      </c:valAx>
      <c:spPr>
        <a:ln>
          <a:solidFill>
            <a:srgbClr val="000000"/>
          </a:solidFill>
        </a:ln>
      </c:spPr>
    </c:plotArea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Dst Hourly Index-- Kuril Islands Tsunami (1/12-14/2007)</a:t>
            </a:r>
          </a:p>
        </c:rich>
      </c:tx>
    </c:title>
    <c:plotArea>
      <c:layout>
        <c:manualLayout>
          <c:layoutTarget val="inner"/>
          <c:xMode val="edge"/>
          <c:yMode val="edge"/>
          <c:x val="0.102850111076977"/>
          <c:y val="0.0958122200578132"/>
          <c:w val="0.871131352970631"/>
          <c:h val="0.784422290543704"/>
        </c:manualLayout>
      </c:layout>
      <c:scatterChart>
        <c:scatterStyle val="smoothMarker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Noise!$C$3:$C$74</c:f>
              <c:numCache>
                <c:formatCode>General</c:formatCode>
                <c:ptCount val="7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</c:numCache>
            </c:numRef>
          </c:xVal>
          <c:yVal>
            <c:numRef>
              <c:f>Noise!$D$3:$D$74</c:f>
              <c:numCache>
                <c:formatCode>General</c:formatCode>
                <c:ptCount val="72"/>
                <c:pt idx="0">
                  <c:v>-23.0</c:v>
                </c:pt>
                <c:pt idx="1">
                  <c:v>-24.0</c:v>
                </c:pt>
                <c:pt idx="2">
                  <c:v>-24.0</c:v>
                </c:pt>
                <c:pt idx="3">
                  <c:v>-23.0</c:v>
                </c:pt>
                <c:pt idx="4">
                  <c:v>-21.0</c:v>
                </c:pt>
                <c:pt idx="5">
                  <c:v>-18.0</c:v>
                </c:pt>
                <c:pt idx="6">
                  <c:v>-16.0</c:v>
                </c:pt>
                <c:pt idx="7">
                  <c:v>-14.0</c:v>
                </c:pt>
                <c:pt idx="8">
                  <c:v>-13.0</c:v>
                </c:pt>
                <c:pt idx="9">
                  <c:v>-14.0</c:v>
                </c:pt>
                <c:pt idx="10">
                  <c:v>-16.0</c:v>
                </c:pt>
                <c:pt idx="11">
                  <c:v>-18.0</c:v>
                </c:pt>
                <c:pt idx="12">
                  <c:v>-20.0</c:v>
                </c:pt>
                <c:pt idx="13">
                  <c:v>-22.0</c:v>
                </c:pt>
                <c:pt idx="14">
                  <c:v>-23.0</c:v>
                </c:pt>
                <c:pt idx="15">
                  <c:v>-23.0</c:v>
                </c:pt>
                <c:pt idx="16">
                  <c:v>-26.0</c:v>
                </c:pt>
                <c:pt idx="17">
                  <c:v>-26.0</c:v>
                </c:pt>
                <c:pt idx="18">
                  <c:v>-24.0</c:v>
                </c:pt>
                <c:pt idx="19">
                  <c:v>-23.0</c:v>
                </c:pt>
                <c:pt idx="20">
                  <c:v>-21.0</c:v>
                </c:pt>
                <c:pt idx="21">
                  <c:v>-18.0</c:v>
                </c:pt>
                <c:pt idx="22">
                  <c:v>-16.0</c:v>
                </c:pt>
                <c:pt idx="23">
                  <c:v>-16.0</c:v>
                </c:pt>
                <c:pt idx="24">
                  <c:v>-19.0</c:v>
                </c:pt>
                <c:pt idx="25">
                  <c:v>-21.0</c:v>
                </c:pt>
                <c:pt idx="26">
                  <c:v>-20.0</c:v>
                </c:pt>
                <c:pt idx="27">
                  <c:v>-18.0</c:v>
                </c:pt>
                <c:pt idx="28">
                  <c:v>-17.0</c:v>
                </c:pt>
                <c:pt idx="29">
                  <c:v>-16.0</c:v>
                </c:pt>
                <c:pt idx="30">
                  <c:v>-14.0</c:v>
                </c:pt>
                <c:pt idx="31">
                  <c:v>-12.0</c:v>
                </c:pt>
                <c:pt idx="32">
                  <c:v>-10.0</c:v>
                </c:pt>
                <c:pt idx="33">
                  <c:v>-10.0</c:v>
                </c:pt>
                <c:pt idx="34">
                  <c:v>-10.0</c:v>
                </c:pt>
                <c:pt idx="35">
                  <c:v>-11.0</c:v>
                </c:pt>
                <c:pt idx="36">
                  <c:v>-11.0</c:v>
                </c:pt>
                <c:pt idx="37">
                  <c:v>-11.0</c:v>
                </c:pt>
                <c:pt idx="38">
                  <c:v>-11.0</c:v>
                </c:pt>
                <c:pt idx="39">
                  <c:v>-12.0</c:v>
                </c:pt>
                <c:pt idx="40">
                  <c:v>-13.0</c:v>
                </c:pt>
                <c:pt idx="41">
                  <c:v>-13.0</c:v>
                </c:pt>
                <c:pt idx="42">
                  <c:v>-13.0</c:v>
                </c:pt>
                <c:pt idx="43">
                  <c:v>-13.0</c:v>
                </c:pt>
                <c:pt idx="44">
                  <c:v>-11.0</c:v>
                </c:pt>
                <c:pt idx="45">
                  <c:v>-9.0</c:v>
                </c:pt>
                <c:pt idx="46">
                  <c:v>-8.0</c:v>
                </c:pt>
                <c:pt idx="47">
                  <c:v>-9.0</c:v>
                </c:pt>
                <c:pt idx="48">
                  <c:v>-9.0</c:v>
                </c:pt>
                <c:pt idx="49">
                  <c:v>-10.0</c:v>
                </c:pt>
                <c:pt idx="50">
                  <c:v>-10.0</c:v>
                </c:pt>
                <c:pt idx="51">
                  <c:v>-10.0</c:v>
                </c:pt>
                <c:pt idx="52">
                  <c:v>-11.0</c:v>
                </c:pt>
                <c:pt idx="53">
                  <c:v>-10.0</c:v>
                </c:pt>
                <c:pt idx="54">
                  <c:v>-6.0</c:v>
                </c:pt>
                <c:pt idx="55">
                  <c:v>-1.0</c:v>
                </c:pt>
                <c:pt idx="56">
                  <c:v>3.0</c:v>
                </c:pt>
                <c:pt idx="57">
                  <c:v>1.0</c:v>
                </c:pt>
                <c:pt idx="58">
                  <c:v>-2.0</c:v>
                </c:pt>
                <c:pt idx="59">
                  <c:v>-3.0</c:v>
                </c:pt>
                <c:pt idx="60">
                  <c:v>-6.0</c:v>
                </c:pt>
                <c:pt idx="61">
                  <c:v>0.0</c:v>
                </c:pt>
                <c:pt idx="62">
                  <c:v>2.0</c:v>
                </c:pt>
                <c:pt idx="63">
                  <c:v>-3.0</c:v>
                </c:pt>
                <c:pt idx="64">
                  <c:v>-5.0</c:v>
                </c:pt>
                <c:pt idx="65">
                  <c:v>3.0</c:v>
                </c:pt>
                <c:pt idx="66">
                  <c:v>-1.0</c:v>
                </c:pt>
                <c:pt idx="67">
                  <c:v>-3.0</c:v>
                </c:pt>
                <c:pt idx="68">
                  <c:v>-3.0</c:v>
                </c:pt>
                <c:pt idx="69">
                  <c:v>-6.0</c:v>
                </c:pt>
                <c:pt idx="70">
                  <c:v>-10.0</c:v>
                </c:pt>
                <c:pt idx="71">
                  <c:v>-9.0</c:v>
                </c:pt>
              </c:numCache>
            </c:numRef>
          </c:yVal>
          <c:smooth val="1"/>
        </c:ser>
        <c:axId val="207259256"/>
        <c:axId val="207270648"/>
      </c:scatterChart>
      <c:valAx>
        <c:axId val="207259256"/>
        <c:scaling>
          <c:orientation val="minMax"/>
          <c:max val="72.0"/>
          <c:min val="0.0"/>
        </c:scaling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Hours from 1/12/2007 00:00:00</a:t>
                </a:r>
              </a:p>
            </c:rich>
          </c:tx>
          <c:layout>
            <c:manualLayout>
              <c:xMode val="edge"/>
              <c:yMode val="edge"/>
              <c:x val="0.386618299166937"/>
              <c:y val="0.952093804240607"/>
            </c:manualLayout>
          </c:layout>
        </c:title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07270648"/>
        <c:crossesAt val="-30.0"/>
        <c:crossBetween val="midCat"/>
      </c:valAx>
      <c:valAx>
        <c:axId val="207270648"/>
        <c:scaling>
          <c:orientation val="minMax"/>
        </c:scaling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Dst index (nT)</a:t>
                </a:r>
              </a:p>
            </c:rich>
          </c:tx>
        </c:title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0725925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Dst Hourly Index-- Solomon Islands Tsunami (4/1-3/2007)</a:t>
            </a:r>
          </a:p>
        </c:rich>
      </c:tx>
    </c:title>
    <c:plotArea>
      <c:layout>
        <c:manualLayout>
          <c:layoutTarget val="inner"/>
          <c:xMode val="edge"/>
          <c:yMode val="edge"/>
          <c:x val="0.102850111076977"/>
          <c:y val="0.0958122200578132"/>
          <c:w val="0.871131352970631"/>
          <c:h val="0.780067181838305"/>
        </c:manualLayout>
      </c:layout>
      <c:scatterChart>
        <c:scatterStyle val="smoothMarker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Noise!$F$3:$F$75</c:f>
              <c:numCache>
                <c:formatCode>General</c:formatCode>
                <c:ptCount val="7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</c:numCache>
            </c:numRef>
          </c:xVal>
          <c:yVal>
            <c:numRef>
              <c:f>Noise!$G$3:$G$75</c:f>
              <c:numCache>
                <c:formatCode>General</c:formatCode>
                <c:ptCount val="73"/>
                <c:pt idx="0">
                  <c:v>19.0</c:v>
                </c:pt>
                <c:pt idx="1">
                  <c:v>1.0</c:v>
                </c:pt>
                <c:pt idx="2">
                  <c:v>-23.0</c:v>
                </c:pt>
                <c:pt idx="3">
                  <c:v>-31.0</c:v>
                </c:pt>
                <c:pt idx="4">
                  <c:v>-24.0</c:v>
                </c:pt>
                <c:pt idx="5">
                  <c:v>-31.0</c:v>
                </c:pt>
                <c:pt idx="6">
                  <c:v>-40.0</c:v>
                </c:pt>
                <c:pt idx="7">
                  <c:v>-60.0</c:v>
                </c:pt>
                <c:pt idx="8">
                  <c:v>-63.0</c:v>
                </c:pt>
                <c:pt idx="9">
                  <c:v>-40.0</c:v>
                </c:pt>
                <c:pt idx="10">
                  <c:v>-28.0</c:v>
                </c:pt>
                <c:pt idx="11">
                  <c:v>-23.0</c:v>
                </c:pt>
                <c:pt idx="12">
                  <c:v>-31.0</c:v>
                </c:pt>
                <c:pt idx="13">
                  <c:v>-40.0</c:v>
                </c:pt>
                <c:pt idx="14">
                  <c:v>-39.0</c:v>
                </c:pt>
                <c:pt idx="15">
                  <c:v>-36.0</c:v>
                </c:pt>
                <c:pt idx="16">
                  <c:v>-38.0</c:v>
                </c:pt>
                <c:pt idx="17">
                  <c:v>-32.0</c:v>
                </c:pt>
                <c:pt idx="18">
                  <c:v>-33.0</c:v>
                </c:pt>
                <c:pt idx="19">
                  <c:v>-33.0</c:v>
                </c:pt>
                <c:pt idx="20">
                  <c:v>-28.0</c:v>
                </c:pt>
                <c:pt idx="21">
                  <c:v>-30.0</c:v>
                </c:pt>
                <c:pt idx="22">
                  <c:v>-25.0</c:v>
                </c:pt>
                <c:pt idx="23">
                  <c:v>-29.0</c:v>
                </c:pt>
                <c:pt idx="24">
                  <c:v>-37.0</c:v>
                </c:pt>
                <c:pt idx="25">
                  <c:v>-39.0</c:v>
                </c:pt>
                <c:pt idx="26">
                  <c:v>-36.0</c:v>
                </c:pt>
                <c:pt idx="27">
                  <c:v>-35.0</c:v>
                </c:pt>
                <c:pt idx="28">
                  <c:v>-33.0</c:v>
                </c:pt>
                <c:pt idx="29">
                  <c:v>-47.0</c:v>
                </c:pt>
                <c:pt idx="30">
                  <c:v>-41.0</c:v>
                </c:pt>
                <c:pt idx="31">
                  <c:v>-33.0</c:v>
                </c:pt>
                <c:pt idx="32">
                  <c:v>-31.0</c:v>
                </c:pt>
                <c:pt idx="33">
                  <c:v>-28.0</c:v>
                </c:pt>
                <c:pt idx="34">
                  <c:v>-35.0</c:v>
                </c:pt>
                <c:pt idx="35">
                  <c:v>-32.0</c:v>
                </c:pt>
                <c:pt idx="36">
                  <c:v>-32.0</c:v>
                </c:pt>
                <c:pt idx="37">
                  <c:v>-28.0</c:v>
                </c:pt>
                <c:pt idx="38">
                  <c:v>-23.0</c:v>
                </c:pt>
                <c:pt idx="39">
                  <c:v>-22.0</c:v>
                </c:pt>
                <c:pt idx="40">
                  <c:v>-28.0</c:v>
                </c:pt>
                <c:pt idx="41">
                  <c:v>-29.0</c:v>
                </c:pt>
                <c:pt idx="42">
                  <c:v>-26.0</c:v>
                </c:pt>
                <c:pt idx="43">
                  <c:v>-23.0</c:v>
                </c:pt>
                <c:pt idx="44">
                  <c:v>-22.0</c:v>
                </c:pt>
                <c:pt idx="45">
                  <c:v>-24.0</c:v>
                </c:pt>
                <c:pt idx="46">
                  <c:v>-29.0</c:v>
                </c:pt>
                <c:pt idx="47">
                  <c:v>-30.0</c:v>
                </c:pt>
                <c:pt idx="48">
                  <c:v>-26.0</c:v>
                </c:pt>
                <c:pt idx="49">
                  <c:v>-24.0</c:v>
                </c:pt>
                <c:pt idx="50">
                  <c:v>-26.0</c:v>
                </c:pt>
                <c:pt idx="51">
                  <c:v>-28.0</c:v>
                </c:pt>
                <c:pt idx="52">
                  <c:v>-30.0</c:v>
                </c:pt>
                <c:pt idx="53">
                  <c:v>-28.0</c:v>
                </c:pt>
                <c:pt idx="54">
                  <c:v>-25.0</c:v>
                </c:pt>
                <c:pt idx="55">
                  <c:v>-22.0</c:v>
                </c:pt>
                <c:pt idx="56">
                  <c:v>-21.0</c:v>
                </c:pt>
                <c:pt idx="57">
                  <c:v>-20.0</c:v>
                </c:pt>
                <c:pt idx="58">
                  <c:v>-17.0</c:v>
                </c:pt>
                <c:pt idx="59">
                  <c:v>-15.0</c:v>
                </c:pt>
                <c:pt idx="60">
                  <c:v>-15.0</c:v>
                </c:pt>
                <c:pt idx="61">
                  <c:v>-15.0</c:v>
                </c:pt>
                <c:pt idx="62">
                  <c:v>-16.0</c:v>
                </c:pt>
                <c:pt idx="63">
                  <c:v>-18.0</c:v>
                </c:pt>
                <c:pt idx="64">
                  <c:v>-23.0</c:v>
                </c:pt>
                <c:pt idx="65">
                  <c:v>-26.0</c:v>
                </c:pt>
                <c:pt idx="66">
                  <c:v>-23.0</c:v>
                </c:pt>
                <c:pt idx="67">
                  <c:v>-18.0</c:v>
                </c:pt>
                <c:pt idx="68">
                  <c:v>-14.0</c:v>
                </c:pt>
                <c:pt idx="69">
                  <c:v>-13.0</c:v>
                </c:pt>
                <c:pt idx="70">
                  <c:v>-14.0</c:v>
                </c:pt>
                <c:pt idx="71">
                  <c:v>-18.0</c:v>
                </c:pt>
              </c:numCache>
            </c:numRef>
          </c:yVal>
          <c:smooth val="1"/>
        </c:ser>
        <c:axId val="309069768"/>
        <c:axId val="309063352"/>
      </c:scatterChart>
      <c:valAx>
        <c:axId val="309069768"/>
        <c:scaling>
          <c:orientation val="minMax"/>
          <c:max val="72.0"/>
          <c:min val="0.0"/>
        </c:scaling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Hours from 4/1/2007 00:00:00</a:t>
                </a:r>
              </a:p>
            </c:rich>
          </c:tx>
          <c:layout>
            <c:manualLayout>
              <c:xMode val="edge"/>
              <c:yMode val="edge"/>
              <c:x val="0.389285312481601"/>
              <c:y val="0.945561141182508"/>
            </c:manualLayout>
          </c:layout>
        </c:title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09063352"/>
        <c:crossesAt val="-70.0"/>
        <c:crossBetween val="midCat"/>
      </c:valAx>
      <c:valAx>
        <c:axId val="309063352"/>
        <c:scaling>
          <c:orientation val="minMax"/>
        </c:scaling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Dst index (nT)</a:t>
                </a:r>
              </a:p>
            </c:rich>
          </c:tx>
        </c:title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09069768"/>
        <c:crosses val="autoZero"/>
        <c:crossBetween val="midCat"/>
      </c:valAx>
      <c:spPr>
        <a:ln>
          <a:solidFill>
            <a:srgbClr val="000000"/>
          </a:solidFill>
        </a:ln>
      </c:spPr>
    </c:plotArea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Dst Hourly Index-- Peru Tsunami (8/15-17/2007)</a:t>
            </a:r>
          </a:p>
        </c:rich>
      </c:tx>
    </c:title>
    <c:plotArea>
      <c:layout>
        <c:manualLayout>
          <c:layoutTarget val="inner"/>
          <c:xMode val="edge"/>
          <c:yMode val="edge"/>
          <c:x val="0.102850111076977"/>
          <c:y val="0.0958122200578132"/>
          <c:w val="0.871131352970631"/>
          <c:h val="0.786599844896404"/>
        </c:manualLayout>
      </c:layout>
      <c:scatterChart>
        <c:scatterStyle val="smoothMarker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Noise!$I$3:$I$75</c:f>
              <c:numCache>
                <c:formatCode>General</c:formatCode>
                <c:ptCount val="7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</c:numCache>
            </c:numRef>
          </c:xVal>
          <c:yVal>
            <c:numRef>
              <c:f>Noise!$J$3:$J$75</c:f>
              <c:numCache>
                <c:formatCode>General</c:formatCode>
                <c:ptCount val="73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-4.0</c:v>
                </c:pt>
                <c:pt idx="4">
                  <c:v>-7.0</c:v>
                </c:pt>
                <c:pt idx="5">
                  <c:v>-7.0</c:v>
                </c:pt>
                <c:pt idx="6">
                  <c:v>-3.0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-2.0</c:v>
                </c:pt>
                <c:pt idx="11">
                  <c:v>-3.0</c:v>
                </c:pt>
                <c:pt idx="12">
                  <c:v>1.0</c:v>
                </c:pt>
                <c:pt idx="13">
                  <c:v>-1.0</c:v>
                </c:pt>
                <c:pt idx="14">
                  <c:v>-2.0</c:v>
                </c:pt>
                <c:pt idx="15">
                  <c:v>-1.0</c:v>
                </c:pt>
                <c:pt idx="16">
                  <c:v>0.0</c:v>
                </c:pt>
                <c:pt idx="17">
                  <c:v>-4.0</c:v>
                </c:pt>
                <c:pt idx="18">
                  <c:v>-3.0</c:v>
                </c:pt>
                <c:pt idx="19">
                  <c:v>-4.0</c:v>
                </c:pt>
                <c:pt idx="20">
                  <c:v>-7.0</c:v>
                </c:pt>
                <c:pt idx="21">
                  <c:v>-9.0</c:v>
                </c:pt>
                <c:pt idx="22">
                  <c:v>-5.0</c:v>
                </c:pt>
                <c:pt idx="23">
                  <c:v>-5.0</c:v>
                </c:pt>
                <c:pt idx="24">
                  <c:v>-7.0</c:v>
                </c:pt>
                <c:pt idx="25">
                  <c:v>-10.0</c:v>
                </c:pt>
                <c:pt idx="26">
                  <c:v>-13.0</c:v>
                </c:pt>
                <c:pt idx="27">
                  <c:v>-13.0</c:v>
                </c:pt>
                <c:pt idx="28">
                  <c:v>-10.0</c:v>
                </c:pt>
                <c:pt idx="29">
                  <c:v>-7.0</c:v>
                </c:pt>
                <c:pt idx="30">
                  <c:v>-7.0</c:v>
                </c:pt>
                <c:pt idx="31">
                  <c:v>-6.0</c:v>
                </c:pt>
                <c:pt idx="32">
                  <c:v>-5.0</c:v>
                </c:pt>
                <c:pt idx="33">
                  <c:v>-3.0</c:v>
                </c:pt>
                <c:pt idx="34">
                  <c:v>0.0</c:v>
                </c:pt>
                <c:pt idx="35">
                  <c:v>3.0</c:v>
                </c:pt>
                <c:pt idx="36">
                  <c:v>1.0</c:v>
                </c:pt>
                <c:pt idx="37">
                  <c:v>-1.0</c:v>
                </c:pt>
                <c:pt idx="38">
                  <c:v>-2.0</c:v>
                </c:pt>
                <c:pt idx="39">
                  <c:v>-3.0</c:v>
                </c:pt>
                <c:pt idx="40">
                  <c:v>-2.0</c:v>
                </c:pt>
                <c:pt idx="41">
                  <c:v>-4.0</c:v>
                </c:pt>
                <c:pt idx="42">
                  <c:v>-8.0</c:v>
                </c:pt>
                <c:pt idx="43">
                  <c:v>-12.0</c:v>
                </c:pt>
                <c:pt idx="44">
                  <c:v>-17.0</c:v>
                </c:pt>
                <c:pt idx="45">
                  <c:v>-17.0</c:v>
                </c:pt>
                <c:pt idx="46">
                  <c:v>-14.0</c:v>
                </c:pt>
                <c:pt idx="47">
                  <c:v>-11.0</c:v>
                </c:pt>
                <c:pt idx="48">
                  <c:v>-12.0</c:v>
                </c:pt>
                <c:pt idx="49">
                  <c:v>-10.0</c:v>
                </c:pt>
                <c:pt idx="50">
                  <c:v>-9.0</c:v>
                </c:pt>
                <c:pt idx="51">
                  <c:v>-4.0</c:v>
                </c:pt>
                <c:pt idx="52">
                  <c:v>-4.0</c:v>
                </c:pt>
                <c:pt idx="53">
                  <c:v>-2.0</c:v>
                </c:pt>
                <c:pt idx="54">
                  <c:v>-1.0</c:v>
                </c:pt>
                <c:pt idx="55">
                  <c:v>1.0</c:v>
                </c:pt>
                <c:pt idx="56">
                  <c:v>1.0</c:v>
                </c:pt>
                <c:pt idx="57">
                  <c:v>-2.0</c:v>
                </c:pt>
                <c:pt idx="58">
                  <c:v>-4.0</c:v>
                </c:pt>
                <c:pt idx="59">
                  <c:v>-3.0</c:v>
                </c:pt>
                <c:pt idx="60">
                  <c:v>2.0</c:v>
                </c:pt>
                <c:pt idx="61">
                  <c:v>2.0</c:v>
                </c:pt>
                <c:pt idx="62">
                  <c:v>0.0</c:v>
                </c:pt>
                <c:pt idx="63">
                  <c:v>-3.0</c:v>
                </c:pt>
                <c:pt idx="64">
                  <c:v>-2.0</c:v>
                </c:pt>
                <c:pt idx="65">
                  <c:v>-2.0</c:v>
                </c:pt>
                <c:pt idx="66">
                  <c:v>-2.0</c:v>
                </c:pt>
                <c:pt idx="67">
                  <c:v>-4.0</c:v>
                </c:pt>
                <c:pt idx="68">
                  <c:v>-6.0</c:v>
                </c:pt>
                <c:pt idx="69">
                  <c:v>-7.0</c:v>
                </c:pt>
                <c:pt idx="70">
                  <c:v>-6.0</c:v>
                </c:pt>
                <c:pt idx="71">
                  <c:v>-10.0</c:v>
                </c:pt>
              </c:numCache>
            </c:numRef>
          </c:yVal>
          <c:smooth val="1"/>
        </c:ser>
        <c:axId val="309130200"/>
        <c:axId val="309140696"/>
      </c:scatterChart>
      <c:valAx>
        <c:axId val="309130200"/>
        <c:scaling>
          <c:orientation val="minMax"/>
          <c:max val="72.0"/>
          <c:min val="0.0"/>
        </c:scaling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Hours since 8/15/2007 00:00:00</a:t>
                </a:r>
              </a:p>
            </c:rich>
          </c:tx>
          <c:layout>
            <c:manualLayout>
              <c:xMode val="edge"/>
              <c:yMode val="edge"/>
              <c:x val="0.387074032470269"/>
              <c:y val="0.947738695535208"/>
            </c:manualLayout>
          </c:layout>
        </c:title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09140696"/>
        <c:crossesAt val="-20.0"/>
        <c:crossBetween val="midCat"/>
      </c:valAx>
      <c:valAx>
        <c:axId val="309140696"/>
        <c:scaling>
          <c:orientation val="minMax"/>
        </c:scaling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Dst index (nT)</a:t>
                </a:r>
              </a:p>
            </c:rich>
          </c:tx>
        </c:title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0913020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0</xdr:row>
      <xdr:rowOff>38100</xdr:rowOff>
    </xdr:from>
    <xdr:to>
      <xdr:col>18</xdr:col>
      <xdr:colOff>711200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14</xdr:row>
      <xdr:rowOff>152400</xdr:rowOff>
    </xdr:from>
    <xdr:to>
      <xdr:col>18</xdr:col>
      <xdr:colOff>762000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139700</xdr:colOff>
      <xdr:row>0</xdr:row>
      <xdr:rowOff>12700</xdr:rowOff>
    </xdr:from>
    <xdr:to>
      <xdr:col>13</xdr:col>
      <xdr:colOff>215900</xdr:colOff>
      <xdr:row>14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14</xdr:row>
      <xdr:rowOff>88900</xdr:rowOff>
    </xdr:from>
    <xdr:to>
      <xdr:col>13</xdr:col>
      <xdr:colOff>76200</xdr:colOff>
      <xdr:row>32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7385" cy="58322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7385" cy="58322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7385" cy="58322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7385" cy="58322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12"/>
  <sheetViews>
    <sheetView topLeftCell="D2" workbookViewId="0">
      <selection activeCell="Q25" sqref="Q25"/>
    </sheetView>
  </sheetViews>
  <sheetFormatPr baseColWidth="10" defaultColWidth="10.7109375" defaultRowHeight="15"/>
  <cols>
    <col min="1" max="1" width="10.7109375" style="1"/>
    <col min="2" max="2" width="8.5703125" style="1" customWidth="1"/>
    <col min="3" max="3" width="14" style="1" customWidth="1"/>
    <col min="4" max="4" width="13.28515625" style="1" customWidth="1"/>
    <col min="5" max="6" width="10.28515625" style="1" customWidth="1"/>
    <col min="7" max="7" width="19.42578125" style="1" customWidth="1"/>
    <col min="8" max="10" width="7.85546875" style="1" customWidth="1"/>
    <col min="11" max="11" width="8.5703125" style="1" customWidth="1"/>
    <col min="12" max="12" width="4.5703125" style="1" customWidth="1"/>
    <col min="13" max="13" width="4.42578125" style="1" customWidth="1"/>
    <col min="14" max="14" width="5.28515625" style="1" customWidth="1"/>
    <col min="15" max="15" width="6.140625" style="1" customWidth="1"/>
    <col min="16" max="16" width="10.140625" style="1" customWidth="1"/>
    <col min="17" max="17" width="10.28515625" style="1" customWidth="1"/>
    <col min="18" max="16384" width="10.7109375" style="1"/>
  </cols>
  <sheetData>
    <row r="1" spans="1:25">
      <c r="B1" s="235" t="s">
        <v>148</v>
      </c>
      <c r="C1" s="235"/>
      <c r="D1" s="235"/>
      <c r="E1" s="235"/>
      <c r="F1" s="235"/>
      <c r="G1" s="235"/>
      <c r="H1" s="235"/>
      <c r="I1" s="235"/>
      <c r="M1" s="134" t="s">
        <v>147</v>
      </c>
      <c r="R1" s="134"/>
      <c r="S1" s="134"/>
      <c r="T1" s="134"/>
    </row>
    <row r="2" spans="1:25">
      <c r="B2" s="234" t="s">
        <v>146</v>
      </c>
      <c r="C2" s="234"/>
      <c r="D2" s="135"/>
      <c r="E2" s="135"/>
      <c r="F2" s="135"/>
      <c r="G2" s="135"/>
      <c r="H2" s="235" t="s">
        <v>90</v>
      </c>
      <c r="I2" s="235"/>
      <c r="J2" s="235" t="s">
        <v>90</v>
      </c>
      <c r="K2" s="235"/>
      <c r="M2" s="134" t="s">
        <v>89</v>
      </c>
      <c r="R2" s="134"/>
      <c r="S2" s="134"/>
      <c r="T2" s="134"/>
      <c r="U2" s="133"/>
      <c r="V2" s="133"/>
      <c r="W2" s="133"/>
      <c r="X2" s="133"/>
      <c r="Y2" s="133"/>
    </row>
    <row r="3" spans="1:25">
      <c r="B3" s="132">
        <v>35025</v>
      </c>
      <c r="C3" s="132">
        <v>35259</v>
      </c>
      <c r="D3" s="132"/>
      <c r="E3" s="132"/>
      <c r="F3" s="132"/>
      <c r="G3" s="132"/>
      <c r="H3" s="132">
        <v>35642</v>
      </c>
      <c r="I3" s="132">
        <v>36007</v>
      </c>
      <c r="J3" s="132">
        <v>37164</v>
      </c>
      <c r="K3" s="132">
        <v>38320</v>
      </c>
    </row>
    <row r="4" spans="1:25" ht="16" thickBot="1"/>
    <row r="5" spans="1:25" ht="30">
      <c r="A5"/>
      <c r="B5" s="131" t="s">
        <v>88</v>
      </c>
      <c r="C5" s="130" t="s">
        <v>87</v>
      </c>
      <c r="D5" s="130" t="s">
        <v>86</v>
      </c>
      <c r="E5" s="129" t="s">
        <v>72</v>
      </c>
      <c r="F5" s="129" t="s">
        <v>51</v>
      </c>
      <c r="G5" s="128" t="s">
        <v>50</v>
      </c>
      <c r="H5" s="129" t="s">
        <v>49</v>
      </c>
      <c r="I5" s="129" t="s">
        <v>48</v>
      </c>
      <c r="J5" s="129" t="s">
        <v>47</v>
      </c>
      <c r="K5" s="129" t="s">
        <v>46</v>
      </c>
      <c r="L5" s="129" t="s">
        <v>45</v>
      </c>
      <c r="M5" s="129" t="s">
        <v>44</v>
      </c>
      <c r="N5" s="128" t="s">
        <v>43</v>
      </c>
      <c r="O5" s="128" t="s">
        <v>42</v>
      </c>
      <c r="P5" s="128" t="s">
        <v>21</v>
      </c>
      <c r="Q5" s="127" t="s">
        <v>14</v>
      </c>
    </row>
    <row r="6" spans="1:25">
      <c r="B6" s="28">
        <v>2339</v>
      </c>
      <c r="C6" s="126" t="s">
        <v>29</v>
      </c>
      <c r="D6" s="126" t="s">
        <v>13</v>
      </c>
      <c r="E6" s="106">
        <v>-16.422999999999998</v>
      </c>
      <c r="F6" s="106">
        <v>168.214</v>
      </c>
      <c r="G6" s="117" t="s">
        <v>95</v>
      </c>
      <c r="H6" s="22">
        <v>1999</v>
      </c>
      <c r="I6" s="22">
        <v>11</v>
      </c>
      <c r="J6" s="22">
        <v>26</v>
      </c>
      <c r="K6" s="22">
        <v>13</v>
      </c>
      <c r="L6" s="22">
        <v>21</v>
      </c>
      <c r="M6" s="22">
        <v>15.5</v>
      </c>
      <c r="N6" s="23">
        <v>7.5</v>
      </c>
      <c r="O6" s="22">
        <v>5</v>
      </c>
      <c r="P6" s="22"/>
      <c r="Q6" s="116" t="s">
        <v>92</v>
      </c>
    </row>
    <row r="7" spans="1:25">
      <c r="B7" s="125">
        <v>2350</v>
      </c>
      <c r="C7" s="124" t="s">
        <v>144</v>
      </c>
      <c r="D7" s="124" t="s">
        <v>124</v>
      </c>
      <c r="E7" s="123">
        <v>5.0999999999999996</v>
      </c>
      <c r="F7" s="123">
        <v>120.15</v>
      </c>
      <c r="G7" s="122" t="s">
        <v>95</v>
      </c>
      <c r="H7" s="120">
        <v>2000</v>
      </c>
      <c r="I7" s="120">
        <v>1</v>
      </c>
      <c r="J7" s="120">
        <v>26</v>
      </c>
      <c r="K7" s="120"/>
      <c r="L7" s="120"/>
      <c r="M7" s="120"/>
      <c r="N7" s="121"/>
      <c r="O7" s="120"/>
      <c r="P7" s="120" t="s">
        <v>12</v>
      </c>
      <c r="Q7" s="119"/>
    </row>
    <row r="8" spans="1:25">
      <c r="B8" s="28">
        <v>2338</v>
      </c>
      <c r="C8" s="107" t="s">
        <v>54</v>
      </c>
      <c r="D8" s="118" t="s">
        <v>124</v>
      </c>
      <c r="E8" s="106">
        <v>-1.105</v>
      </c>
      <c r="F8" s="106">
        <v>123.57299999999999</v>
      </c>
      <c r="G8" s="117" t="s">
        <v>95</v>
      </c>
      <c r="H8" s="22">
        <v>2000</v>
      </c>
      <c r="I8" s="22">
        <v>5</v>
      </c>
      <c r="J8" s="22">
        <v>4</v>
      </c>
      <c r="K8" s="22">
        <v>4</v>
      </c>
      <c r="L8" s="22">
        <v>21</v>
      </c>
      <c r="M8" s="22">
        <v>16.2</v>
      </c>
      <c r="N8" s="23">
        <v>7.6</v>
      </c>
      <c r="O8" s="22"/>
      <c r="P8" s="22"/>
      <c r="Q8" s="116" t="s">
        <v>92</v>
      </c>
    </row>
    <row r="9" spans="1:25" ht="30">
      <c r="B9" s="115">
        <v>2340</v>
      </c>
      <c r="C9" s="114" t="s">
        <v>24</v>
      </c>
      <c r="D9" s="113" t="s">
        <v>124</v>
      </c>
      <c r="E9" s="112">
        <v>34.220999999999997</v>
      </c>
      <c r="F9" s="112">
        <v>139.131</v>
      </c>
      <c r="G9" s="111" t="s">
        <v>145</v>
      </c>
      <c r="H9" s="109">
        <v>2000</v>
      </c>
      <c r="I9" s="109">
        <v>7</v>
      </c>
      <c r="J9" s="109">
        <v>1</v>
      </c>
      <c r="K9" s="109">
        <v>7</v>
      </c>
      <c r="L9" s="109">
        <v>1</v>
      </c>
      <c r="M9" s="109">
        <v>55.5</v>
      </c>
      <c r="N9" s="110">
        <v>6.1</v>
      </c>
      <c r="O9" s="109"/>
      <c r="P9" s="109"/>
      <c r="Q9" s="108"/>
    </row>
    <row r="10" spans="1:25">
      <c r="B10" s="28">
        <v>2404</v>
      </c>
      <c r="C10" s="107" t="s">
        <v>143</v>
      </c>
      <c r="D10" s="107" t="s">
        <v>142</v>
      </c>
      <c r="E10" s="106">
        <v>23.954000000000001</v>
      </c>
      <c r="F10" s="106">
        <v>122.73399999999999</v>
      </c>
      <c r="G10" s="22">
        <v>2448</v>
      </c>
      <c r="H10" s="22">
        <v>2001</v>
      </c>
      <c r="I10" s="22">
        <v>12</v>
      </c>
      <c r="J10" s="22">
        <v>18</v>
      </c>
      <c r="K10" s="22">
        <v>4</v>
      </c>
      <c r="L10" s="22">
        <v>2</v>
      </c>
      <c r="M10" s="22">
        <v>58.2</v>
      </c>
      <c r="N10" s="23">
        <v>6.8</v>
      </c>
      <c r="O10" s="22"/>
      <c r="P10" s="22"/>
      <c r="Q10" s="21"/>
    </row>
    <row r="11" spans="1:25">
      <c r="B11" s="105">
        <v>2397</v>
      </c>
      <c r="C11" s="104" t="s">
        <v>29</v>
      </c>
      <c r="D11" s="104" t="s">
        <v>142</v>
      </c>
      <c r="E11" s="103">
        <v>-17.600000000000001</v>
      </c>
      <c r="F11" s="103">
        <v>167.85599999999999</v>
      </c>
      <c r="G11" s="101">
        <v>4070</v>
      </c>
      <c r="H11" s="101">
        <v>2002</v>
      </c>
      <c r="I11" s="101">
        <v>1</v>
      </c>
      <c r="J11" s="101">
        <v>2</v>
      </c>
      <c r="K11" s="101">
        <v>17</v>
      </c>
      <c r="L11" s="101">
        <v>22</v>
      </c>
      <c r="M11" s="101">
        <v>48.7</v>
      </c>
      <c r="N11" s="102">
        <v>7.2</v>
      </c>
      <c r="O11" s="101"/>
      <c r="P11" s="101"/>
      <c r="Q11" s="100"/>
    </row>
    <row r="12" spans="1:25">
      <c r="B12" s="28">
        <v>2394</v>
      </c>
      <c r="C12" s="107" t="s">
        <v>144</v>
      </c>
      <c r="D12" s="107" t="s">
        <v>142</v>
      </c>
      <c r="E12" s="106">
        <v>6.0330000000000004</v>
      </c>
      <c r="F12" s="106">
        <v>124.249</v>
      </c>
      <c r="G12" s="22">
        <v>3722</v>
      </c>
      <c r="H12" s="22">
        <v>2002</v>
      </c>
      <c r="I12" s="22">
        <v>3</v>
      </c>
      <c r="J12" s="22">
        <v>5</v>
      </c>
      <c r="K12" s="22">
        <v>21</v>
      </c>
      <c r="L12" s="22">
        <v>16</v>
      </c>
      <c r="M12" s="22">
        <v>9.1</v>
      </c>
      <c r="N12" s="23">
        <v>7.5</v>
      </c>
      <c r="O12" s="22"/>
      <c r="P12" s="22"/>
      <c r="Q12" s="21" t="s">
        <v>94</v>
      </c>
    </row>
    <row r="13" spans="1:25">
      <c r="B13" s="105">
        <v>2395</v>
      </c>
      <c r="C13" s="104" t="s">
        <v>24</v>
      </c>
      <c r="D13" s="104" t="s">
        <v>142</v>
      </c>
      <c r="E13" s="103">
        <v>23.346</v>
      </c>
      <c r="F13" s="103">
        <v>124.09</v>
      </c>
      <c r="G13" s="101">
        <v>2407</v>
      </c>
      <c r="H13" s="101">
        <v>2002</v>
      </c>
      <c r="I13" s="101">
        <v>3</v>
      </c>
      <c r="J13" s="101">
        <v>26</v>
      </c>
      <c r="K13" s="101">
        <v>3</v>
      </c>
      <c r="L13" s="101">
        <v>45</v>
      </c>
      <c r="M13" s="101">
        <v>48.7</v>
      </c>
      <c r="N13" s="102">
        <v>6.4</v>
      </c>
      <c r="O13" s="101"/>
      <c r="P13" s="101"/>
      <c r="Q13" s="100"/>
    </row>
    <row r="14" spans="1:25">
      <c r="B14" s="99">
        <v>2396</v>
      </c>
      <c r="C14" s="98" t="s">
        <v>143</v>
      </c>
      <c r="D14" s="98" t="s">
        <v>142</v>
      </c>
      <c r="E14" s="97">
        <v>24.279</v>
      </c>
      <c r="F14" s="97">
        <v>122.179</v>
      </c>
      <c r="G14" s="95">
        <v>2462</v>
      </c>
      <c r="H14" s="95">
        <v>2002</v>
      </c>
      <c r="I14" s="95">
        <v>3</v>
      </c>
      <c r="J14" s="95">
        <v>31</v>
      </c>
      <c r="K14" s="95">
        <v>6</v>
      </c>
      <c r="L14" s="95">
        <v>52</v>
      </c>
      <c r="M14" s="95">
        <v>50.4</v>
      </c>
      <c r="N14" s="96">
        <v>7.1</v>
      </c>
      <c r="O14" s="95"/>
      <c r="P14" s="95"/>
      <c r="Q14" s="94"/>
    </row>
    <row r="15" spans="1:25">
      <c r="B15" s="92">
        <v>2590</v>
      </c>
      <c r="C15" s="91" t="s">
        <v>24</v>
      </c>
      <c r="D15" s="90" t="s">
        <v>139</v>
      </c>
      <c r="E15" s="89">
        <v>38.106999999999999</v>
      </c>
      <c r="F15" s="89">
        <v>144.89599999999999</v>
      </c>
      <c r="G15" s="88" t="s">
        <v>138</v>
      </c>
      <c r="H15" s="86">
        <v>2005</v>
      </c>
      <c r="I15" s="86">
        <v>11</v>
      </c>
      <c r="J15" s="86">
        <v>14</v>
      </c>
      <c r="K15" s="86">
        <v>21</v>
      </c>
      <c r="L15" s="86">
        <v>38</v>
      </c>
      <c r="M15" s="86">
        <v>51.4</v>
      </c>
      <c r="N15" s="87">
        <v>7</v>
      </c>
      <c r="O15" s="86"/>
      <c r="P15" s="86"/>
      <c r="Q15" s="85"/>
    </row>
    <row r="16" spans="1:25">
      <c r="B16" s="84">
        <v>2875</v>
      </c>
      <c r="C16" s="83" t="s">
        <v>54</v>
      </c>
      <c r="D16" s="82" t="s">
        <v>139</v>
      </c>
      <c r="E16" s="81">
        <v>-3.5950000000000002</v>
      </c>
      <c r="F16" s="81">
        <v>127.214</v>
      </c>
      <c r="G16" s="80" t="s">
        <v>138</v>
      </c>
      <c r="H16" s="78">
        <v>2006</v>
      </c>
      <c r="I16" s="78">
        <v>3</v>
      </c>
      <c r="J16" s="78">
        <v>14</v>
      </c>
      <c r="K16" s="78">
        <v>6</v>
      </c>
      <c r="L16" s="78">
        <v>57</v>
      </c>
      <c r="M16" s="78">
        <v>33.799999999999997</v>
      </c>
      <c r="N16" s="79">
        <v>6.7</v>
      </c>
      <c r="O16" s="78">
        <v>4</v>
      </c>
      <c r="P16" s="78"/>
      <c r="Q16" s="93" t="s">
        <v>141</v>
      </c>
    </row>
    <row r="17" spans="1:17">
      <c r="A17" s="1" t="s">
        <v>117</v>
      </c>
      <c r="B17" s="150">
        <v>2749</v>
      </c>
      <c r="C17" s="151" t="s">
        <v>114</v>
      </c>
      <c r="D17" s="152" t="s">
        <v>115</v>
      </c>
      <c r="E17" s="153">
        <v>-20.187000000000001</v>
      </c>
      <c r="F17" s="153">
        <v>-174.12299999999999</v>
      </c>
      <c r="G17" s="154" t="s">
        <v>116</v>
      </c>
      <c r="H17" s="155">
        <v>2006</v>
      </c>
      <c r="I17" s="155">
        <v>5</v>
      </c>
      <c r="J17" s="155">
        <v>3</v>
      </c>
      <c r="K17" s="155">
        <v>15</v>
      </c>
      <c r="L17" s="155">
        <v>26</v>
      </c>
      <c r="M17" s="155">
        <v>40.200000000000003</v>
      </c>
      <c r="N17" s="156">
        <v>8</v>
      </c>
      <c r="O17" s="86"/>
      <c r="P17" s="86"/>
      <c r="Q17" s="85"/>
    </row>
    <row r="18" spans="1:17">
      <c r="B18" s="84">
        <v>2972</v>
      </c>
      <c r="C18" s="83" t="s">
        <v>140</v>
      </c>
      <c r="D18" s="82" t="s">
        <v>139</v>
      </c>
      <c r="E18" s="81">
        <v>-16.591999999999999</v>
      </c>
      <c r="F18" s="81">
        <v>-172.03299999999999</v>
      </c>
      <c r="G18" s="80" t="s">
        <v>138</v>
      </c>
      <c r="H18" s="78">
        <v>2006</v>
      </c>
      <c r="I18" s="78">
        <v>9</v>
      </c>
      <c r="J18" s="78">
        <v>28</v>
      </c>
      <c r="K18" s="78">
        <v>6</v>
      </c>
      <c r="L18" s="78">
        <v>22</v>
      </c>
      <c r="M18" s="78">
        <v>9.6999999999999993</v>
      </c>
      <c r="N18" s="79">
        <v>6.9</v>
      </c>
      <c r="O18" s="78"/>
      <c r="P18" s="78"/>
      <c r="Q18" s="77"/>
    </row>
    <row r="19" spans="1:17">
      <c r="B19" s="76">
        <v>3017</v>
      </c>
      <c r="C19" s="75" t="s">
        <v>25</v>
      </c>
      <c r="D19" s="74" t="s">
        <v>139</v>
      </c>
      <c r="E19" s="73">
        <v>19.878</v>
      </c>
      <c r="F19" s="73">
        <v>-155.935</v>
      </c>
      <c r="G19" s="72" t="s">
        <v>138</v>
      </c>
      <c r="H19" s="70">
        <v>2006</v>
      </c>
      <c r="I19" s="70">
        <v>10</v>
      </c>
      <c r="J19" s="70">
        <v>15</v>
      </c>
      <c r="K19" s="70">
        <v>15</v>
      </c>
      <c r="L19" s="70">
        <v>7</v>
      </c>
      <c r="M19" s="70">
        <v>49.2</v>
      </c>
      <c r="N19" s="71">
        <v>6.7</v>
      </c>
      <c r="O19" s="70"/>
      <c r="P19" s="70"/>
      <c r="Q19" s="69"/>
    </row>
    <row r="20" spans="1:17" s="52" customFormat="1" ht="30">
      <c r="B20" s="68">
        <v>3016</v>
      </c>
      <c r="C20" s="67" t="s">
        <v>91</v>
      </c>
      <c r="D20" s="66" t="s">
        <v>96</v>
      </c>
      <c r="E20" s="65">
        <v>46.591999999999999</v>
      </c>
      <c r="F20" s="65">
        <v>153.26599999999999</v>
      </c>
      <c r="G20" s="64" t="s">
        <v>155</v>
      </c>
      <c r="H20" s="62">
        <v>2006</v>
      </c>
      <c r="I20" s="62">
        <v>11</v>
      </c>
      <c r="J20" s="62">
        <v>15</v>
      </c>
      <c r="K20" s="62">
        <v>11</v>
      </c>
      <c r="L20" s="62">
        <v>14</v>
      </c>
      <c r="M20" s="62">
        <v>13.5</v>
      </c>
      <c r="N20" s="63">
        <v>8.3000000000000007</v>
      </c>
      <c r="O20" s="62"/>
      <c r="P20" s="62"/>
      <c r="Q20" s="61" t="s">
        <v>94</v>
      </c>
    </row>
    <row r="21" spans="1:17">
      <c r="B21" s="50">
        <v>3622</v>
      </c>
      <c r="C21" s="49" t="s">
        <v>93</v>
      </c>
      <c r="D21" s="48" t="s">
        <v>121</v>
      </c>
      <c r="E21" s="47">
        <v>21.798999999999999</v>
      </c>
      <c r="F21" s="47">
        <v>120.547</v>
      </c>
      <c r="G21" s="45"/>
      <c r="H21" s="45">
        <v>2006</v>
      </c>
      <c r="I21" s="45">
        <v>12</v>
      </c>
      <c r="J21" s="45">
        <v>26</v>
      </c>
      <c r="K21" s="45">
        <v>12</v>
      </c>
      <c r="L21" s="45">
        <v>26</v>
      </c>
      <c r="M21" s="45">
        <v>21.4</v>
      </c>
      <c r="N21" s="46">
        <v>7</v>
      </c>
      <c r="O21" s="45"/>
      <c r="P21" s="45"/>
      <c r="Q21" s="44"/>
    </row>
    <row r="22" spans="1:17" s="52" customFormat="1">
      <c r="B22" s="60">
        <v>3019</v>
      </c>
      <c r="C22" s="59" t="s">
        <v>91</v>
      </c>
      <c r="D22" s="58" t="s">
        <v>121</v>
      </c>
      <c r="E22" s="57">
        <v>46.243000000000002</v>
      </c>
      <c r="F22" s="57">
        <v>154.524</v>
      </c>
      <c r="G22" s="56"/>
      <c r="H22" s="54">
        <v>2007</v>
      </c>
      <c r="I22" s="54">
        <v>1</v>
      </c>
      <c r="J22" s="54">
        <v>13</v>
      </c>
      <c r="K22" s="54">
        <v>4</v>
      </c>
      <c r="L22" s="54">
        <v>23</v>
      </c>
      <c r="M22" s="54">
        <v>21.1</v>
      </c>
      <c r="N22" s="55">
        <v>8.1</v>
      </c>
      <c r="O22" s="54"/>
      <c r="P22" s="54"/>
      <c r="Q22" s="53"/>
    </row>
    <row r="23" spans="1:17">
      <c r="B23" s="50">
        <v>3038</v>
      </c>
      <c r="C23" s="49" t="s">
        <v>29</v>
      </c>
      <c r="D23" s="48" t="s">
        <v>121</v>
      </c>
      <c r="E23" s="47">
        <v>-20.617000000000001</v>
      </c>
      <c r="F23" s="47">
        <v>169.357</v>
      </c>
      <c r="G23" s="45"/>
      <c r="H23" s="45">
        <v>2007</v>
      </c>
      <c r="I23" s="45">
        <v>3</v>
      </c>
      <c r="J23" s="45">
        <v>25</v>
      </c>
      <c r="K23" s="45">
        <v>0</v>
      </c>
      <c r="L23" s="45">
        <v>40</v>
      </c>
      <c r="M23" s="45">
        <v>1.6</v>
      </c>
      <c r="N23" s="46">
        <v>7.1</v>
      </c>
      <c r="O23" s="45"/>
      <c r="P23" s="45"/>
      <c r="Q23" s="44"/>
    </row>
    <row r="24" spans="1:17">
      <c r="B24" s="28">
        <v>3035</v>
      </c>
      <c r="C24" s="27" t="s">
        <v>24</v>
      </c>
      <c r="D24" s="26" t="s">
        <v>121</v>
      </c>
      <c r="E24" s="25">
        <v>37.335999999999999</v>
      </c>
      <c r="F24" s="25">
        <v>136.58799999999999</v>
      </c>
      <c r="G24" s="24"/>
      <c r="H24" s="22">
        <v>2007</v>
      </c>
      <c r="I24" s="22">
        <v>3</v>
      </c>
      <c r="J24" s="22">
        <v>25</v>
      </c>
      <c r="K24" s="22">
        <v>0</v>
      </c>
      <c r="L24" s="22">
        <v>41</v>
      </c>
      <c r="M24" s="22">
        <v>57.8</v>
      </c>
      <c r="N24" s="23">
        <v>6.7</v>
      </c>
      <c r="O24" s="22"/>
      <c r="P24" s="22"/>
      <c r="Q24" s="21"/>
    </row>
    <row r="25" spans="1:17">
      <c r="B25" s="158">
        <v>3037</v>
      </c>
      <c r="C25" s="159" t="s">
        <v>71</v>
      </c>
      <c r="D25" s="160" t="s">
        <v>79</v>
      </c>
      <c r="E25" s="161">
        <v>-8.4600000000000009</v>
      </c>
      <c r="F25" s="161">
        <v>157.04400000000001</v>
      </c>
      <c r="G25" s="162"/>
      <c r="H25" s="162">
        <v>2007</v>
      </c>
      <c r="I25" s="162">
        <v>4</v>
      </c>
      <c r="J25" s="162">
        <v>1</v>
      </c>
      <c r="K25" s="162">
        <v>20</v>
      </c>
      <c r="L25" s="162">
        <v>39</v>
      </c>
      <c r="M25" s="162">
        <v>56.3</v>
      </c>
      <c r="N25" s="163">
        <v>8.1</v>
      </c>
      <c r="O25" s="162">
        <v>52</v>
      </c>
      <c r="P25" s="45"/>
      <c r="Q25" s="51" t="s">
        <v>92</v>
      </c>
    </row>
    <row r="26" spans="1:17">
      <c r="B26" s="28">
        <v>3044</v>
      </c>
      <c r="C26" s="27" t="s">
        <v>171</v>
      </c>
      <c r="D26" s="26" t="s">
        <v>121</v>
      </c>
      <c r="E26" s="25">
        <v>-45.284999999999997</v>
      </c>
      <c r="F26" s="25">
        <v>-72.605999999999995</v>
      </c>
      <c r="G26" s="24"/>
      <c r="H26" s="22">
        <v>2007</v>
      </c>
      <c r="I26" s="22">
        <v>4</v>
      </c>
      <c r="J26" s="22">
        <v>21</v>
      </c>
      <c r="K26" s="22">
        <v>17</v>
      </c>
      <c r="L26" s="22">
        <v>53</v>
      </c>
      <c r="M26" s="22">
        <v>46.3</v>
      </c>
      <c r="N26" s="23">
        <v>6.2</v>
      </c>
      <c r="O26" s="22">
        <v>10</v>
      </c>
      <c r="P26" s="22"/>
      <c r="Q26" s="21"/>
    </row>
    <row r="27" spans="1:17">
      <c r="B27" s="50">
        <v>3104</v>
      </c>
      <c r="C27" s="49" t="s">
        <v>24</v>
      </c>
      <c r="D27" s="48" t="s">
        <v>121</v>
      </c>
      <c r="E27" s="47">
        <v>37.57</v>
      </c>
      <c r="F27" s="47">
        <v>138.47800000000001</v>
      </c>
      <c r="G27" s="45"/>
      <c r="H27" s="45">
        <v>2007</v>
      </c>
      <c r="I27" s="45">
        <v>7</v>
      </c>
      <c r="J27" s="45">
        <v>16</v>
      </c>
      <c r="K27" s="45">
        <v>1</v>
      </c>
      <c r="L27" s="45">
        <v>13</v>
      </c>
      <c r="M27" s="45">
        <v>22</v>
      </c>
      <c r="N27" s="46">
        <v>6.6</v>
      </c>
      <c r="O27" s="45"/>
      <c r="P27" s="45"/>
      <c r="Q27" s="44"/>
    </row>
    <row r="28" spans="1:17">
      <c r="B28" s="28">
        <v>3155</v>
      </c>
      <c r="C28" s="27" t="s">
        <v>91</v>
      </c>
      <c r="D28" s="26" t="s">
        <v>121</v>
      </c>
      <c r="E28" s="25">
        <v>47.116</v>
      </c>
      <c r="F28" s="25">
        <v>141.798</v>
      </c>
      <c r="G28" s="24"/>
      <c r="H28" s="22">
        <v>2007</v>
      </c>
      <c r="I28" s="22">
        <v>8</v>
      </c>
      <c r="J28" s="22">
        <v>2</v>
      </c>
      <c r="K28" s="22">
        <v>2</v>
      </c>
      <c r="L28" s="22">
        <v>37</v>
      </c>
      <c r="M28" s="22">
        <v>42.3</v>
      </c>
      <c r="N28" s="23">
        <v>6.2</v>
      </c>
      <c r="O28" s="22"/>
      <c r="P28" s="22"/>
      <c r="Q28" s="21"/>
    </row>
    <row r="29" spans="1:17">
      <c r="B29" s="50">
        <v>3156</v>
      </c>
      <c r="C29" s="49" t="s">
        <v>25</v>
      </c>
      <c r="D29" s="48" t="s">
        <v>121</v>
      </c>
      <c r="E29" s="47">
        <v>51.307000000000002</v>
      </c>
      <c r="F29" s="47">
        <v>-179.971</v>
      </c>
      <c r="G29" s="45"/>
      <c r="H29" s="45">
        <v>2007</v>
      </c>
      <c r="I29" s="45">
        <v>8</v>
      </c>
      <c r="J29" s="45">
        <v>2</v>
      </c>
      <c r="K29" s="45">
        <v>3</v>
      </c>
      <c r="L29" s="45">
        <v>21</v>
      </c>
      <c r="M29" s="45">
        <v>42.8</v>
      </c>
      <c r="N29" s="46">
        <v>6.7</v>
      </c>
      <c r="O29" s="45"/>
      <c r="P29" s="45"/>
      <c r="Q29" s="44"/>
    </row>
    <row r="30" spans="1:17">
      <c r="B30" s="60">
        <v>3168</v>
      </c>
      <c r="C30" s="157" t="s">
        <v>118</v>
      </c>
      <c r="D30" s="58" t="s">
        <v>79</v>
      </c>
      <c r="E30" s="57">
        <v>-13.385999999999999</v>
      </c>
      <c r="F30" s="57">
        <v>-76.602999999999994</v>
      </c>
      <c r="G30" s="56"/>
      <c r="H30" s="54">
        <v>2007</v>
      </c>
      <c r="I30" s="54">
        <v>8</v>
      </c>
      <c r="J30" s="54">
        <v>15</v>
      </c>
      <c r="K30" s="54">
        <v>23</v>
      </c>
      <c r="L30" s="54">
        <v>40</v>
      </c>
      <c r="M30" s="54">
        <v>57.8</v>
      </c>
      <c r="N30" s="55">
        <v>8</v>
      </c>
      <c r="O30" s="22"/>
      <c r="P30" s="22"/>
      <c r="Q30" s="21"/>
    </row>
    <row r="31" spans="1:17">
      <c r="B31" s="50">
        <v>3598</v>
      </c>
      <c r="C31" s="164" t="s">
        <v>71</v>
      </c>
      <c r="D31" s="48" t="s">
        <v>79</v>
      </c>
      <c r="E31" s="47">
        <v>-11.61</v>
      </c>
      <c r="F31" s="47">
        <v>165.762</v>
      </c>
      <c r="G31" s="45"/>
      <c r="H31" s="45">
        <v>2007</v>
      </c>
      <c r="I31" s="45">
        <v>9</v>
      </c>
      <c r="J31" s="45">
        <v>2</v>
      </c>
      <c r="K31" s="45">
        <v>1</v>
      </c>
      <c r="L31" s="45">
        <v>5</v>
      </c>
      <c r="M31" s="45">
        <v>18.100000000000001</v>
      </c>
      <c r="N31" s="46">
        <v>7.2</v>
      </c>
      <c r="O31" s="45"/>
      <c r="P31" s="45"/>
      <c r="Q31" s="44"/>
    </row>
    <row r="32" spans="1:17">
      <c r="B32" s="43">
        <v>3248</v>
      </c>
      <c r="C32" s="42" t="s">
        <v>122</v>
      </c>
      <c r="D32" s="41" t="s">
        <v>121</v>
      </c>
      <c r="E32" s="40">
        <v>-49.417999999999999</v>
      </c>
      <c r="F32" s="40">
        <v>163.95400000000001</v>
      </c>
      <c r="G32" s="38"/>
      <c r="H32" s="38">
        <v>2007</v>
      </c>
      <c r="I32" s="38">
        <v>9</v>
      </c>
      <c r="J32" s="38">
        <v>30</v>
      </c>
      <c r="K32" s="38">
        <v>5</v>
      </c>
      <c r="L32" s="38">
        <v>23</v>
      </c>
      <c r="M32" s="38">
        <v>34</v>
      </c>
      <c r="N32" s="39">
        <v>7.4</v>
      </c>
      <c r="O32" s="38"/>
      <c r="P32" s="38"/>
      <c r="Q32" s="37"/>
    </row>
    <row r="33" spans="2:17">
      <c r="B33" s="36">
        <v>3293</v>
      </c>
      <c r="C33" s="35" t="s">
        <v>171</v>
      </c>
      <c r="D33" s="34" t="s">
        <v>85</v>
      </c>
      <c r="E33" s="33">
        <v>-22.247</v>
      </c>
      <c r="F33" s="33">
        <v>-69.89</v>
      </c>
      <c r="G33" s="32" t="s">
        <v>84</v>
      </c>
      <c r="H33" s="30">
        <v>2007</v>
      </c>
      <c r="I33" s="30">
        <v>11</v>
      </c>
      <c r="J33" s="30">
        <v>14</v>
      </c>
      <c r="K33" s="30">
        <v>15</v>
      </c>
      <c r="L33" s="30">
        <v>40</v>
      </c>
      <c r="M33" s="30">
        <v>50.5</v>
      </c>
      <c r="N33" s="31">
        <v>7.7</v>
      </c>
      <c r="O33" s="30"/>
      <c r="P33" s="30"/>
      <c r="Q33" s="29"/>
    </row>
    <row r="34" spans="2:17">
      <c r="B34" s="20">
        <v>3348</v>
      </c>
      <c r="C34" s="19" t="s">
        <v>83</v>
      </c>
      <c r="D34" s="18" t="s">
        <v>53</v>
      </c>
      <c r="E34" s="17">
        <v>49.475000000000001</v>
      </c>
      <c r="F34" s="17">
        <v>-121.84699999999999</v>
      </c>
      <c r="G34" s="15"/>
      <c r="H34" s="15">
        <v>2007</v>
      </c>
      <c r="I34" s="15">
        <v>12</v>
      </c>
      <c r="J34" s="15">
        <v>3</v>
      </c>
      <c r="K34" s="15"/>
      <c r="L34" s="15"/>
      <c r="M34" s="15"/>
      <c r="N34" s="16"/>
      <c r="O34" s="15"/>
      <c r="P34" s="15"/>
      <c r="Q34" s="14"/>
    </row>
    <row r="35" spans="2:17">
      <c r="B35" s="28">
        <v>3599</v>
      </c>
      <c r="C35" s="27" t="s">
        <v>31</v>
      </c>
      <c r="D35" s="26" t="s">
        <v>53</v>
      </c>
      <c r="E35" s="25">
        <v>-25.995999999999999</v>
      </c>
      <c r="F35" s="25">
        <v>-177.51400000000001</v>
      </c>
      <c r="G35" s="24"/>
      <c r="H35" s="22">
        <v>2007</v>
      </c>
      <c r="I35" s="22">
        <v>12</v>
      </c>
      <c r="J35" s="22">
        <v>9</v>
      </c>
      <c r="K35" s="22">
        <v>7</v>
      </c>
      <c r="L35" s="22">
        <v>28</v>
      </c>
      <c r="M35" s="22">
        <v>20.8</v>
      </c>
      <c r="N35" s="23">
        <v>7.8</v>
      </c>
      <c r="O35" s="22"/>
      <c r="P35" s="22"/>
      <c r="Q35" s="21"/>
    </row>
    <row r="36" spans="2:17">
      <c r="B36" s="28">
        <v>3505</v>
      </c>
      <c r="C36" s="27" t="s">
        <v>30</v>
      </c>
      <c r="D36" s="26" t="s">
        <v>53</v>
      </c>
      <c r="E36" s="25">
        <v>-20.071000000000002</v>
      </c>
      <c r="F36" s="25">
        <v>168.892</v>
      </c>
      <c r="G36" s="24"/>
      <c r="H36" s="22">
        <v>2008</v>
      </c>
      <c r="I36" s="22">
        <v>4</v>
      </c>
      <c r="J36" s="22">
        <v>9</v>
      </c>
      <c r="K36" s="22">
        <v>12</v>
      </c>
      <c r="L36" s="22">
        <v>46</v>
      </c>
      <c r="M36" s="22">
        <v>12.7</v>
      </c>
      <c r="N36" s="23">
        <v>7.3</v>
      </c>
      <c r="O36" s="22"/>
      <c r="P36" s="22"/>
      <c r="Q36" s="21"/>
    </row>
    <row r="37" spans="2:17">
      <c r="B37" s="20">
        <v>3601</v>
      </c>
      <c r="C37" s="19" t="s">
        <v>29</v>
      </c>
      <c r="D37" s="18" t="s">
        <v>53</v>
      </c>
      <c r="E37" s="17">
        <v>-19.940999999999999</v>
      </c>
      <c r="F37" s="17">
        <v>168.953</v>
      </c>
      <c r="G37" s="15"/>
      <c r="H37" s="15">
        <v>2008</v>
      </c>
      <c r="I37" s="15">
        <v>4</v>
      </c>
      <c r="J37" s="15">
        <v>28</v>
      </c>
      <c r="K37" s="15">
        <v>18</v>
      </c>
      <c r="L37" s="15">
        <v>33</v>
      </c>
      <c r="M37" s="15">
        <v>34.200000000000003</v>
      </c>
      <c r="N37" s="16">
        <v>6.4</v>
      </c>
      <c r="O37" s="15"/>
      <c r="P37" s="15"/>
      <c r="Q37" s="14"/>
    </row>
    <row r="38" spans="2:17">
      <c r="B38" s="20">
        <v>3558</v>
      </c>
      <c r="C38" s="19" t="s">
        <v>24</v>
      </c>
      <c r="D38" s="18" t="s">
        <v>53</v>
      </c>
      <c r="E38" s="17">
        <v>37.552</v>
      </c>
      <c r="F38" s="17">
        <v>142.214</v>
      </c>
      <c r="G38" s="15"/>
      <c r="H38" s="15">
        <v>2008</v>
      </c>
      <c r="I38" s="15">
        <v>7</v>
      </c>
      <c r="J38" s="15">
        <v>19</v>
      </c>
      <c r="K38" s="15">
        <v>2</v>
      </c>
      <c r="L38" s="15">
        <v>39</v>
      </c>
      <c r="M38" s="15">
        <v>28.7</v>
      </c>
      <c r="N38" s="16">
        <v>6.9</v>
      </c>
      <c r="O38" s="15"/>
      <c r="P38" s="15"/>
      <c r="Q38" s="14"/>
    </row>
    <row r="39" spans="2:17">
      <c r="B39" s="28">
        <v>3587</v>
      </c>
      <c r="C39" s="27" t="s">
        <v>25</v>
      </c>
      <c r="D39" s="26" t="s">
        <v>53</v>
      </c>
      <c r="E39" s="25">
        <v>52.18</v>
      </c>
      <c r="F39" s="25">
        <v>-175.5</v>
      </c>
      <c r="G39" s="24"/>
      <c r="H39" s="22">
        <v>2008</v>
      </c>
      <c r="I39" s="22">
        <v>8</v>
      </c>
      <c r="J39" s="22">
        <v>8</v>
      </c>
      <c r="K39" s="22"/>
      <c r="L39" s="22"/>
      <c r="M39" s="22"/>
      <c r="N39" s="23"/>
      <c r="O39" s="22"/>
      <c r="P39" s="22"/>
      <c r="Q39" s="21"/>
    </row>
    <row r="40" spans="2:17">
      <c r="B40" s="20">
        <v>3589</v>
      </c>
      <c r="C40" s="19" t="s">
        <v>24</v>
      </c>
      <c r="D40" s="18" t="s">
        <v>53</v>
      </c>
      <c r="E40" s="17">
        <v>41.892000000000003</v>
      </c>
      <c r="F40" s="17">
        <v>143.75399999999999</v>
      </c>
      <c r="G40" s="15"/>
      <c r="H40" s="15">
        <v>2008</v>
      </c>
      <c r="I40" s="15">
        <v>9</v>
      </c>
      <c r="J40" s="15">
        <v>11</v>
      </c>
      <c r="K40" s="15">
        <v>0</v>
      </c>
      <c r="L40" s="15">
        <v>20</v>
      </c>
      <c r="M40" s="15">
        <v>50.9</v>
      </c>
      <c r="N40" s="16">
        <v>6.8</v>
      </c>
      <c r="O40" s="15"/>
      <c r="P40" s="15"/>
      <c r="Q40" s="14"/>
    </row>
    <row r="41" spans="2:17" ht="16" thickBot="1">
      <c r="B41" s="13">
        <v>3623</v>
      </c>
      <c r="C41" s="12" t="s">
        <v>54</v>
      </c>
      <c r="D41" s="11" t="s">
        <v>53</v>
      </c>
      <c r="E41" s="10">
        <v>1.2709999999999999</v>
      </c>
      <c r="F41" s="10">
        <v>122.09099999999999</v>
      </c>
      <c r="G41" s="9"/>
      <c r="H41" s="7">
        <v>2008</v>
      </c>
      <c r="I41" s="7">
        <v>11</v>
      </c>
      <c r="J41" s="7">
        <v>16</v>
      </c>
      <c r="K41" s="7">
        <v>17</v>
      </c>
      <c r="L41" s="7">
        <v>2</v>
      </c>
      <c r="M41" s="7">
        <v>32.700000000000003</v>
      </c>
      <c r="N41" s="8">
        <v>7.3</v>
      </c>
      <c r="O41" s="7"/>
      <c r="P41" s="7"/>
      <c r="Q41" s="6"/>
    </row>
    <row r="42" spans="2:17">
      <c r="B42" s="5"/>
      <c r="N42" s="4"/>
      <c r="O42" s="2"/>
      <c r="P42" s="2"/>
      <c r="Q42" s="2"/>
    </row>
    <row r="43" spans="2:17">
      <c r="N43" s="4"/>
      <c r="O43" s="2"/>
      <c r="P43" s="2"/>
      <c r="Q43" s="2"/>
    </row>
    <row r="44" spans="2:17">
      <c r="N44" s="4"/>
      <c r="O44" s="2"/>
      <c r="P44" s="2"/>
      <c r="Q44" s="2"/>
    </row>
    <row r="45" spans="2:17">
      <c r="N45" s="4"/>
      <c r="O45" s="2"/>
      <c r="P45" s="2"/>
      <c r="Q45" s="2"/>
    </row>
    <row r="46" spans="2:17">
      <c r="N46" s="4"/>
      <c r="O46" s="2"/>
      <c r="P46" s="2"/>
      <c r="Q46" s="2"/>
    </row>
    <row r="47" spans="2:17">
      <c r="N47" s="4"/>
      <c r="O47" s="2"/>
      <c r="P47" s="2"/>
      <c r="Q47" s="2"/>
    </row>
    <row r="48" spans="2:17">
      <c r="N48" s="4"/>
      <c r="O48" s="2"/>
      <c r="P48" s="2"/>
      <c r="Q48" s="2"/>
    </row>
    <row r="49" spans="14:17">
      <c r="N49" s="4"/>
      <c r="O49" s="2"/>
      <c r="P49" s="2"/>
      <c r="Q49" s="2"/>
    </row>
    <row r="50" spans="14:17">
      <c r="N50" s="4"/>
      <c r="O50" s="2"/>
      <c r="P50" s="2"/>
      <c r="Q50" s="2"/>
    </row>
    <row r="51" spans="14:17">
      <c r="N51" s="4"/>
      <c r="O51" s="2"/>
      <c r="P51" s="2"/>
      <c r="Q51" s="2"/>
    </row>
    <row r="52" spans="14:17">
      <c r="N52" s="4"/>
      <c r="O52" s="2"/>
      <c r="P52" s="2"/>
      <c r="Q52" s="2"/>
    </row>
    <row r="53" spans="14:17">
      <c r="N53" s="4"/>
      <c r="O53" s="2"/>
      <c r="P53" s="2"/>
      <c r="Q53" s="2"/>
    </row>
    <row r="54" spans="14:17">
      <c r="N54" s="4"/>
      <c r="O54" s="2"/>
      <c r="P54" s="2"/>
      <c r="Q54" s="2"/>
    </row>
    <row r="55" spans="14:17">
      <c r="N55" s="4"/>
      <c r="O55" s="2"/>
      <c r="P55" s="2"/>
      <c r="Q55" s="2"/>
    </row>
    <row r="56" spans="14:17">
      <c r="N56" s="4"/>
      <c r="O56" s="2"/>
      <c r="P56" s="2"/>
      <c r="Q56" s="2"/>
    </row>
    <row r="57" spans="14:17">
      <c r="N57" s="4"/>
      <c r="O57" s="2"/>
      <c r="P57" s="2"/>
      <c r="Q57" s="2"/>
    </row>
    <row r="58" spans="14:17">
      <c r="N58" s="4"/>
      <c r="O58" s="2"/>
      <c r="P58" s="2"/>
      <c r="Q58" s="2"/>
    </row>
    <row r="59" spans="14:17">
      <c r="N59" s="3"/>
      <c r="O59" s="2"/>
      <c r="P59" s="2"/>
      <c r="Q59" s="2"/>
    </row>
    <row r="60" spans="14:17">
      <c r="N60" s="3"/>
      <c r="O60" s="2"/>
      <c r="P60" s="2"/>
      <c r="Q60" s="2"/>
    </row>
    <row r="61" spans="14:17">
      <c r="N61" s="3"/>
      <c r="O61" s="2"/>
      <c r="P61" s="2"/>
    </row>
    <row r="62" spans="14:17">
      <c r="N62" s="3"/>
      <c r="O62" s="2"/>
      <c r="P62" s="2"/>
    </row>
    <row r="63" spans="14:17">
      <c r="N63" s="3"/>
      <c r="O63" s="2"/>
      <c r="P63" s="2"/>
    </row>
    <row r="64" spans="14:17">
      <c r="N64" s="3"/>
      <c r="O64" s="2"/>
      <c r="P64" s="2"/>
    </row>
    <row r="65" spans="14:16">
      <c r="N65" s="3"/>
      <c r="O65" s="2"/>
      <c r="P65" s="2"/>
    </row>
    <row r="66" spans="14:16">
      <c r="N66" s="3"/>
      <c r="O66" s="2"/>
      <c r="P66" s="2"/>
    </row>
    <row r="67" spans="14:16">
      <c r="N67" s="3"/>
      <c r="O67" s="2"/>
      <c r="P67" s="2"/>
    </row>
    <row r="68" spans="14:16">
      <c r="N68" s="3"/>
      <c r="O68" s="2"/>
      <c r="P68" s="2"/>
    </row>
    <row r="69" spans="14:16">
      <c r="N69" s="3"/>
      <c r="O69" s="2"/>
      <c r="P69" s="2"/>
    </row>
    <row r="70" spans="14:16">
      <c r="N70" s="3"/>
      <c r="O70" s="2"/>
      <c r="P70" s="2"/>
    </row>
    <row r="71" spans="14:16">
      <c r="N71" s="3"/>
      <c r="O71" s="2"/>
      <c r="P71" s="2"/>
    </row>
    <row r="72" spans="14:16">
      <c r="N72" s="3"/>
      <c r="O72" s="2"/>
      <c r="P72" s="2"/>
    </row>
    <row r="73" spans="14:16">
      <c r="N73" s="3"/>
      <c r="O73" s="2"/>
      <c r="P73" s="2"/>
    </row>
    <row r="74" spans="14:16">
      <c r="N74" s="3"/>
      <c r="O74" s="2"/>
      <c r="P74" s="2"/>
    </row>
    <row r="75" spans="14:16">
      <c r="N75" s="3"/>
      <c r="O75" s="2"/>
      <c r="P75" s="2"/>
    </row>
    <row r="76" spans="14:16">
      <c r="N76" s="3"/>
      <c r="O76" s="2"/>
      <c r="P76" s="2"/>
    </row>
    <row r="77" spans="14:16">
      <c r="N77" s="3"/>
      <c r="P77" s="2"/>
    </row>
    <row r="78" spans="14:16">
      <c r="N78" s="3"/>
      <c r="P78" s="2"/>
    </row>
    <row r="79" spans="14:16">
      <c r="N79" s="3"/>
      <c r="P79" s="2"/>
    </row>
    <row r="80" spans="14:16">
      <c r="N80" s="3"/>
      <c r="P80" s="2"/>
    </row>
    <row r="81" spans="14:16">
      <c r="N81" s="3"/>
      <c r="P81" s="2"/>
    </row>
    <row r="82" spans="14:16">
      <c r="N82" s="3"/>
      <c r="P82" s="2"/>
    </row>
    <row r="83" spans="14:16">
      <c r="N83" s="3"/>
      <c r="P83" s="2"/>
    </row>
    <row r="84" spans="14:16">
      <c r="N84" s="3"/>
      <c r="P84" s="2"/>
    </row>
    <row r="85" spans="14:16">
      <c r="P85" s="2"/>
    </row>
    <row r="86" spans="14:16">
      <c r="P86" s="2"/>
    </row>
    <row r="87" spans="14:16">
      <c r="P87" s="2"/>
    </row>
    <row r="88" spans="14:16">
      <c r="P88" s="2"/>
    </row>
    <row r="89" spans="14:16">
      <c r="P89" s="2"/>
    </row>
    <row r="90" spans="14:16">
      <c r="P90" s="2"/>
    </row>
    <row r="91" spans="14:16">
      <c r="P91" s="2"/>
    </row>
    <row r="92" spans="14:16">
      <c r="P92" s="2"/>
    </row>
    <row r="93" spans="14:16">
      <c r="P93" s="2"/>
    </row>
    <row r="94" spans="14:16">
      <c r="P94" s="2"/>
    </row>
    <row r="95" spans="14:16">
      <c r="P95" s="2"/>
    </row>
    <row r="96" spans="14:16">
      <c r="P96" s="2"/>
    </row>
    <row r="97" spans="16:16">
      <c r="P97" s="2"/>
    </row>
    <row r="98" spans="16:16">
      <c r="P98" s="2"/>
    </row>
    <row r="99" spans="16:16">
      <c r="P99" s="2"/>
    </row>
    <row r="100" spans="16:16">
      <c r="P100" s="2"/>
    </row>
    <row r="101" spans="16:16">
      <c r="P101" s="2"/>
    </row>
    <row r="102" spans="16:16">
      <c r="P102" s="2"/>
    </row>
    <row r="103" spans="16:16">
      <c r="P103" s="2"/>
    </row>
    <row r="104" spans="16:16">
      <c r="P104" s="2"/>
    </row>
    <row r="105" spans="16:16">
      <c r="P105" s="2"/>
    </row>
    <row r="106" spans="16:16">
      <c r="P106" s="2"/>
    </row>
    <row r="107" spans="16:16">
      <c r="P107" s="2"/>
    </row>
    <row r="108" spans="16:16">
      <c r="P108" s="2"/>
    </row>
    <row r="109" spans="16:16">
      <c r="P109" s="2"/>
    </row>
    <row r="110" spans="16:16">
      <c r="P110" s="2"/>
    </row>
    <row r="111" spans="16:16">
      <c r="P111" s="2"/>
    </row>
    <row r="112" spans="16:16">
      <c r="P112" s="2"/>
    </row>
  </sheetData>
  <mergeCells count="4">
    <mergeCell ref="B2:C2"/>
    <mergeCell ref="H2:I2"/>
    <mergeCell ref="B1:I1"/>
    <mergeCell ref="J2:K2"/>
  </mergeCells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31"/>
  <sheetViews>
    <sheetView topLeftCell="A2" workbookViewId="0">
      <selection activeCell="A24" sqref="A24"/>
    </sheetView>
  </sheetViews>
  <sheetFormatPr baseColWidth="10" defaultRowHeight="15"/>
  <cols>
    <col min="1" max="1" width="18.5703125" style="1" bestFit="1" customWidth="1"/>
    <col min="2" max="3" width="10.7109375" style="1"/>
    <col min="4" max="4" width="8" style="1" bestFit="1" customWidth="1"/>
    <col min="5" max="5" width="13.140625" style="1" bestFit="1" customWidth="1"/>
    <col min="6" max="16384" width="10.7109375" style="1"/>
  </cols>
  <sheetData>
    <row r="1" spans="1:9" ht="16" thickBot="1">
      <c r="A1" s="237" t="s">
        <v>149</v>
      </c>
      <c r="B1" s="237"/>
      <c r="C1" s="174"/>
      <c r="D1" s="175"/>
      <c r="E1" s="175"/>
      <c r="F1" s="174"/>
      <c r="G1" s="175"/>
      <c r="H1" s="175"/>
      <c r="I1" s="174"/>
    </row>
    <row r="2" spans="1:9">
      <c r="A2" s="176"/>
      <c r="B2" s="177"/>
      <c r="C2" s="177"/>
      <c r="D2" s="178"/>
      <c r="E2" s="178"/>
      <c r="F2" s="177"/>
      <c r="G2" s="178"/>
      <c r="H2" s="178"/>
      <c r="I2" s="177"/>
    </row>
    <row r="3" spans="1:9" ht="60">
      <c r="A3" s="183"/>
      <c r="B3" s="185" t="s">
        <v>63</v>
      </c>
      <c r="C3" s="185" t="s">
        <v>18</v>
      </c>
      <c r="D3" s="185" t="s">
        <v>187</v>
      </c>
      <c r="E3" s="238" t="s">
        <v>188</v>
      </c>
      <c r="F3" s="239"/>
      <c r="G3" s="179" t="s">
        <v>189</v>
      </c>
    </row>
    <row r="4" spans="1:9">
      <c r="A4" s="183"/>
      <c r="B4" s="183"/>
      <c r="C4" s="183"/>
      <c r="D4" s="183"/>
      <c r="E4" s="178"/>
      <c r="F4" s="178"/>
      <c r="G4" s="177"/>
    </row>
    <row r="5" spans="1:9">
      <c r="A5" s="184" t="s">
        <v>123</v>
      </c>
      <c r="B5" s="186"/>
      <c r="C5" s="186"/>
      <c r="D5" s="186"/>
      <c r="E5" s="181"/>
      <c r="F5" s="181"/>
      <c r="G5" s="180"/>
    </row>
    <row r="6" spans="1:9">
      <c r="A6" s="187" t="s">
        <v>150</v>
      </c>
      <c r="B6" s="187">
        <v>41.101999999999997</v>
      </c>
      <c r="C6" s="187">
        <v>159.96299999999999</v>
      </c>
      <c r="D6" s="187">
        <v>-5580</v>
      </c>
      <c r="E6" s="136">
        <v>35642</v>
      </c>
      <c r="F6" s="136">
        <v>36007</v>
      </c>
      <c r="G6" s="182">
        <v>5</v>
      </c>
    </row>
    <row r="7" spans="1:9">
      <c r="A7" s="185" t="s">
        <v>151</v>
      </c>
      <c r="B7" s="183"/>
      <c r="C7" s="183"/>
      <c r="D7" s="183"/>
      <c r="E7" s="137"/>
      <c r="F7" s="137"/>
      <c r="G7" s="177"/>
    </row>
    <row r="8" spans="1:9">
      <c r="A8" s="183" t="s">
        <v>165</v>
      </c>
      <c r="B8" s="183">
        <v>24.978332999999999</v>
      </c>
      <c r="C8" s="183">
        <v>139.29566700000001</v>
      </c>
      <c r="D8" s="183">
        <v>-4794</v>
      </c>
      <c r="E8" s="137">
        <v>37164</v>
      </c>
      <c r="F8" s="137">
        <v>37589</v>
      </c>
      <c r="G8" s="177">
        <v>8</v>
      </c>
    </row>
    <row r="9" spans="1:9">
      <c r="A9" s="183" t="s">
        <v>166</v>
      </c>
      <c r="B9" s="183">
        <v>22</v>
      </c>
      <c r="C9" s="183">
        <v>139.49883299999999</v>
      </c>
      <c r="D9" s="183">
        <v>-4945</v>
      </c>
      <c r="E9" s="137">
        <v>37164</v>
      </c>
      <c r="F9" s="137">
        <v>37589</v>
      </c>
      <c r="G9" s="177">
        <v>8</v>
      </c>
    </row>
    <row r="10" spans="1:9">
      <c r="A10" s="183" t="s">
        <v>167</v>
      </c>
      <c r="B10" s="183">
        <v>28.995999999999999</v>
      </c>
      <c r="C10" s="183">
        <v>141.31533300000001</v>
      </c>
      <c r="D10" s="183">
        <v>-4026</v>
      </c>
      <c r="E10" s="137">
        <v>37164</v>
      </c>
      <c r="F10" s="137">
        <v>37589</v>
      </c>
      <c r="G10" s="177">
        <v>8</v>
      </c>
    </row>
    <row r="11" spans="1:9">
      <c r="A11" s="183" t="s">
        <v>168</v>
      </c>
      <c r="B11" s="183">
        <v>32.519832999999998</v>
      </c>
      <c r="C11" s="183">
        <v>143.95516699999999</v>
      </c>
      <c r="D11" s="183">
        <v>-5408</v>
      </c>
      <c r="E11" s="137">
        <v>37925</v>
      </c>
      <c r="F11" s="137">
        <v>38320</v>
      </c>
      <c r="G11" s="177">
        <v>11</v>
      </c>
    </row>
    <row r="12" spans="1:9">
      <c r="A12" s="187" t="s">
        <v>169</v>
      </c>
      <c r="B12" s="187">
        <v>27.140499999999999</v>
      </c>
      <c r="C12" s="187">
        <v>147.17150000000001</v>
      </c>
      <c r="D12" s="187">
        <v>-5594</v>
      </c>
      <c r="E12" s="136">
        <v>37560</v>
      </c>
      <c r="F12" s="136">
        <v>37954</v>
      </c>
      <c r="G12" s="182">
        <v>15</v>
      </c>
    </row>
    <row r="13" spans="1:9">
      <c r="A13" s="236" t="s">
        <v>68</v>
      </c>
      <c r="B13" s="240"/>
      <c r="C13" s="240"/>
      <c r="D13" s="240"/>
      <c r="E13" s="240"/>
      <c r="F13" s="240"/>
    </row>
    <row r="14" spans="1:9">
      <c r="A14" s="230" t="s">
        <v>157</v>
      </c>
      <c r="B14" s="188">
        <v>-17.5</v>
      </c>
      <c r="C14" s="188">
        <v>210.4</v>
      </c>
      <c r="D14" s="188">
        <v>5</v>
      </c>
      <c r="E14" s="2">
        <v>1991</v>
      </c>
      <c r="F14" s="2">
        <v>2008</v>
      </c>
      <c r="G14" s="2"/>
    </row>
    <row r="15" spans="1:9">
      <c r="A15" s="236" t="s">
        <v>26</v>
      </c>
      <c r="B15" s="236"/>
      <c r="C15" s="236"/>
      <c r="D15" s="236"/>
      <c r="E15" s="236"/>
      <c r="F15" s="236"/>
      <c r="G15" s="2"/>
      <c r="H15" s="2"/>
      <c r="I15" s="2"/>
    </row>
    <row r="16" spans="1:9">
      <c r="A16" s="188" t="s">
        <v>27</v>
      </c>
      <c r="B16" s="188">
        <v>-23.8</v>
      </c>
      <c r="C16" s="188">
        <v>133.9</v>
      </c>
      <c r="D16" s="188">
        <v>557</v>
      </c>
      <c r="E16" s="1">
        <v>1999</v>
      </c>
      <c r="F16" s="1">
        <v>2008</v>
      </c>
    </row>
    <row r="17" spans="1:6">
      <c r="A17" s="188" t="s">
        <v>67</v>
      </c>
      <c r="B17" s="188">
        <v>-35.299999999999997</v>
      </c>
      <c r="C17" s="188">
        <v>149.4</v>
      </c>
      <c r="D17" s="188"/>
    </row>
    <row r="18" spans="1:6">
      <c r="A18" s="1" t="s">
        <v>170</v>
      </c>
      <c r="B18" s="5">
        <v>-20.2</v>
      </c>
      <c r="C18" s="5">
        <v>146.30000000000001</v>
      </c>
      <c r="D18" s="188">
        <v>370</v>
      </c>
      <c r="E18" s="1">
        <v>2001</v>
      </c>
      <c r="F18" s="1">
        <v>2008</v>
      </c>
    </row>
    <row r="19" spans="1:6">
      <c r="A19" s="188" t="s">
        <v>58</v>
      </c>
      <c r="B19" s="188">
        <v>-31.8</v>
      </c>
      <c r="C19" s="188">
        <v>116</v>
      </c>
      <c r="D19" s="188">
        <v>60</v>
      </c>
      <c r="E19" s="1">
        <v>1994</v>
      </c>
      <c r="F19" s="1">
        <v>2008</v>
      </c>
    </row>
    <row r="20" spans="1:6">
      <c r="A20" s="188" t="s">
        <v>173</v>
      </c>
      <c r="B20" s="188">
        <v>-12.7</v>
      </c>
      <c r="C20" s="188">
        <v>132.5</v>
      </c>
      <c r="D20" s="188"/>
    </row>
    <row r="21" spans="1:6">
      <c r="A21" s="188" t="s">
        <v>62</v>
      </c>
      <c r="B21" s="188">
        <v>-22.2</v>
      </c>
      <c r="C21" s="188">
        <v>114.1</v>
      </c>
      <c r="D21" s="188">
        <v>4</v>
      </c>
      <c r="E21" s="1">
        <v>2004</v>
      </c>
      <c r="F21" s="1">
        <v>2008</v>
      </c>
    </row>
    <row r="22" spans="1:6">
      <c r="A22" s="188" t="s">
        <v>158</v>
      </c>
      <c r="B22" s="188">
        <v>-54.5</v>
      </c>
      <c r="C22" s="188">
        <v>158.9</v>
      </c>
      <c r="D22" s="188"/>
    </row>
    <row r="23" spans="1:6" ht="15" customHeight="1">
      <c r="A23" s="236" t="s">
        <v>69</v>
      </c>
      <c r="B23" s="236"/>
      <c r="C23" s="236"/>
      <c r="D23" s="236"/>
      <c r="E23" s="236"/>
      <c r="F23" s="236"/>
    </row>
    <row r="24" spans="1:6">
      <c r="A24" s="188" t="s">
        <v>57</v>
      </c>
      <c r="B24" s="188">
        <v>-43.4</v>
      </c>
      <c r="C24" s="188">
        <v>172.4</v>
      </c>
      <c r="D24" s="188">
        <v>120</v>
      </c>
      <c r="E24" s="1">
        <v>1994</v>
      </c>
      <c r="F24" s="1">
        <v>2008</v>
      </c>
    </row>
    <row r="25" spans="1:6" ht="15" customHeight="1">
      <c r="A25" s="236" t="s">
        <v>59</v>
      </c>
      <c r="B25" s="236"/>
      <c r="C25" s="236"/>
      <c r="D25" s="236"/>
      <c r="E25" s="236"/>
      <c r="F25" s="236"/>
    </row>
    <row r="26" spans="1:6">
      <c r="A26" s="188" t="s">
        <v>60</v>
      </c>
      <c r="B26" s="188">
        <v>13.6</v>
      </c>
      <c r="C26" s="188">
        <v>144.9</v>
      </c>
      <c r="D26" s="167"/>
      <c r="E26" s="167"/>
      <c r="F26" s="188"/>
    </row>
    <row r="27" spans="1:6">
      <c r="A27" s="188" t="s">
        <v>172</v>
      </c>
      <c r="B27" s="188">
        <v>21.3</v>
      </c>
      <c r="C27" s="188">
        <v>202</v>
      </c>
      <c r="D27" s="188"/>
      <c r="E27" s="188"/>
      <c r="F27" s="188"/>
    </row>
    <row r="28" spans="1:6" ht="15" customHeight="1">
      <c r="A28" s="236" t="s">
        <v>19</v>
      </c>
      <c r="B28" s="236"/>
      <c r="C28" s="236"/>
      <c r="D28" s="236"/>
      <c r="E28" s="236"/>
      <c r="F28" s="236"/>
    </row>
    <row r="29" spans="1:6">
      <c r="A29" s="188" t="s">
        <v>6</v>
      </c>
      <c r="B29" s="188">
        <v>-46.4</v>
      </c>
      <c r="C29" s="188">
        <v>51.9</v>
      </c>
      <c r="D29" s="188">
        <v>160</v>
      </c>
      <c r="E29" s="1">
        <v>1991</v>
      </c>
      <c r="F29" s="1">
        <v>2008</v>
      </c>
    </row>
    <row r="30" spans="1:6" ht="15" customHeight="1">
      <c r="A30" s="236" t="s">
        <v>163</v>
      </c>
      <c r="B30" s="236"/>
      <c r="C30" s="236"/>
      <c r="D30" s="236"/>
      <c r="E30" s="236"/>
      <c r="F30" s="236"/>
    </row>
    <row r="31" spans="1:6">
      <c r="A31" s="1" t="s">
        <v>7</v>
      </c>
      <c r="B31" s="1">
        <v>36.1</v>
      </c>
      <c r="C31" s="1">
        <v>103.8</v>
      </c>
      <c r="D31" s="1">
        <v>1560</v>
      </c>
      <c r="E31" s="1">
        <v>2002</v>
      </c>
      <c r="F31" s="1">
        <v>2008</v>
      </c>
    </row>
  </sheetData>
  <mergeCells count="8">
    <mergeCell ref="A28:F28"/>
    <mergeCell ref="A30:F30"/>
    <mergeCell ref="A25:F25"/>
    <mergeCell ref="A1:B1"/>
    <mergeCell ref="E3:F3"/>
    <mergeCell ref="A13:F13"/>
    <mergeCell ref="A15:F15"/>
    <mergeCell ref="A23:F23"/>
  </mergeCells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9"/>
  <sheetViews>
    <sheetView workbookViewId="0">
      <selection activeCell="O3" sqref="O3"/>
    </sheetView>
  </sheetViews>
  <sheetFormatPr baseColWidth="10" defaultRowHeight="15"/>
  <cols>
    <col min="1" max="1" width="10.7109375" style="1"/>
    <col min="2" max="2" width="10" style="176" bestFit="1" customWidth="1"/>
    <col min="3" max="4" width="6.28515625" style="203" bestFit="1" customWidth="1"/>
    <col min="5" max="6" width="10.7109375" style="203"/>
    <col min="7" max="7" width="7.42578125" style="203" customWidth="1"/>
    <col min="8" max="8" width="10.7109375" style="203"/>
    <col min="9" max="9" width="6.28515625" style="203" bestFit="1" customWidth="1"/>
    <col min="10" max="11" width="6.28515625" style="1" bestFit="1" customWidth="1"/>
    <col min="12" max="12" width="11" style="1" bestFit="1" customWidth="1"/>
    <col min="13" max="14" width="6.28515625" style="1" bestFit="1" customWidth="1"/>
    <col min="15" max="16384" width="10.7109375" style="1"/>
  </cols>
  <sheetData>
    <row r="1" spans="1:15" s="52" customFormat="1">
      <c r="A1" s="1"/>
      <c r="B1" s="206"/>
      <c r="C1" s="192"/>
      <c r="D1" s="192"/>
      <c r="E1" s="192"/>
      <c r="F1" s="192"/>
      <c r="G1" s="192"/>
      <c r="H1" s="192"/>
      <c r="I1" s="192"/>
    </row>
    <row r="2" spans="1:15" ht="43" customHeight="1">
      <c r="D2" s="241" t="s">
        <v>134</v>
      </c>
      <c r="E2" s="241"/>
      <c r="F2" s="241" t="s">
        <v>80</v>
      </c>
      <c r="H2" s="206" t="s">
        <v>128</v>
      </c>
      <c r="I2" s="192" t="s">
        <v>178</v>
      </c>
      <c r="J2" s="241" t="s">
        <v>32</v>
      </c>
      <c r="K2" s="242"/>
      <c r="L2" s="226" t="s">
        <v>20</v>
      </c>
      <c r="M2" s="241" t="s">
        <v>34</v>
      </c>
      <c r="N2" s="242"/>
      <c r="O2" s="226" t="s">
        <v>82</v>
      </c>
    </row>
    <row r="3" spans="1:15">
      <c r="B3" s="206" t="s">
        <v>128</v>
      </c>
      <c r="C3" s="192" t="s">
        <v>178</v>
      </c>
      <c r="D3" s="202" t="s">
        <v>132</v>
      </c>
      <c r="E3" s="202" t="s">
        <v>133</v>
      </c>
      <c r="F3" s="245"/>
      <c r="H3" s="243" t="s">
        <v>119</v>
      </c>
      <c r="I3" s="203" t="s">
        <v>129</v>
      </c>
      <c r="J3" s="228">
        <v>2.3344907407407408E-2</v>
      </c>
      <c r="K3" s="229">
        <v>37379</v>
      </c>
      <c r="L3" s="224">
        <v>216.715985470986</v>
      </c>
      <c r="M3" s="147">
        <v>2.2916666666666669E-2</v>
      </c>
      <c r="N3" s="229">
        <v>37379</v>
      </c>
      <c r="O3" s="200">
        <v>216.96156232201801</v>
      </c>
    </row>
    <row r="4" spans="1:15">
      <c r="B4" s="243" t="s">
        <v>119</v>
      </c>
      <c r="C4" s="203" t="s">
        <v>129</v>
      </c>
      <c r="D4" s="146">
        <v>37379</v>
      </c>
      <c r="E4" s="148">
        <v>4.0740740740740737E-2</v>
      </c>
      <c r="F4" s="209">
        <f>9*60+32</f>
        <v>572</v>
      </c>
      <c r="H4" s="244"/>
      <c r="I4" s="203" t="s">
        <v>56</v>
      </c>
      <c r="J4" s="228">
        <v>2.3344907407407408E-2</v>
      </c>
      <c r="K4" s="229">
        <v>37379</v>
      </c>
      <c r="L4" s="224">
        <v>209.70745388235699</v>
      </c>
      <c r="M4" s="147">
        <v>2.1527777777777781E-2</v>
      </c>
      <c r="N4" s="229">
        <v>37379</v>
      </c>
      <c r="O4" s="200">
        <v>210.71647321725999</v>
      </c>
    </row>
    <row r="5" spans="1:15">
      <c r="B5" s="244"/>
      <c r="C5" s="203" t="s">
        <v>56</v>
      </c>
      <c r="D5" s="146">
        <v>37379</v>
      </c>
      <c r="E5" s="148">
        <v>4.6990740740740743E-2</v>
      </c>
      <c r="F5" s="209">
        <f>9*60+41</f>
        <v>581</v>
      </c>
      <c r="H5" s="244"/>
      <c r="I5" s="203" t="s">
        <v>130</v>
      </c>
      <c r="J5" s="205" t="s">
        <v>33</v>
      </c>
      <c r="L5" s="2"/>
      <c r="M5" s="205" t="s">
        <v>33</v>
      </c>
      <c r="O5" s="2"/>
    </row>
    <row r="6" spans="1:15">
      <c r="B6" s="244"/>
      <c r="C6" s="203" t="s">
        <v>130</v>
      </c>
      <c r="D6" s="146">
        <v>37379</v>
      </c>
      <c r="E6" s="148">
        <v>3.622685185185185E-2</v>
      </c>
      <c r="F6" s="209">
        <f>9*60+25</f>
        <v>565</v>
      </c>
      <c r="H6" s="207" t="s">
        <v>125</v>
      </c>
      <c r="I6" s="203" t="s">
        <v>131</v>
      </c>
      <c r="J6" s="228">
        <v>0.14133101851851851</v>
      </c>
      <c r="K6" s="229">
        <v>37633</v>
      </c>
      <c r="M6" s="147">
        <v>0.14375000000000002</v>
      </c>
      <c r="N6" s="229">
        <v>37633</v>
      </c>
      <c r="O6" s="2"/>
    </row>
    <row r="7" spans="1:15" ht="30">
      <c r="B7" s="207" t="s">
        <v>125</v>
      </c>
      <c r="C7" s="203" t="s">
        <v>131</v>
      </c>
      <c r="D7" s="146">
        <v>37633</v>
      </c>
      <c r="E7" s="148">
        <v>0.27712962962962967</v>
      </c>
      <c r="F7" s="209">
        <f>2*60+15+(43/60)</f>
        <v>135.71666666666667</v>
      </c>
      <c r="H7" s="207" t="s">
        <v>126</v>
      </c>
      <c r="I7" s="203" t="s">
        <v>79</v>
      </c>
      <c r="J7" s="228">
        <v>0.1285300925925926</v>
      </c>
      <c r="K7" s="229">
        <v>37712</v>
      </c>
      <c r="L7" s="224">
        <v>238.815133602938</v>
      </c>
      <c r="M7" s="147">
        <v>9.6527777777777768E-2</v>
      </c>
      <c r="N7" s="229">
        <v>37712</v>
      </c>
      <c r="O7" s="224">
        <v>271.283917531246</v>
      </c>
    </row>
    <row r="8" spans="1:15" ht="30">
      <c r="B8" s="207" t="s">
        <v>126</v>
      </c>
      <c r="C8" s="203" t="s">
        <v>79</v>
      </c>
      <c r="D8" s="146">
        <v>37712</v>
      </c>
      <c r="E8" s="173">
        <v>0.10180555555555555</v>
      </c>
      <c r="F8" s="209">
        <f>5*60+41+(27/60)</f>
        <v>341.45</v>
      </c>
      <c r="H8" s="208" t="s">
        <v>127</v>
      </c>
      <c r="I8" s="203" t="s">
        <v>131</v>
      </c>
      <c r="J8" s="228">
        <v>0.16972222222222222</v>
      </c>
      <c r="K8" s="229">
        <v>37848</v>
      </c>
      <c r="L8" s="224">
        <v>870.54156744527995</v>
      </c>
      <c r="M8" s="147">
        <v>0.16874999999999998</v>
      </c>
      <c r="N8" s="229">
        <v>37848</v>
      </c>
      <c r="O8" s="224">
        <v>875.20671683377202</v>
      </c>
    </row>
    <row r="9" spans="1:15">
      <c r="B9" s="208" t="s">
        <v>127</v>
      </c>
      <c r="C9" s="203" t="s">
        <v>131</v>
      </c>
      <c r="D9" s="168">
        <v>37848</v>
      </c>
      <c r="E9" s="173" t="s">
        <v>23</v>
      </c>
      <c r="F9" s="209">
        <f>18*60+48+41/60</f>
        <v>1128.6833333333334</v>
      </c>
    </row>
  </sheetData>
  <mergeCells count="6">
    <mergeCell ref="M2:N2"/>
    <mergeCell ref="B4:B6"/>
    <mergeCell ref="D2:E2"/>
    <mergeCell ref="F2:F3"/>
    <mergeCell ref="H3:H5"/>
    <mergeCell ref="J2:K2"/>
  </mergeCells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S21"/>
  <sheetViews>
    <sheetView topLeftCell="B1" workbookViewId="0">
      <selection activeCell="F12" sqref="F12"/>
    </sheetView>
  </sheetViews>
  <sheetFormatPr baseColWidth="10" defaultRowHeight="15"/>
  <cols>
    <col min="1" max="1" width="4.28515625" style="107" customWidth="1"/>
    <col min="2" max="2" width="4.42578125" style="107" bestFit="1" customWidth="1"/>
    <col min="3" max="3" width="7.5703125" style="22" customWidth="1"/>
    <col min="4" max="4" width="10.7109375" style="22"/>
    <col min="5" max="5" width="6.28515625" style="22" bestFit="1" customWidth="1"/>
    <col min="6" max="6" width="5" style="22" bestFit="1" customWidth="1"/>
    <col min="7" max="7" width="4.5703125" style="22" bestFit="1" customWidth="1"/>
    <col min="8" max="8" width="4.42578125" style="22" bestFit="1" customWidth="1"/>
    <col min="9" max="9" width="7.42578125" style="142" bestFit="1" customWidth="1"/>
    <col min="10" max="10" width="7.7109375" style="142" bestFit="1" customWidth="1"/>
    <col min="11" max="11" width="8.85546875" style="22" customWidth="1"/>
    <col min="12" max="12" width="7" style="22" bestFit="1" customWidth="1"/>
    <col min="13" max="13" width="6.140625" style="22" customWidth="1"/>
    <col min="14" max="14" width="7.140625" style="22" bestFit="1" customWidth="1"/>
    <col min="15" max="15" width="9.5703125" style="22" customWidth="1"/>
    <col min="16" max="16" width="6" style="22" customWidth="1"/>
    <col min="17" max="17" width="5.28515625" style="22" bestFit="1" customWidth="1"/>
    <col min="18" max="18" width="5" style="22" bestFit="1" customWidth="1"/>
    <col min="19" max="19" width="15.28515625" style="107" bestFit="1" customWidth="1"/>
    <col min="20" max="16384" width="10.7109375" style="107"/>
  </cols>
  <sheetData>
    <row r="2" spans="2:19" ht="60">
      <c r="B2" s="138" t="s">
        <v>88</v>
      </c>
      <c r="C2" s="54" t="s">
        <v>87</v>
      </c>
      <c r="D2" s="54" t="s">
        <v>113</v>
      </c>
      <c r="E2" s="54" t="s">
        <v>61</v>
      </c>
      <c r="F2" s="54" t="s">
        <v>46</v>
      </c>
      <c r="G2" s="54" t="s">
        <v>45</v>
      </c>
      <c r="H2" s="54" t="s">
        <v>44</v>
      </c>
      <c r="I2" s="143" t="s">
        <v>72</v>
      </c>
      <c r="J2" s="143" t="s">
        <v>51</v>
      </c>
      <c r="K2" s="139" t="s">
        <v>120</v>
      </c>
      <c r="L2" s="139" t="s">
        <v>159</v>
      </c>
      <c r="M2" s="139" t="s">
        <v>162</v>
      </c>
      <c r="N2" s="139" t="s">
        <v>161</v>
      </c>
      <c r="O2" s="139" t="s">
        <v>160</v>
      </c>
      <c r="P2" s="139" t="s">
        <v>81</v>
      </c>
      <c r="Q2" s="139" t="s">
        <v>70</v>
      </c>
      <c r="R2" s="139" t="s">
        <v>28</v>
      </c>
      <c r="S2" s="149" t="s">
        <v>174</v>
      </c>
    </row>
    <row r="3" spans="2:19" ht="30">
      <c r="B3" s="166">
        <v>2749</v>
      </c>
      <c r="C3" s="167" t="s">
        <v>119</v>
      </c>
      <c r="D3" s="225" t="s">
        <v>36</v>
      </c>
      <c r="E3" s="168">
        <v>37378</v>
      </c>
      <c r="F3" s="167">
        <v>15</v>
      </c>
      <c r="G3" s="167">
        <v>26</v>
      </c>
      <c r="H3" s="167">
        <v>40.200000000000003</v>
      </c>
      <c r="I3" s="167">
        <v>-20.187000000000001</v>
      </c>
      <c r="J3" s="167">
        <v>-174.12299999999999</v>
      </c>
      <c r="K3" s="167">
        <v>8</v>
      </c>
      <c r="L3" s="167">
        <v>5</v>
      </c>
      <c r="M3" s="167">
        <v>100</v>
      </c>
      <c r="N3" s="167">
        <v>50</v>
      </c>
      <c r="O3" s="167">
        <v>1</v>
      </c>
      <c r="P3" s="167">
        <v>206.37</v>
      </c>
      <c r="Q3" s="167"/>
      <c r="R3" s="167">
        <v>17.940000000000001</v>
      </c>
      <c r="S3" s="166" t="s">
        <v>15</v>
      </c>
    </row>
    <row r="4" spans="2:19" s="140" customFormat="1" ht="30">
      <c r="B4" s="140">
        <v>3019</v>
      </c>
      <c r="C4" s="141" t="s">
        <v>41</v>
      </c>
      <c r="D4" s="141" t="s">
        <v>37</v>
      </c>
      <c r="E4" s="144">
        <v>37633</v>
      </c>
      <c r="F4" s="142">
        <v>4</v>
      </c>
      <c r="G4" s="142">
        <v>23</v>
      </c>
      <c r="H4" s="142">
        <v>21.1</v>
      </c>
      <c r="I4" s="142">
        <v>46.243000000000002</v>
      </c>
      <c r="J4" s="142">
        <v>154.524</v>
      </c>
      <c r="K4" s="142">
        <v>8.1</v>
      </c>
      <c r="L4" s="142"/>
      <c r="M4" s="142"/>
      <c r="N4" s="142"/>
      <c r="O4" s="142"/>
      <c r="P4" s="142"/>
      <c r="Q4" s="142"/>
      <c r="R4" s="142"/>
      <c r="S4" s="140" t="s">
        <v>16</v>
      </c>
    </row>
    <row r="5" spans="2:19" s="140" customFormat="1" ht="30">
      <c r="B5" s="140">
        <v>3037</v>
      </c>
      <c r="C5" s="141" t="s">
        <v>71</v>
      </c>
      <c r="D5" s="141" t="s">
        <v>38</v>
      </c>
      <c r="E5" s="144">
        <v>37711</v>
      </c>
      <c r="F5" s="142">
        <v>20</v>
      </c>
      <c r="G5" s="142">
        <v>39</v>
      </c>
      <c r="H5" s="142">
        <v>56.3</v>
      </c>
      <c r="I5" s="142">
        <v>-8.4600000000000009</v>
      </c>
      <c r="J5" s="142">
        <v>157.04400000000001</v>
      </c>
      <c r="K5" s="142">
        <v>8.1</v>
      </c>
      <c r="L5" s="142"/>
      <c r="M5" s="142"/>
      <c r="N5" s="142"/>
      <c r="O5" s="142"/>
      <c r="P5" s="142"/>
      <c r="Q5" s="142"/>
      <c r="R5" s="142"/>
      <c r="S5" s="140" t="s">
        <v>175</v>
      </c>
    </row>
    <row r="6" spans="2:19" s="140" customFormat="1">
      <c r="B6" s="140">
        <v>3168</v>
      </c>
      <c r="C6" s="142" t="s">
        <v>40</v>
      </c>
      <c r="D6" s="141" t="s">
        <v>39</v>
      </c>
      <c r="E6" s="144">
        <v>37847</v>
      </c>
      <c r="F6" s="142">
        <v>23</v>
      </c>
      <c r="G6" s="142">
        <v>40</v>
      </c>
      <c r="H6" s="142">
        <v>57.8</v>
      </c>
      <c r="I6" s="142">
        <v>-13.385999999999999</v>
      </c>
      <c r="J6" s="142">
        <v>-76.602999999999994</v>
      </c>
      <c r="K6" s="142">
        <v>8</v>
      </c>
      <c r="L6" s="142"/>
      <c r="M6" s="142"/>
      <c r="N6" s="142"/>
      <c r="O6" s="142"/>
      <c r="P6" s="142"/>
      <c r="Q6" s="142"/>
      <c r="R6" s="142"/>
      <c r="S6" s="140" t="s">
        <v>17</v>
      </c>
    </row>
    <row r="7" spans="2:19" s="140" customFormat="1" ht="30">
      <c r="C7" s="141" t="s">
        <v>71</v>
      </c>
      <c r="D7" s="141"/>
      <c r="E7" s="144">
        <v>39849</v>
      </c>
      <c r="F7" s="142">
        <v>1</v>
      </c>
      <c r="G7" s="142">
        <v>12</v>
      </c>
      <c r="H7" s="142">
        <v>27</v>
      </c>
      <c r="I7" s="142">
        <v>-10.738</v>
      </c>
      <c r="J7" s="142">
        <v>-165.13800000000001</v>
      </c>
      <c r="K7" s="142">
        <v>8</v>
      </c>
      <c r="L7" s="142"/>
      <c r="M7" s="142"/>
      <c r="N7" s="142"/>
      <c r="O7" s="142"/>
      <c r="P7" s="142"/>
      <c r="Q7" s="142"/>
      <c r="R7" s="142"/>
    </row>
    <row r="8" spans="2:19" s="140" customFormat="1">
      <c r="D8" s="223"/>
      <c r="M8" s="142"/>
      <c r="N8" s="142"/>
      <c r="O8" s="142"/>
      <c r="P8" s="142"/>
      <c r="Q8" s="142"/>
      <c r="R8" s="142"/>
    </row>
    <row r="9" spans="2:19" s="140" customFormat="1">
      <c r="C9" s="142"/>
      <c r="D9" s="165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</row>
    <row r="10" spans="2:19" s="140" customFormat="1"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</row>
    <row r="11" spans="2:19" s="140" customFormat="1"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</row>
    <row r="12" spans="2:19" s="140" customFormat="1" ht="90">
      <c r="C12" s="54" t="s">
        <v>87</v>
      </c>
      <c r="D12" s="54" t="s">
        <v>113</v>
      </c>
      <c r="E12" s="54" t="s">
        <v>61</v>
      </c>
      <c r="F12" s="139" t="s">
        <v>120</v>
      </c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</row>
    <row r="13" spans="2:19" s="140" customFormat="1" ht="30">
      <c r="C13" s="167" t="s">
        <v>119</v>
      </c>
      <c r="D13" s="227" t="s">
        <v>36</v>
      </c>
      <c r="E13" s="168">
        <v>37378</v>
      </c>
      <c r="F13" s="167">
        <v>8</v>
      </c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</row>
    <row r="14" spans="2:19" s="140" customFormat="1" ht="30">
      <c r="C14" s="141" t="s">
        <v>41</v>
      </c>
      <c r="D14" s="141" t="s">
        <v>37</v>
      </c>
      <c r="E14" s="144">
        <v>37633</v>
      </c>
      <c r="F14" s="142">
        <v>8.1</v>
      </c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</row>
    <row r="15" spans="2:19" s="140" customFormat="1" ht="30">
      <c r="C15" s="141" t="s">
        <v>71</v>
      </c>
      <c r="D15" s="141" t="s">
        <v>38</v>
      </c>
      <c r="E15" s="144">
        <v>37711</v>
      </c>
      <c r="F15" s="142">
        <v>8.1</v>
      </c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</row>
    <row r="16" spans="2:19" s="140" customFormat="1">
      <c r="C16" s="142" t="s">
        <v>40</v>
      </c>
      <c r="D16" s="141" t="s">
        <v>39</v>
      </c>
      <c r="E16" s="144">
        <v>37847</v>
      </c>
      <c r="F16" s="142">
        <v>8</v>
      </c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</row>
    <row r="17" spans="3:18" s="140" customFormat="1" ht="30">
      <c r="C17" s="141" t="s">
        <v>71</v>
      </c>
      <c r="D17" s="141"/>
      <c r="E17" s="144">
        <v>39849</v>
      </c>
      <c r="F17" s="142">
        <v>8</v>
      </c>
      <c r="G17" s="142"/>
      <c r="H17" s="142"/>
      <c r="I17" s="142"/>
      <c r="J17" s="142"/>
      <c r="K17" s="139"/>
      <c r="L17" s="139"/>
      <c r="M17" s="139"/>
      <c r="N17" s="142"/>
      <c r="O17" s="142"/>
      <c r="P17" s="142"/>
      <c r="Q17" s="142"/>
      <c r="R17" s="142"/>
    </row>
    <row r="18" spans="3:18" s="140" customFormat="1">
      <c r="C18" s="142"/>
      <c r="D18" s="142"/>
      <c r="E18" s="142"/>
      <c r="F18" s="142"/>
      <c r="G18" s="142"/>
      <c r="H18" s="142"/>
      <c r="I18" s="142"/>
      <c r="J18" s="142"/>
      <c r="K18" s="141"/>
      <c r="L18" s="141"/>
      <c r="M18" s="141"/>
      <c r="N18" s="142"/>
      <c r="O18" s="142"/>
      <c r="P18" s="142"/>
      <c r="Q18" s="142"/>
      <c r="R18" s="142"/>
    </row>
    <row r="19" spans="3:18">
      <c r="K19" s="141"/>
      <c r="L19" s="141"/>
      <c r="M19" s="141"/>
    </row>
    <row r="20" spans="3:18">
      <c r="K20" s="141"/>
      <c r="L20" s="141"/>
      <c r="M20" s="141"/>
    </row>
    <row r="21" spans="3:18">
      <c r="K21" s="142"/>
      <c r="L21" s="142"/>
      <c r="M21" s="142"/>
      <c r="N21" s="142"/>
      <c r="O21" s="142"/>
      <c r="P21" s="142"/>
      <c r="Q21" s="142"/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29"/>
  <sheetViews>
    <sheetView workbookViewId="0">
      <selection activeCell="G29" sqref="G29"/>
    </sheetView>
  </sheetViews>
  <sheetFormatPr baseColWidth="10" defaultRowHeight="15"/>
  <cols>
    <col min="1" max="1" width="6.28515625" style="190" bestFit="1" customWidth="1"/>
    <col min="2" max="2" width="7.42578125" style="190" bestFit="1" customWidth="1"/>
    <col min="3" max="3" width="10.7109375" style="177"/>
    <col min="4" max="5" width="10.7109375" style="190"/>
    <col min="6" max="7" width="10.7109375" style="177"/>
    <col min="8" max="16384" width="10.7109375" style="190"/>
  </cols>
  <sheetData>
    <row r="1" spans="1:8" s="192" customFormat="1" ht="60">
      <c r="A1" s="192" t="s">
        <v>178</v>
      </c>
      <c r="B1" s="192" t="s">
        <v>179</v>
      </c>
      <c r="C1" s="189" t="s">
        <v>180</v>
      </c>
      <c r="D1" s="189" t="s">
        <v>55</v>
      </c>
      <c r="E1" s="192" t="s">
        <v>110</v>
      </c>
      <c r="F1" s="204" t="s">
        <v>111</v>
      </c>
      <c r="G1" s="204" t="s">
        <v>112</v>
      </c>
      <c r="H1" s="192" t="s">
        <v>22</v>
      </c>
    </row>
    <row r="2" spans="1:8">
      <c r="A2" s="190" t="s">
        <v>176</v>
      </c>
      <c r="B2" s="190" t="s">
        <v>153</v>
      </c>
      <c r="C2" s="196">
        <f>9*60+32</f>
        <v>572</v>
      </c>
      <c r="D2" s="195"/>
      <c r="E2" s="205" t="s">
        <v>74</v>
      </c>
      <c r="F2" s="177">
        <v>7112</v>
      </c>
      <c r="G2" s="210" t="e">
        <f t="shared" ref="G2:G8" si="0">(F2*1000)/(D2*60)</f>
        <v>#DIV/0!</v>
      </c>
      <c r="H2" s="213">
        <f>(F2*1000)/(C2*60)</f>
        <v>207.22610722610722</v>
      </c>
    </row>
    <row r="3" spans="1:8">
      <c r="A3" s="190" t="s">
        <v>152</v>
      </c>
      <c r="B3" s="190" t="s">
        <v>177</v>
      </c>
      <c r="C3" s="196">
        <f>9*60+41</f>
        <v>581</v>
      </c>
      <c r="D3" s="195"/>
      <c r="E3" s="205" t="s">
        <v>74</v>
      </c>
      <c r="F3" s="177">
        <v>6882</v>
      </c>
      <c r="G3" s="210" t="e">
        <f t="shared" si="0"/>
        <v>#DIV/0!</v>
      </c>
      <c r="H3" s="213">
        <f t="shared" ref="H3:H14" si="1">(F3*1000)/(C3*60)</f>
        <v>197.41824440619621</v>
      </c>
    </row>
    <row r="4" spans="1:8">
      <c r="A4" s="190" t="s">
        <v>154</v>
      </c>
      <c r="B4" s="214" t="s">
        <v>153</v>
      </c>
      <c r="C4" s="215">
        <f>9*60+25</f>
        <v>565</v>
      </c>
      <c r="D4" s="216"/>
      <c r="E4" s="214" t="s">
        <v>74</v>
      </c>
      <c r="F4" s="217">
        <v>7263</v>
      </c>
      <c r="G4" s="218" t="e">
        <f t="shared" si="0"/>
        <v>#DIV/0!</v>
      </c>
      <c r="H4" s="219">
        <f t="shared" si="1"/>
        <v>214.24778761061947</v>
      </c>
    </row>
    <row r="5" spans="1:8">
      <c r="A5" s="190" t="s">
        <v>181</v>
      </c>
      <c r="B5" s="190" t="s">
        <v>182</v>
      </c>
      <c r="C5" s="199">
        <v>135.71666666666667</v>
      </c>
      <c r="D5" s="194"/>
      <c r="E5" s="190" t="s">
        <v>10</v>
      </c>
      <c r="F5" s="177">
        <v>719.4</v>
      </c>
      <c r="G5" s="210" t="e">
        <f t="shared" si="0"/>
        <v>#DIV/0!</v>
      </c>
      <c r="H5" s="213">
        <f t="shared" si="1"/>
        <v>88.345818494412384</v>
      </c>
    </row>
    <row r="6" spans="1:8">
      <c r="A6" s="190" t="s">
        <v>181</v>
      </c>
      <c r="B6" s="190" t="s">
        <v>182</v>
      </c>
      <c r="C6" s="199">
        <v>135.71666666666667</v>
      </c>
      <c r="D6" s="194"/>
      <c r="E6" s="190" t="s">
        <v>11</v>
      </c>
      <c r="F6" s="177">
        <v>719.4</v>
      </c>
      <c r="G6" s="210" t="e">
        <f t="shared" si="0"/>
        <v>#DIV/0!</v>
      </c>
      <c r="H6" s="213">
        <f t="shared" si="1"/>
        <v>88.345818494412384</v>
      </c>
    </row>
    <row r="7" spans="1:8">
      <c r="A7" s="190" t="s">
        <v>121</v>
      </c>
      <c r="B7" s="190" t="s">
        <v>183</v>
      </c>
      <c r="C7" s="197">
        <f>2*60+15+(43/60)</f>
        <v>135.71666666666667</v>
      </c>
      <c r="D7" s="194"/>
      <c r="E7" s="190" t="s">
        <v>8</v>
      </c>
      <c r="F7" s="177">
        <v>719.4</v>
      </c>
      <c r="G7" s="210" t="e">
        <f t="shared" si="0"/>
        <v>#DIV/0!</v>
      </c>
      <c r="H7" s="213">
        <f t="shared" si="1"/>
        <v>88.345818494412384</v>
      </c>
    </row>
    <row r="8" spans="1:8">
      <c r="A8" s="190" t="s">
        <v>181</v>
      </c>
      <c r="B8" s="190" t="s">
        <v>184</v>
      </c>
      <c r="C8" s="177">
        <v>341.45</v>
      </c>
      <c r="D8" s="193"/>
      <c r="E8" s="190" t="s">
        <v>156</v>
      </c>
      <c r="F8" s="177">
        <v>5519</v>
      </c>
      <c r="G8" s="211" t="e">
        <f t="shared" si="0"/>
        <v>#DIV/0!</v>
      </c>
      <c r="H8" s="213">
        <f t="shared" si="1"/>
        <v>269.39034509689071</v>
      </c>
    </row>
    <row r="9" spans="1:8">
      <c r="A9" s="190" t="s">
        <v>181</v>
      </c>
      <c r="B9" s="190" t="s">
        <v>184</v>
      </c>
      <c r="C9" s="177">
        <v>341.45</v>
      </c>
      <c r="D9" s="195"/>
      <c r="E9" s="190" t="s">
        <v>135</v>
      </c>
      <c r="F9" s="177">
        <v>5519</v>
      </c>
      <c r="G9" s="211" t="e">
        <f t="shared" ref="G9:G14" si="2">(F9*1000)/(D9*60)</f>
        <v>#DIV/0!</v>
      </c>
      <c r="H9" s="213">
        <f t="shared" si="1"/>
        <v>269.39034509689071</v>
      </c>
    </row>
    <row r="10" spans="1:8">
      <c r="A10" s="190" t="s">
        <v>181</v>
      </c>
      <c r="B10" s="190" t="s">
        <v>184</v>
      </c>
      <c r="C10" s="177">
        <v>341.45</v>
      </c>
      <c r="D10" s="193"/>
      <c r="E10" s="190" t="s">
        <v>136</v>
      </c>
      <c r="F10" s="177">
        <v>5519</v>
      </c>
      <c r="G10" s="211" t="e">
        <f t="shared" si="2"/>
        <v>#DIV/0!</v>
      </c>
      <c r="H10" s="213">
        <f t="shared" si="1"/>
        <v>269.39034509689071</v>
      </c>
    </row>
    <row r="11" spans="1:8">
      <c r="A11" s="190" t="s">
        <v>181</v>
      </c>
      <c r="B11" s="190" t="s">
        <v>184</v>
      </c>
      <c r="C11" s="177">
        <v>341.45</v>
      </c>
      <c r="D11" s="193"/>
      <c r="E11" s="190" t="s">
        <v>137</v>
      </c>
      <c r="F11" s="177">
        <v>5519</v>
      </c>
      <c r="G11" s="211" t="e">
        <f t="shared" si="2"/>
        <v>#DIV/0!</v>
      </c>
      <c r="H11" s="213">
        <f t="shared" si="1"/>
        <v>269.39034509689071</v>
      </c>
    </row>
    <row r="12" spans="1:8">
      <c r="A12" s="190" t="s">
        <v>121</v>
      </c>
      <c r="B12" s="190" t="s">
        <v>185</v>
      </c>
      <c r="C12" s="177">
        <f>5*60+41+(27/60)</f>
        <v>341.45</v>
      </c>
      <c r="D12" s="193"/>
      <c r="E12" s="190" t="s">
        <v>9</v>
      </c>
      <c r="F12" s="177">
        <v>5519</v>
      </c>
      <c r="G12" s="211" t="e">
        <f t="shared" si="2"/>
        <v>#DIV/0!</v>
      </c>
      <c r="H12" s="213">
        <f t="shared" si="1"/>
        <v>269.39034509689071</v>
      </c>
    </row>
    <row r="13" spans="1:8">
      <c r="A13" s="190" t="s">
        <v>121</v>
      </c>
      <c r="B13" s="214" t="s">
        <v>186</v>
      </c>
      <c r="C13" s="220">
        <f>18*60+48+41/60</f>
        <v>1128.6833333333334</v>
      </c>
      <c r="D13" s="215"/>
      <c r="E13" s="214" t="s">
        <v>73</v>
      </c>
      <c r="F13" s="217">
        <v>13760</v>
      </c>
      <c r="G13" s="221" t="e">
        <f t="shared" si="2"/>
        <v>#DIV/0!</v>
      </c>
      <c r="H13" s="219">
        <f t="shared" si="1"/>
        <v>203.1866038599548</v>
      </c>
    </row>
    <row r="14" spans="1:8">
      <c r="A14" s="190" t="s">
        <v>121</v>
      </c>
      <c r="B14" s="190" t="s">
        <v>186</v>
      </c>
      <c r="C14" s="198">
        <f>18*60+48+41/60</f>
        <v>1128.6833333333334</v>
      </c>
      <c r="D14" s="200"/>
      <c r="E14" s="205" t="s">
        <v>73</v>
      </c>
      <c r="F14" s="177">
        <v>13760</v>
      </c>
      <c r="G14" s="212" t="e">
        <f t="shared" si="2"/>
        <v>#DIV/0!</v>
      </c>
      <c r="H14" s="213">
        <f t="shared" si="1"/>
        <v>203.1866038599548</v>
      </c>
    </row>
    <row r="18" spans="1:13">
      <c r="A18" s="192"/>
      <c r="B18" s="192"/>
      <c r="C18" s="189"/>
      <c r="D18" s="189"/>
      <c r="E18" s="192"/>
    </row>
    <row r="19" spans="1:13">
      <c r="C19" s="196"/>
      <c r="D19" s="195"/>
      <c r="F19" s="222"/>
      <c r="G19" s="222"/>
    </row>
    <row r="20" spans="1:13">
      <c r="C20" s="196"/>
      <c r="D20" s="195"/>
      <c r="F20" s="222"/>
      <c r="G20" s="222"/>
    </row>
    <row r="21" spans="1:13" ht="16">
      <c r="C21" s="199"/>
      <c r="D21" s="194"/>
      <c r="F21" s="210"/>
      <c r="G21" s="213"/>
      <c r="M21" s="201"/>
    </row>
    <row r="22" spans="1:13">
      <c r="C22" s="199"/>
      <c r="D22" s="194"/>
      <c r="F22" s="210"/>
      <c r="G22" s="213"/>
    </row>
    <row r="23" spans="1:13">
      <c r="C23" s="197"/>
      <c r="D23" s="194"/>
      <c r="F23" s="210"/>
      <c r="G23" s="213"/>
    </row>
    <row r="24" spans="1:13">
      <c r="D24" s="193"/>
      <c r="F24" s="211"/>
      <c r="G24" s="213"/>
    </row>
    <row r="25" spans="1:13">
      <c r="D25" s="193"/>
      <c r="F25" s="211"/>
      <c r="G25" s="213"/>
    </row>
    <row r="26" spans="1:13">
      <c r="D26" s="193"/>
      <c r="F26" s="211"/>
      <c r="G26" s="213"/>
    </row>
    <row r="27" spans="1:13">
      <c r="D27" s="193"/>
      <c r="F27" s="211"/>
      <c r="G27" s="213"/>
    </row>
    <row r="28" spans="1:13">
      <c r="D28" s="193"/>
      <c r="F28" s="211"/>
      <c r="G28" s="213"/>
    </row>
    <row r="29" spans="1:13">
      <c r="C29" s="198"/>
      <c r="D29" s="200"/>
      <c r="F29" s="212"/>
      <c r="G29" s="213"/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74"/>
  <sheetViews>
    <sheetView topLeftCell="B1" workbookViewId="0">
      <pane ySplit="2" topLeftCell="A3" activePane="bottomLeft" state="frozen"/>
      <selection pane="bottomLeft" activeCell="M26" sqref="M26"/>
    </sheetView>
  </sheetViews>
  <sheetFormatPr baseColWidth="10" defaultRowHeight="13"/>
  <cols>
    <col min="1" max="1" width="3" bestFit="1" customWidth="1"/>
    <col min="2" max="2" width="13.85546875" style="170" customWidth="1"/>
    <col min="3" max="3" width="3" style="170" bestFit="1" customWidth="1"/>
    <col min="4" max="4" width="7.85546875" style="170" bestFit="1" customWidth="1"/>
    <col min="5" max="5" width="10.28515625" style="170" bestFit="1" customWidth="1"/>
    <col min="6" max="6" width="3" style="170" bestFit="1" customWidth="1"/>
    <col min="7" max="8" width="10.7109375" style="170"/>
    <col min="9" max="9" width="3" style="170" bestFit="1" customWidth="1"/>
    <col min="10" max="11" width="10.7109375" style="170"/>
  </cols>
  <sheetData>
    <row r="1" spans="1:14" s="145" customFormat="1">
      <c r="B1" s="245" t="s">
        <v>52</v>
      </c>
      <c r="D1" s="245" t="s">
        <v>64</v>
      </c>
      <c r="E1" s="245"/>
      <c r="G1" s="245" t="s">
        <v>65</v>
      </c>
      <c r="H1" s="245"/>
      <c r="J1" s="245" t="s">
        <v>66</v>
      </c>
      <c r="K1" s="245"/>
    </row>
    <row r="2" spans="1:14" ht="26">
      <c r="B2" s="171" t="s">
        <v>5</v>
      </c>
      <c r="C2"/>
      <c r="D2" s="171" t="s">
        <v>5</v>
      </c>
      <c r="E2" s="191" t="s">
        <v>164</v>
      </c>
      <c r="F2"/>
      <c r="G2" s="171" t="s">
        <v>5</v>
      </c>
      <c r="H2" s="171" t="s">
        <v>97</v>
      </c>
      <c r="I2"/>
      <c r="J2" s="171" t="s">
        <v>5</v>
      </c>
      <c r="K2" s="171" t="s">
        <v>97</v>
      </c>
    </row>
    <row r="3" spans="1:14">
      <c r="A3">
        <v>1</v>
      </c>
      <c r="B3" s="170">
        <v>1</v>
      </c>
      <c r="C3">
        <v>1</v>
      </c>
      <c r="D3" s="170">
        <v>-23</v>
      </c>
      <c r="F3">
        <v>1</v>
      </c>
      <c r="G3" s="172">
        <v>19</v>
      </c>
      <c r="H3" s="169"/>
      <c r="I3">
        <v>1</v>
      </c>
      <c r="J3" s="170">
        <v>2</v>
      </c>
      <c r="L3" s="169"/>
    </row>
    <row r="4" spans="1:14">
      <c r="A4">
        <f>A3+1</f>
        <v>2</v>
      </c>
      <c r="B4" s="170">
        <v>4</v>
      </c>
      <c r="C4">
        <v>2</v>
      </c>
      <c r="D4" s="170">
        <v>-24</v>
      </c>
      <c r="E4" s="169"/>
      <c r="F4">
        <v>2</v>
      </c>
      <c r="G4" s="170">
        <v>1</v>
      </c>
      <c r="I4">
        <v>2</v>
      </c>
      <c r="J4" s="170">
        <v>1</v>
      </c>
      <c r="N4" t="s">
        <v>35</v>
      </c>
    </row>
    <row r="5" spans="1:14">
      <c r="A5">
        <f t="shared" ref="A5:A26" si="0">A4+1</f>
        <v>3</v>
      </c>
      <c r="B5" s="170">
        <v>5</v>
      </c>
      <c r="C5">
        <v>3</v>
      </c>
      <c r="D5" s="170">
        <v>-24</v>
      </c>
      <c r="F5">
        <v>3</v>
      </c>
      <c r="G5" s="170">
        <v>-23</v>
      </c>
      <c r="I5">
        <v>3</v>
      </c>
      <c r="J5" s="170">
        <v>0</v>
      </c>
    </row>
    <row r="6" spans="1:14">
      <c r="A6">
        <f t="shared" si="0"/>
        <v>4</v>
      </c>
      <c r="B6" s="170">
        <v>4</v>
      </c>
      <c r="C6">
        <v>4</v>
      </c>
      <c r="D6" s="170">
        <v>-23</v>
      </c>
      <c r="F6">
        <v>4</v>
      </c>
      <c r="G6" s="170">
        <v>-31</v>
      </c>
      <c r="I6">
        <v>4</v>
      </c>
      <c r="J6" s="170">
        <v>-4</v>
      </c>
    </row>
    <row r="7" spans="1:14">
      <c r="A7">
        <f t="shared" si="0"/>
        <v>5</v>
      </c>
      <c r="B7" s="170">
        <v>3</v>
      </c>
      <c r="C7">
        <v>5</v>
      </c>
      <c r="D7" s="170">
        <v>-21</v>
      </c>
      <c r="F7">
        <v>5</v>
      </c>
      <c r="G7" s="170">
        <v>-24</v>
      </c>
      <c r="I7">
        <v>5</v>
      </c>
      <c r="J7" s="170">
        <v>-7</v>
      </c>
    </row>
    <row r="8" spans="1:14">
      <c r="A8">
        <f t="shared" si="0"/>
        <v>6</v>
      </c>
      <c r="B8" s="170">
        <v>2</v>
      </c>
      <c r="C8">
        <v>6</v>
      </c>
      <c r="D8" s="170">
        <v>-18</v>
      </c>
      <c r="F8">
        <v>6</v>
      </c>
      <c r="G8" s="170">
        <v>-31</v>
      </c>
      <c r="I8">
        <v>6</v>
      </c>
      <c r="J8" s="170">
        <v>-7</v>
      </c>
    </row>
    <row r="9" spans="1:14">
      <c r="A9">
        <f t="shared" si="0"/>
        <v>7</v>
      </c>
      <c r="B9" s="170">
        <v>4</v>
      </c>
      <c r="C9">
        <v>7</v>
      </c>
      <c r="D9" s="170">
        <v>-16</v>
      </c>
      <c r="F9">
        <v>7</v>
      </c>
      <c r="G9" s="170">
        <v>-40</v>
      </c>
      <c r="I9">
        <v>7</v>
      </c>
      <c r="J9" s="170">
        <v>-3</v>
      </c>
    </row>
    <row r="10" spans="1:14">
      <c r="A10">
        <f t="shared" si="0"/>
        <v>8</v>
      </c>
      <c r="B10" s="170">
        <v>9</v>
      </c>
      <c r="C10">
        <v>8</v>
      </c>
      <c r="D10" s="170">
        <v>-14</v>
      </c>
      <c r="F10">
        <v>8</v>
      </c>
      <c r="G10" s="170">
        <v>-60</v>
      </c>
      <c r="I10">
        <v>8</v>
      </c>
      <c r="J10" s="170">
        <v>0</v>
      </c>
    </row>
    <row r="11" spans="1:14">
      <c r="A11">
        <f t="shared" si="0"/>
        <v>9</v>
      </c>
      <c r="B11" s="170">
        <v>11</v>
      </c>
      <c r="C11">
        <v>9</v>
      </c>
      <c r="D11" s="170">
        <v>-13</v>
      </c>
      <c r="F11">
        <v>9</v>
      </c>
      <c r="G11" s="170">
        <v>-63</v>
      </c>
      <c r="I11">
        <v>9</v>
      </c>
      <c r="J11" s="170">
        <v>3</v>
      </c>
    </row>
    <row r="12" spans="1:14">
      <c r="A12">
        <f t="shared" si="0"/>
        <v>10</v>
      </c>
      <c r="B12" s="170">
        <v>12</v>
      </c>
      <c r="C12">
        <v>10</v>
      </c>
      <c r="D12" s="170">
        <v>-14</v>
      </c>
      <c r="F12">
        <v>10</v>
      </c>
      <c r="G12" s="170">
        <v>-40</v>
      </c>
      <c r="I12">
        <v>10</v>
      </c>
      <c r="J12" s="170">
        <v>0</v>
      </c>
    </row>
    <row r="13" spans="1:14">
      <c r="A13">
        <f t="shared" si="0"/>
        <v>11</v>
      </c>
      <c r="B13" s="170">
        <v>11</v>
      </c>
      <c r="C13">
        <v>11</v>
      </c>
      <c r="D13" s="170">
        <v>-16</v>
      </c>
      <c r="F13">
        <v>11</v>
      </c>
      <c r="G13" s="170">
        <v>-28</v>
      </c>
      <c r="I13">
        <v>11</v>
      </c>
      <c r="J13" s="170">
        <v>-2</v>
      </c>
    </row>
    <row r="14" spans="1:14">
      <c r="A14">
        <f t="shared" si="0"/>
        <v>12</v>
      </c>
      <c r="B14" s="170">
        <v>11</v>
      </c>
      <c r="C14">
        <v>12</v>
      </c>
      <c r="D14" s="170">
        <v>-18</v>
      </c>
      <c r="F14">
        <v>12</v>
      </c>
      <c r="G14" s="170">
        <v>-23</v>
      </c>
      <c r="I14">
        <v>12</v>
      </c>
      <c r="J14" s="170">
        <v>-3</v>
      </c>
    </row>
    <row r="15" spans="1:14">
      <c r="A15">
        <f t="shared" si="0"/>
        <v>13</v>
      </c>
      <c r="B15" s="170">
        <v>10</v>
      </c>
      <c r="C15">
        <v>13</v>
      </c>
      <c r="D15" s="170">
        <v>-20</v>
      </c>
      <c r="F15">
        <v>13</v>
      </c>
      <c r="G15" s="170">
        <v>-31</v>
      </c>
      <c r="I15">
        <v>13</v>
      </c>
      <c r="J15" s="170">
        <v>1</v>
      </c>
    </row>
    <row r="16" spans="1:14">
      <c r="A16">
        <f t="shared" si="0"/>
        <v>14</v>
      </c>
      <c r="B16" s="170">
        <v>9</v>
      </c>
      <c r="C16">
        <v>14</v>
      </c>
      <c r="D16" s="170">
        <v>-22</v>
      </c>
      <c r="F16">
        <v>14</v>
      </c>
      <c r="G16" s="170">
        <v>-40</v>
      </c>
      <c r="I16">
        <v>14</v>
      </c>
      <c r="J16" s="170">
        <v>-1</v>
      </c>
    </row>
    <row r="17" spans="1:12">
      <c r="A17">
        <f t="shared" si="0"/>
        <v>15</v>
      </c>
      <c r="B17" s="170">
        <v>8</v>
      </c>
      <c r="C17">
        <v>15</v>
      </c>
      <c r="D17" s="170">
        <v>-23</v>
      </c>
      <c r="F17">
        <v>15</v>
      </c>
      <c r="G17" s="170">
        <v>-39</v>
      </c>
      <c r="I17">
        <v>15</v>
      </c>
      <c r="J17" s="170">
        <v>-2</v>
      </c>
    </row>
    <row r="18" spans="1:12">
      <c r="A18">
        <f t="shared" si="0"/>
        <v>16</v>
      </c>
      <c r="B18" s="170">
        <v>7</v>
      </c>
      <c r="C18">
        <v>16</v>
      </c>
      <c r="D18" s="170">
        <v>-23</v>
      </c>
      <c r="F18">
        <v>16</v>
      </c>
      <c r="G18" s="170">
        <v>-36</v>
      </c>
      <c r="I18">
        <v>16</v>
      </c>
      <c r="J18" s="170">
        <v>-1</v>
      </c>
    </row>
    <row r="19" spans="1:12">
      <c r="A19">
        <f t="shared" si="0"/>
        <v>17</v>
      </c>
      <c r="B19" s="170">
        <v>5</v>
      </c>
      <c r="C19">
        <v>17</v>
      </c>
      <c r="D19" s="170">
        <v>-26</v>
      </c>
      <c r="F19">
        <v>17</v>
      </c>
      <c r="G19" s="170">
        <v>-38</v>
      </c>
      <c r="I19">
        <v>17</v>
      </c>
      <c r="J19" s="170">
        <v>0</v>
      </c>
    </row>
    <row r="20" spans="1:12">
      <c r="A20">
        <f t="shared" si="0"/>
        <v>18</v>
      </c>
      <c r="B20" s="170">
        <v>3</v>
      </c>
      <c r="C20">
        <v>18</v>
      </c>
      <c r="D20" s="170">
        <v>-26</v>
      </c>
      <c r="F20">
        <v>18</v>
      </c>
      <c r="G20" s="170">
        <v>-32</v>
      </c>
      <c r="I20">
        <v>18</v>
      </c>
      <c r="J20" s="170">
        <v>-4</v>
      </c>
    </row>
    <row r="21" spans="1:12">
      <c r="A21">
        <f t="shared" si="0"/>
        <v>19</v>
      </c>
      <c r="B21" s="170">
        <v>5</v>
      </c>
      <c r="C21">
        <v>19</v>
      </c>
      <c r="D21" s="170">
        <v>-24</v>
      </c>
      <c r="F21">
        <v>19</v>
      </c>
      <c r="G21" s="170">
        <v>-33</v>
      </c>
      <c r="I21">
        <v>19</v>
      </c>
      <c r="J21" s="170">
        <v>-3</v>
      </c>
    </row>
    <row r="22" spans="1:12">
      <c r="A22">
        <f t="shared" si="0"/>
        <v>20</v>
      </c>
      <c r="B22" s="170">
        <v>5</v>
      </c>
      <c r="C22">
        <v>20</v>
      </c>
      <c r="D22" s="170">
        <v>-23</v>
      </c>
      <c r="F22">
        <v>20</v>
      </c>
      <c r="G22" s="170">
        <v>-33</v>
      </c>
      <c r="I22">
        <v>20</v>
      </c>
      <c r="J22" s="170">
        <v>-4</v>
      </c>
    </row>
    <row r="23" spans="1:12">
      <c r="A23">
        <f t="shared" si="0"/>
        <v>21</v>
      </c>
      <c r="B23" s="170">
        <v>4</v>
      </c>
      <c r="C23">
        <v>21</v>
      </c>
      <c r="D23" s="170">
        <v>-21</v>
      </c>
      <c r="F23">
        <v>21</v>
      </c>
      <c r="G23" s="170">
        <v>-28</v>
      </c>
      <c r="I23">
        <v>21</v>
      </c>
      <c r="J23" s="170">
        <v>-7</v>
      </c>
    </row>
    <row r="24" spans="1:12">
      <c r="A24">
        <f t="shared" si="0"/>
        <v>22</v>
      </c>
      <c r="B24" s="170">
        <v>2</v>
      </c>
      <c r="C24">
        <v>22</v>
      </c>
      <c r="D24" s="170">
        <v>-18</v>
      </c>
      <c r="F24">
        <v>22</v>
      </c>
      <c r="G24" s="170">
        <v>-30</v>
      </c>
      <c r="I24">
        <v>22</v>
      </c>
      <c r="J24" s="170">
        <v>-9</v>
      </c>
    </row>
    <row r="25" spans="1:12">
      <c r="A25">
        <f t="shared" si="0"/>
        <v>23</v>
      </c>
      <c r="B25" s="170">
        <v>1</v>
      </c>
      <c r="C25">
        <v>23</v>
      </c>
      <c r="D25" s="170">
        <v>-16</v>
      </c>
      <c r="F25">
        <v>23</v>
      </c>
      <c r="G25" s="170">
        <v>-25</v>
      </c>
      <c r="I25">
        <v>23</v>
      </c>
      <c r="J25" s="170">
        <v>-5</v>
      </c>
    </row>
    <row r="26" spans="1:12">
      <c r="A26">
        <f t="shared" si="0"/>
        <v>24</v>
      </c>
      <c r="B26" s="170">
        <v>3</v>
      </c>
      <c r="C26">
        <v>24</v>
      </c>
      <c r="D26" s="170">
        <v>-16</v>
      </c>
      <c r="F26">
        <v>24</v>
      </c>
      <c r="G26" s="170">
        <v>-29</v>
      </c>
      <c r="I26">
        <v>24</v>
      </c>
      <c r="J26" s="170">
        <v>-5</v>
      </c>
    </row>
    <row r="27" spans="1:12">
      <c r="A27">
        <f t="shared" ref="A27:A74" si="1">A26+1</f>
        <v>25</v>
      </c>
      <c r="B27" s="170">
        <v>2</v>
      </c>
      <c r="C27">
        <v>25</v>
      </c>
      <c r="D27" s="170">
        <v>-19</v>
      </c>
      <c r="F27">
        <v>25</v>
      </c>
      <c r="G27" s="170">
        <f>-37</f>
        <v>-37</v>
      </c>
      <c r="H27" s="169"/>
      <c r="I27">
        <v>25</v>
      </c>
      <c r="J27" s="170">
        <v>-7</v>
      </c>
      <c r="L27" s="169"/>
    </row>
    <row r="28" spans="1:12">
      <c r="A28">
        <f t="shared" si="1"/>
        <v>26</v>
      </c>
      <c r="B28" s="170">
        <v>1</v>
      </c>
      <c r="C28">
        <v>26</v>
      </c>
      <c r="D28" s="170">
        <v>-21</v>
      </c>
      <c r="F28">
        <v>26</v>
      </c>
      <c r="G28" s="170">
        <v>-39</v>
      </c>
      <c r="I28">
        <v>26</v>
      </c>
      <c r="J28" s="170">
        <v>-10</v>
      </c>
    </row>
    <row r="29" spans="1:12">
      <c r="A29">
        <f t="shared" si="1"/>
        <v>27</v>
      </c>
      <c r="B29" s="170">
        <v>3</v>
      </c>
      <c r="C29">
        <v>27</v>
      </c>
      <c r="D29" s="170">
        <v>-20</v>
      </c>
      <c r="F29">
        <v>27</v>
      </c>
      <c r="G29" s="170">
        <v>-36</v>
      </c>
      <c r="I29">
        <v>27</v>
      </c>
      <c r="J29" s="170">
        <v>-13</v>
      </c>
    </row>
    <row r="30" spans="1:12">
      <c r="A30">
        <f t="shared" si="1"/>
        <v>28</v>
      </c>
      <c r="B30" s="170">
        <v>5</v>
      </c>
      <c r="C30">
        <v>28</v>
      </c>
      <c r="D30" s="170">
        <v>-18</v>
      </c>
      <c r="F30">
        <v>28</v>
      </c>
      <c r="G30" s="170">
        <v>-35</v>
      </c>
      <c r="I30">
        <v>28</v>
      </c>
      <c r="J30" s="170">
        <v>-13</v>
      </c>
    </row>
    <row r="31" spans="1:12">
      <c r="A31">
        <f t="shared" si="1"/>
        <v>29</v>
      </c>
      <c r="B31" s="170">
        <v>5</v>
      </c>
      <c r="C31">
        <v>29</v>
      </c>
      <c r="D31" s="170">
        <v>-17</v>
      </c>
      <c r="F31">
        <v>29</v>
      </c>
      <c r="G31" s="170">
        <v>-33</v>
      </c>
      <c r="I31">
        <v>29</v>
      </c>
      <c r="J31" s="170">
        <v>-10</v>
      </c>
    </row>
    <row r="32" spans="1:12">
      <c r="A32">
        <f t="shared" si="1"/>
        <v>30</v>
      </c>
      <c r="B32" s="170">
        <v>5</v>
      </c>
      <c r="C32">
        <v>30</v>
      </c>
      <c r="D32" s="170">
        <v>-16</v>
      </c>
      <c r="F32">
        <v>30</v>
      </c>
      <c r="G32" s="170">
        <v>-47</v>
      </c>
      <c r="I32">
        <v>30</v>
      </c>
      <c r="J32" s="170">
        <v>-7</v>
      </c>
    </row>
    <row r="33" spans="1:10">
      <c r="A33">
        <f t="shared" si="1"/>
        <v>31</v>
      </c>
      <c r="B33" s="170">
        <v>6</v>
      </c>
      <c r="C33">
        <v>31</v>
      </c>
      <c r="D33" s="170">
        <v>-14</v>
      </c>
      <c r="F33">
        <v>31</v>
      </c>
      <c r="G33" s="170">
        <v>-41</v>
      </c>
      <c r="I33">
        <v>31</v>
      </c>
      <c r="J33" s="170">
        <v>-7</v>
      </c>
    </row>
    <row r="34" spans="1:10">
      <c r="A34">
        <f t="shared" si="1"/>
        <v>32</v>
      </c>
      <c r="B34" s="170">
        <v>7</v>
      </c>
      <c r="C34">
        <v>32</v>
      </c>
      <c r="D34" s="170">
        <v>-12</v>
      </c>
      <c r="F34">
        <v>32</v>
      </c>
      <c r="G34" s="170">
        <v>-33</v>
      </c>
      <c r="I34">
        <v>32</v>
      </c>
      <c r="J34" s="170">
        <v>-6</v>
      </c>
    </row>
    <row r="35" spans="1:10">
      <c r="A35">
        <f t="shared" si="1"/>
        <v>33</v>
      </c>
      <c r="B35" s="170">
        <v>7</v>
      </c>
      <c r="C35">
        <v>33</v>
      </c>
      <c r="D35" s="170">
        <v>-10</v>
      </c>
      <c r="F35">
        <v>33</v>
      </c>
      <c r="G35" s="170">
        <v>-31</v>
      </c>
      <c r="I35">
        <v>33</v>
      </c>
      <c r="J35" s="170">
        <v>-5</v>
      </c>
    </row>
    <row r="36" spans="1:10">
      <c r="A36">
        <f t="shared" si="1"/>
        <v>34</v>
      </c>
      <c r="B36" s="170">
        <v>9</v>
      </c>
      <c r="C36">
        <v>34</v>
      </c>
      <c r="D36" s="170">
        <v>-10</v>
      </c>
      <c r="F36">
        <v>34</v>
      </c>
      <c r="G36" s="170">
        <v>-28</v>
      </c>
      <c r="I36">
        <v>34</v>
      </c>
      <c r="J36" s="170">
        <v>-3</v>
      </c>
    </row>
    <row r="37" spans="1:10">
      <c r="A37">
        <f t="shared" si="1"/>
        <v>35</v>
      </c>
      <c r="B37" s="170">
        <v>13</v>
      </c>
      <c r="C37">
        <v>35</v>
      </c>
      <c r="D37" s="170">
        <v>-10</v>
      </c>
      <c r="F37">
        <v>35</v>
      </c>
      <c r="G37" s="170">
        <v>-35</v>
      </c>
      <c r="I37">
        <v>35</v>
      </c>
      <c r="J37" s="170">
        <v>0</v>
      </c>
    </row>
    <row r="38" spans="1:10">
      <c r="A38">
        <f t="shared" si="1"/>
        <v>36</v>
      </c>
      <c r="B38" s="170">
        <v>15</v>
      </c>
      <c r="C38">
        <v>36</v>
      </c>
      <c r="D38" s="170">
        <v>-11</v>
      </c>
      <c r="F38">
        <v>36</v>
      </c>
      <c r="G38" s="170">
        <v>-32</v>
      </c>
      <c r="I38">
        <v>36</v>
      </c>
      <c r="J38" s="170">
        <v>3</v>
      </c>
    </row>
    <row r="39" spans="1:10">
      <c r="A39">
        <f t="shared" si="1"/>
        <v>37</v>
      </c>
      <c r="B39" s="170">
        <v>15</v>
      </c>
      <c r="C39">
        <v>37</v>
      </c>
      <c r="D39" s="170">
        <v>-11</v>
      </c>
      <c r="F39">
        <v>37</v>
      </c>
      <c r="G39" s="170">
        <v>-32</v>
      </c>
      <c r="I39">
        <v>37</v>
      </c>
      <c r="J39" s="170">
        <v>1</v>
      </c>
    </row>
    <row r="40" spans="1:10">
      <c r="A40">
        <f t="shared" si="1"/>
        <v>38</v>
      </c>
      <c r="B40" s="170">
        <v>14</v>
      </c>
      <c r="C40">
        <v>38</v>
      </c>
      <c r="D40" s="170">
        <v>-11</v>
      </c>
      <c r="F40">
        <v>38</v>
      </c>
      <c r="G40" s="170">
        <v>-28</v>
      </c>
      <c r="I40">
        <v>38</v>
      </c>
      <c r="J40" s="170">
        <v>-1</v>
      </c>
    </row>
    <row r="41" spans="1:10">
      <c r="A41">
        <f t="shared" si="1"/>
        <v>39</v>
      </c>
      <c r="B41" s="170">
        <v>14</v>
      </c>
      <c r="C41">
        <v>39</v>
      </c>
      <c r="D41" s="170">
        <v>-11</v>
      </c>
      <c r="F41">
        <v>39</v>
      </c>
      <c r="G41" s="170">
        <v>-23</v>
      </c>
      <c r="I41">
        <v>39</v>
      </c>
      <c r="J41" s="170">
        <v>-2</v>
      </c>
    </row>
    <row r="42" spans="1:10">
      <c r="A42">
        <f t="shared" si="1"/>
        <v>40</v>
      </c>
      <c r="B42" s="170">
        <v>12</v>
      </c>
      <c r="C42">
        <v>40</v>
      </c>
      <c r="D42" s="170">
        <v>-12</v>
      </c>
      <c r="F42">
        <v>40</v>
      </c>
      <c r="G42" s="170">
        <v>-22</v>
      </c>
      <c r="I42">
        <v>40</v>
      </c>
      <c r="J42" s="170">
        <v>-3</v>
      </c>
    </row>
    <row r="43" spans="1:10">
      <c r="A43">
        <f t="shared" si="1"/>
        <v>41</v>
      </c>
      <c r="B43" s="170">
        <v>14</v>
      </c>
      <c r="C43">
        <v>41</v>
      </c>
      <c r="D43" s="170">
        <v>-13</v>
      </c>
      <c r="F43">
        <v>41</v>
      </c>
      <c r="G43" s="170">
        <v>-28</v>
      </c>
      <c r="I43">
        <v>41</v>
      </c>
      <c r="J43" s="170">
        <v>-2</v>
      </c>
    </row>
    <row r="44" spans="1:10">
      <c r="A44">
        <f t="shared" si="1"/>
        <v>42</v>
      </c>
      <c r="B44" s="170">
        <v>14</v>
      </c>
      <c r="C44">
        <v>42</v>
      </c>
      <c r="D44" s="170">
        <v>-13</v>
      </c>
      <c r="F44">
        <v>42</v>
      </c>
      <c r="G44" s="170">
        <v>-29</v>
      </c>
      <c r="I44">
        <v>42</v>
      </c>
      <c r="J44" s="170">
        <v>-4</v>
      </c>
    </row>
    <row r="45" spans="1:10">
      <c r="A45">
        <f t="shared" si="1"/>
        <v>43</v>
      </c>
      <c r="B45" s="170">
        <v>16</v>
      </c>
      <c r="C45">
        <v>43</v>
      </c>
      <c r="D45" s="170">
        <v>-13</v>
      </c>
      <c r="F45">
        <v>43</v>
      </c>
      <c r="G45" s="170">
        <v>-26</v>
      </c>
      <c r="I45">
        <v>43</v>
      </c>
      <c r="J45" s="170">
        <v>-8</v>
      </c>
    </row>
    <row r="46" spans="1:10">
      <c r="A46">
        <f t="shared" si="1"/>
        <v>44</v>
      </c>
      <c r="B46" s="170">
        <v>16</v>
      </c>
      <c r="C46">
        <v>44</v>
      </c>
      <c r="D46" s="170">
        <v>-13</v>
      </c>
      <c r="F46">
        <v>44</v>
      </c>
      <c r="G46" s="170">
        <v>-23</v>
      </c>
      <c r="I46">
        <v>44</v>
      </c>
      <c r="J46" s="170">
        <v>-12</v>
      </c>
    </row>
    <row r="47" spans="1:10">
      <c r="A47">
        <f t="shared" si="1"/>
        <v>45</v>
      </c>
      <c r="B47" s="170">
        <v>18</v>
      </c>
      <c r="C47">
        <v>45</v>
      </c>
      <c r="D47" s="170">
        <v>-11</v>
      </c>
      <c r="F47">
        <v>45</v>
      </c>
      <c r="G47" s="170">
        <v>-22</v>
      </c>
      <c r="I47">
        <v>45</v>
      </c>
      <c r="J47" s="170">
        <v>-17</v>
      </c>
    </row>
    <row r="48" spans="1:10">
      <c r="A48">
        <f t="shared" si="1"/>
        <v>46</v>
      </c>
      <c r="B48" s="170">
        <v>15</v>
      </c>
      <c r="C48">
        <v>46</v>
      </c>
      <c r="D48" s="170">
        <v>-9</v>
      </c>
      <c r="F48">
        <v>46</v>
      </c>
      <c r="G48" s="170">
        <v>-24</v>
      </c>
      <c r="I48">
        <v>46</v>
      </c>
      <c r="J48" s="170">
        <v>-17</v>
      </c>
    </row>
    <row r="49" spans="1:12">
      <c r="A49">
        <f t="shared" si="1"/>
        <v>47</v>
      </c>
      <c r="B49" s="170">
        <v>14</v>
      </c>
      <c r="C49">
        <v>47</v>
      </c>
      <c r="D49" s="170">
        <v>-8</v>
      </c>
      <c r="F49">
        <v>47</v>
      </c>
      <c r="G49" s="170">
        <v>-29</v>
      </c>
      <c r="I49">
        <v>47</v>
      </c>
      <c r="J49" s="170">
        <v>-14</v>
      </c>
    </row>
    <row r="50" spans="1:12">
      <c r="A50">
        <f t="shared" si="1"/>
        <v>48</v>
      </c>
      <c r="B50" s="170">
        <v>13</v>
      </c>
      <c r="C50">
        <v>48</v>
      </c>
      <c r="D50" s="170">
        <v>-9</v>
      </c>
      <c r="F50">
        <v>48</v>
      </c>
      <c r="G50" s="170">
        <v>-30</v>
      </c>
      <c r="I50">
        <v>48</v>
      </c>
      <c r="J50" s="170">
        <v>-11</v>
      </c>
    </row>
    <row r="51" spans="1:12">
      <c r="A51">
        <f t="shared" si="1"/>
        <v>49</v>
      </c>
      <c r="B51" s="170">
        <v>13</v>
      </c>
      <c r="C51">
        <v>49</v>
      </c>
      <c r="D51" s="170">
        <v>-9</v>
      </c>
      <c r="E51" s="169"/>
      <c r="F51">
        <v>49</v>
      </c>
      <c r="G51" s="170">
        <f>-26</f>
        <v>-26</v>
      </c>
      <c r="H51" s="169"/>
      <c r="I51">
        <v>49</v>
      </c>
      <c r="J51" s="172">
        <v>-12</v>
      </c>
      <c r="L51" s="169"/>
    </row>
    <row r="52" spans="1:12">
      <c r="A52">
        <f t="shared" si="1"/>
        <v>50</v>
      </c>
      <c r="B52" s="170">
        <v>14</v>
      </c>
      <c r="C52">
        <v>50</v>
      </c>
      <c r="D52" s="170">
        <v>-10</v>
      </c>
      <c r="F52">
        <v>50</v>
      </c>
      <c r="G52" s="170">
        <v>-24</v>
      </c>
      <c r="I52">
        <v>50</v>
      </c>
      <c r="J52" s="170">
        <v>-10</v>
      </c>
    </row>
    <row r="53" spans="1:12">
      <c r="A53">
        <f t="shared" si="1"/>
        <v>51</v>
      </c>
      <c r="B53" s="170">
        <v>12</v>
      </c>
      <c r="C53">
        <v>51</v>
      </c>
      <c r="D53" s="170">
        <v>-10</v>
      </c>
      <c r="F53">
        <v>51</v>
      </c>
      <c r="G53" s="170">
        <v>-26</v>
      </c>
      <c r="I53">
        <v>51</v>
      </c>
      <c r="J53" s="170">
        <v>-9</v>
      </c>
    </row>
    <row r="54" spans="1:12">
      <c r="A54">
        <f t="shared" si="1"/>
        <v>52</v>
      </c>
      <c r="B54" s="170">
        <v>9</v>
      </c>
      <c r="C54">
        <v>52</v>
      </c>
      <c r="D54" s="170">
        <v>-10</v>
      </c>
      <c r="F54">
        <v>52</v>
      </c>
      <c r="G54" s="170">
        <v>-28</v>
      </c>
      <c r="I54">
        <v>52</v>
      </c>
      <c r="J54" s="170">
        <v>-4</v>
      </c>
    </row>
    <row r="55" spans="1:12">
      <c r="A55">
        <f t="shared" si="1"/>
        <v>53</v>
      </c>
      <c r="B55" s="170">
        <v>11</v>
      </c>
      <c r="C55">
        <v>53</v>
      </c>
      <c r="D55" s="170">
        <v>-11</v>
      </c>
      <c r="F55">
        <v>53</v>
      </c>
      <c r="G55" s="170">
        <v>-30</v>
      </c>
      <c r="I55">
        <v>53</v>
      </c>
      <c r="J55" s="170">
        <v>-4</v>
      </c>
    </row>
    <row r="56" spans="1:12">
      <c r="A56">
        <f t="shared" si="1"/>
        <v>54</v>
      </c>
      <c r="B56" s="170">
        <v>14</v>
      </c>
      <c r="C56">
        <v>54</v>
      </c>
      <c r="D56" s="170">
        <v>-10</v>
      </c>
      <c r="F56">
        <v>54</v>
      </c>
      <c r="G56" s="170">
        <v>-28</v>
      </c>
      <c r="I56">
        <v>54</v>
      </c>
      <c r="J56" s="170">
        <v>-2</v>
      </c>
    </row>
    <row r="57" spans="1:12">
      <c r="A57">
        <f t="shared" si="1"/>
        <v>55</v>
      </c>
      <c r="B57" s="170">
        <v>9</v>
      </c>
      <c r="C57">
        <v>55</v>
      </c>
      <c r="D57" s="170">
        <v>-6</v>
      </c>
      <c r="F57">
        <v>55</v>
      </c>
      <c r="G57" s="170">
        <v>-25</v>
      </c>
      <c r="I57">
        <v>55</v>
      </c>
      <c r="J57" s="170">
        <v>-1</v>
      </c>
    </row>
    <row r="58" spans="1:12">
      <c r="A58">
        <f t="shared" si="1"/>
        <v>56</v>
      </c>
      <c r="B58" s="170">
        <v>4</v>
      </c>
      <c r="C58">
        <v>56</v>
      </c>
      <c r="D58" s="170">
        <v>-1</v>
      </c>
      <c r="F58">
        <v>56</v>
      </c>
      <c r="G58" s="170">
        <v>-22</v>
      </c>
      <c r="I58">
        <v>56</v>
      </c>
      <c r="J58" s="170">
        <v>1</v>
      </c>
    </row>
    <row r="59" spans="1:12">
      <c r="A59">
        <f t="shared" si="1"/>
        <v>57</v>
      </c>
      <c r="B59" s="170">
        <v>1</v>
      </c>
      <c r="C59">
        <v>57</v>
      </c>
      <c r="D59" s="170">
        <v>3</v>
      </c>
      <c r="F59">
        <v>57</v>
      </c>
      <c r="G59" s="170">
        <v>-21</v>
      </c>
      <c r="I59">
        <v>57</v>
      </c>
      <c r="J59" s="170">
        <v>1</v>
      </c>
    </row>
    <row r="60" spans="1:12">
      <c r="A60">
        <f t="shared" si="1"/>
        <v>58</v>
      </c>
      <c r="B60" s="170">
        <v>-6</v>
      </c>
      <c r="C60">
        <v>58</v>
      </c>
      <c r="D60" s="170">
        <v>1</v>
      </c>
      <c r="F60">
        <v>58</v>
      </c>
      <c r="G60" s="170">
        <v>-20</v>
      </c>
      <c r="I60">
        <v>58</v>
      </c>
      <c r="J60" s="170">
        <v>-2</v>
      </c>
    </row>
    <row r="61" spans="1:12">
      <c r="A61">
        <f t="shared" si="1"/>
        <v>59</v>
      </c>
      <c r="B61" s="170">
        <v>-13</v>
      </c>
      <c r="C61">
        <v>59</v>
      </c>
      <c r="D61" s="170">
        <v>-2</v>
      </c>
      <c r="F61">
        <v>59</v>
      </c>
      <c r="G61" s="170">
        <v>-17</v>
      </c>
      <c r="I61">
        <v>59</v>
      </c>
      <c r="J61" s="170">
        <v>-4</v>
      </c>
    </row>
    <row r="62" spans="1:12">
      <c r="A62">
        <f t="shared" si="1"/>
        <v>60</v>
      </c>
      <c r="B62" s="170">
        <v>-20</v>
      </c>
      <c r="C62">
        <v>60</v>
      </c>
      <c r="D62" s="170">
        <v>-3</v>
      </c>
      <c r="F62">
        <v>60</v>
      </c>
      <c r="G62" s="170">
        <v>-15</v>
      </c>
      <c r="I62">
        <v>60</v>
      </c>
      <c r="J62" s="170">
        <v>-3</v>
      </c>
    </row>
    <row r="63" spans="1:12">
      <c r="A63">
        <f t="shared" si="1"/>
        <v>61</v>
      </c>
      <c r="B63" s="170">
        <v>-26</v>
      </c>
      <c r="C63">
        <v>61</v>
      </c>
      <c r="D63" s="170">
        <v>-6</v>
      </c>
      <c r="F63">
        <v>61</v>
      </c>
      <c r="G63" s="170">
        <v>-15</v>
      </c>
      <c r="I63">
        <v>61</v>
      </c>
      <c r="J63" s="170">
        <v>2</v>
      </c>
    </row>
    <row r="64" spans="1:12">
      <c r="A64">
        <f t="shared" si="1"/>
        <v>62</v>
      </c>
      <c r="B64" s="170">
        <v>-34</v>
      </c>
      <c r="C64">
        <v>62</v>
      </c>
      <c r="D64" s="170">
        <v>0</v>
      </c>
      <c r="F64">
        <v>62</v>
      </c>
      <c r="G64" s="170">
        <v>-15</v>
      </c>
      <c r="I64">
        <v>62</v>
      </c>
      <c r="J64" s="170">
        <v>2</v>
      </c>
    </row>
    <row r="65" spans="1:10">
      <c r="A65">
        <f t="shared" si="1"/>
        <v>63</v>
      </c>
      <c r="B65" s="170">
        <v>-38</v>
      </c>
      <c r="C65">
        <v>63</v>
      </c>
      <c r="D65" s="170">
        <v>2</v>
      </c>
      <c r="F65">
        <v>63</v>
      </c>
      <c r="G65" s="170">
        <v>-16</v>
      </c>
      <c r="I65">
        <v>63</v>
      </c>
      <c r="J65" s="170">
        <v>0</v>
      </c>
    </row>
    <row r="66" spans="1:10">
      <c r="A66">
        <f t="shared" si="1"/>
        <v>64</v>
      </c>
      <c r="B66" s="170">
        <v>-40</v>
      </c>
      <c r="C66">
        <v>64</v>
      </c>
      <c r="D66" s="170">
        <v>-3</v>
      </c>
      <c r="F66">
        <v>64</v>
      </c>
      <c r="G66" s="170">
        <v>-18</v>
      </c>
      <c r="I66">
        <v>64</v>
      </c>
      <c r="J66" s="170">
        <v>-3</v>
      </c>
    </row>
    <row r="67" spans="1:10">
      <c r="A67">
        <f t="shared" si="1"/>
        <v>65</v>
      </c>
      <c r="B67" s="170">
        <v>-32</v>
      </c>
      <c r="C67">
        <v>65</v>
      </c>
      <c r="D67" s="170">
        <v>-5</v>
      </c>
      <c r="F67">
        <v>65</v>
      </c>
      <c r="G67" s="170">
        <v>-23</v>
      </c>
      <c r="I67">
        <v>65</v>
      </c>
      <c r="J67" s="170">
        <v>-2</v>
      </c>
    </row>
    <row r="68" spans="1:10">
      <c r="A68">
        <f t="shared" si="1"/>
        <v>66</v>
      </c>
      <c r="B68" s="170">
        <v>-28</v>
      </c>
      <c r="C68">
        <v>66</v>
      </c>
      <c r="D68" s="170">
        <v>3</v>
      </c>
      <c r="F68">
        <v>66</v>
      </c>
      <c r="G68" s="170">
        <v>-26</v>
      </c>
      <c r="I68">
        <v>66</v>
      </c>
      <c r="J68" s="170">
        <v>-2</v>
      </c>
    </row>
    <row r="69" spans="1:10">
      <c r="A69">
        <f t="shared" si="1"/>
        <v>67</v>
      </c>
      <c r="B69" s="170">
        <v>-27</v>
      </c>
      <c r="C69">
        <v>67</v>
      </c>
      <c r="D69" s="170">
        <v>-1</v>
      </c>
      <c r="F69">
        <v>67</v>
      </c>
      <c r="G69" s="170">
        <v>-23</v>
      </c>
      <c r="I69">
        <v>67</v>
      </c>
      <c r="J69" s="170">
        <v>-2</v>
      </c>
    </row>
    <row r="70" spans="1:10">
      <c r="A70">
        <f t="shared" si="1"/>
        <v>68</v>
      </c>
      <c r="B70" s="170">
        <v>-30</v>
      </c>
      <c r="C70">
        <v>68</v>
      </c>
      <c r="D70" s="170">
        <v>-3</v>
      </c>
      <c r="F70">
        <v>68</v>
      </c>
      <c r="G70" s="170">
        <v>-18</v>
      </c>
      <c r="I70">
        <v>68</v>
      </c>
      <c r="J70" s="170">
        <v>-4</v>
      </c>
    </row>
    <row r="71" spans="1:10">
      <c r="A71">
        <f t="shared" si="1"/>
        <v>69</v>
      </c>
      <c r="B71" s="170">
        <v>-24</v>
      </c>
      <c r="C71">
        <v>69</v>
      </c>
      <c r="D71" s="170">
        <v>-3</v>
      </c>
      <c r="F71">
        <v>69</v>
      </c>
      <c r="G71" s="170">
        <v>-14</v>
      </c>
      <c r="I71">
        <v>69</v>
      </c>
      <c r="J71" s="170">
        <v>-6</v>
      </c>
    </row>
    <row r="72" spans="1:10">
      <c r="A72">
        <f t="shared" si="1"/>
        <v>70</v>
      </c>
      <c r="B72" s="170">
        <v>-26</v>
      </c>
      <c r="C72">
        <v>70</v>
      </c>
      <c r="D72" s="170">
        <v>-6</v>
      </c>
      <c r="F72">
        <v>70</v>
      </c>
      <c r="G72" s="170">
        <v>-13</v>
      </c>
      <c r="I72">
        <v>70</v>
      </c>
      <c r="J72" s="170">
        <v>-7</v>
      </c>
    </row>
    <row r="73" spans="1:10">
      <c r="A73">
        <f t="shared" si="1"/>
        <v>71</v>
      </c>
      <c r="B73" s="170">
        <v>-18</v>
      </c>
      <c r="C73">
        <v>71</v>
      </c>
      <c r="D73" s="170">
        <v>-10</v>
      </c>
      <c r="F73">
        <v>71</v>
      </c>
      <c r="G73" s="170">
        <v>-14</v>
      </c>
      <c r="I73">
        <v>71</v>
      </c>
      <c r="J73" s="170">
        <v>-6</v>
      </c>
    </row>
    <row r="74" spans="1:10">
      <c r="A74">
        <f t="shared" si="1"/>
        <v>72</v>
      </c>
      <c r="B74" s="170">
        <v>-15</v>
      </c>
      <c r="C74">
        <v>72</v>
      </c>
      <c r="D74" s="170">
        <v>-9</v>
      </c>
      <c r="F74">
        <v>72</v>
      </c>
      <c r="G74" s="170">
        <v>-18</v>
      </c>
      <c r="I74">
        <v>72</v>
      </c>
      <c r="J74" s="170">
        <v>-10</v>
      </c>
    </row>
  </sheetData>
  <sheetCalcPr fullCalcOnLoad="1"/>
  <mergeCells count="4">
    <mergeCell ref="B1"/>
    <mergeCell ref="D1:E1"/>
    <mergeCell ref="G1:H1"/>
    <mergeCell ref="J1:K1"/>
  </mergeCells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I21"/>
  <sheetViews>
    <sheetView tabSelected="1" workbookViewId="0">
      <selection activeCell="B11" sqref="B11"/>
    </sheetView>
  </sheetViews>
  <sheetFormatPr baseColWidth="10" defaultRowHeight="13"/>
  <cols>
    <col min="6" max="6" width="15" bestFit="1" customWidth="1"/>
  </cols>
  <sheetData>
    <row r="2" spans="2:9" ht="15">
      <c r="B2" s="1"/>
      <c r="C2" s="1" t="s">
        <v>98</v>
      </c>
      <c r="D2" s="1"/>
      <c r="F2" s="1"/>
      <c r="G2" s="1" t="s">
        <v>98</v>
      </c>
      <c r="H2" s="1"/>
    </row>
    <row r="3" spans="2:9" ht="15">
      <c r="B3" s="5" t="s">
        <v>99</v>
      </c>
      <c r="C3" s="2" t="s">
        <v>100</v>
      </c>
      <c r="D3" s="2" t="s">
        <v>101</v>
      </c>
      <c r="F3" s="5" t="s">
        <v>99</v>
      </c>
      <c r="G3" s="2" t="s">
        <v>100</v>
      </c>
      <c r="H3" s="2" t="s">
        <v>101</v>
      </c>
      <c r="I3" s="2" t="s">
        <v>106</v>
      </c>
    </row>
    <row r="4" spans="2:9" ht="15">
      <c r="B4" s="232" t="s">
        <v>104</v>
      </c>
      <c r="F4" s="5" t="s">
        <v>107</v>
      </c>
      <c r="G4" s="2">
        <v>25406</v>
      </c>
      <c r="H4" s="231">
        <v>37378.937569444446</v>
      </c>
      <c r="I4" s="247">
        <f>2</f>
        <v>2</v>
      </c>
    </row>
    <row r="5" spans="2:9" ht="15">
      <c r="B5" s="5" t="s">
        <v>176</v>
      </c>
      <c r="C5" s="2">
        <v>34298</v>
      </c>
      <c r="D5" s="231">
        <v>37379.040486111109</v>
      </c>
      <c r="F5" s="5">
        <v>46406</v>
      </c>
      <c r="G5" s="2">
        <v>25404</v>
      </c>
      <c r="H5" s="231">
        <v>37378.9375462963</v>
      </c>
      <c r="I5" s="247"/>
    </row>
    <row r="6" spans="2:9" ht="15">
      <c r="B6" s="5" t="s">
        <v>102</v>
      </c>
      <c r="C6" s="2">
        <v>33374</v>
      </c>
      <c r="D6" s="231">
        <v>37379.029791666668</v>
      </c>
      <c r="F6" s="5" t="s">
        <v>0</v>
      </c>
      <c r="G6" s="2">
        <v>3404</v>
      </c>
      <c r="H6" s="233">
        <v>37378.682916666665</v>
      </c>
      <c r="I6" s="247">
        <f>23</f>
        <v>23</v>
      </c>
    </row>
    <row r="7" spans="2:9" ht="15">
      <c r="B7" s="5" t="s">
        <v>103</v>
      </c>
      <c r="C7" s="2">
        <v>33832</v>
      </c>
      <c r="D7" s="231">
        <v>37379.035092592596</v>
      </c>
      <c r="F7" s="5">
        <v>1770000</v>
      </c>
      <c r="G7" s="2">
        <f>56.35*60</f>
        <v>3381</v>
      </c>
      <c r="H7" s="233">
        <v>37378.682650462964</v>
      </c>
      <c r="I7" s="247"/>
    </row>
    <row r="8" spans="2:9" ht="15">
      <c r="B8" s="232" t="s">
        <v>105</v>
      </c>
      <c r="F8" s="5">
        <v>21413</v>
      </c>
      <c r="G8" s="2">
        <f xml:space="preserve"> 124.7*60</f>
        <v>7482</v>
      </c>
      <c r="H8" s="231">
        <v>37633.269479166665</v>
      </c>
      <c r="I8" s="246">
        <f>4*60-2</f>
        <v>238</v>
      </c>
    </row>
    <row r="9" spans="2:9" ht="15">
      <c r="B9" s="5" t="s">
        <v>108</v>
      </c>
      <c r="C9" s="2">
        <v>9078</v>
      </c>
      <c r="D9" s="231">
        <v>37633.287951388891</v>
      </c>
      <c r="F9" s="5" t="s">
        <v>1</v>
      </c>
      <c r="G9" s="2">
        <v>7244</v>
      </c>
      <c r="H9" s="231">
        <v>37633.266724537039</v>
      </c>
      <c r="I9" s="246"/>
    </row>
    <row r="10" spans="2:9" ht="15">
      <c r="B10" s="232" t="s">
        <v>109</v>
      </c>
      <c r="F10" s="5">
        <v>21414</v>
      </c>
      <c r="G10" s="2">
        <f xml:space="preserve"> 132.7*60</f>
        <v>7961.9999999999991</v>
      </c>
      <c r="H10" s="231">
        <v>37633.275034722225</v>
      </c>
      <c r="I10" s="246">
        <f>11*60+14</f>
        <v>674</v>
      </c>
    </row>
    <row r="11" spans="2:9" ht="15">
      <c r="B11" s="5" t="s">
        <v>108</v>
      </c>
      <c r="C11" s="2">
        <v>20256</v>
      </c>
      <c r="D11" s="231">
        <v>37712.095509259256</v>
      </c>
      <c r="F11" s="5" t="s">
        <v>2</v>
      </c>
      <c r="G11" s="2">
        <v>7288</v>
      </c>
      <c r="H11" s="231">
        <v>37633.267233796294</v>
      </c>
      <c r="I11" s="246"/>
    </row>
    <row r="12" spans="2:9" ht="15">
      <c r="B12" s="232" t="s">
        <v>4</v>
      </c>
      <c r="F12" s="5" t="s">
        <v>3</v>
      </c>
      <c r="G12" s="2">
        <v>21674</v>
      </c>
      <c r="H12" s="231">
        <v>37712.111921296295</v>
      </c>
      <c r="I12" s="246">
        <f>60*77+8</f>
        <v>4628</v>
      </c>
    </row>
    <row r="13" spans="2:9" ht="15">
      <c r="B13" s="5" t="s">
        <v>108</v>
      </c>
      <c r="C13" s="2">
        <v>71304</v>
      </c>
      <c r="D13" s="231">
        <v>37848.812048611115</v>
      </c>
      <c r="F13" s="5">
        <v>52404</v>
      </c>
      <c r="G13" s="2">
        <f>284.1*60</f>
        <v>17046</v>
      </c>
      <c r="H13" s="231">
        <v>37712.058356481481</v>
      </c>
      <c r="I13" s="246"/>
    </row>
    <row r="14" spans="2:9" ht="15">
      <c r="F14" s="5" t="s">
        <v>75</v>
      </c>
      <c r="G14" s="2">
        <v>19120</v>
      </c>
      <c r="H14" s="231">
        <v>37712.082361111112</v>
      </c>
      <c r="I14" s="246">
        <f>34+60*54</f>
        <v>3274</v>
      </c>
    </row>
    <row r="15" spans="2:9" ht="15">
      <c r="F15" s="5">
        <v>52405</v>
      </c>
      <c r="G15" s="2">
        <f>264.1*60</f>
        <v>15846.000000000002</v>
      </c>
      <c r="H15" s="231">
        <v>37712.04446759259</v>
      </c>
      <c r="I15" s="246"/>
    </row>
    <row r="16" spans="2:9" ht="15">
      <c r="F16" s="5" t="s">
        <v>76</v>
      </c>
      <c r="G16" s="2">
        <v>38108</v>
      </c>
      <c r="H16" s="231">
        <v>37848.427835648145</v>
      </c>
      <c r="I16" s="246">
        <f>20*60+2</f>
        <v>1202</v>
      </c>
    </row>
    <row r="17" spans="6:9" ht="15">
      <c r="F17" s="5">
        <v>46412</v>
      </c>
      <c r="G17" s="2">
        <f>615*60</f>
        <v>36900</v>
      </c>
      <c r="H17" s="231">
        <v>37848.413854166669</v>
      </c>
      <c r="I17" s="246"/>
    </row>
    <row r="18" spans="6:9" ht="15">
      <c r="F18" s="5" t="s">
        <v>77</v>
      </c>
      <c r="G18" s="2">
        <v>25070</v>
      </c>
      <c r="H18" s="231">
        <v>37848.276932870373</v>
      </c>
      <c r="I18" s="246">
        <f>60*5-16</f>
        <v>284</v>
      </c>
    </row>
    <row r="19" spans="6:9" ht="15">
      <c r="F19" s="5">
        <v>43412</v>
      </c>
      <c r="G19" s="2">
        <f>423*60</f>
        <v>25380</v>
      </c>
      <c r="H19" s="231">
        <v>37848.28052083333</v>
      </c>
      <c r="I19" s="246"/>
    </row>
    <row r="20" spans="6:9" ht="15">
      <c r="F20" s="5" t="s">
        <v>78</v>
      </c>
      <c r="G20" s="2">
        <v>15250</v>
      </c>
      <c r="H20" s="231">
        <v>37848.163275462961</v>
      </c>
      <c r="I20" s="246">
        <f>12*60+4</f>
        <v>724</v>
      </c>
    </row>
    <row r="21" spans="6:9" ht="15">
      <c r="F21" s="5">
        <v>32411</v>
      </c>
      <c r="G21" s="2">
        <f>242*60</f>
        <v>14520</v>
      </c>
      <c r="H21" s="231">
        <v>37848.154826388891</v>
      </c>
      <c r="I21" s="246"/>
    </row>
  </sheetData>
  <sheetCalcPr fullCalcOnLoad="1"/>
  <mergeCells count="9">
    <mergeCell ref="I16:I17"/>
    <mergeCell ref="I18:I19"/>
    <mergeCell ref="I20:I21"/>
    <mergeCell ref="I4:I5"/>
    <mergeCell ref="I6:I7"/>
    <mergeCell ref="I8:I9"/>
    <mergeCell ref="I10:I11"/>
    <mergeCell ref="I12:I13"/>
    <mergeCell ref="I14:I15"/>
  </mergeCells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4</vt:i4>
      </vt:variant>
    </vt:vector>
  </HeadingPairs>
  <TitlesOfParts>
    <vt:vector size="11" baseType="lpstr">
      <vt:lpstr>Tsunamis</vt:lpstr>
      <vt:lpstr>Stations</vt:lpstr>
      <vt:lpstr>Ptables</vt:lpstr>
      <vt:lpstr>Focus_Tsunamis</vt:lpstr>
      <vt:lpstr>Times</vt:lpstr>
      <vt:lpstr>Noise</vt:lpstr>
      <vt:lpstr>WEM</vt:lpstr>
      <vt:lpstr>TongaDstIndex</vt:lpstr>
      <vt:lpstr>KIDstIndex</vt:lpstr>
      <vt:lpstr>SIDstIndex</vt:lpstr>
      <vt:lpstr>PeruDstIndex</vt:lpstr>
    </vt:vector>
  </TitlesOfParts>
  <Company>Cornell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Neesha Schnepf</dc:creator>
  <cp:lastModifiedBy>Neesha Schnepf</cp:lastModifiedBy>
  <dcterms:created xsi:type="dcterms:W3CDTF">2012-10-30T19:29:57Z</dcterms:created>
  <dcterms:modified xsi:type="dcterms:W3CDTF">2013-08-31T21:09:53Z</dcterms:modified>
</cp:coreProperties>
</file>